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3.xml" ContentType="application/vnd.openxmlformats-officedocument.spreadsheetml.worksheet+xml"/>
  <Override PartName="/xl/tables/table4.xml" ContentType="application/vnd.openxmlformats-officedocument.spreadsheetml.table+xml"/>
  <Override PartName="/xl/worksheets/sheet4.xml" ContentType="application/vnd.openxmlformats-officedocument.spreadsheetml.worksheet+xml"/>
  <Override PartName="/xl/tables/table5.xml" ContentType="application/vnd.openxmlformats-officedocument.spreadsheetml.table+xml"/>
  <Override PartName="/xl/worksheets/sheet5.xml" ContentType="application/vnd.openxmlformats-officedocument.spreadsheetml.worksheet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worksheets/sheet7.xml" ContentType="application/vnd.openxmlformats-officedocument.spreadsheetml.worksheet+xml"/>
  <Override PartName="/xl/tables/table10.xml" ContentType="application/vnd.openxmlformats-officedocument.spreadsheetml.table+xml"/>
  <Override PartName="/xl/tables/table1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a37a824cf412b" /></Relationships>
</file>

<file path=xl/workbook.xml><?xml version="1.0" encoding="utf-8"?>
<x:workbook xmlns:x="http://schemas.openxmlformats.org/spreadsheetml/2006/main">
  <x:bookViews>
    <x:workbookView activeTab="3"/>
  </x:bookViews>
  <x:sheets>
    <x:sheet xmlns:r="http://schemas.openxmlformats.org/officeDocument/2006/relationships" name="Dashboard" sheetId="1" r:id="Rc362f86c68b34087"/>
    <x:sheet xmlns:r="http://schemas.openxmlformats.org/officeDocument/2006/relationships" name="Campaigns &amp; Budget" sheetId="2" r:id="R4f5fb26fb7c44fbc"/>
    <x:sheet xmlns:r="http://schemas.openxmlformats.org/officeDocument/2006/relationships" name="Tasks &amp; Gantt" sheetId="3" r:id="R803b4ba8f216464d"/>
    <x:sheet xmlns:r="http://schemas.openxmlformats.org/officeDocument/2006/relationships" name="Activation Schedule" sheetId="4" r:id="R14a56aaf9ef146c4"/>
    <x:sheet xmlns:r="http://schemas.openxmlformats.org/officeDocument/2006/relationships" name="Redemption Setup" sheetId="5" r:id="R57b18ad58b304be9"/>
    <x:sheet xmlns:r="http://schemas.openxmlformats.org/officeDocument/2006/relationships" name="Daily Redemptions" sheetId="6" r:id="Rb764e6b1ad73418e"/>
    <x:sheet xmlns:r="http://schemas.openxmlformats.org/officeDocument/2006/relationships" name="People &amp; Vendors" sheetId="7" r:id="Rfc656bd783694ece"/>
  </x:sheets>
  <x:calcPr calcMode="auto" fullCalcOnLoad="1" forceFullCalc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0">
    <x:numFmt numFmtId="200" formatCode="dd mmm yy"/>
    <x:numFmt numFmtId="201" formatCode="0%"/>
    <x:numFmt numFmtId="202" formatCode="hh:mm"/>
    <x:numFmt numFmtId="203" formatCode="#,##0.00;[Red](#,##0.00);0.00"/>
    <x:numFmt numFmtId="204" formatCode="dd mmm yyyy"/>
    <x:numFmt numFmtId="205" formatCode="#,##0.00"/>
    <x:numFmt numFmtId="206" formatCode="#,##0"/>
    <x:numFmt numFmtId="207" formatCode="dd mmm"/>
    <x:numFmt numFmtId="208" formatCode=";;;"/>
    <x:numFmt numFmtId="209" formatCode="ddd dd mmm"/>
  </x:numFmts>
  <x:fonts count="24">
    <x:font>
      <x:sz val="11"/>
      <x:name val="Carlito"/>
    </x:font>
    <x:font>
      <x:sz val="10"/>
      <x:color rgb="FF233249"/>
      <x:name val="Arial"/>
    </x:font>
    <x:font>
      <x:b/>
      <x:sz val="16"/>
      <x:color rgb="FF172B4D"/>
      <x:name val="Arial"/>
    </x:font>
    <x:font>
      <x:sz val="10"/>
      <x:color rgb="FF2459A6"/>
      <x:name val="Arial"/>
    </x:font>
    <x:font>
      <x:b/>
      <x:sz val="10"/>
      <x:color rgb="FFFFFFFF"/>
      <x:name val="Arial"/>
    </x:font>
    <x:font>
      <x:sz val="10"/>
      <x:color rgb="FF26344A"/>
      <x:name val="Arial"/>
    </x:font>
    <x:font>
      <x:sz val="9"/>
      <x:color rgb="FF2459A6"/>
      <x:name val="Arial"/>
    </x:font>
    <x:font>
      <x:b/>
      <x:sz val="11"/>
      <x:color rgb="FF2459A6"/>
      <x:name val="Arial"/>
    </x:font>
    <x:font>
      <x:sz val="9"/>
      <x:name val="Arial"/>
    </x:font>
    <x:font>
      <x:b/>
      <x:sz val="9"/>
      <x:color rgb="FFFFFFFF"/>
      <x:name val="Arial"/>
    </x:font>
    <x:font>
      <x:b/>
      <x:sz val="11"/>
      <x:color rgb="FFFFFFFF"/>
      <x:name val="Carlito"/>
    </x:font>
    <x:font>
      <x:sz val="10"/>
      <x:name val="Arial"/>
    </x:font>
    <x:font>
      <x:b/>
      <x:sz val="14"/>
      <x:color rgb="FF2459A6"/>
      <x:name val="Arial"/>
    </x:font>
    <x:font>
      <x:b/>
      <x:sz val="10"/>
      <x:color rgb="FF233249"/>
      <x:name val="Arial"/>
    </x:font>
    <x:font>
      <x:sz val="11"/>
      <x:name val="Carlito"/>
    </x:font>
    <x:font>
      <x:sz val="10"/>
      <x:color rgb="FF20362F"/>
      <x:name val="Arial"/>
    </x:font>
    <x:font>
      <x:b/>
      <x:sz val="16"/>
      <x:color rgb="FF20362F"/>
      <x:name val="Arial"/>
    </x:font>
    <x:font>
      <x:sz val="10"/>
      <x:color rgb="FF758079"/>
      <x:name val="Arial"/>
    </x:font>
    <x:font>
      <x:sz val="10"/>
      <x:color rgb="FF2459A6"/>
      <x:name val="Arial"/>
    </x:font>
    <x:font>
      <x:sz val="9"/>
      <x:color rgb="FF2459A6"/>
      <x:name val="Arial"/>
    </x:font>
    <x:font>
      <x:sz val="9"/>
      <x:color rgb="FF758079"/>
      <x:name val="Arial"/>
    </x:font>
    <x:font>
      <x:b/>
      <x:sz val="10"/>
      <x:color rgb="FFFFFFFF"/>
      <x:name val="Arial"/>
    </x:font>
    <x:font>
      <x:b/>
      <x:sz val="10"/>
      <x:color rgb="FF20362F"/>
      <x:name val="Arial"/>
    </x:font>
    <x:font>
      <x:sz val="9"/>
      <x:color rgb="FF254F43"/>
      <x:name val="Arial"/>
    </x:font>
  </x:fonts>
  <x:fills count="15">
    <x:fill>
      <x:patternFill patternType="none"/>
    </x:fill>
    <x:fill>
      <x:patternFill patternType="gray125"/>
    </x:fill>
    <x:fill>
      <x:patternFill patternType="solid">
        <x:fgColor rgb="FFFFF9E8"/>
      </x:patternFill>
    </x:fill>
    <x:fill>
      <x:patternFill patternType="solid">
        <x:fgColor rgb="FF172B4D"/>
      </x:patternFill>
    </x:fill>
    <x:fill>
      <x:patternFill patternType="solid">
        <x:fgColor rgb="FFF0F3F7"/>
      </x:patternFill>
    </x:fill>
    <x:fill>
      <x:patternFill patternType="solid">
        <x:fgColor rgb="FFFFF2C6"/>
      </x:patternFill>
    </x:fill>
    <x:fill>
      <x:patternFill patternType="none"/>
    </x:fill>
    <x:fill>
      <x:patternFill patternType="gray125"/>
    </x:fill>
    <x:fill>
      <x:patternFill patternType="solid">
        <x:fgColor rgb="FFF6F7F2"/>
      </x:patternFill>
    </x:fill>
    <x:fill>
      <x:patternFill patternType="solid">
        <x:fgColor rgb="FFFFF2C6"/>
      </x:patternFill>
    </x:fill>
    <x:fill>
      <x:patternFill patternType="solid">
        <x:fgColor rgb="FFFFF9E8"/>
      </x:patternFill>
    </x:fill>
    <x:fill>
      <x:patternFill patternType="solid">
        <x:fgColor rgb="FF193831"/>
      </x:patternFill>
    </x:fill>
    <x:fill>
      <x:patternFill patternType="solid">
        <x:fgColor rgb="FFF0F3F7"/>
      </x:patternFill>
    </x:fill>
    <x:fill>
      <x:patternFill patternType="solid">
        <x:fgColor rgb="FFE7EDE2"/>
      </x:patternFill>
    </x:fill>
    <x:fill>
      <x:patternFill patternType="solid">
        <x:fgColor rgb="FFFFFFFF"/>
      </x:patternFill>
    </x:fill>
  </x:fills>
  <x:borders count="3">
    <x:border>
      <x:left/>
      <x:right/>
      <x:top/>
      <x:bottom/>
      <x:diagonal/>
    </x:border>
    <x:border>
      <x:left/>
      <x:right/>
      <x:top/>
      <x:bottom/>
      <x:diagonal/>
    </x:border>
    <x:border>
      <x:left/>
      <x:right/>
      <x:top/>
      <x:bottom style="thin">
        <x:color rgb="FFFFFFFF"/>
      </x:bottom>
      <x:diagonal/>
    </x:border>
  </x:borders>
  <x:cellStyleXfs count="2">
    <x:xf numFmtId="0" fontId="0" fillId="0" borderId="0"/>
    <x:xf numFmtId="0" fontId="14" fillId="6" borderId="1"/>
  </x:cellStyleXfs>
  <x:cellXfs count="8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200" fontId="3" fillId="2" borderId="0" xfId="0" applyNumberFormat="1" applyFont="1" applyFill="1" applyBorder="1" applyAlignment="1">
      <x:alignment vertical="center"/>
    </x:xf>
    <x:xf numFmtId="201" fontId="3" fillId="2" borderId="0" xfId="0" applyNumberFormat="1" applyFont="1" applyFill="1" applyBorder="1" applyAlignment="1">
      <x:alignment vertical="center"/>
    </x:xf>
    <x:xf numFmtId="0" fontId="0" fillId="2" borderId="0" xfId="0" applyNumberFormat="1" applyFont="1" applyFill="1" applyBorder="1"/>
    <x:xf numFmtId="202" fontId="3" fillId="2" borderId="0" xfId="0" applyNumberFormat="1" applyFont="1" applyFill="1" applyBorder="1" applyAlignment="1">
      <x:alignment vertical="center"/>
    </x:xf>
    <x:xf numFmtId="203" fontId="3" fillId="2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203" fontId="3" fillId="4" borderId="0" xfId="0" applyNumberFormat="1" applyFont="1" applyFill="1" applyBorder="1" applyAlignment="1">
      <x:alignment vertical="center"/>
    </x:xf>
    <x:xf numFmtId="203" fontId="5" fillId="4" borderId="0" xfId="0" applyNumberFormat="1" applyFont="1" applyFill="1" applyBorder="1" applyAlignment="1">
      <x:alignment vertical="center"/>
    </x:xf>
    <x:xf numFmtId="201" fontId="3" fillId="4" borderId="0" xfId="0" applyNumberFormat="1" applyFont="1" applyFill="1" applyBorder="1" applyAlignment="1">
      <x:alignment vertical="center"/>
    </x:xf>
    <x:xf numFmtId="201" fontId="5" fillId="4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/>
    <x:xf numFmtId="0" fontId="6" fillId="0" borderId="0" xfId="0" applyNumberFormat="1" applyFont="1" applyFill="1" applyBorder="1"/>
    <x:xf numFmtId="0" fontId="7" fillId="0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205" fontId="1" fillId="0" borderId="0" xfId="0" applyNumberFormat="1" applyFont="1" applyFill="1" applyBorder="1"/>
    <x:xf numFmtId="201" fontId="1" fillId="0" borderId="0" xfId="0" applyNumberFormat="1" applyFont="1" applyFill="1" applyBorder="1"/>
    <x:xf numFmtId="206" fontId="1" fillId="0" borderId="0" xfId="0" applyNumberFormat="1" applyFont="1" applyFill="1" applyBorder="1"/>
    <x:xf numFmtId="200" fontId="0" fillId="0" borderId="0" xfId="0" applyNumberFormat="1" applyFont="1" applyFill="1" applyBorder="1"/>
    <x:xf numFmtId="0" fontId="8" fillId="0" borderId="0" xfId="0" applyNumberFormat="1" applyFont="1" applyFill="1" applyBorder="1"/>
    <x:xf numFmtId="207" fontId="8" fillId="0" borderId="0" xfId="0" applyNumberFormat="1" applyFont="1" applyFill="1" applyBorder="1"/>
    <x:xf numFmtId="207" fontId="8" fillId="3" borderId="0" xfId="0" applyNumberFormat="1" applyFont="1" applyFill="1" applyBorder="1"/>
    <x:xf numFmtId="207" fontId="9" fillId="3" borderId="0" xfId="0" applyNumberFormat="1" applyFont="1" applyFill="1" applyBorder="1"/>
    <x:xf numFmtId="207" fontId="9" fillId="3" borderId="0" xfId="0" applyNumberFormat="1" applyFont="1" applyFill="1" applyBorder="1" applyAlignment="1">
      <x:alignment wrapText="1"/>
    </x:xf>
    <x:xf numFmtId="208" fontId="8" fillId="0" borderId="0" xfId="0" applyNumberFormat="1" applyFont="1" applyFill="1" applyBorder="1"/>
    <x:xf numFmtId="200" fontId="1" fillId="0" borderId="0" xfId="0" applyNumberFormat="1" applyFont="1" applyFill="1" applyBorder="1"/>
    <x:xf numFmtId="0" fontId="0" fillId="3" borderId="0" xfId="0" applyNumberFormat="1" applyFont="1" applyFill="1" applyBorder="1"/>
    <x:xf numFmtId="0" fontId="10" fillId="3" borderId="0" xfId="0" applyNumberFormat="1" applyFont="1" applyFill="1" applyBorder="1"/>
    <x:xf numFmtId="209" fontId="1" fillId="0" borderId="0" xfId="0" applyNumberFormat="1" applyFont="1" applyFill="1" applyBorder="1"/>
    <x:xf numFmtId="209" fontId="0" fillId="0" borderId="0" xfId="0" applyNumberFormat="1" applyFont="1" applyFill="1" applyBorder="1"/>
    <x:xf numFmtId="209" fontId="11" fillId="0" borderId="0" xfId="0" applyNumberFormat="1" applyFont="1" applyFill="1" applyBorder="1"/>
    <x:xf numFmtId="0" fontId="11" fillId="0" borderId="0" xfId="0" applyNumberFormat="1" applyFont="1" applyFill="1" applyBorder="1"/>
    <x:xf numFmtId="0" fontId="1" fillId="5" borderId="0" xfId="0" applyNumberFormat="1" applyFont="1" applyFill="1" applyBorder="1"/>
    <x:xf numFmtId="0" fontId="12" fillId="5" borderId="0" xfId="0" applyNumberFormat="1" applyFont="1" applyFill="1" applyBorder="1"/>
    <x:xf numFmtId="203" fontId="12" fillId="5" borderId="0" xfId="0" applyNumberFormat="1" applyFont="1" applyFill="1" applyBorder="1"/>
    <x:xf numFmtId="203" fontId="1" fillId="0" borderId="0" xfId="0" applyNumberFormat="1" applyFont="1" applyFill="1" applyBorder="1"/>
    <x:xf numFmtId="203" fontId="1" fillId="4" borderId="0" xfId="0" applyNumberFormat="1" applyFont="1" applyFill="1" applyBorder="1"/>
    <x:xf numFmtId="201" fontId="1" fillId="4" borderId="0" xfId="0" applyNumberFormat="1" applyFont="1" applyFill="1" applyBorder="1"/>
    <x:xf numFmtId="0" fontId="13" fillId="0" borderId="0" xfId="0" applyNumberFormat="1" applyFont="1" applyFill="1" applyBorder="1"/>
    <x:xf numFmtId="0" fontId="14" fillId="6" borderId="1" xfId="1"/>
    <x:xf numFmtId="0" fontId="14" fillId="8" borderId="1" xfId="1" applyNumberFormat="1" applyFont="1" applyFill="1" applyBorder="1"/>
    <x:xf numFmtId="0" fontId="15" fillId="8" borderId="1" xfId="1" applyNumberFormat="1" applyFont="1" applyFill="1" applyBorder="1"/>
    <x:xf numFmtId="0" fontId="15" fillId="8" borderId="1" xfId="1" applyNumberFormat="1" applyFont="1" applyFill="1" applyBorder="1" applyAlignment="1">
      <x:alignment vertical="center"/>
    </x:xf>
    <x:xf numFmtId="0" fontId="16" fillId="8" borderId="1" xfId="1" applyNumberFormat="1" applyFont="1" applyFill="1" applyBorder="1" applyAlignment="1">
      <x:alignment vertical="center"/>
    </x:xf>
    <x:xf numFmtId="0" fontId="17" fillId="8" borderId="1" xfId="1" applyNumberFormat="1" applyFont="1" applyFill="1" applyBorder="1" applyAlignment="1">
      <x:alignment vertical="center"/>
    </x:xf>
    <x:xf numFmtId="204" fontId="15" fillId="8" borderId="1" xfId="1" applyNumberFormat="1" applyFont="1" applyFill="1" applyBorder="1" applyAlignment="1">
      <x:alignment vertical="center"/>
    </x:xf>
    <x:xf numFmtId="204" fontId="15" fillId="9" borderId="1" xfId="1" applyNumberFormat="1" applyFont="1" applyFill="1" applyBorder="1" applyAlignment="1">
      <x:alignment vertical="center"/>
    </x:xf>
    <x:xf numFmtId="204" fontId="18" fillId="9" borderId="1" xfId="1" applyNumberFormat="1" applyFont="1" applyFill="1" applyBorder="1" applyAlignment="1">
      <x:alignment vertical="center"/>
    </x:xf>
    <x:xf numFmtId="0" fontId="15" fillId="9" borderId="1" xfId="1" applyNumberFormat="1" applyFont="1" applyFill="1" applyBorder="1" applyAlignment="1">
      <x:alignment vertical="center"/>
    </x:xf>
    <x:xf numFmtId="0" fontId="18" fillId="9" borderId="1" xfId="1" applyNumberFormat="1" applyFont="1" applyFill="1" applyBorder="1" applyAlignment="1">
      <x:alignment vertical="center"/>
    </x:xf>
    <x:xf numFmtId="0" fontId="19" fillId="8" borderId="1" xfId="1" applyNumberFormat="1" applyFont="1" applyFill="1" applyBorder="1" applyAlignment="1">
      <x:alignment vertical="center"/>
    </x:xf>
    <x:xf numFmtId="0" fontId="20" fillId="8" borderId="1" xfId="1" applyNumberFormat="1" applyFont="1" applyFill="1" applyBorder="1" applyAlignment="1">
      <x:alignment vertical="center"/>
    </x:xf>
    <x:xf numFmtId="0" fontId="14" fillId="10" borderId="1" xfId="1" applyNumberFormat="1" applyFont="1" applyFill="1" applyBorder="1"/>
    <x:xf numFmtId="0" fontId="18" fillId="10" borderId="1" xfId="1" applyNumberFormat="1" applyFont="1" applyFill="1" applyBorder="1"/>
    <x:xf numFmtId="0" fontId="18" fillId="10" borderId="1" xfId="1" applyNumberFormat="1" applyFont="1" applyFill="1" applyBorder="1" applyAlignment="1">
      <x:alignment vertical="center"/>
    </x:xf>
    <x:xf numFmtId="0" fontId="18" fillId="11" borderId="1" xfId="1" applyNumberFormat="1" applyFont="1" applyFill="1" applyBorder="1" applyAlignment="1">
      <x:alignment vertical="center"/>
    </x:xf>
    <x:xf numFmtId="0" fontId="21" fillId="11" borderId="1" xfId="1" applyNumberFormat="1" applyFont="1" applyFill="1" applyBorder="1" applyAlignment="1">
      <x:alignment vertical="center"/>
    </x:xf>
    <x:xf numFmtId="0" fontId="21" fillId="11" borderId="1" xfId="1" applyNumberFormat="1" applyFont="1" applyFill="1" applyBorder="1" applyAlignment="1">
      <x:alignment vertical="center" wrapText="1"/>
    </x:xf>
    <x:xf numFmtId="200" fontId="18" fillId="10" borderId="1" xfId="1" applyNumberFormat="1" applyFont="1" applyFill="1" applyBorder="1" applyAlignment="1">
      <x:alignment vertical="center"/>
    </x:xf>
    <x:xf numFmtId="202" fontId="18" fillId="10" borderId="1" xfId="1" applyNumberFormat="1" applyFont="1" applyFill="1" applyBorder="1" applyAlignment="1">
      <x:alignment vertical="center"/>
    </x:xf>
    <x:xf numFmtId="0" fontId="18" fillId="12" borderId="1" xfId="1" applyNumberFormat="1" applyFont="1" applyFill="1" applyBorder="1" applyAlignment="1">
      <x:alignment vertical="center"/>
    </x:xf>
    <x:xf numFmtId="0" fontId="15" fillId="12" borderId="1" xfId="1" applyNumberFormat="1" applyFont="1" applyFill="1" applyBorder="1" applyAlignment="1">
      <x:alignment vertical="center"/>
    </x:xf>
    <x:xf numFmtId="0" fontId="15" fillId="11" borderId="1" xfId="1" applyNumberFormat="1" applyFont="1" applyFill="1" applyBorder="1" applyAlignment="1">
      <x:alignment vertical="center"/>
    </x:xf>
    <x:xf numFmtId="0" fontId="21" fillId="11" borderId="1" xfId="1" applyNumberFormat="1" applyFont="1" applyFill="1" applyBorder="1" applyAlignment="1">
      <x:alignment horizontal="center" vertical="center"/>
    </x:xf>
    <x:xf numFmtId="209" fontId="15" fillId="8" borderId="1" xfId="1" applyNumberFormat="1" applyFont="1" applyFill="1" applyBorder="1" applyAlignment="1">
      <x:alignment vertical="center"/>
    </x:xf>
    <x:xf numFmtId="209" fontId="15" fillId="13" borderId="1" xfId="1" applyNumberFormat="1" applyFont="1" applyFill="1" applyBorder="1" applyAlignment="1">
      <x:alignment vertical="center"/>
    </x:xf>
    <x:xf numFmtId="209" fontId="22" fillId="13" borderId="1" xfId="1" applyNumberFormat="1" applyFont="1" applyFill="1" applyBorder="1" applyAlignment="1">
      <x:alignment vertical="center"/>
    </x:xf>
    <x:xf numFmtId="0" fontId="15" fillId="14" borderId="1" xfId="1" applyNumberFormat="1" applyFont="1" applyFill="1" applyBorder="1" applyAlignment="1">
      <x:alignment vertical="center"/>
    </x:xf>
    <x:xf numFmtId="0" fontId="23" fillId="14" borderId="1" xfId="1" applyNumberFormat="1" applyFont="1" applyFill="1" applyBorder="1" applyAlignment="1">
      <x:alignment vertical="center"/>
    </x:xf>
    <x:xf numFmtId="0" fontId="23" fillId="14" borderId="2" xfId="1" applyNumberFormat="1" applyFont="1" applyFill="1" applyBorder="1" applyAlignment="1">
      <x:alignment vertical="center"/>
    </x:xf>
    <x:xf numFmtId="0" fontId="23" fillId="14" borderId="2" xfId="1" applyNumberFormat="1" applyFont="1" applyFill="1" applyBorder="1" applyAlignment="1">
      <x:alignment vertical="center" wrapText="1"/>
    </x:xf>
    <x:xf numFmtId="0" fontId="20" fillId="8" borderId="1" xfId="1" applyNumberFormat="1" applyFont="1" applyFill="1" applyBorder="1" applyAlignment="1">
      <x:alignment vertical="center" wrapText="1"/>
    </x:xf>
  </x:cellXfs>
  <x:cellStyles count="1">
    <x:cellStyle name="Normal" xfId="0"/>
  </x:cellStyles>
  <x:dxfs count="442">
    <x:dxf>
      <x:font>
        <x:color rgb="FFA12B2B"/>
      </x:font>
      <x:fill>
        <x:patternFill patternType="solid">
          <x:bgColor rgb="FFFDE8E7"/>
        </x:patternFill>
      </x:fill>
    </x:dxf>
    <x:dxf>
      <x:font>
        <x:color rgb="FFA12B2B"/>
      </x:font>
      <x:fill>
        <x:patternFill patternType="solid">
          <x:bgColor rgb="FFFDE8E7"/>
        </x:patternFill>
      </x:fill>
    </x:dxf>
    <x:dxf>
      <x:font>
        <x:color rgb="FFA12B2B"/>
      </x:font>
      <x:fill>
        <x:patternFill patternType="solid">
          <x:bgColor rgb="FFFDE8E7"/>
        </x:patternFill>
      </x:fill>
    </x:dxf>
    <x:dxf>
      <x:font>
        <x:color rgb="FFA12B2B"/>
      </x:font>
      <x:fill>
        <x:patternFill patternType="solid">
          <x:bgColor rgb="FFFDE8E7"/>
        </x:patternFill>
      </x:fill>
    </x:dxf>
    <x:dxf>
      <x:font>
        <x:color rgb="FFA12B2B"/>
      </x:font>
      <x:fill>
        <x:patternFill patternType="solid">
          <x:bgColor rgb="FFFDE8E7"/>
        </x:patternFill>
      </x:fill>
    </x:dxf>
    <x:dxf>
      <x:font>
        <x:color rgb="FFA12B2B"/>
      </x:font>
      <x:fill>
        <x:patternFill patternType="solid">
          <x:bgColor rgb="FFFDE8E7"/>
        </x:patternFill>
      </x:fill>
    </x:dxf>
    <x:dxf>
      <x:font>
        <x:color rgb="FFA12B2B"/>
      </x:font>
      <x:fill>
        <x:patternFill patternType="solid">
          <x:bgColor rgb="FFFDE8E7"/>
        </x:patternFill>
      </x:fill>
    </x:dxf>
    <x:dxf>
      <x:font>
        <x:color rgb="FFA12B2B"/>
      </x:font>
      <x:fill>
        <x:patternFill patternType="solid">
          <x:bgColor rgb="FFFDE8E7"/>
        </x:patternFill>
      </x:fill>
    </x:dxf>
    <x:dxf>
      <x:font>
        <x:color rgb="FFA12B2B"/>
      </x:font>
      <x:fill>
        <x:patternFill patternType="solid">
          <x:bgColor rgb="FFFDE8E7"/>
        </x:patternFill>
      </x:fill>
    </x:dxf>
    <x:dxf>
      <x:fill>
        <x:patternFill patternType="solid">
          <x:bgColor rgb="FFFDE8E7"/>
        </x:patternFill>
      </x:fill>
    </x:dxf>
    <x:dxf>
      <x:fill>
        <x:patternFill patternType="solid">
          <x:bgColor rgb="FFFFE9B5"/>
        </x:patternFill>
      </x:fill>
    </x:dxf>
    <x:dxf>
      <x:fill>
        <x:patternFill patternType="solid">
          <x:bgColor rgb="FFFFF3D6"/>
        </x:patternFill>
      </x:fill>
    </x:dxf>
    <x:dxf>
      <x:fill>
        <x:patternFill patternType="solid">
          <x:bgColor rgb="FFFCECE2"/>
        </x:patternFill>
      </x:fill>
    </x:dxf>
    <x:dxf>
      <x:fill>
        <x:patternFill patternType="solid">
          <x:bgColor rgb="FFD7E0ED"/>
        </x:patternFill>
      </x:fill>
    </x:dxf>
    <x:dxf>
      <x:fill>
        <x:patternFill patternType="solid">
          <x:bgColor rgb="FF427A75"/>
        </x:patternFill>
      </x:fill>
    </x:dxf>
    <x:dxf>
      <x:border>
        <x:left style="medium">
          <x:color rgb="FFD98D29"/>
        </x:left>
      </x:border>
    </x:dxf>
    <x:dxf>
      <x:font>
        <x:color rgb="FFA12B2B"/>
      </x:font>
      <x:fill>
        <x:patternFill patternType="solid">
          <x:bgColor rgb="FFFDE8E7"/>
        </x:patternFill>
      </x:fill>
    </x:dxf>
    <x:dxf>
      <x:font>
        <x:color rgb="FFA12B2B"/>
      </x:font>
      <x:fill>
        <x:patternFill patternType="solid">
          <x:bgColor rgb="FFFDE8E7"/>
        </x:patternFill>
      </x:fill>
    </x:dxf>
    <x:dxf>
      <x:font>
        <x:color rgb="FFA12B2B"/>
      </x:font>
      <x:fill>
        <x:patternFill patternType="solid">
          <x:bgColor rgb="FFFDE8E7"/>
        </x:patternFill>
      </x:fill>
    </x:dxf>
    <x:dxf>
      <x:font>
        <x:color rgb="FFA12B2B"/>
      </x:font>
      <x:fill>
        <x:patternFill patternType="solid">
          <x:bgColor rgb="FFFDE8E7"/>
        </x:patternFill>
      </x:fill>
    </x:dxf>
    <x:dxf>
      <x:font>
        <x:color rgb="FFA12B2B"/>
      </x:font>
      <x:fill>
        <x:patternFill patternType="solid">
          <x:bgColor rgb="FFFDE8E7"/>
        </x:patternFill>
      </x:fill>
    </x:dxf>
    <x:dxf>
      <x:font>
        <x:color rgb="FFA12B2B"/>
      </x:font>
      <x:fill>
        <x:patternFill patternType="solid">
          <x:bgColor rgb="FFFDE8E7"/>
        </x:patternFill>
      </x:fill>
    </x:dxf>
    <x:dxf>
      <x:font>
        <x:color rgb="FF9AA396"/>
      </x:font>
      <x:fill>
        <x:patternFill patternType="solid">
          <x:bgColor rgb="FFECEEE8"/>
        </x:patternFill>
      </x:fill>
    </x:dxf>
    <x:dxf>
      <x:font>
        <x:b/>
        <x:color rgb="FF254F43"/>
      </x:font>
      <x:fill>
        <x:patternFill patternType="solid">
          <x:bgColor rgb="FFD7E6CC"/>
        </x:patternFill>
      </x:fill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ont>
        <x:color rgb="FF9AA396"/>
      </x:font>
      <x:fill>
        <x:patternFill patternType="solid">
          <x:bgColor rgb="FFECEEE8"/>
        </x:patternFill>
      </x:fill>
    </x:dxf>
    <x:dxf>
      <x:font>
        <x:b/>
        <x:color rgb="FF254F43"/>
      </x:font>
      <x:fill>
        <x:patternFill patternType="solid">
          <x:bgColor rgb="FFD7E6CC"/>
        </x:patternFill>
      </x:fill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ont>
        <x:color rgb="FF9AA396"/>
      </x:font>
      <x:fill>
        <x:patternFill patternType="solid">
          <x:bgColor rgb="FFECEEE8"/>
        </x:patternFill>
      </x:fill>
    </x:dxf>
    <x:dxf>
      <x:font>
        <x:b/>
        <x:color rgb="FF254F43"/>
      </x:font>
      <x:fill>
        <x:patternFill patternType="solid">
          <x:bgColor rgb="FFD7E6CC"/>
        </x:patternFill>
      </x:fill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ont>
        <x:color rgb="FF9AA396"/>
      </x:font>
      <x:fill>
        <x:patternFill patternType="solid">
          <x:bgColor rgb="FFECEEE8"/>
        </x:patternFill>
      </x:fill>
    </x:dxf>
    <x:dxf>
      <x:font>
        <x:b/>
        <x:color rgb="FF254F43"/>
      </x:font>
      <x:fill>
        <x:patternFill patternType="solid">
          <x:bgColor rgb="FFD7E6CC"/>
        </x:patternFill>
      </x:fill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ont>
        <x:color rgb="FF9AA396"/>
      </x:font>
      <x:fill>
        <x:patternFill patternType="solid">
          <x:bgColor rgb="FFECEEE8"/>
        </x:patternFill>
      </x:fill>
    </x:dxf>
    <x:dxf>
      <x:font>
        <x:b/>
        <x:color rgb="FF254F43"/>
      </x:font>
      <x:fill>
        <x:patternFill patternType="solid">
          <x:bgColor rgb="FFD7E6CC"/>
        </x:patternFill>
      </x:fill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ont>
        <x:color rgb="FF9AA396"/>
      </x:font>
      <x:fill>
        <x:patternFill patternType="solid">
          <x:bgColor rgb="FFECEEE8"/>
        </x:patternFill>
      </x:fill>
    </x:dxf>
    <x:dxf>
      <x:font>
        <x:b/>
        <x:color rgb="FF254F43"/>
      </x:font>
      <x:fill>
        <x:patternFill patternType="solid">
          <x:bgColor rgb="FFD7E6CC"/>
        </x:patternFill>
      </x:fill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ont>
        <x:color rgb="FF9AA396"/>
      </x:font>
      <x:fill>
        <x:patternFill patternType="solid">
          <x:bgColor rgb="FFECEEE8"/>
        </x:patternFill>
      </x:fill>
    </x:dxf>
    <x:dxf>
      <x:font>
        <x:b/>
        <x:color rgb="FF254F43"/>
      </x:font>
      <x:fill>
        <x:patternFill patternType="solid">
          <x:bgColor rgb="FFD7E6CC"/>
        </x:patternFill>
      </x:fill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ont>
        <x:color rgb="FF9AA396"/>
      </x:font>
      <x:fill>
        <x:patternFill patternType="solid">
          <x:bgColor rgb="FFECEEE8"/>
        </x:patternFill>
      </x:fill>
    </x:dxf>
    <x:dxf>
      <x:font>
        <x:b/>
        <x:color rgb="FF254F43"/>
      </x:font>
      <x:fill>
        <x:patternFill patternType="solid">
          <x:bgColor rgb="FFD7E6CC"/>
        </x:patternFill>
      </x:fill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ont>
        <x:color rgb="FF9AA396"/>
      </x:font>
      <x:fill>
        <x:patternFill patternType="solid">
          <x:bgColor rgb="FFECEEE8"/>
        </x:patternFill>
      </x:fill>
    </x:dxf>
    <x:dxf>
      <x:font>
        <x:b/>
        <x:color rgb="FF254F43"/>
      </x:font>
      <x:fill>
        <x:patternFill patternType="solid">
          <x:bgColor rgb="FFD7E6CC"/>
        </x:patternFill>
      </x:fill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ont>
        <x:color rgb="FF9AA396"/>
      </x:font>
      <x:fill>
        <x:patternFill patternType="solid">
          <x:bgColor rgb="FFECEEE8"/>
        </x:patternFill>
      </x:fill>
    </x:dxf>
    <x:dxf>
      <x:font>
        <x:b/>
        <x:color rgb="FF254F43"/>
      </x:font>
      <x:fill>
        <x:patternFill patternType="solid">
          <x:bgColor rgb="FFD7E6CC"/>
        </x:patternFill>
      </x:fill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ont>
        <x:color rgb="FF9AA396"/>
      </x:font>
      <x:fill>
        <x:patternFill patternType="solid">
          <x:bgColor rgb="FFECEEE8"/>
        </x:patternFill>
      </x:fill>
    </x:dxf>
    <x:dxf>
      <x:font>
        <x:b/>
        <x:color rgb="FF254F43"/>
      </x:font>
      <x:fill>
        <x:patternFill patternType="solid">
          <x:bgColor rgb="FFD7E6CC"/>
        </x:patternFill>
      </x:fill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ont>
        <x:color rgb="FF9AA396"/>
      </x:font>
      <x:fill>
        <x:patternFill patternType="solid">
          <x:bgColor rgb="FFECEEE8"/>
        </x:patternFill>
      </x:fill>
    </x:dxf>
    <x:dxf>
      <x:font>
        <x:b/>
        <x:color rgb="FF254F43"/>
      </x:font>
      <x:fill>
        <x:patternFill patternType="solid">
          <x:bgColor rgb="FFD7E6CC"/>
        </x:patternFill>
      </x:fill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ont>
        <x:color rgb="FF9AA396"/>
      </x:font>
      <x:fill>
        <x:patternFill patternType="solid">
          <x:bgColor rgb="FFECEEE8"/>
        </x:patternFill>
      </x:fill>
    </x:dxf>
    <x:dxf>
      <x:font>
        <x:b/>
        <x:color rgb="FF254F43"/>
      </x:font>
      <x:fill>
        <x:patternFill patternType="solid">
          <x:bgColor rgb="FFD7E6CC"/>
        </x:patternFill>
      </x:fill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ont>
        <x:color rgb="FF9AA396"/>
      </x:font>
      <x:fill>
        <x:patternFill patternType="solid">
          <x:bgColor rgb="FFECEEE8"/>
        </x:patternFill>
      </x:fill>
    </x:dxf>
    <x:dxf>
      <x:font>
        <x:b/>
        <x:color rgb="FF254F43"/>
      </x:font>
      <x:fill>
        <x:patternFill patternType="solid">
          <x:bgColor rgb="FFD7E6CC"/>
        </x:patternFill>
      </x:fill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ont>
        <x:color rgb="FF9AA396"/>
      </x:font>
      <x:fill>
        <x:patternFill patternType="solid">
          <x:bgColor rgb="FFECEEE8"/>
        </x:patternFill>
      </x:fill>
    </x:dxf>
    <x:dxf>
      <x:font>
        <x:b/>
        <x:color rgb="FF254F43"/>
      </x:font>
      <x:fill>
        <x:patternFill patternType="solid">
          <x:bgColor rgb="FFD7E6CC"/>
        </x:patternFill>
      </x:fill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ont>
        <x:color rgb="FF9AA396"/>
      </x:font>
      <x:fill>
        <x:patternFill patternType="solid">
          <x:bgColor rgb="FFECEEE8"/>
        </x:patternFill>
      </x:fill>
    </x:dxf>
    <x:dxf>
      <x:font>
        <x:b/>
        <x:color rgb="FF254F43"/>
      </x:font>
      <x:fill>
        <x:patternFill patternType="solid">
          <x:bgColor rgb="FFD7E6CC"/>
        </x:patternFill>
      </x:fill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ont>
        <x:color rgb="FF9AA396"/>
      </x:font>
      <x:fill>
        <x:patternFill patternType="solid">
          <x:bgColor rgb="FFECEEE8"/>
        </x:patternFill>
      </x:fill>
    </x:dxf>
    <x:dxf>
      <x:font>
        <x:b/>
        <x:color rgb="FF254F43"/>
      </x:font>
      <x:fill>
        <x:patternFill patternType="solid">
          <x:bgColor rgb="FFD7E6CC"/>
        </x:patternFill>
      </x:fill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ont>
        <x:color rgb="FF9AA396"/>
      </x:font>
      <x:fill>
        <x:patternFill patternType="solid">
          <x:bgColor rgb="FFECEEE8"/>
        </x:patternFill>
      </x:fill>
    </x:dxf>
    <x:dxf>
      <x:font>
        <x:b/>
        <x:color rgb="FF254F43"/>
      </x:font>
      <x:fill>
        <x:patternFill patternType="solid">
          <x:bgColor rgb="FFD7E6CC"/>
        </x:patternFill>
      </x:fill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ont>
        <x:color rgb="FF9AA396"/>
      </x:font>
      <x:fill>
        <x:patternFill patternType="solid">
          <x:bgColor rgb="FFECEEE8"/>
        </x:patternFill>
      </x:fill>
    </x:dxf>
    <x:dxf>
      <x:font>
        <x:b/>
        <x:color rgb="FF254F43"/>
      </x:font>
      <x:fill>
        <x:patternFill patternType="solid">
          <x:bgColor rgb="FFD7E6CC"/>
        </x:patternFill>
      </x:fill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ont>
        <x:color rgb="FF9AA396"/>
      </x:font>
      <x:fill>
        <x:patternFill patternType="solid">
          <x:bgColor rgb="FFECEEE8"/>
        </x:patternFill>
      </x:fill>
    </x:dxf>
    <x:dxf>
      <x:font>
        <x:b/>
        <x:color rgb="FF254F43"/>
      </x:font>
      <x:fill>
        <x:patternFill patternType="solid">
          <x:bgColor rgb="FFD7E6CC"/>
        </x:patternFill>
      </x:fill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ont>
        <x:color rgb="FF9AA396"/>
      </x:font>
      <x:fill>
        <x:patternFill patternType="solid">
          <x:bgColor rgb="FFECEEE8"/>
        </x:patternFill>
      </x:fill>
    </x:dxf>
    <x:dxf>
      <x:font>
        <x:b/>
        <x:color rgb="FF254F43"/>
      </x:font>
      <x:fill>
        <x:patternFill patternType="solid">
          <x:bgColor rgb="FFD7E6CC"/>
        </x:patternFill>
      </x:fill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ont>
        <x:color rgb="FF9AA396"/>
      </x:font>
      <x:fill>
        <x:patternFill patternType="solid">
          <x:bgColor rgb="FFECEEE8"/>
        </x:patternFill>
      </x:fill>
    </x:dxf>
    <x:dxf>
      <x:font>
        <x:b/>
        <x:color rgb="FF254F43"/>
      </x:font>
      <x:fill>
        <x:patternFill patternType="solid">
          <x:bgColor rgb="FFD7E6CC"/>
        </x:patternFill>
      </x:fill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ont>
        <x:color rgb="FF9AA396"/>
      </x:font>
      <x:fill>
        <x:patternFill patternType="solid">
          <x:bgColor rgb="FFECEEE8"/>
        </x:patternFill>
      </x:fill>
    </x:dxf>
    <x:dxf>
      <x:font>
        <x:b/>
        <x:color rgb="FF254F43"/>
      </x:font>
      <x:fill>
        <x:patternFill patternType="solid">
          <x:bgColor rgb="FFD7E6CC"/>
        </x:patternFill>
      </x:fill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ont>
        <x:color rgb="FF9AA396"/>
      </x:font>
      <x:fill>
        <x:patternFill patternType="solid">
          <x:bgColor rgb="FFECEEE8"/>
        </x:patternFill>
      </x:fill>
    </x:dxf>
    <x:dxf>
      <x:font>
        <x:b/>
        <x:color rgb="FF254F43"/>
      </x:font>
      <x:fill>
        <x:patternFill patternType="solid">
          <x:bgColor rgb="FFD7E6CC"/>
        </x:patternFill>
      </x:fill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ont>
        <x:color rgb="FF9AA396"/>
      </x:font>
      <x:fill>
        <x:patternFill patternType="solid">
          <x:bgColor rgb="FFECEEE8"/>
        </x:patternFill>
      </x:fill>
    </x:dxf>
    <x:dxf>
      <x:font>
        <x:b/>
        <x:color rgb="FF254F43"/>
      </x:font>
      <x:fill>
        <x:patternFill patternType="solid">
          <x:bgColor rgb="FFD7E6CC"/>
        </x:patternFill>
      </x:fill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ont>
        <x:color rgb="FF9AA396"/>
      </x:font>
      <x:fill>
        <x:patternFill patternType="solid">
          <x:bgColor rgb="FFECEEE8"/>
        </x:patternFill>
      </x:fill>
    </x:dxf>
    <x:dxf>
      <x:font>
        <x:b/>
        <x:color rgb="FF254F43"/>
      </x:font>
      <x:fill>
        <x:patternFill patternType="solid">
          <x:bgColor rgb="FFD7E6CC"/>
        </x:patternFill>
      </x:fill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ont>
        <x:color rgb="FF9AA396"/>
      </x:font>
      <x:fill>
        <x:patternFill patternType="solid">
          <x:bgColor rgb="FFECEEE8"/>
        </x:patternFill>
      </x:fill>
    </x:dxf>
    <x:dxf>
      <x:font>
        <x:b/>
        <x:color rgb="FF254F43"/>
      </x:font>
      <x:fill>
        <x:patternFill patternType="solid">
          <x:bgColor rgb="FFD7E6CC"/>
        </x:patternFill>
      </x:fill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ont>
        <x:color rgb="FF9AA396"/>
      </x:font>
      <x:fill>
        <x:patternFill patternType="solid">
          <x:bgColor rgb="FFECEEE8"/>
        </x:patternFill>
      </x:fill>
    </x:dxf>
    <x:dxf>
      <x:font>
        <x:b/>
        <x:color rgb="FF254F43"/>
      </x:font>
      <x:fill>
        <x:patternFill patternType="solid">
          <x:bgColor rgb="FFD7E6CC"/>
        </x:patternFill>
      </x:fill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ont>
        <x:color rgb="FF9AA396"/>
      </x:font>
      <x:fill>
        <x:patternFill patternType="solid">
          <x:bgColor rgb="FFECEEE8"/>
        </x:patternFill>
      </x:fill>
    </x:dxf>
    <x:dxf>
      <x:font>
        <x:b/>
        <x:color rgb="FF254F43"/>
      </x:font>
      <x:fill>
        <x:patternFill patternType="solid">
          <x:bgColor rgb="FFD7E6CC"/>
        </x:patternFill>
      </x:fill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ont>
        <x:color rgb="FF9AA396"/>
      </x:font>
      <x:fill>
        <x:patternFill patternType="solid">
          <x:bgColor rgb="FFECEEE8"/>
        </x:patternFill>
      </x:fill>
    </x:dxf>
    <x:dxf>
      <x:font>
        <x:b/>
        <x:color rgb="FF254F43"/>
      </x:font>
      <x:fill>
        <x:patternFill patternType="solid">
          <x:bgColor rgb="FFD7E6CC"/>
        </x:patternFill>
      </x:fill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ont>
        <x:color rgb="FF9AA396"/>
      </x:font>
      <x:fill>
        <x:patternFill patternType="solid">
          <x:bgColor rgb="FFECEEE8"/>
        </x:patternFill>
      </x:fill>
    </x:dxf>
    <x:dxf>
      <x:font>
        <x:b/>
        <x:color rgb="FF254F43"/>
      </x:font>
      <x:fill>
        <x:patternFill patternType="solid">
          <x:bgColor rgb="FFD7E6CC"/>
        </x:patternFill>
      </x:fill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ont>
        <x:color rgb="FF9AA396"/>
      </x:font>
      <x:fill>
        <x:patternFill patternType="solid">
          <x:bgColor rgb="FFECEEE8"/>
        </x:patternFill>
      </x:fill>
    </x:dxf>
    <x:dxf>
      <x:font>
        <x:b/>
        <x:color rgb="FF254F43"/>
      </x:font>
      <x:fill>
        <x:patternFill patternType="solid">
          <x:bgColor rgb="FFD7E6CC"/>
        </x:patternFill>
      </x:fill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ont>
        <x:color rgb="FF9AA396"/>
      </x:font>
      <x:fill>
        <x:patternFill patternType="solid">
          <x:bgColor rgb="FFECEEE8"/>
        </x:patternFill>
      </x:fill>
    </x:dxf>
    <x:dxf>
      <x:font>
        <x:b/>
        <x:color rgb="FF254F43"/>
      </x:font>
      <x:fill>
        <x:patternFill patternType="solid">
          <x:bgColor rgb="FFD7E6CC"/>
        </x:patternFill>
      </x:fill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ont>
        <x:color rgb="FF9AA396"/>
      </x:font>
      <x:fill>
        <x:patternFill patternType="solid">
          <x:bgColor rgb="FFECEEE8"/>
        </x:patternFill>
      </x:fill>
    </x:dxf>
    <x:dxf>
      <x:font>
        <x:b/>
        <x:color rgb="FF254F43"/>
      </x:font>
      <x:fill>
        <x:patternFill patternType="solid">
          <x:bgColor rgb="FFD7E6CC"/>
        </x:patternFill>
      </x:fill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ont>
        <x:color rgb="FF9AA396"/>
      </x:font>
      <x:fill>
        <x:patternFill patternType="solid">
          <x:bgColor rgb="FFECEEE8"/>
        </x:patternFill>
      </x:fill>
    </x:dxf>
    <x:dxf>
      <x:font>
        <x:b/>
        <x:color rgb="FF254F43"/>
      </x:font>
      <x:fill>
        <x:patternFill patternType="solid">
          <x:bgColor rgb="FFD7E6CC"/>
        </x:patternFill>
      </x:fill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ont>
        <x:color rgb="FF9AA396"/>
      </x:font>
      <x:fill>
        <x:patternFill patternType="solid">
          <x:bgColor rgb="FFECEEE8"/>
        </x:patternFill>
      </x:fill>
    </x:dxf>
    <x:dxf>
      <x:font>
        <x:b/>
        <x:color rgb="FF254F43"/>
      </x:font>
      <x:fill>
        <x:patternFill patternType="solid">
          <x:bgColor rgb="FFD7E6CC"/>
        </x:patternFill>
      </x:fill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ont>
        <x:color rgb="FF9AA396"/>
      </x:font>
      <x:fill>
        <x:patternFill patternType="solid">
          <x:bgColor rgb="FFECEEE8"/>
        </x:patternFill>
      </x:fill>
    </x:dxf>
    <x:dxf>
      <x:font>
        <x:b/>
        <x:color rgb="FF254F43"/>
      </x:font>
      <x:fill>
        <x:patternFill patternType="solid">
          <x:bgColor rgb="FFD7E6CC"/>
        </x:patternFill>
      </x:fill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ont>
        <x:color rgb="FF9AA396"/>
      </x:font>
      <x:fill>
        <x:patternFill patternType="solid">
          <x:bgColor rgb="FFECEEE8"/>
        </x:patternFill>
      </x:fill>
    </x:dxf>
    <x:dxf>
      <x:font>
        <x:b/>
        <x:color rgb="FF254F43"/>
      </x:font>
      <x:fill>
        <x:patternFill patternType="solid">
          <x:bgColor rgb="FFD7E6CC"/>
        </x:patternFill>
      </x:fill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ont>
        <x:color rgb="FF9AA396"/>
      </x:font>
      <x:fill>
        <x:patternFill patternType="solid">
          <x:bgColor rgb="FFECEEE8"/>
        </x:patternFill>
      </x:fill>
    </x:dxf>
    <x:dxf>
      <x:font>
        <x:b/>
        <x:color rgb="FF254F43"/>
      </x:font>
      <x:fill>
        <x:patternFill patternType="solid">
          <x:bgColor rgb="FFD7E6CC"/>
        </x:patternFill>
      </x:fill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ont>
        <x:color rgb="FF9AA396"/>
      </x:font>
      <x:fill>
        <x:patternFill patternType="solid">
          <x:bgColor rgb="FFECEEE8"/>
        </x:patternFill>
      </x:fill>
    </x:dxf>
    <x:dxf>
      <x:font>
        <x:b/>
        <x:color rgb="FF254F43"/>
      </x:font>
      <x:fill>
        <x:patternFill patternType="solid">
          <x:bgColor rgb="FFD7E6CC"/>
        </x:patternFill>
      </x:fill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ont>
        <x:color rgb="FF9AA396"/>
      </x:font>
      <x:fill>
        <x:patternFill patternType="solid">
          <x:bgColor rgb="FFECEEE8"/>
        </x:patternFill>
      </x:fill>
    </x:dxf>
    <x:dxf>
      <x:font>
        <x:b/>
        <x:color rgb="FF254F43"/>
      </x:font>
      <x:fill>
        <x:patternFill patternType="solid">
          <x:bgColor rgb="FFD7E6CC"/>
        </x:patternFill>
      </x:fill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ont>
        <x:color rgb="FF9AA396"/>
      </x:font>
      <x:fill>
        <x:patternFill patternType="solid">
          <x:bgColor rgb="FFECEEE8"/>
        </x:patternFill>
      </x:fill>
    </x:dxf>
    <x:dxf>
      <x:font>
        <x:b/>
        <x:color rgb="FF254F43"/>
      </x:font>
      <x:fill>
        <x:patternFill patternType="solid">
          <x:bgColor rgb="FFD7E6CC"/>
        </x:patternFill>
      </x:fill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  <x:dxf>
      <x:fill>
        <x:patternFill patternType="solid">
          <x:bgColor rgb="FFEDF3EB"/>
        </x:patternFill>
      </x:fill>
      <x:border>
        <x:left style="medium">
          <x:color rgb="FF7B9C72"/>
        </x:left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55a25a029744c7" /><Relationship Type="http://schemas.openxmlformats.org/officeDocument/2006/relationships/theme" Target="/xl/theme/theme1.xml" Id="R460d25b7b70f4ebf" /><Relationship Type="http://schemas.openxmlformats.org/officeDocument/2006/relationships/sharedStrings" Target="/xl/sharedStrings.xml" Id="Ra92919ba5d554bdd" /><Relationship Type="http://schemas.openxmlformats.org/officeDocument/2006/relationships/worksheet" Target="/xl/worksheets/sheet1.xml" Id="Rc362f86c68b34087" /><Relationship Type="http://schemas.openxmlformats.org/officeDocument/2006/relationships/worksheet" Target="/xl/worksheets/sheet2.xml" Id="R4f5fb26fb7c44fbc" /><Relationship Type="http://schemas.openxmlformats.org/officeDocument/2006/relationships/worksheet" Target="/xl/worksheets/sheet3.xml" Id="R803b4ba8f216464d" /><Relationship Type="http://schemas.openxmlformats.org/officeDocument/2006/relationships/worksheet" Target="/xl/worksheets/sheet4.xml" Id="R14a56aaf9ef146c4" /><Relationship Type="http://schemas.openxmlformats.org/officeDocument/2006/relationships/worksheet" Target="/xl/worksheets/sheet5.xml" Id="R57b18ad58b304be9" /><Relationship Type="http://schemas.openxmlformats.org/officeDocument/2006/relationships/worksheet" Target="/xl/worksheets/sheet6.xml" Id="Rb764e6b1ad73418e" /><Relationship Type="http://schemas.openxmlformats.org/officeDocument/2006/relationships/worksheet" Target="/xl/worksheets/sheet7.xml" Id="Rfc656bd783694ec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b9c43ddf0ea1454d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75">
                <a:latin typeface="Arial"/>
                <a:ea typeface="Arial"/>
                <a:cs typeface="Arial"/>
              </a:rPr>
              <a:t>Budget vs. actual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75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Value</c:v>
          </c:tx>
          <c:spPr>
            <a:solidFill xmlns:a="http://schemas.openxmlformats.org/drawingml/2006/main">
              <a:srgbClr val="427A75"/>
            </a:solidFill>
          </c:spPr>
          <c:invertIfNegative val="0"/>
          <c:cat>
            <c:strRef>
              <c:f>'Dashboard'!$A$9:$A$10</c:f>
              <c:strCache>
                <c:ptCount val="0"/>
              </c:strCache>
            </c:strRef>
          </c:cat>
          <c:val>
            <c:numRef>
              <c:f>'Dashboard'!$B$9:$B$10</c:f>
              <c:numCache>
                <c:formatCode>#,##0.00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8</xdr:row>
      <xdr:rowOff>0</xdr:rowOff>
    </xdr:from>
    <xdr:to>
      <xdr:col>10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9c43ddf0ea1454d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CampaignRegister" displayName="CampaignRegister" ref="A6:P7" headerRowCount="1" totalsRowCount="0" totalsRowShown="0">
  <x:tableColumns count="16">
    <x:tableColumn id="1" name="Campaign ID"/>
    <x:tableColumn id="2" name="Campaign Name"/>
    <x:tableColumn id="3" name="Start Date"/>
    <x:tableColumn id="4" name="End Date"/>
    <x:tableColumn id="5" name="Lead PIC"/>
    <x:tableColumn id="6" name="Additional PICs"/>
    <x:tableColumn id="7" name="Currency"/>
    <x:tableColumn id="8" name="Budget"/>
    <x:tableColumn id="9" name="Actual Cost"/>
    <x:tableColumn id="10" name="Remaining Budget"/>
    <x:tableColumn id="11" name="Variance %"/>
    <x:tableColumn id="12" name="Task Completion"/>
    <x:tableColumn id="13" name="Redemptions"/>
    <x:tableColumn id="14" name="Sales"/>
    <x:tableColumn id="15" name="New Member Average"/>
    <x:tableColumn id="16" name="Input Check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BudgetLines" displayName="BudgetLines" ref="A20:J219" headerRowCount="1" totalsRowCount="0" totalsRowShown="0">
  <x:tableColumns count="10">
    <x:tableColumn id="1" name="Budget ID"/>
    <x:tableColumn id="2" name="Campaign ID"/>
    <x:tableColumn id="3" name="Category"/>
    <x:tableColumn id="4" name="Item"/>
    <x:tableColumn id="5" name="Vendor"/>
    <x:tableColumn id="6" name="Budget"/>
    <x:tableColumn id="7" name="Actual Cost"/>
    <x:tableColumn id="8" name="Remaining"/>
    <x:tableColumn id="9" name="Variance %"/>
    <x:tableColumn id="10" name="Input Check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ActualCosts" displayName="ActualCosts" ref="L20:Q419" headerRowCount="1" totalsRowCount="0" totalsRowShown="0">
  <x:tableColumns count="6">
    <x:tableColumn id="1" name="Budget ID"/>
    <x:tableColumn id="2" name="Date"/>
    <x:tableColumn id="3" name="Invoice Reference"/>
    <x:tableColumn id="4" name="Actual Cost"/>
    <x:tableColumn id="5" name="Campaign ID"/>
    <x:tableColumn id="6" name="Input Check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TaskRegister" displayName="TaskRegister" ref="A6:Q155" headerRowCount="1" totalsRowCount="0" totalsRowShown="0">
  <x:tableColumns count="17">
    <x:tableColumn id="1" name="Task ID"/>
    <x:tableColumn id="2" name="Campaign ID"/>
    <x:tableColumn id="3" name="Task"/>
    <x:tableColumn id="4" name="Workstream"/>
    <x:tableColumn id="5" name="Lead PIC"/>
    <x:tableColumn id="6" name="Additional PICs"/>
    <x:tableColumn id="7" name="Vendor"/>
    <x:tableColumn id="8" name="Planned Start"/>
    <x:tableColumn id="9" name="Deadline"/>
    <x:tableColumn id="10" name="Actual Start"/>
    <x:tableColumn id="11" name="Actual Finish"/>
    <x:tableColumn id="12" name="Complete %"/>
    <x:tableColumn id="13" name="Cancelled"/>
    <x:tableColumn id="14" name="Progress"/>
    <x:tableColumn id="15" name="Deadline Flag"/>
    <x:tableColumn id="16" name="Next Action"/>
    <x:tableColumn id="17" name="Input Check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ActivationRegister" displayName="ActivationRegister" ref="W6:AJ405" headerRowCount="1" totalsRowCount="0" totalsRowShown="0">
  <x:tableColumns count="14">
    <x:tableColumn id="1" name="Activation ID"/>
    <x:tableColumn id="2" name="Campaign ID"/>
    <x:tableColumn id="3" name="Activation"/>
    <x:tableColumn id="4" name="Date"/>
    <x:tableColumn id="5" name="Start Time"/>
    <x:tableColumn id="6" name="End Time"/>
    <x:tableColumn id="7" name="Location"/>
    <x:tableColumn id="8" name="Lead PIC"/>
    <x:tableColumn id="9" name="Additional PICs"/>
    <x:tableColumn id="10" name="Vendor"/>
    <x:tableColumn id="11" name="Task ID"/>
    <x:tableColumn id="12" name="Status"/>
    <x:tableColumn id="13" name="Campaign PICs"/>
    <x:tableColumn id="14" name="Input Check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RedemptionTiers" displayName="RedemptionTiers" ref="A6:L105" headerRowCount="1" totalsRowCount="0" totalsRowShown="0">
  <x:tableColumns count="12">
    <x:tableColumn id="1" name="Tier ID"/>
    <x:tableColumn id="2" name="Campaign ID"/>
    <x:tableColumn id="3" name="Tier"/>
    <x:tableColumn id="4" name="Qualification"/>
    <x:tableColumn id="5" name="Reward"/>
    <x:tableColumn id="6" name="Opening Stock"/>
    <x:tableColumn id="7" name="Stock Changes"/>
    <x:tableColumn id="8" name="Redeemed"/>
    <x:tableColumn id="9" name="Remaining"/>
    <x:tableColumn id="10" name="Low Stock At"/>
    <x:tableColumn id="11" name="Stock Status"/>
    <x:tableColumn id="12" name="Input Check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StockMovements" displayName="StockMovements" ref="N6:S305" headerRowCount="1" totalsRowCount="0" totalsRowShown="0">
  <x:tableColumns count="6">
    <x:tableColumn id="1" name="Movement ID"/>
    <x:tableColumn id="2" name="Tier ID"/>
    <x:tableColumn id="3" name="Date"/>
    <x:tableColumn id="4" name="Quantity Change"/>
    <x:tableColumn id="5" name="Reason"/>
    <x:tableColumn id="6" name="Input Check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DailyPerformance" displayName="DailyPerformance" ref="A6:M735" headerRowCount="1" totalsRowCount="0" totalsRowShown="0">
  <x:tableColumns count="13">
    <x:tableColumn id="1" name="Date"/>
    <x:tableColumn id="2" name="Campaign ID"/>
    <x:tableColumn id="3" name="Transactions"/>
    <x:tableColumn id="4" name="Sales"/>
    <x:tableColumn id="5" name="Members Redeemed"/>
    <x:tableColumn id="6" name="New Members"/>
    <x:tableColumn id="7" name="Daily Avg New Member Sales"/>
    <x:tableColumn id="8" name="Redemptions"/>
    <x:tableColumn id="9" name="Avg Sales / Transaction"/>
    <x:tableColumn id="10" name="Avg Sales / Member"/>
    <x:tableColumn id="11" name="New Member Sales Basis"/>
    <x:tableColumn id="12" name="Covered New Members"/>
    <x:tableColumn id="13" name="Input Check"/>
  </x:tableColumns>
  <x:tableStyleInfo name="TableStyleMedium2" showFirstColumn="0" showLastColumn="0" showRowStripes="1" showColumnStripes="0"/>
</x:table>
</file>

<file path=xl/tables/table9.xml><?xml version="1.0" encoding="utf-8"?>
<x:table xmlns:x="http://schemas.openxmlformats.org/spreadsheetml/2006/main" id="9" name="TierRedemptions" displayName="TierRedemptions" ref="O6:T2205" headerRowCount="1" totalsRowCount="0" totalsRowShown="0">
  <x:tableColumns count="6">
    <x:tableColumn id="1" name="Date"/>
    <x:tableColumn id="2" name="Campaign ID"/>
    <x:tableColumn id="3" name="Tier ID"/>
    <x:tableColumn id="4" name="Quantity"/>
    <x:tableColumn id="5" name="Stock Remaining at Day End"/>
    <x:tableColumn id="6" name="Input Check"/>
  </x:tableColumns>
  <x:tableStyleInfo name="TableStyleMedium2" showFirstColumn="0" showLastColumn="0" showRowStripes="1" showColumnStripes="0"/>
</x:table>
</file>

<file path=xl/tables/table10.xml><?xml version="1.0" encoding="utf-8"?>
<x:table xmlns:x="http://schemas.openxmlformats.org/spreadsheetml/2006/main" id="10" name="PeopleList" displayName="PeopleList" ref="A6:C205" headerRowCount="1" totalsRowCount="0" totalsRowShown="0">
  <x:tableColumns count="3">
    <x:tableColumn id="1" name="PIC"/>
    <x:tableColumn id="2" name="Team"/>
    <x:tableColumn id="3" name="Contact"/>
  </x:tableColumns>
  <x:tableStyleInfo name="TableStyleMedium2" showFirstColumn="0" showLastColumn="0" showRowStripes="1" showColumnStripes="0"/>
</x:table>
</file>

<file path=xl/tables/table11.xml><?xml version="1.0" encoding="utf-8"?>
<x:table xmlns:x="http://schemas.openxmlformats.org/spreadsheetml/2006/main" id="11" name="VendorList" displayName="VendorList" ref="E6:H205" headerRowCount="1" totalsRowCount="0" totalsRowShown="0">
  <x:tableColumns count="4">
    <x:tableColumn id="1" name="Vendor"/>
    <x:tableColumn id="2" name="Type"/>
    <x:tableColumn id="3" name="Contact"/>
    <x:tableColumn id="4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20559eff508d49d0" /><Relationship Id="rIdPortal" Type="http://schemas.openxmlformats.org/officeDocument/2006/relationships/hyperlink" Target="https://campaign-desk-cheston-1101.fullhouse3.chatgpt.site" TargetMode="External"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8345d6fac6d74953" /><Relationship Type="http://schemas.openxmlformats.org/officeDocument/2006/relationships/table" Target="/xl/tables/table2.xml" Id="R69b7e248ad414392" /><Relationship Type="http://schemas.openxmlformats.org/officeDocument/2006/relationships/table" Target="/xl/tables/table3.xml" Id="R974f78558baa41aa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4.xml" Id="Rc868cf316b6b4e21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5.xml" Id="R1b12cac357544def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6.xml" Id="R12800b712e9c470a" /><Relationship Type="http://schemas.openxmlformats.org/officeDocument/2006/relationships/table" Target="/xl/tables/table7.xml" Id="R6e1203f1d26d484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8.xml" Id="Rda04b96cfa8d4d6e" /><Relationship Type="http://schemas.openxmlformats.org/officeDocument/2006/relationships/table" Target="/xl/tables/table9.xml" Id="Rc09b49f3968447b6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10.xml" Id="R8143d6f6ba0d47fe" /><Relationship Type="http://schemas.openxmlformats.org/officeDocument/2006/relationships/table" Target="/xl/tables/table11.xml" Id="R7a45bb030f30464b" /></Relationships>
</file>

<file path=xl/worksheets/sheet1.xml><?xml version="1.0" encoding="utf-8"?>
<x:worksheet xmlns:x="http://schemas.openxmlformats.org/spreadsheetml/2006/main">
  <x:sheetPr>
    <x:tabColor rgb="FF172B4D"/>
  </x:sheetPr>
  <x:sheetViews>
    <x:sheetView showGridLines="0" workbookViewId="0"/>
  </x:sheetViews>
  <x:sheetFormatPr defaultRowHeight="15"/>
  <x:cols>
    <x:col min="1" max="1" width="34" hidden="0" customWidth="1"/>
    <x:col min="2" max="2" width="26" hidden="0" customWidth="1"/>
    <x:col min="3" max="3" width="3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</x:row>
    <x:row r="2">
      <x:c r="A2" s="2" t="str">
        <x:v>Campaign Desk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</x:row>
    <x:row r="4">
      <x:c r="A4" s="1" t="str">
        <x:v>Campaign ID</x:v>
      </x:c>
      <x:c r="B4" s="1" t="str">
        <x:v>DEMO-001</x:v>
      </x:c>
      <x:c r="C4" s="1"/>
      <x:c r="D4" s="1" t="str">
        <x:v>Sample data included</x:v>
      </x:c>
      <x:c r="E4" s="1"/>
      <x:c r="F4" s="1"/>
      <x:c r="G4" s="1"/>
      <x:c r="H4" s="23" t="str">
        <x:v>Open Campaign Portal</x:v>
      </x:c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</x:row>
    <x:row r="5">
      <x:c r="A5" s="1" t="str">
        <x:v>As of date</x:v>
      </x:c>
      <x:c r="B5" s="21" t="n">
        <x:f>TODAY()</x:f>
        <x:v>46327</x:v>
      </x:c>
      <x:c r="C5" s="1"/>
      <x:c r="D5" s="1" t="str">
        <x:v>Replace DEMO-001 records before live use.</x:v>
      </x:c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</x:row>
    <x:row r="6">
      <x:c r="A6" s="1" t="str">
        <x:v>Due soon (days)</x:v>
      </x:c>
      <x:c r="B6" s="1" t="n">
        <x:v>7</x:v>
      </x:c>
      <x:c r="C6" s="1"/>
      <x:c r="D6" s="22" t="str">
        <x:v>https://campaign-desk-cheston-1101.fullhouse3.chatgpt.site</x:v>
      </x:c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</x:row>
    <x:row r="7">
      <x:c r="A7" s="1"/>
      <x:c r="B7" s="1"/>
      <x:c r="C7" s="1"/>
      <x:c r="D7" s="1" t="str">
        <x:f>IFERROR(INDEX('Campaigns &amp; Budget'!$B$7:$B$8,MATCH($B$4,'Campaigns &amp; Budget'!$A$7:$A$8,0)),"")</x:f>
        <x:v>Sample: Festive Rewards</x:v>
      </x:c>
      <x:c r="E7" s="1"/>
      <x:c r="F7" s="1"/>
      <x:c r="G7" s="1"/>
      <x:c r="H7" s="1" t="str">
        <x:f>IFERROR(INDEX('Campaigns &amp; Budget'!$G$7:$G$8,MATCH($B$4,'Campaigns &amp; Budget'!$A$7:$A$8,0)),"")</x:f>
        <x:v>MYR</x:v>
      </x:c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</x:row>
    <x:row r="8">
      <x:c r="A8" s="25" t="str">
        <x:v>Campaign summary</x:v>
      </x:c>
      <x:c r="B8" s="25" t="str">
        <x:v>Value</x:v>
      </x:c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</x:row>
    <x:row r="9" ht="27" customHeight="1">
      <x:c r="A9" s="1" t="str">
        <x:v>Budget</x:v>
      </x:c>
      <x:c r="B9" s="26" t="n">
        <x:f>IFERROR(INDEX('Campaigns &amp; Budget'!$H$7:$H$8,MATCH($B$4,'Campaigns &amp; Budget'!$A$7:$A$8,0)),"")</x:f>
        <x:v>73000</x:v>
      </x:c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</x:row>
    <x:row r="10" ht="27" customHeight="1">
      <x:c r="A10" s="1" t="str">
        <x:v>Actual cost</x:v>
      </x:c>
      <x:c r="B10" s="26" t="n">
        <x:f>IFERROR(INDEX('Campaigns &amp; Budget'!$I$7:$I$8,MATCH($B$4,'Campaigns &amp; Budget'!$A$7:$A$8,0)),"")</x:f>
        <x:v>45000</x:v>
      </x:c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</x:row>
    <x:row r="11" ht="27" customHeight="1">
      <x:c r="A11" s="1" t="str">
        <x:v>Remaining budget</x:v>
      </x:c>
      <x:c r="B11" s="26" t="n">
        <x:f>IFERROR(INDEX('Campaigns &amp; Budget'!$J$7:$J$8,MATCH($B$4,'Campaigns &amp; Budget'!$A$7:$A$8,0)),"")</x:f>
        <x:v>28000</x:v>
      </x:c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</x:row>
    <x:row r="12" ht="27" customHeight="1">
      <x:c r="A12" s="1" t="str">
        <x:v>Task completion</x:v>
      </x:c>
      <x:c r="B12" s="27" t="n">
        <x:f>IFERROR(INDEX('Campaigns &amp; Budget'!$L$7:$L$8,MATCH($B$4,'Campaigns &amp; Budget'!$A$7:$A$8,0)),"")</x:f>
        <x:v>0.4083333333333334</x:v>
      </x:c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</x:row>
    <x:row r="13" ht="27" customHeight="1">
      <x:c r="A13" s="1" t="str">
        <x:v>Overdue tasks</x:v>
      </x:c>
      <x:c r="B13" s="28" t="n">
        <x:f>COUNTIFS('Tasks &amp; Gantt'!$B$7:$B$155,$B$4,'Tasks &amp; Gantt'!$O$7:$O$155,"Overdue")</x:f>
        <x:v>1</x:v>
      </x:c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</x:row>
    <x:row r="14" ht="27" customHeight="1">
      <x:c r="A14" s="1" t="str">
        <x:v>Tasks due today</x:v>
      </x:c>
      <x:c r="B14" s="28" t="n">
        <x:f>COUNTIFS('Tasks &amp; Gantt'!$B$7:$B$155,$B$4,'Tasks &amp; Gantt'!$O$7:$O$155,"Due today")</x:f>
        <x:v>1</x:v>
      </x:c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</x:row>
    <x:row r="15" ht="27" customHeight="1">
      <x:c r="A15" s="1" t="str">
        <x:v>Tasks due soon</x:v>
      </x:c>
      <x:c r="B15" s="28" t="n">
        <x:f>COUNTIFS('Tasks &amp; Gantt'!$B$7:$B$155,$B$4,'Tasks &amp; Gantt'!$O$7:$O$155,"Due soon")</x:f>
        <x:v>2</x:v>
      </x:c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</x:row>
    <x:row r="16" ht="27" customHeight="1">
      <x:c r="A16" s="1" t="str">
        <x:v>Total redemptions</x:v>
      </x:c>
      <x:c r="B16" s="28" t="n">
        <x:f>IFERROR(INDEX('Campaigns &amp; Budget'!$M$7:$M$8,MATCH($B$4,'Campaigns &amp; Budget'!$A$7:$A$8,0)),"")</x:f>
        <x:v>754</x:v>
      </x:c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</x:row>
    <x:row r="17" ht="27" customHeight="1">
      <x:c r="A17" s="1" t="str">
        <x:v>Total sales</x:v>
      </x:c>
      <x:c r="B17" s="26" t="n">
        <x:f>IFERROR(INDEX('Campaigns &amp; Budget'!$N$7:$N$8,MATCH($B$4,'Campaigns &amp; Budget'!$A$7:$A$8,0)),"")</x:f>
        <x:v>234000</x:v>
      </x:c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</x:row>
    <x:row r="18" ht="27" customHeight="1">
      <x:c r="A18" s="1" t="str">
        <x:v>Transactions</x:v>
      </x:c>
      <x:c r="B18" s="28" t="n">
        <x:f>SUMIFS('Daily Redemptions'!$C$7:$C$735,'Daily Redemptions'!$B$7:$B$735,$B$4)</x:f>
        <x:v>1270</x:v>
      </x:c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</x:row>
    <x:row r="19" ht="27" customHeight="1">
      <x:c r="A19" s="1" t="str">
        <x:v>Cumulative daily members</x:v>
      </x:c>
      <x:c r="B19" s="28" t="n">
        <x:f>SUMIFS('Daily Redemptions'!$E$7:$E$735,'Daily Redemptions'!$B$7:$B$735,$B$4)</x:f>
        <x:v>930</x:v>
      </x:c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</x:row>
    <x:row r="20" ht="27" customHeight="1">
      <x:c r="A20" s="1" t="str">
        <x:v>New members</x:v>
      </x:c>
      <x:c r="B20" s="28" t="n">
        <x:f>SUMIFS('Daily Redemptions'!$F$7:$F$735,'Daily Redemptions'!$B$7:$B$735,$B$4)</x:f>
        <x:v>165</x:v>
      </x:c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</x:row>
    <x:row r="21" ht="27" customHeight="1">
      <x:c r="A21" s="1" t="str">
        <x:v>Avg sales / transaction</x:v>
      </x:c>
      <x:c r="B21" s="26" t="n">
        <x:f>IF(B18=0,"",B17/B18)</x:f>
        <x:v>184.251968503937</x:v>
      </x:c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</x:row>
    <x:row r="22" ht="27" customHeight="1">
      <x:c r="A22" s="1" t="str">
        <x:v>Avg sales / member</x:v>
      </x:c>
      <x:c r="B22" s="26" t="n">
        <x:f>IF(B19=0,"",B17/B19)</x:f>
        <x:v>251.61290322580646</x:v>
      </x:c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</x:row>
    <x:row r="23" ht="27" customHeight="1">
      <x:c r="A23" s="1" t="str">
        <x:v>Weighted new-member average</x:v>
      </x:c>
      <x:c r="B23" s="26" t="n">
        <x:f>IFERROR(INDEX('Campaigns &amp; Budget'!$O$7:$O$8,MATCH($B$4,'Campaigns &amp; Budget'!$A$7:$A$8,0)),"")</x:f>
        <x:v>235</x:v>
      </x:c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</x:row>
    <x:row r="24" ht="27" customHeight="1">
      <x:c r="A24" s="1" t="str">
        <x:v>Activations today</x:v>
      </x:c>
      <x:c r="B24" s="28" t="n">
        <x:f>COUNTIFS('Activation Schedule'!$X$7:$X$405,$B$4,'Activation Schedule'!$Z$7:$Z$405,$B$5,'Activation Schedule'!$AH$7:$AH$405,"&lt;&gt;Cancelled")</x:f>
        <x:v>3</x:v>
      </x:c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</x:row>
    <x:row r="25" ht="27" customHeight="1">
      <x:c r="A25" s="1" t="str">
        <x:v>Low / depleted reward tiers</x:v>
      </x:c>
      <x:c r="B25" s="28" t="n">
        <x:f>COUNTIFS('Redemption Setup'!$B$7:$B$105,$B$4,'Redemption Setup'!$I$7:$I$105,"&lt;=0")+COUNTIFS('Redemption Setup'!$B$7:$B$105,$B$4,'Redemption Setup'!$K$7:$K$105,"Low stock")</x:f>
        <x:v>0</x:v>
      </x:c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</x:row>
    <x:row r="28">
      <x:c r="A28" s="1" t="str">
        <x:v>How to update</x:v>
      </x:c>
      <x:c r="B28" s="1"/>
      <x:c r="C28" s="1"/>
      <x:c r="D28" s="1" t="str">
        <x:v>Totals cover all entered records. As of date controls deadlines only.</x:v>
      </x:c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</x:row>
    <x:row r="29">
      <x:c r="A29" s="1" t="str">
        <x:v>1. Update people and vendors, then add a campaign and its team.</x:v>
      </x:c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</x:row>
    <x:row r="30">
      <x:c r="A30" s="1" t="str">
        <x:v>2. Enter budget lines, then log invoices using the Budget ID.</x:v>
      </x:c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</x:row>
    <x:row r="31">
      <x:c r="A31" s="1" t="str">
        <x:v>3. Update tasks, % complete, and activation dates / times.</x:v>
      </x:c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</x:row>
    <x:row r="32">
      <x:c r="A32" s="1" t="str">
        <x:v>4. Set reward tiers and stock. Enter daily totals and tier quantities.</x:v>
      </x:c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</x:row>
    <x:row r="33">
      <x:c r="A33" s="1" t="str">
        <x:v>5. Save Excel, open the portal link, then upload this workbook.</x:v>
      </x:c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</x:row>
    <x:row r="34">
      <x:c r="A34" s="1" t="str">
        <x:v>Amber cells = inputs. Grey cells = formulas. Keep IDs unique.</x:v>
      </x:c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</x:row>
    <x:row r="35">
      <x:c r="A35" s="1" t="str">
        <x:v>Multiple PICs: lead dropdown + additional names separated by semicolons.</x:v>
      </x:c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</x:row>
    <x:row r="36">
      <x:c r="A36" t="str">
        <x:v>Portal uploads stay in this browser. Upload again after Excel changes.</x:v>
      </x:c>
    </x:row>
  </x:sheetData>
  <x:mergeCells>
    <x:mergeCell ref="H4:J4"/>
    <x:mergeCell ref="D6:J6"/>
    <x:mergeCell ref="A29:J29"/>
    <x:mergeCell ref="A30:J30"/>
    <x:mergeCell ref="A31:J31"/>
    <x:mergeCell ref="A32:J32"/>
    <x:mergeCell ref="A33:J33"/>
    <x:mergeCell ref="A34:J34"/>
    <x:mergeCell ref="A35:J35"/>
    <x:mergeCell ref="A36:J36"/>
    <x:mergeCell ref="D28:J28"/>
  </x:mergeCells>
  <x:dataValidations count="1">
    <x:dataValidation type="list" sqref="B4">
      <x:formula1>'Campaigns &amp; Budget'!$A$7:$A$8</x:formula1>
    </x:dataValidation>
  </x:dataValidations>
  <x:hyperlinks>
    <x:hyperlink xmlns:r="http://schemas.openxmlformats.org/officeDocument/2006/relationships" ref="H4" r:id="rIdPortal"/>
  </x:hyperlinks>
  <x:pageMargins left="0.7" right="0.7" top="0.75" bottom="0.75" header="0.3" footer="0.3"/>
  <x:drawing xmlns:r="http://schemas.openxmlformats.org/officeDocument/2006/relationships" r:id="R20559eff508d49d0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34" hidden="0" customWidth="1"/>
    <x:col min="2" max="2" width="32" hidden="0" customWidth="1"/>
    <x:col min="3" max="3" width="18" hidden="0" customWidth="1"/>
    <x:col min="4" max="4" width="2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30" hidden="0" customWidth="1"/>
    <x:col min="17" max="17" width="18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</x:row>
    <x:row r="2">
      <x:c r="A2" s="2" t="str">
        <x:v>Campaigns &amp; Budget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</x:row>
    <x:row r="4">
      <x:c r="A4" s="1" t="str">
        <x:v>One campaign per workbook. Set the total budget above, then allocate it in the budget breakdown below.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</x:row>
    <x:row r="6" ht="38" customHeight="1">
      <x:c r="A6" s="9" t="str">
        <x:v>Campaign ID</x:v>
      </x:c>
      <x:c r="B6" s="9" t="str">
        <x:v>Campaign Name</x:v>
      </x:c>
      <x:c r="C6" s="9" t="str">
        <x:v>Start Date</x:v>
      </x:c>
      <x:c r="D6" s="9" t="str">
        <x:v>End Date</x:v>
      </x:c>
      <x:c r="E6" s="9" t="str">
        <x:v>Lead PIC</x:v>
      </x:c>
      <x:c r="F6" s="9" t="str">
        <x:v>Additional PICs</x:v>
      </x:c>
      <x:c r="G6" s="9" t="str">
        <x:v>Currency</x:v>
      </x:c>
      <x:c r="H6" s="9" t="str">
        <x:v>Budget</x:v>
      </x:c>
      <x:c r="I6" s="9" t="str">
        <x:v>Actual Cost</x:v>
      </x:c>
      <x:c r="J6" s="9" t="str">
        <x:v>Remaining Budget</x:v>
      </x:c>
      <x:c r="K6" s="9" t="str">
        <x:v>Variance %</x:v>
      </x:c>
      <x:c r="L6" s="9" t="str">
        <x:v>Task Completion</x:v>
      </x:c>
      <x:c r="M6" s="9" t="str">
        <x:v>Redemptions</x:v>
      </x:c>
      <x:c r="N6" s="9" t="str">
        <x:v>Sales</x:v>
      </x:c>
      <x:c r="O6" s="9" t="str">
        <x:v>New Member Average</x:v>
      </x:c>
      <x:c r="P6" s="9" t="str">
        <x:v>Input Check</x:v>
      </x:c>
      <x:c r="Q6" s="1"/>
      <x:c r="R6" s="1"/>
      <x:c r="S6" s="1"/>
    </x:row>
    <x:row r="7" ht="24" customHeight="1">
      <x:c r="A7" s="5" t="str">
        <x:v>DEMO-001</x:v>
      </x:c>
      <x:c r="B7" s="5" t="str">
        <x:v>Sample: Festive Rewards</x:v>
      </x:c>
      <x:c r="C7" s="10" t="n">
        <x:v>46317</x:v>
      </x:c>
      <x:c r="D7" s="10" t="n">
        <x:v>46341</x:v>
      </x:c>
      <x:c r="E7" s="5" t="str">
        <x:v>Alex Tan</x:v>
      </x:c>
      <x:c r="F7" s="5" t="str">
        <x:v>Jamie Lee; Priya Kumar</x:v>
      </x:c>
      <x:c r="G7" s="5" t="str">
        <x:v>MYR</x:v>
      </x:c>
      <x:c r="H7" s="18" t="n">
        <x:f>IF(A7="","",$B$10)</x:f>
        <x:v>73000</x:v>
      </x:c>
      <x:c r="I7" s="18" t="n">
        <x:f>IF(A7="","",SUMIFS('Campaigns &amp; Budget'!$O$21:$O$419,'Campaigns &amp; Budget'!$P$21:$P$419,A7))</x:f>
        <x:v>45000</x:v>
      </x:c>
      <x:c r="J7" s="18" t="n">
        <x:f>IF(A7="","",H7-I7)</x:f>
        <x:v>28000</x:v>
      </x:c>
      <x:c r="K7" s="20" t="n">
        <x:f>IF(OR(A7="",H7=0),"",(I7-H7)/H7)</x:f>
        <x:v>-0.3835616438356164</x:v>
      </x:c>
      <x:c r="L7" s="20" t="n">
        <x:f>IF(A7="","",IF(COUNTIFS('Tasks &amp; Gantt'!$B$7:$B$155,A7,'Tasks &amp; Gantt'!$M$7:$M$155,"&lt;&gt;Yes")=0,"",SUMIFS('Tasks &amp; Gantt'!$L$7:$L$155,'Tasks &amp; Gantt'!$B$7:$B$155,A7,'Tasks &amp; Gantt'!$M$7:$M$155,"&lt;&gt;Yes")/COUNTIFS('Tasks &amp; Gantt'!$B$7:$B$155,A7,'Tasks &amp; Gantt'!$M$7:$M$155,"&lt;&gt;Yes")))</x:f>
        <x:v>0.4083333333333334</x:v>
      </x:c>
      <x:c r="M7" s="16" t="n">
        <x:f>IF(A7="","",SUMIFS('Daily Redemptions'!$R$7:$R$2205,'Daily Redemptions'!$P$7:$P$2205,A7))</x:f>
        <x:v>754</x:v>
      </x:c>
      <x:c r="N7" s="18" t="n">
        <x:f>IF(A7="","",SUMIFS('Daily Redemptions'!$D$7:$D$735,'Daily Redemptions'!$B$7:$B$735,A7))</x:f>
        <x:v>234000</x:v>
      </x:c>
      <x:c r="O7" s="18" t="n">
        <x:f>IF(A7="","",IF(SUMIFS('Daily Redemptions'!$F$7:$F$735,'Daily Redemptions'!$B$7:$B$735,A7)=0,"",IF(SUMIFS('Daily Redemptions'!$F$7:$F$735,'Daily Redemptions'!$B$7:$B$735,A7)&lt;&gt;SUMIFS('Daily Redemptions'!$L$7:$L$735,'Daily Redemptions'!$B$7:$B$735,A7),"Missing daily averages",SUMIFS('Daily Redemptions'!$K$7:$K$735,'Daily Redemptions'!$B$7:$B$735,A7)/SUMIFS('Daily Redemptions'!$L$7:$L$735,'Daily Redemptions'!$B$7:$B$735,A7))))</x:f>
        <x:v>235</x:v>
      </x:c>
      <x:c r="P7" s="16" t="str">
        <x:f>IF(A7="","",IF(COUNTIFS('Campaigns &amp; Budget'!$A$7:$A$8,A7)&gt;1,"Duplicate campaign ID",IF(OR(ISBLANK(C7),ISBLANK(D7)),"Missing dates",IF(D7&lt;C7,"End before start",IF(E7="","Missing lead PIC",IF(G7="","Missing currency",""))))))</x:f>
      </x:c>
      <x:c r="Q7" s="1"/>
      <x:c r="R7" s="1"/>
      <x:c r="S7" s="1"/>
    </x:row>
    <x:row r="8">
      <x:c r="A8" s="1"/>
      <x:c r="B8" s="1"/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</x:row>
    <x:row r="9" ht="28" customHeight="1">
      <x:c r="A9" s="25" t="str">
        <x:v>Campaign budget summary</x:v>
      </x:c>
      <x:c r="B9" s="25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</x:row>
    <x:row r="10" ht="34" customHeight="1">
      <x:c r="A10" s="1" t="str">
        <x:v>Total approved budget</x:v>
      </x:c>
      <x:c r="B10" s="45" t="n">
        <x:v>73000</x:v>
      </x:c>
      <x:c r="C10" s="1"/>
      <x:c r="D10" s="1" t="str">
        <x:v>Set the total approved campaign budget in B10.</x:v>
      </x:c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</x:row>
    <x:row r="11" ht="28" customHeight="1">
      <x:c r="A11" s="1" t="str">
        <x:v>Allocated in budget breakdown</x:v>
      </x:c>
      <x:c r="B11" s="47" t="n">
        <x:f>SUMIFS('Campaigns &amp; Budget'!$F$21:$F$219,'Campaigns &amp; Budget'!$B$21:$B$219,$A$7)</x:f>
        <x:v>73000</x:v>
      </x:c>
      <x:c r="C11" s="1"/>
      <x:c r="D11" s="1" t="str">
        <x:v>Allocate that total by category and item in the table below.</x:v>
      </x:c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</x:row>
    <x:row r="12" ht="28" customHeight="1">
      <x:c r="A12" s="1" t="str">
        <x:v>Unallocated budget</x:v>
      </x:c>
      <x:c r="B12" s="47" t="n">
        <x:f>B10-B11</x:f>
        <x:v>0</x:v>
      </x:c>
      <x:c r="C12" s="1"/>
      <x:c r="D12" s="1" t="str">
        <x:v>Unallocated budget shows any amount still to assign.</x:v>
      </x:c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</x:row>
    <x:row r="13" ht="28" customHeight="1">
      <x:c r="A13" s="1" t="str">
        <x:v>Actual cost to date</x:v>
      </x:c>
      <x:c r="B13" s="47" t="n">
        <x:f>I7</x:f>
        <x:v>45000</x:v>
      </x:c>
      <x:c r="C13" s="1"/>
      <x:c r="D13" s="1" t="str">
        <x:v>A negative unallocated amount means the breakdown exceeds the total.</x:v>
      </x:c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</x:row>
    <x:row r="14" ht="28" customHeight="1">
      <x:c r="A14" s="1" t="str">
        <x:v>Remaining approved budget</x:v>
      </x:c>
      <x:c r="B14" s="47" t="n">
        <x:f>B10-B13</x:f>
        <x:v>28000</x:v>
      </x:c>
      <x:c r="C14" s="1"/>
      <x:c r="D14" s="1" t="str">
        <x:v>Record each invoice by Budget ID, date, reference, and actual cost.</x:v>
      </x:c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</x:row>
    <x:row r="15" ht="28" customHeight="1">
      <x:c r="A15" s="1" t="str">
        <x:v>Budget used</x:v>
      </x:c>
      <x:c r="B15" s="48" t="n">
        <x:f>IF(B10=0,"",B13/B10)</x:f>
        <x:v>0.6164383561643836</x:v>
      </x:c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</x:row>
    <x:row r="18">
      <x:c r="A18" s="49" t="str">
        <x:v>Budget breakdown</x:v>
      </x:c>
      <x:c r="B18" s="49"/>
      <x:c r="C18" s="49"/>
      <x:c r="D18" s="49"/>
      <x:c r="E18" s="49"/>
      <x:c r="F18" s="49"/>
      <x:c r="G18" s="49"/>
      <x:c r="H18" s="49"/>
      <x:c r="I18" s="49"/>
      <x:c r="J18" s="49"/>
      <x:c r="K18" s="1"/>
      <x:c r="L18" s="49" t="str">
        <x:v>Actual cost entries</x:v>
      </x:c>
      <x:c r="M18" s="49"/>
      <x:c r="N18" s="49"/>
      <x:c r="O18" s="49"/>
      <x:c r="P18" s="49"/>
      <x:c r="Q18" s="49"/>
      <x:c r="R18" s="1"/>
      <x:c r="S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</x:row>
    <x:row r="20" ht="38" customHeight="1">
      <x:c r="A20" s="9" t="str">
        <x:v>Budget ID</x:v>
      </x:c>
      <x:c r="B20" s="9" t="str">
        <x:v>Campaign ID</x:v>
      </x:c>
      <x:c r="C20" s="9" t="str">
        <x:v>Category</x:v>
      </x:c>
      <x:c r="D20" s="9" t="str">
        <x:v>Item</x:v>
      </x:c>
      <x:c r="E20" s="9" t="str">
        <x:v>Vendor</x:v>
      </x:c>
      <x:c r="F20" s="9" t="str">
        <x:v>Budget</x:v>
      </x:c>
      <x:c r="G20" s="9" t="str">
        <x:v>Actual Cost</x:v>
      </x:c>
      <x:c r="H20" s="9" t="str">
        <x:v>Remaining</x:v>
      </x:c>
      <x:c r="I20" s="9" t="str">
        <x:v>Variance %</x:v>
      </x:c>
      <x:c r="J20" s="9" t="str">
        <x:v>Input Check</x:v>
      </x:c>
      <x:c r="K20" s="1"/>
      <x:c r="L20" s="9" t="str">
        <x:v>Budget ID</x:v>
      </x:c>
      <x:c r="M20" s="9" t="str">
        <x:v>Date</x:v>
      </x:c>
      <x:c r="N20" s="9" t="str">
        <x:v>Invoice Reference</x:v>
      </x:c>
      <x:c r="O20" s="9" t="str">
        <x:v>Actual Cost</x:v>
      </x:c>
      <x:c r="P20" s="9" t="str">
        <x:v>Campaign ID</x:v>
      </x:c>
      <x:c r="Q20" s="9" t="str">
        <x:v>Input Check</x:v>
      </x:c>
      <x:c r="R20" s="1"/>
      <x:c r="S20" s="1"/>
    </x:row>
    <x:row r="21" ht="24" customHeight="1">
      <x:c r="A21" s="5" t="str">
        <x:v>B-001</x:v>
      </x:c>
      <x:c r="B21" s="5" t="str">
        <x:v>DEMO-001</x:v>
      </x:c>
      <x:c r="C21" s="5" t="str">
        <x:v>Creative</x:v>
      </x:c>
      <x:c r="D21" s="5" t="str">
        <x:v>Campaign artwork</x:v>
      </x:c>
      <x:c r="E21" s="5" t="str">
        <x:v>Studio North</x:v>
      </x:c>
      <x:c r="F21" s="14" t="n">
        <x:v>12000</x:v>
      </x:c>
      <x:c r="G21" s="18" t="n">
        <x:f>IF(A21="","",SUMIFS('Campaigns &amp; Budget'!$O$21:$O$419,'Campaigns &amp; Budget'!$L$21:$L$419,A21))</x:f>
        <x:v>13000</x:v>
      </x:c>
      <x:c r="H21" s="18" t="n">
        <x:f>IF(A21="","",IF(ISBLANK(F21),"",F21-G21))</x:f>
        <x:v>-1000</x:v>
      </x:c>
      <x:c r="I21" s="20" t="n">
        <x:f>IF(OR(A21="",ISBLANK(F21),F21=0),"",(G21-F21)/F21)</x:f>
        <x:v>0.08333333333333333</x:v>
      </x:c>
      <x:c r="J21" s="16" t="str">
        <x:f>IF(A21="","",IF(COUNTIFS('Campaigns &amp; Budget'!$A$21:$A$219,A21)&gt;1,"Duplicate budget ID",IF(COUNTIFS('Campaigns &amp; Budget'!$A$7:$A$8,B21)&lt;&gt;1,"Unknown campaign",IF(ISBLANK(F21),"Missing budget",""))))</x:f>
      </x:c>
      <x:c r="K21" s="1"/>
      <x:c r="L21" s="5" t="str">
        <x:v>B-001</x:v>
      </x:c>
      <x:c r="M21" s="10" t="n">
        <x:v>46317</x:v>
      </x:c>
      <x:c r="N21" s="5" t="str">
        <x:v>SAMPLE-01</x:v>
      </x:c>
      <x:c r="O21" s="14" t="n">
        <x:v>13000</x:v>
      </x:c>
      <x:c r="P21" s="16" t="str">
        <x:f>IF(L21="","",IFERROR(INDEX('Campaigns &amp; Budget'!$B$21:$B$219,MATCH(L21,'Campaigns &amp; Budget'!$A$21:$A$219,0)),""))</x:f>
        <x:v>DEMO-001</x:v>
      </x:c>
      <x:c r="Q21" s="16" t="str">
        <x:f>IF(AND(L21="",ISBLANK(M21),N21="",ISBLANK(O21)),"",IF(L21="","Missing budget ID",IF(P21="","Unknown budget ID",IF(ISBLANK(O21),"Missing cost",IF(ISBLANK(M21),"Missing date","")))))</x:f>
      </x:c>
      <x:c r="R21" s="1"/>
      <x:c r="S21" s="1"/>
    </x:row>
    <x:row r="22" ht="24" customHeight="1">
      <x:c r="A22" s="5" t="str">
        <x:v>B-002</x:v>
      </x:c>
      <x:c r="B22" s="5" t="str">
        <x:v>DEMO-001</x:v>
      </x:c>
      <x:c r="C22" s="5" t="str">
        <x:v>Activations</x:v>
      </x:c>
      <x:c r="D22" s="5" t="str">
        <x:v>On-ground events</x:v>
      </x:c>
      <x:c r="E22" s="5" t="str">
        <x:v>LiveWorks</x:v>
      </x:c>
      <x:c r="F22" s="14" t="n">
        <x:v>28000</x:v>
      </x:c>
      <x:c r="G22" s="18" t="n">
        <x:f>IF(A22="","",SUMIFS('Campaigns &amp; Budget'!$O$21:$O$419,'Campaigns &amp; Budget'!$L$21:$L$419,A22))</x:f>
        <x:v>10000</x:v>
      </x:c>
      <x:c r="H22" s="18" t="n">
        <x:f>IF(A22="","",IF(ISBLANK(F22),"",F22-G22))</x:f>
        <x:v>18000</x:v>
      </x:c>
      <x:c r="I22" s="20" t="n">
        <x:f>IF(OR(A22="",ISBLANK(F22),F22=0),"",(G22-F22)/F22)</x:f>
        <x:v>-0.6428571428571429</x:v>
      </x:c>
      <x:c r="J22" s="16" t="str">
        <x:f>IF(A22="","",IF(COUNTIFS('Campaigns &amp; Budget'!$A$21:$A$219,A22)&gt;1,"Duplicate budget ID",IF(COUNTIFS('Campaigns &amp; Budget'!$A$7:$A$8,B22)&lt;&gt;1,"Unknown campaign",IF(ISBLANK(F22),"Missing budget",""))))</x:f>
      </x:c>
      <x:c r="K22" s="1"/>
      <x:c r="L22" s="5" t="str">
        <x:v>B-002</x:v>
      </x:c>
      <x:c r="M22" s="10" t="n">
        <x:v>46320</x:v>
      </x:c>
      <x:c r="N22" s="5" t="str">
        <x:v>SAMPLE-02</x:v>
      </x:c>
      <x:c r="O22" s="14" t="n">
        <x:v>10000</x:v>
      </x:c>
      <x:c r="P22" s="16" t="str">
        <x:f>IF(L22="","",IFERROR(INDEX('Campaigns &amp; Budget'!$B$21:$B$219,MATCH(L22,'Campaigns &amp; Budget'!$A$21:$A$219,0)),""))</x:f>
        <x:v>DEMO-001</x:v>
      </x:c>
      <x:c r="Q22" s="16" t="str">
        <x:f>IF(AND(L22="",ISBLANK(M22),N22="",ISBLANK(O22)),"",IF(L22="","Missing budget ID",IF(P22="","Unknown budget ID",IF(ISBLANK(O22),"Missing cost",IF(ISBLANK(M22),"Missing date","")))))</x:f>
      </x:c>
      <x:c r="R22" s="1"/>
      <x:c r="S22" s="1"/>
    </x:row>
    <x:row r="23" ht="24" customHeight="1">
      <x:c r="A23" s="5" t="str">
        <x:v>B-003</x:v>
      </x:c>
      <x:c r="B23" s="5" t="str">
        <x:v>DEMO-001</x:v>
      </x:c>
      <x:c r="C23" s="5" t="str">
        <x:v>Rewards</x:v>
      </x:c>
      <x:c r="D23" s="5" t="str">
        <x:v>Redemption gifts</x:v>
      </x:c>
      <x:c r="E23" s="5" t="str">
        <x:v>Gift Supply Co</x:v>
      </x:c>
      <x:c r="F23" s="14" t="n">
        <x:v>18000</x:v>
      </x:c>
      <x:c r="G23" s="18" t="n">
        <x:f>IF(A23="","",SUMIFS('Campaigns &amp; Budget'!$O$21:$O$419,'Campaigns &amp; Budget'!$L$21:$L$419,A23))</x:f>
        <x:v>16000</x:v>
      </x:c>
      <x:c r="H23" s="18" t="n">
        <x:f>IF(A23="","",IF(ISBLANK(F23),"",F23-G23))</x:f>
        <x:v>2000</x:v>
      </x:c>
      <x:c r="I23" s="20" t="n">
        <x:f>IF(OR(A23="",ISBLANK(F23),F23=0),"",(G23-F23)/F23)</x:f>
        <x:v>-0.1111111111111111</x:v>
      </x:c>
      <x:c r="J23" s="16" t="str">
        <x:f>IF(A23="","",IF(COUNTIFS('Campaigns &amp; Budget'!$A$21:$A$219,A23)&gt;1,"Duplicate budget ID",IF(COUNTIFS('Campaigns &amp; Budget'!$A$7:$A$8,B23)&lt;&gt;1,"Unknown campaign",IF(ISBLANK(F23),"Missing budget",""))))</x:f>
      </x:c>
      <x:c r="K23" s="1"/>
      <x:c r="L23" s="5" t="str">
        <x:v>B-003</x:v>
      </x:c>
      <x:c r="M23" s="10" t="n">
        <x:v>46318</x:v>
      </x:c>
      <x:c r="N23" s="5" t="str">
        <x:v>SAMPLE-03</x:v>
      </x:c>
      <x:c r="O23" s="14" t="n">
        <x:v>16000</x:v>
      </x:c>
      <x:c r="P23" s="16" t="str">
        <x:f>IF(L23="","",IFERROR(INDEX('Campaigns &amp; Budget'!$B$21:$B$219,MATCH(L23,'Campaigns &amp; Budget'!$A$21:$A$219,0)),""))</x:f>
        <x:v>DEMO-001</x:v>
      </x:c>
      <x:c r="Q23" s="16" t="str">
        <x:f>IF(AND(L23="",ISBLANK(M23),N23="",ISBLANK(O23)),"",IF(L23="","Missing budget ID",IF(P23="","Unknown budget ID",IF(ISBLANK(O23),"Missing cost",IF(ISBLANK(M23),"Missing date","")))))</x:f>
      </x:c>
      <x:c r="R23" s="1"/>
      <x:c r="S23" s="1"/>
    </x:row>
    <x:row r="24" ht="24" customHeight="1">
      <x:c r="A24" s="5" t="str">
        <x:v>B-004</x:v>
      </x:c>
      <x:c r="B24" s="5" t="str">
        <x:v>DEMO-001</x:v>
      </x:c>
      <x:c r="C24" s="5" t="str">
        <x:v>Media</x:v>
      </x:c>
      <x:c r="D24" s="5" t="str">
        <x:v>Paid media</x:v>
      </x:c>
      <x:c r="E24" s="5" t="str">
        <x:v>Studio North</x:v>
      </x:c>
      <x:c r="F24" s="14" t="n">
        <x:v>15000</x:v>
      </x:c>
      <x:c r="G24" s="18" t="n">
        <x:f>IF(A24="","",SUMIFS('Campaigns &amp; Budget'!$O$21:$O$419,'Campaigns &amp; Budget'!$L$21:$L$419,A24))</x:f>
        <x:v>6000</x:v>
      </x:c>
      <x:c r="H24" s="18" t="n">
        <x:f>IF(A24="","",IF(ISBLANK(F24),"",F24-G24))</x:f>
        <x:v>9000</x:v>
      </x:c>
      <x:c r="I24" s="20" t="n">
        <x:f>IF(OR(A24="",ISBLANK(F24),F24=0),"",(G24-F24)/F24)</x:f>
        <x:v>-0.6</x:v>
      </x:c>
      <x:c r="J24" s="16" t="str">
        <x:f>IF(A24="","",IF(COUNTIFS('Campaigns &amp; Budget'!$A$21:$A$219,A24)&gt;1,"Duplicate budget ID",IF(COUNTIFS('Campaigns &amp; Budget'!$A$7:$A$8,B24)&lt;&gt;1,"Unknown campaign",IF(ISBLANK(F24),"Missing budget",""))))</x:f>
      </x:c>
      <x:c r="K24" s="1"/>
      <x:c r="L24" s="5" t="str">
        <x:v>B-004</x:v>
      </x:c>
      <x:c r="M24" s="10" t="n">
        <x:v>46323</x:v>
      </x:c>
      <x:c r="N24" s="5" t="str">
        <x:v>SAMPLE-04</x:v>
      </x:c>
      <x:c r="O24" s="14" t="n">
        <x:v>6000</x:v>
      </x:c>
      <x:c r="P24" s="16" t="str">
        <x:f>IF(L24="","",IFERROR(INDEX('Campaigns &amp; Budget'!$B$21:$B$219,MATCH(L24,'Campaigns &amp; Budget'!$A$21:$A$219,0)),""))</x:f>
        <x:v>DEMO-001</x:v>
      </x:c>
      <x:c r="Q24" s="16" t="str">
        <x:f>IF(AND(L24="",ISBLANK(M24),N24="",ISBLANK(O24)),"",IF(L24="","Missing budget ID",IF(P24="","Unknown budget ID",IF(ISBLANK(O24),"Missing cost",IF(ISBLANK(M24),"Missing date","")))))</x:f>
      </x:c>
      <x:c r="R24" s="1"/>
      <x:c r="S24" s="1"/>
    </x:row>
    <x:row r="25" ht="24" customHeight="1">
      <x:c r="A25" s="5"/>
      <x:c r="B25" s="5"/>
      <x:c r="C25" s="5"/>
      <x:c r="D25" s="5"/>
      <x:c r="E25" s="5"/>
      <x:c r="F25" s="14"/>
      <x:c r="G25" s="18" t="str">
        <x:f>IF(A25="","",SUMIFS('Campaigns &amp; Budget'!$O$21:$O$419,'Campaigns &amp; Budget'!$L$21:$L$419,A25))</x:f>
      </x:c>
      <x:c r="H25" s="18" t="str">
        <x:f>IF(A25="","",IF(ISBLANK(F25),"",F25-G25))</x:f>
      </x:c>
      <x:c r="I25" s="20" t="str">
        <x:f>IF(OR(A25="",ISBLANK(F25),F25=0),"",(G25-F25)/F25)</x:f>
      </x:c>
      <x:c r="J25" s="16" t="str">
        <x:f>IF(A25="","",IF(COUNTIFS('Campaigns &amp; Budget'!$A$21:$A$219,A25)&gt;1,"Duplicate budget ID",IF(COUNTIFS('Campaigns &amp; Budget'!$A$7:$A$8,B25)&lt;&gt;1,"Unknown campaign",IF(ISBLANK(F25),"Missing budget",""))))</x:f>
      </x:c>
      <x:c r="K25" s="1"/>
      <x:c r="L25" s="5"/>
      <x:c r="M25" s="10"/>
      <x:c r="N25" s="5"/>
      <x:c r="O25" s="14"/>
      <x:c r="P25" s="16" t="str">
        <x:f>IF(L25="","",IFERROR(INDEX('Campaigns &amp; Budget'!$B$21:$B$219,MATCH(L25,'Campaigns &amp; Budget'!$A$21:$A$219,0)),""))</x:f>
      </x:c>
      <x:c r="Q25" s="16" t="str">
        <x:f>IF(AND(L25="",ISBLANK(M25),N25="",ISBLANK(O25)),"",IF(L25="","Missing budget ID",IF(P25="","Unknown budget ID",IF(ISBLANK(O25),"Missing cost",IF(ISBLANK(M25),"Missing date","")))))</x:f>
      </x:c>
      <x:c r="R25" s="1"/>
      <x:c r="S25" s="1"/>
    </x:row>
    <x:row r="26" ht="24" customHeight="1">
      <x:c r="A26" s="5"/>
      <x:c r="B26" s="5"/>
      <x:c r="C26" s="5"/>
      <x:c r="D26" s="5"/>
      <x:c r="E26" s="5"/>
      <x:c r="F26" s="14"/>
      <x:c r="G26" s="18" t="str">
        <x:f>IF(A26="","",SUMIFS('Campaigns &amp; Budget'!$O$21:$O$419,'Campaigns &amp; Budget'!$L$21:$L$419,A26))</x:f>
      </x:c>
      <x:c r="H26" s="18" t="str">
        <x:f>IF(A26="","",IF(ISBLANK(F26),"",F26-G26))</x:f>
      </x:c>
      <x:c r="I26" s="20" t="str">
        <x:f>IF(OR(A26="",ISBLANK(F26),F26=0),"",(G26-F26)/F26)</x:f>
      </x:c>
      <x:c r="J26" s="16" t="str">
        <x:f>IF(A26="","",IF(COUNTIFS('Campaigns &amp; Budget'!$A$21:$A$219,A26)&gt;1,"Duplicate budget ID",IF(COUNTIFS('Campaigns &amp; Budget'!$A$7:$A$8,B26)&lt;&gt;1,"Unknown campaign",IF(ISBLANK(F26),"Missing budget",""))))</x:f>
      </x:c>
      <x:c r="K26" s="1"/>
      <x:c r="L26" s="5"/>
      <x:c r="M26" s="10"/>
      <x:c r="N26" s="5"/>
      <x:c r="O26" s="14"/>
      <x:c r="P26" s="16" t="str">
        <x:f>IF(L26="","",IFERROR(INDEX('Campaigns &amp; Budget'!$B$21:$B$219,MATCH(L26,'Campaigns &amp; Budget'!$A$21:$A$219,0)),""))</x:f>
      </x:c>
      <x:c r="Q26" s="16" t="str">
        <x:f>IF(AND(L26="",ISBLANK(M26),N26="",ISBLANK(O26)),"",IF(L26="","Missing budget ID",IF(P26="","Unknown budget ID",IF(ISBLANK(O26),"Missing cost",IF(ISBLANK(M26),"Missing date","")))))</x:f>
      </x:c>
      <x:c r="R26" s="1"/>
      <x:c r="S26" s="1"/>
    </x:row>
    <x:row r="27" ht="24" customHeight="1">
      <x:c r="A27" s="5"/>
      <x:c r="B27" s="5"/>
      <x:c r="C27" s="5"/>
      <x:c r="D27" s="5"/>
      <x:c r="E27" s="5"/>
      <x:c r="F27" s="14"/>
      <x:c r="G27" s="18" t="str">
        <x:f>IF(A27="","",SUMIFS('Campaigns &amp; Budget'!$O$21:$O$419,'Campaigns &amp; Budget'!$L$21:$L$419,A27))</x:f>
      </x:c>
      <x:c r="H27" s="18" t="str">
        <x:f>IF(A27="","",IF(ISBLANK(F27),"",F27-G27))</x:f>
      </x:c>
      <x:c r="I27" s="20" t="str">
        <x:f>IF(OR(A27="",ISBLANK(F27),F27=0),"",(G27-F27)/F27)</x:f>
      </x:c>
      <x:c r="J27" s="16" t="str">
        <x:f>IF(A27="","",IF(COUNTIFS('Campaigns &amp; Budget'!$A$21:$A$219,A27)&gt;1,"Duplicate budget ID",IF(COUNTIFS('Campaigns &amp; Budget'!$A$7:$A$8,B27)&lt;&gt;1,"Unknown campaign",IF(ISBLANK(F27),"Missing budget",""))))</x:f>
      </x:c>
      <x:c r="K27" s="1"/>
      <x:c r="L27" s="5"/>
      <x:c r="M27" s="10"/>
      <x:c r="N27" s="5"/>
      <x:c r="O27" s="14"/>
      <x:c r="P27" s="16" t="str">
        <x:f>IF(L27="","",IFERROR(INDEX('Campaigns &amp; Budget'!$B$21:$B$219,MATCH(L27,'Campaigns &amp; Budget'!$A$21:$A$219,0)),""))</x:f>
      </x:c>
      <x:c r="Q27" s="16" t="str">
        <x:f>IF(AND(L27="",ISBLANK(M27),N27="",ISBLANK(O27)),"",IF(L27="","Missing budget ID",IF(P27="","Unknown budget ID",IF(ISBLANK(O27),"Missing cost",IF(ISBLANK(M27),"Missing date","")))))</x:f>
      </x:c>
      <x:c r="R27" s="1"/>
      <x:c r="S27" s="1"/>
    </x:row>
    <x:row r="28" ht="24" customHeight="1">
      <x:c r="A28" s="5"/>
      <x:c r="B28" s="5"/>
      <x:c r="C28" s="5"/>
      <x:c r="D28" s="5"/>
      <x:c r="E28" s="5"/>
      <x:c r="F28" s="14"/>
      <x:c r="G28" s="18" t="str">
        <x:f>IF(A28="","",SUMIFS('Campaigns &amp; Budget'!$O$21:$O$419,'Campaigns &amp; Budget'!$L$21:$L$419,A28))</x:f>
      </x:c>
      <x:c r="H28" s="18" t="str">
        <x:f>IF(A28="","",IF(ISBLANK(F28),"",F28-G28))</x:f>
      </x:c>
      <x:c r="I28" s="20" t="str">
        <x:f>IF(OR(A28="",ISBLANK(F28),F28=0),"",(G28-F28)/F28)</x:f>
      </x:c>
      <x:c r="J28" s="16" t="str">
        <x:f>IF(A28="","",IF(COUNTIFS('Campaigns &amp; Budget'!$A$21:$A$219,A28)&gt;1,"Duplicate budget ID",IF(COUNTIFS('Campaigns &amp; Budget'!$A$7:$A$8,B28)&lt;&gt;1,"Unknown campaign",IF(ISBLANK(F28),"Missing budget",""))))</x:f>
      </x:c>
      <x:c r="K28" s="1"/>
      <x:c r="L28" s="5"/>
      <x:c r="M28" s="10"/>
      <x:c r="N28" s="5"/>
      <x:c r="O28" s="14"/>
      <x:c r="P28" s="16" t="str">
        <x:f>IF(L28="","",IFERROR(INDEX('Campaigns &amp; Budget'!$B$21:$B$219,MATCH(L28,'Campaigns &amp; Budget'!$A$21:$A$219,0)),""))</x:f>
      </x:c>
      <x:c r="Q28" s="16" t="str">
        <x:f>IF(AND(L28="",ISBLANK(M28),N28="",ISBLANK(O28)),"",IF(L28="","Missing budget ID",IF(P28="","Unknown budget ID",IF(ISBLANK(O28),"Missing cost",IF(ISBLANK(M28),"Missing date","")))))</x:f>
      </x:c>
      <x:c r="R28" s="1"/>
      <x:c r="S28" s="1"/>
    </x:row>
    <x:row r="29" ht="24" customHeight="1">
      <x:c r="A29" s="5"/>
      <x:c r="B29" s="5"/>
      <x:c r="C29" s="5"/>
      <x:c r="D29" s="5"/>
      <x:c r="E29" s="5"/>
      <x:c r="F29" s="14"/>
      <x:c r="G29" s="18" t="str">
        <x:f>IF(A29="","",SUMIFS('Campaigns &amp; Budget'!$O$21:$O$419,'Campaigns &amp; Budget'!$L$21:$L$419,A29))</x:f>
      </x:c>
      <x:c r="H29" s="18" t="str">
        <x:f>IF(A29="","",IF(ISBLANK(F29),"",F29-G29))</x:f>
      </x:c>
      <x:c r="I29" s="20" t="str">
        <x:f>IF(OR(A29="",ISBLANK(F29),F29=0),"",(G29-F29)/F29)</x:f>
      </x:c>
      <x:c r="J29" s="16" t="str">
        <x:f>IF(A29="","",IF(COUNTIFS('Campaigns &amp; Budget'!$A$21:$A$219,A29)&gt;1,"Duplicate budget ID",IF(COUNTIFS('Campaigns &amp; Budget'!$A$7:$A$8,B29)&lt;&gt;1,"Unknown campaign",IF(ISBLANK(F29),"Missing budget",""))))</x:f>
      </x:c>
      <x:c r="K29" s="1"/>
      <x:c r="L29" s="5"/>
      <x:c r="M29" s="10"/>
      <x:c r="N29" s="5"/>
      <x:c r="O29" s="14"/>
      <x:c r="P29" s="16" t="str">
        <x:f>IF(L29="","",IFERROR(INDEX('Campaigns &amp; Budget'!$B$21:$B$219,MATCH(L29,'Campaigns &amp; Budget'!$A$21:$A$219,0)),""))</x:f>
      </x:c>
      <x:c r="Q29" s="16" t="str">
        <x:f>IF(AND(L29="",ISBLANK(M29),N29="",ISBLANK(O29)),"",IF(L29="","Missing budget ID",IF(P29="","Unknown budget ID",IF(ISBLANK(O29),"Missing cost",IF(ISBLANK(M29),"Missing date","")))))</x:f>
      </x:c>
      <x:c r="R29" s="1"/>
      <x:c r="S29" s="1"/>
    </x:row>
    <x:row r="30" ht="24" customHeight="1">
      <x:c r="A30" s="5"/>
      <x:c r="B30" s="5"/>
      <x:c r="C30" s="5"/>
      <x:c r="D30" s="5"/>
      <x:c r="E30" s="5"/>
      <x:c r="F30" s="14"/>
      <x:c r="G30" s="18" t="str">
        <x:f>IF(A30="","",SUMIFS('Campaigns &amp; Budget'!$O$21:$O$419,'Campaigns &amp; Budget'!$L$21:$L$419,A30))</x:f>
      </x:c>
      <x:c r="H30" s="18" t="str">
        <x:f>IF(A30="","",IF(ISBLANK(F30),"",F30-G30))</x:f>
      </x:c>
      <x:c r="I30" s="20" t="str">
        <x:f>IF(OR(A30="",ISBLANK(F30),F30=0),"",(G30-F30)/F30)</x:f>
      </x:c>
      <x:c r="J30" s="16" t="str">
        <x:f>IF(A30="","",IF(COUNTIFS('Campaigns &amp; Budget'!$A$21:$A$219,A30)&gt;1,"Duplicate budget ID",IF(COUNTIFS('Campaigns &amp; Budget'!$A$7:$A$8,B30)&lt;&gt;1,"Unknown campaign",IF(ISBLANK(F30),"Missing budget",""))))</x:f>
      </x:c>
      <x:c r="K30" s="1"/>
      <x:c r="L30" s="5"/>
      <x:c r="M30" s="10"/>
      <x:c r="N30" s="5"/>
      <x:c r="O30" s="14"/>
      <x:c r="P30" s="16" t="str">
        <x:f>IF(L30="","",IFERROR(INDEX('Campaigns &amp; Budget'!$B$21:$B$219,MATCH(L30,'Campaigns &amp; Budget'!$A$21:$A$219,0)),""))</x:f>
      </x:c>
      <x:c r="Q30" s="16" t="str">
        <x:f>IF(AND(L30="",ISBLANK(M30),N30="",ISBLANK(O30)),"",IF(L30="","Missing budget ID",IF(P30="","Unknown budget ID",IF(ISBLANK(O30),"Missing cost",IF(ISBLANK(M30),"Missing date","")))))</x:f>
      </x:c>
      <x:c r="R30" s="1"/>
      <x:c r="S30" s="1"/>
    </x:row>
    <x:row r="31" ht="24" customHeight="1">
      <x:c r="A31" s="5"/>
      <x:c r="B31" s="5"/>
      <x:c r="C31" s="5"/>
      <x:c r="D31" s="5"/>
      <x:c r="E31" s="5"/>
      <x:c r="F31" s="14"/>
      <x:c r="G31" s="18" t="str">
        <x:f>IF(A31="","",SUMIFS('Campaigns &amp; Budget'!$O$21:$O$419,'Campaigns &amp; Budget'!$L$21:$L$419,A31))</x:f>
      </x:c>
      <x:c r="H31" s="18" t="str">
        <x:f>IF(A31="","",IF(ISBLANK(F31),"",F31-G31))</x:f>
      </x:c>
      <x:c r="I31" s="20" t="str">
        <x:f>IF(OR(A31="",ISBLANK(F31),F31=0),"",(G31-F31)/F31)</x:f>
      </x:c>
      <x:c r="J31" s="16" t="str">
        <x:f>IF(A31="","",IF(COUNTIFS('Campaigns &amp; Budget'!$A$21:$A$219,A31)&gt;1,"Duplicate budget ID",IF(COUNTIFS('Campaigns &amp; Budget'!$A$7:$A$8,B31)&lt;&gt;1,"Unknown campaign",IF(ISBLANK(F31),"Missing budget",""))))</x:f>
      </x:c>
      <x:c r="K31" s="1"/>
      <x:c r="L31" s="5"/>
      <x:c r="M31" s="10"/>
      <x:c r="N31" s="5"/>
      <x:c r="O31" s="14"/>
      <x:c r="P31" s="16" t="str">
        <x:f>IF(L31="","",IFERROR(INDEX('Campaigns &amp; Budget'!$B$21:$B$219,MATCH(L31,'Campaigns &amp; Budget'!$A$21:$A$219,0)),""))</x:f>
      </x:c>
      <x:c r="Q31" s="16" t="str">
        <x:f>IF(AND(L31="",ISBLANK(M31),N31="",ISBLANK(O31)),"",IF(L31="","Missing budget ID",IF(P31="","Unknown budget ID",IF(ISBLANK(O31),"Missing cost",IF(ISBLANK(M31),"Missing date","")))))</x:f>
      </x:c>
      <x:c r="R31" s="1"/>
      <x:c r="S31" s="1"/>
    </x:row>
    <x:row r="32" ht="24" customHeight="1">
      <x:c r="A32" s="5"/>
      <x:c r="B32" s="5"/>
      <x:c r="C32" s="5"/>
      <x:c r="D32" s="5"/>
      <x:c r="E32" s="5"/>
      <x:c r="F32" s="14"/>
      <x:c r="G32" s="18" t="str">
        <x:f>IF(A32="","",SUMIFS('Campaigns &amp; Budget'!$O$21:$O$419,'Campaigns &amp; Budget'!$L$21:$L$419,A32))</x:f>
      </x:c>
      <x:c r="H32" s="18" t="str">
        <x:f>IF(A32="","",IF(ISBLANK(F32),"",F32-G32))</x:f>
      </x:c>
      <x:c r="I32" s="20" t="str">
        <x:f>IF(OR(A32="",ISBLANK(F32),F32=0),"",(G32-F32)/F32)</x:f>
      </x:c>
      <x:c r="J32" s="16" t="str">
        <x:f>IF(A32="","",IF(COUNTIFS('Campaigns &amp; Budget'!$A$21:$A$219,A32)&gt;1,"Duplicate budget ID",IF(COUNTIFS('Campaigns &amp; Budget'!$A$7:$A$8,B32)&lt;&gt;1,"Unknown campaign",IF(ISBLANK(F32),"Missing budget",""))))</x:f>
      </x:c>
      <x:c r="K32" s="1"/>
      <x:c r="L32" s="5"/>
      <x:c r="M32" s="10"/>
      <x:c r="N32" s="5"/>
      <x:c r="O32" s="14"/>
      <x:c r="P32" s="16" t="str">
        <x:f>IF(L32="","",IFERROR(INDEX('Campaigns &amp; Budget'!$B$21:$B$219,MATCH(L32,'Campaigns &amp; Budget'!$A$21:$A$219,0)),""))</x:f>
      </x:c>
      <x:c r="Q32" s="16" t="str">
        <x:f>IF(AND(L32="",ISBLANK(M32),N32="",ISBLANK(O32)),"",IF(L32="","Missing budget ID",IF(P32="","Unknown budget ID",IF(ISBLANK(O32),"Missing cost",IF(ISBLANK(M32),"Missing date","")))))</x:f>
      </x:c>
      <x:c r="R32" s="1"/>
      <x:c r="S32" s="1"/>
    </x:row>
    <x:row r="33" ht="24" customHeight="1">
      <x:c r="A33" s="5"/>
      <x:c r="B33" s="5"/>
      <x:c r="C33" s="5"/>
      <x:c r="D33" s="5"/>
      <x:c r="E33" s="5"/>
      <x:c r="F33" s="14"/>
      <x:c r="G33" s="18" t="str">
        <x:f>IF(A33="","",SUMIFS('Campaigns &amp; Budget'!$O$21:$O$419,'Campaigns &amp; Budget'!$L$21:$L$419,A33))</x:f>
      </x:c>
      <x:c r="H33" s="18" t="str">
        <x:f>IF(A33="","",IF(ISBLANK(F33),"",F33-G33))</x:f>
      </x:c>
      <x:c r="I33" s="20" t="str">
        <x:f>IF(OR(A33="",ISBLANK(F33),F33=0),"",(G33-F33)/F33)</x:f>
      </x:c>
      <x:c r="J33" s="16" t="str">
        <x:f>IF(A33="","",IF(COUNTIFS('Campaigns &amp; Budget'!$A$21:$A$219,A33)&gt;1,"Duplicate budget ID",IF(COUNTIFS('Campaigns &amp; Budget'!$A$7:$A$8,B33)&lt;&gt;1,"Unknown campaign",IF(ISBLANK(F33),"Missing budget",""))))</x:f>
      </x:c>
      <x:c r="K33" s="1"/>
      <x:c r="L33" s="5"/>
      <x:c r="M33" s="10"/>
      <x:c r="N33" s="5"/>
      <x:c r="O33" s="14"/>
      <x:c r="P33" s="16" t="str">
        <x:f>IF(L33="","",IFERROR(INDEX('Campaigns &amp; Budget'!$B$21:$B$219,MATCH(L33,'Campaigns &amp; Budget'!$A$21:$A$219,0)),""))</x:f>
      </x:c>
      <x:c r="Q33" s="16" t="str">
        <x:f>IF(AND(L33="",ISBLANK(M33),N33="",ISBLANK(O33)),"",IF(L33="","Missing budget ID",IF(P33="","Unknown budget ID",IF(ISBLANK(O33),"Missing cost",IF(ISBLANK(M33),"Missing date","")))))</x:f>
      </x:c>
      <x:c r="R33" s="1"/>
      <x:c r="S33" s="1"/>
    </x:row>
    <x:row r="34" ht="24" customHeight="1">
      <x:c r="A34" s="5"/>
      <x:c r="B34" s="5"/>
      <x:c r="C34" s="5"/>
      <x:c r="D34" s="5"/>
      <x:c r="E34" s="5"/>
      <x:c r="F34" s="14"/>
      <x:c r="G34" s="18" t="str">
        <x:f>IF(A34="","",SUMIFS('Campaigns &amp; Budget'!$O$21:$O$419,'Campaigns &amp; Budget'!$L$21:$L$419,A34))</x:f>
      </x:c>
      <x:c r="H34" s="18" t="str">
        <x:f>IF(A34="","",IF(ISBLANK(F34),"",F34-G34))</x:f>
      </x:c>
      <x:c r="I34" s="20" t="str">
        <x:f>IF(OR(A34="",ISBLANK(F34),F34=0),"",(G34-F34)/F34)</x:f>
      </x:c>
      <x:c r="J34" s="16" t="str">
        <x:f>IF(A34="","",IF(COUNTIFS('Campaigns &amp; Budget'!$A$21:$A$219,A34)&gt;1,"Duplicate budget ID",IF(COUNTIFS('Campaigns &amp; Budget'!$A$7:$A$8,B34)&lt;&gt;1,"Unknown campaign",IF(ISBLANK(F34),"Missing budget",""))))</x:f>
      </x:c>
      <x:c r="K34" s="1"/>
      <x:c r="L34" s="5"/>
      <x:c r="M34" s="10"/>
      <x:c r="N34" s="5"/>
      <x:c r="O34" s="14"/>
      <x:c r="P34" s="16" t="str">
        <x:f>IF(L34="","",IFERROR(INDEX('Campaigns &amp; Budget'!$B$21:$B$219,MATCH(L34,'Campaigns &amp; Budget'!$A$21:$A$219,0)),""))</x:f>
      </x:c>
      <x:c r="Q34" s="16" t="str">
        <x:f>IF(AND(L34="",ISBLANK(M34),N34="",ISBLANK(O34)),"",IF(L34="","Missing budget ID",IF(P34="","Unknown budget ID",IF(ISBLANK(O34),"Missing cost",IF(ISBLANK(M34),"Missing date","")))))</x:f>
      </x:c>
      <x:c r="R34" s="1"/>
      <x:c r="S34" s="1"/>
    </x:row>
    <x:row r="35" ht="24" customHeight="1">
      <x:c r="A35" s="5"/>
      <x:c r="B35" s="5"/>
      <x:c r="C35" s="5"/>
      <x:c r="D35" s="5"/>
      <x:c r="E35" s="5"/>
      <x:c r="F35" s="14"/>
      <x:c r="G35" s="18" t="str">
        <x:f>IF(A35="","",SUMIFS('Campaigns &amp; Budget'!$O$21:$O$419,'Campaigns &amp; Budget'!$L$21:$L$419,A35))</x:f>
      </x:c>
      <x:c r="H35" s="18" t="str">
        <x:f>IF(A35="","",IF(ISBLANK(F35),"",F35-G35))</x:f>
      </x:c>
      <x:c r="I35" s="20" t="str">
        <x:f>IF(OR(A35="",ISBLANK(F35),F35=0),"",(G35-F35)/F35)</x:f>
      </x:c>
      <x:c r="J35" s="16" t="str">
        <x:f>IF(A35="","",IF(COUNTIFS('Campaigns &amp; Budget'!$A$21:$A$219,A35)&gt;1,"Duplicate budget ID",IF(COUNTIFS('Campaigns &amp; Budget'!$A$7:$A$8,B35)&lt;&gt;1,"Unknown campaign",IF(ISBLANK(F35),"Missing budget",""))))</x:f>
      </x:c>
      <x:c r="K35" s="1"/>
      <x:c r="L35" s="5"/>
      <x:c r="M35" s="10"/>
      <x:c r="N35" s="5"/>
      <x:c r="O35" s="14"/>
      <x:c r="P35" s="16" t="str">
        <x:f>IF(L35="","",IFERROR(INDEX('Campaigns &amp; Budget'!$B$21:$B$219,MATCH(L35,'Campaigns &amp; Budget'!$A$21:$A$219,0)),""))</x:f>
      </x:c>
      <x:c r="Q35" s="16" t="str">
        <x:f>IF(AND(L35="",ISBLANK(M35),N35="",ISBLANK(O35)),"",IF(L35="","Missing budget ID",IF(P35="","Unknown budget ID",IF(ISBLANK(O35),"Missing cost",IF(ISBLANK(M35),"Missing date","")))))</x:f>
      </x:c>
      <x:c r="R35" s="1"/>
      <x:c r="S35" s="1"/>
    </x:row>
    <x:row r="36" ht="24" customHeight="1">
      <x:c r="A36" s="5"/>
      <x:c r="B36" s="5"/>
      <x:c r="C36" s="5"/>
      <x:c r="D36" s="5"/>
      <x:c r="E36" s="5"/>
      <x:c r="F36" s="14"/>
      <x:c r="G36" s="18" t="str">
        <x:f>IF(A36="","",SUMIFS('Campaigns &amp; Budget'!$O$21:$O$419,'Campaigns &amp; Budget'!$L$21:$L$419,A36))</x:f>
      </x:c>
      <x:c r="H36" s="18" t="str">
        <x:f>IF(A36="","",IF(ISBLANK(F36),"",F36-G36))</x:f>
      </x:c>
      <x:c r="I36" s="20" t="str">
        <x:f>IF(OR(A36="",ISBLANK(F36),F36=0),"",(G36-F36)/F36)</x:f>
      </x:c>
      <x:c r="J36" s="16" t="str">
        <x:f>IF(A36="","",IF(COUNTIFS('Campaigns &amp; Budget'!$A$21:$A$219,A36)&gt;1,"Duplicate budget ID",IF(COUNTIFS('Campaigns &amp; Budget'!$A$7:$A$8,B36)&lt;&gt;1,"Unknown campaign",IF(ISBLANK(F36),"Missing budget",""))))</x:f>
      </x:c>
      <x:c r="L36" s="5"/>
      <x:c r="M36" s="10"/>
      <x:c r="N36" s="5"/>
      <x:c r="O36" s="14"/>
      <x:c r="P36" s="16" t="str">
        <x:f>IF(L36="","",IFERROR(INDEX('Campaigns &amp; Budget'!$B$21:$B$219,MATCH(L36,'Campaigns &amp; Budget'!$A$21:$A$219,0)),""))</x:f>
      </x:c>
      <x:c r="Q36" s="16" t="str">
        <x:f>IF(AND(L36="",ISBLANK(M36),N36="",ISBLANK(O36)),"",IF(L36="","Missing budget ID",IF(P36="","Unknown budget ID",IF(ISBLANK(O36),"Missing cost",IF(ISBLANK(M36),"Missing date","")))))</x:f>
      </x:c>
    </x:row>
    <x:row r="37" ht="24" customHeight="1">
      <x:c r="A37" s="5"/>
      <x:c r="B37" s="5"/>
      <x:c r="C37" s="5"/>
      <x:c r="D37" s="5"/>
      <x:c r="E37" s="5"/>
      <x:c r="F37" s="14"/>
      <x:c r="G37" s="18" t="str">
        <x:f>IF(A37="","",SUMIFS('Campaigns &amp; Budget'!$O$21:$O$419,'Campaigns &amp; Budget'!$L$21:$L$419,A37))</x:f>
      </x:c>
      <x:c r="H37" s="18" t="str">
        <x:f>IF(A37="","",IF(ISBLANK(F37),"",F37-G37))</x:f>
      </x:c>
      <x:c r="I37" s="20" t="str">
        <x:f>IF(OR(A37="",ISBLANK(F37),F37=0),"",(G37-F37)/F37)</x:f>
      </x:c>
      <x:c r="J37" s="16" t="str">
        <x:f>IF(A37="","",IF(COUNTIFS('Campaigns &amp; Budget'!$A$21:$A$219,A37)&gt;1,"Duplicate budget ID",IF(COUNTIFS('Campaigns &amp; Budget'!$A$7:$A$8,B37)&lt;&gt;1,"Unknown campaign",IF(ISBLANK(F37),"Missing budget",""))))</x:f>
      </x:c>
      <x:c r="L37" s="5"/>
      <x:c r="M37" s="10"/>
      <x:c r="N37" s="5"/>
      <x:c r="O37" s="14"/>
      <x:c r="P37" s="16" t="str">
        <x:f>IF(L37="","",IFERROR(INDEX('Campaigns &amp; Budget'!$B$21:$B$219,MATCH(L37,'Campaigns &amp; Budget'!$A$21:$A$219,0)),""))</x:f>
      </x:c>
      <x:c r="Q37" s="16" t="str">
        <x:f>IF(AND(L37="",ISBLANK(M37),N37="",ISBLANK(O37)),"",IF(L37="","Missing budget ID",IF(P37="","Unknown budget ID",IF(ISBLANK(O37),"Missing cost",IF(ISBLANK(M37),"Missing date","")))))</x:f>
      </x:c>
    </x:row>
    <x:row r="38" ht="24" customHeight="1">
      <x:c r="A38" s="5"/>
      <x:c r="B38" s="5"/>
      <x:c r="C38" s="5"/>
      <x:c r="D38" s="5"/>
      <x:c r="E38" s="5"/>
      <x:c r="F38" s="14"/>
      <x:c r="G38" s="18" t="str">
        <x:f>IF(A38="","",SUMIFS('Campaigns &amp; Budget'!$O$21:$O$419,'Campaigns &amp; Budget'!$L$21:$L$419,A38))</x:f>
      </x:c>
      <x:c r="H38" s="18" t="str">
        <x:f>IF(A38="","",IF(ISBLANK(F38),"",F38-G38))</x:f>
      </x:c>
      <x:c r="I38" s="20" t="str">
        <x:f>IF(OR(A38="",ISBLANK(F38),F38=0),"",(G38-F38)/F38)</x:f>
      </x:c>
      <x:c r="J38" s="16" t="str">
        <x:f>IF(A38="","",IF(COUNTIFS('Campaigns &amp; Budget'!$A$21:$A$219,A38)&gt;1,"Duplicate budget ID",IF(COUNTIFS('Campaigns &amp; Budget'!$A$7:$A$8,B38)&lt;&gt;1,"Unknown campaign",IF(ISBLANK(F38),"Missing budget",""))))</x:f>
      </x:c>
      <x:c r="L38" s="5"/>
      <x:c r="M38" s="10"/>
      <x:c r="N38" s="5"/>
      <x:c r="O38" s="14"/>
      <x:c r="P38" s="16" t="str">
        <x:f>IF(L38="","",IFERROR(INDEX('Campaigns &amp; Budget'!$B$21:$B$219,MATCH(L38,'Campaigns &amp; Budget'!$A$21:$A$219,0)),""))</x:f>
      </x:c>
      <x:c r="Q38" s="16" t="str">
        <x:f>IF(AND(L38="",ISBLANK(M38),N38="",ISBLANK(O38)),"",IF(L38="","Missing budget ID",IF(P38="","Unknown budget ID",IF(ISBLANK(O38),"Missing cost",IF(ISBLANK(M38),"Missing date","")))))</x:f>
      </x:c>
    </x:row>
    <x:row r="39" ht="24" customHeight="1">
      <x:c r="A39" s="5"/>
      <x:c r="B39" s="5"/>
      <x:c r="C39" s="5"/>
      <x:c r="D39" s="5"/>
      <x:c r="E39" s="5"/>
      <x:c r="F39" s="14"/>
      <x:c r="G39" s="18" t="str">
        <x:f>IF(A39="","",SUMIFS('Campaigns &amp; Budget'!$O$21:$O$419,'Campaigns &amp; Budget'!$L$21:$L$419,A39))</x:f>
      </x:c>
      <x:c r="H39" s="18" t="str">
        <x:f>IF(A39="","",IF(ISBLANK(F39),"",F39-G39))</x:f>
      </x:c>
      <x:c r="I39" s="20" t="str">
        <x:f>IF(OR(A39="",ISBLANK(F39),F39=0),"",(G39-F39)/F39)</x:f>
      </x:c>
      <x:c r="J39" s="16" t="str">
        <x:f>IF(A39="","",IF(COUNTIFS('Campaigns &amp; Budget'!$A$21:$A$219,A39)&gt;1,"Duplicate budget ID",IF(COUNTIFS('Campaigns &amp; Budget'!$A$7:$A$8,B39)&lt;&gt;1,"Unknown campaign",IF(ISBLANK(F39),"Missing budget",""))))</x:f>
      </x:c>
      <x:c r="L39" s="5"/>
      <x:c r="M39" s="10"/>
      <x:c r="N39" s="5"/>
      <x:c r="O39" s="14"/>
      <x:c r="P39" s="16" t="str">
        <x:f>IF(L39="","",IFERROR(INDEX('Campaigns &amp; Budget'!$B$21:$B$219,MATCH(L39,'Campaigns &amp; Budget'!$A$21:$A$219,0)),""))</x:f>
      </x:c>
      <x:c r="Q39" s="16" t="str">
        <x:f>IF(AND(L39="",ISBLANK(M39),N39="",ISBLANK(O39)),"",IF(L39="","Missing budget ID",IF(P39="","Unknown budget ID",IF(ISBLANK(O39),"Missing cost",IF(ISBLANK(M39),"Missing date","")))))</x:f>
      </x:c>
    </x:row>
    <x:row r="40" ht="24" customHeight="1">
      <x:c r="A40" s="5"/>
      <x:c r="B40" s="5"/>
      <x:c r="C40" s="5"/>
      <x:c r="D40" s="5"/>
      <x:c r="E40" s="5"/>
      <x:c r="F40" s="14"/>
      <x:c r="G40" s="18" t="str">
        <x:f>IF(A40="","",SUMIFS('Campaigns &amp; Budget'!$O$21:$O$419,'Campaigns &amp; Budget'!$L$21:$L$419,A40))</x:f>
      </x:c>
      <x:c r="H40" s="18" t="str">
        <x:f>IF(A40="","",IF(ISBLANK(F40),"",F40-G40))</x:f>
      </x:c>
      <x:c r="I40" s="20" t="str">
        <x:f>IF(OR(A40="",ISBLANK(F40),F40=0),"",(G40-F40)/F40)</x:f>
      </x:c>
      <x:c r="J40" s="16" t="str">
        <x:f>IF(A40="","",IF(COUNTIFS('Campaigns &amp; Budget'!$A$21:$A$219,A40)&gt;1,"Duplicate budget ID",IF(COUNTIFS('Campaigns &amp; Budget'!$A$7:$A$8,B40)&lt;&gt;1,"Unknown campaign",IF(ISBLANK(F40),"Missing budget",""))))</x:f>
      </x:c>
      <x:c r="L40" s="5"/>
      <x:c r="M40" s="10"/>
      <x:c r="N40" s="5"/>
      <x:c r="O40" s="14"/>
      <x:c r="P40" s="16" t="str">
        <x:f>IF(L40="","",IFERROR(INDEX('Campaigns &amp; Budget'!$B$21:$B$219,MATCH(L40,'Campaigns &amp; Budget'!$A$21:$A$219,0)),""))</x:f>
      </x:c>
      <x:c r="Q40" s="16" t="str">
        <x:f>IF(AND(L40="",ISBLANK(M40),N40="",ISBLANK(O40)),"",IF(L40="","Missing budget ID",IF(P40="","Unknown budget ID",IF(ISBLANK(O40),"Missing cost",IF(ISBLANK(M40),"Missing date","")))))</x:f>
      </x:c>
    </x:row>
    <x:row r="41" ht="24" customHeight="1">
      <x:c r="A41" s="5"/>
      <x:c r="B41" s="5"/>
      <x:c r="C41" s="5"/>
      <x:c r="D41" s="5"/>
      <x:c r="E41" s="5"/>
      <x:c r="F41" s="14"/>
      <x:c r="G41" s="18" t="str">
        <x:f>IF(A41="","",SUMIFS('Campaigns &amp; Budget'!$O$21:$O$419,'Campaigns &amp; Budget'!$L$21:$L$419,A41))</x:f>
      </x:c>
      <x:c r="H41" s="18" t="str">
        <x:f>IF(A41="","",IF(ISBLANK(F41),"",F41-G41))</x:f>
      </x:c>
      <x:c r="I41" s="20" t="str">
        <x:f>IF(OR(A41="",ISBLANK(F41),F41=0),"",(G41-F41)/F41)</x:f>
      </x:c>
      <x:c r="J41" s="16" t="str">
        <x:f>IF(A41="","",IF(COUNTIFS('Campaigns &amp; Budget'!$A$21:$A$219,A41)&gt;1,"Duplicate budget ID",IF(COUNTIFS('Campaigns &amp; Budget'!$A$7:$A$8,B41)&lt;&gt;1,"Unknown campaign",IF(ISBLANK(F41),"Missing budget",""))))</x:f>
      </x:c>
      <x:c r="L41" s="5"/>
      <x:c r="M41" s="10"/>
      <x:c r="N41" s="5"/>
      <x:c r="O41" s="14"/>
      <x:c r="P41" s="16" t="str">
        <x:f>IF(L41="","",IFERROR(INDEX('Campaigns &amp; Budget'!$B$21:$B$219,MATCH(L41,'Campaigns &amp; Budget'!$A$21:$A$219,0)),""))</x:f>
      </x:c>
      <x:c r="Q41" s="16" t="str">
        <x:f>IF(AND(L41="",ISBLANK(M41),N41="",ISBLANK(O41)),"",IF(L41="","Missing budget ID",IF(P41="","Unknown budget ID",IF(ISBLANK(O41),"Missing cost",IF(ISBLANK(M41),"Missing date","")))))</x:f>
      </x:c>
    </x:row>
    <x:row r="42" ht="24" customHeight="1">
      <x:c r="A42" s="5"/>
      <x:c r="B42" s="5"/>
      <x:c r="C42" s="5"/>
      <x:c r="D42" s="5"/>
      <x:c r="E42" s="5"/>
      <x:c r="F42" s="14"/>
      <x:c r="G42" s="18" t="str">
        <x:f>IF(A42="","",SUMIFS('Campaigns &amp; Budget'!$O$21:$O$419,'Campaigns &amp; Budget'!$L$21:$L$419,A42))</x:f>
      </x:c>
      <x:c r="H42" s="18" t="str">
        <x:f>IF(A42="","",IF(ISBLANK(F42),"",F42-G42))</x:f>
      </x:c>
      <x:c r="I42" s="20" t="str">
        <x:f>IF(OR(A42="",ISBLANK(F42),F42=0),"",(G42-F42)/F42)</x:f>
      </x:c>
      <x:c r="J42" s="16" t="str">
        <x:f>IF(A42="","",IF(COUNTIFS('Campaigns &amp; Budget'!$A$21:$A$219,A42)&gt;1,"Duplicate budget ID",IF(COUNTIFS('Campaigns &amp; Budget'!$A$7:$A$8,B42)&lt;&gt;1,"Unknown campaign",IF(ISBLANK(F42),"Missing budget",""))))</x:f>
      </x:c>
      <x:c r="L42" s="5"/>
      <x:c r="M42" s="10"/>
      <x:c r="N42" s="5"/>
      <x:c r="O42" s="14"/>
      <x:c r="P42" s="16" t="str">
        <x:f>IF(L42="","",IFERROR(INDEX('Campaigns &amp; Budget'!$B$21:$B$219,MATCH(L42,'Campaigns &amp; Budget'!$A$21:$A$219,0)),""))</x:f>
      </x:c>
      <x:c r="Q42" s="16" t="str">
        <x:f>IF(AND(L42="",ISBLANK(M42),N42="",ISBLANK(O42)),"",IF(L42="","Missing budget ID",IF(P42="","Unknown budget ID",IF(ISBLANK(O42),"Missing cost",IF(ISBLANK(M42),"Missing date","")))))</x:f>
      </x:c>
    </x:row>
    <x:row r="43" ht="24" customHeight="1">
      <x:c r="A43" s="5"/>
      <x:c r="B43" s="5"/>
      <x:c r="C43" s="5"/>
      <x:c r="D43" s="5"/>
      <x:c r="E43" s="5"/>
      <x:c r="F43" s="14"/>
      <x:c r="G43" s="18" t="str">
        <x:f>IF(A43="","",SUMIFS('Campaigns &amp; Budget'!$O$21:$O$419,'Campaigns &amp; Budget'!$L$21:$L$419,A43))</x:f>
      </x:c>
      <x:c r="H43" s="18" t="str">
        <x:f>IF(A43="","",IF(ISBLANK(F43),"",F43-G43))</x:f>
      </x:c>
      <x:c r="I43" s="20" t="str">
        <x:f>IF(OR(A43="",ISBLANK(F43),F43=0),"",(G43-F43)/F43)</x:f>
      </x:c>
      <x:c r="J43" s="16" t="str">
        <x:f>IF(A43="","",IF(COUNTIFS('Campaigns &amp; Budget'!$A$21:$A$219,A43)&gt;1,"Duplicate budget ID",IF(COUNTIFS('Campaigns &amp; Budget'!$A$7:$A$8,B43)&lt;&gt;1,"Unknown campaign",IF(ISBLANK(F43),"Missing budget",""))))</x:f>
      </x:c>
      <x:c r="L43" s="5"/>
      <x:c r="M43" s="10"/>
      <x:c r="N43" s="5"/>
      <x:c r="O43" s="14"/>
      <x:c r="P43" s="16" t="str">
        <x:f>IF(L43="","",IFERROR(INDEX('Campaigns &amp; Budget'!$B$21:$B$219,MATCH(L43,'Campaigns &amp; Budget'!$A$21:$A$219,0)),""))</x:f>
      </x:c>
      <x:c r="Q43" s="16" t="str">
        <x:f>IF(AND(L43="",ISBLANK(M43),N43="",ISBLANK(O43)),"",IF(L43="","Missing budget ID",IF(P43="","Unknown budget ID",IF(ISBLANK(O43),"Missing cost",IF(ISBLANK(M43),"Missing date","")))))</x:f>
      </x:c>
    </x:row>
    <x:row r="44" ht="24" customHeight="1">
      <x:c r="A44" s="5"/>
      <x:c r="B44" s="5"/>
      <x:c r="C44" s="5"/>
      <x:c r="D44" s="5"/>
      <x:c r="E44" s="5"/>
      <x:c r="F44" s="14"/>
      <x:c r="G44" s="18" t="str">
        <x:f>IF(A44="","",SUMIFS('Campaigns &amp; Budget'!$O$21:$O$419,'Campaigns &amp; Budget'!$L$21:$L$419,A44))</x:f>
      </x:c>
      <x:c r="H44" s="18" t="str">
        <x:f>IF(A44="","",IF(ISBLANK(F44),"",F44-G44))</x:f>
      </x:c>
      <x:c r="I44" s="20" t="str">
        <x:f>IF(OR(A44="",ISBLANK(F44),F44=0),"",(G44-F44)/F44)</x:f>
      </x:c>
      <x:c r="J44" s="16" t="str">
        <x:f>IF(A44="","",IF(COUNTIFS('Campaigns &amp; Budget'!$A$21:$A$219,A44)&gt;1,"Duplicate budget ID",IF(COUNTIFS('Campaigns &amp; Budget'!$A$7:$A$8,B44)&lt;&gt;1,"Unknown campaign",IF(ISBLANK(F44),"Missing budget",""))))</x:f>
      </x:c>
      <x:c r="L44" s="5"/>
      <x:c r="M44" s="10"/>
      <x:c r="N44" s="5"/>
      <x:c r="O44" s="14"/>
      <x:c r="P44" s="16" t="str">
        <x:f>IF(L44="","",IFERROR(INDEX('Campaigns &amp; Budget'!$B$21:$B$219,MATCH(L44,'Campaigns &amp; Budget'!$A$21:$A$219,0)),""))</x:f>
      </x:c>
      <x:c r="Q44" s="16" t="str">
        <x:f>IF(AND(L44="",ISBLANK(M44),N44="",ISBLANK(O44)),"",IF(L44="","Missing budget ID",IF(P44="","Unknown budget ID",IF(ISBLANK(O44),"Missing cost",IF(ISBLANK(M44),"Missing date","")))))</x:f>
      </x:c>
    </x:row>
    <x:row r="45" ht="24" customHeight="1">
      <x:c r="A45" s="5"/>
      <x:c r="B45" s="5"/>
      <x:c r="C45" s="5"/>
      <x:c r="D45" s="5"/>
      <x:c r="E45" s="5"/>
      <x:c r="F45" s="14"/>
      <x:c r="G45" s="18" t="str">
        <x:f>IF(A45="","",SUMIFS('Campaigns &amp; Budget'!$O$21:$O$419,'Campaigns &amp; Budget'!$L$21:$L$419,A45))</x:f>
      </x:c>
      <x:c r="H45" s="18" t="str">
        <x:f>IF(A45="","",IF(ISBLANK(F45),"",F45-G45))</x:f>
      </x:c>
      <x:c r="I45" s="20" t="str">
        <x:f>IF(OR(A45="",ISBLANK(F45),F45=0),"",(G45-F45)/F45)</x:f>
      </x:c>
      <x:c r="J45" s="16" t="str">
        <x:f>IF(A45="","",IF(COUNTIFS('Campaigns &amp; Budget'!$A$21:$A$219,A45)&gt;1,"Duplicate budget ID",IF(COUNTIFS('Campaigns &amp; Budget'!$A$7:$A$8,B45)&lt;&gt;1,"Unknown campaign",IF(ISBLANK(F45),"Missing budget",""))))</x:f>
      </x:c>
      <x:c r="L45" s="5"/>
      <x:c r="M45" s="10"/>
      <x:c r="N45" s="5"/>
      <x:c r="O45" s="14"/>
      <x:c r="P45" s="16" t="str">
        <x:f>IF(L45="","",IFERROR(INDEX('Campaigns &amp; Budget'!$B$21:$B$219,MATCH(L45,'Campaigns &amp; Budget'!$A$21:$A$219,0)),""))</x:f>
      </x:c>
      <x:c r="Q45" s="16" t="str">
        <x:f>IF(AND(L45="",ISBLANK(M45),N45="",ISBLANK(O45)),"",IF(L45="","Missing budget ID",IF(P45="","Unknown budget ID",IF(ISBLANK(O45),"Missing cost",IF(ISBLANK(M45),"Missing date","")))))</x:f>
      </x:c>
    </x:row>
    <x:row r="46" ht="24" customHeight="1">
      <x:c r="A46" s="5"/>
      <x:c r="B46" s="5"/>
      <x:c r="C46" s="5"/>
      <x:c r="D46" s="5"/>
      <x:c r="E46" s="5"/>
      <x:c r="F46" s="14"/>
      <x:c r="G46" s="18" t="str">
        <x:f>IF(A46="","",SUMIFS('Campaigns &amp; Budget'!$O$21:$O$419,'Campaigns &amp; Budget'!$L$21:$L$419,A46))</x:f>
      </x:c>
      <x:c r="H46" s="18" t="str">
        <x:f>IF(A46="","",IF(ISBLANK(F46),"",F46-G46))</x:f>
      </x:c>
      <x:c r="I46" s="20" t="str">
        <x:f>IF(OR(A46="",ISBLANK(F46),F46=0),"",(G46-F46)/F46)</x:f>
      </x:c>
      <x:c r="J46" s="16" t="str">
        <x:f>IF(A46="","",IF(COUNTIFS('Campaigns &amp; Budget'!$A$21:$A$219,A46)&gt;1,"Duplicate budget ID",IF(COUNTIFS('Campaigns &amp; Budget'!$A$7:$A$8,B46)&lt;&gt;1,"Unknown campaign",IF(ISBLANK(F46),"Missing budget",""))))</x:f>
      </x:c>
      <x:c r="L46" s="5"/>
      <x:c r="M46" s="10"/>
      <x:c r="N46" s="5"/>
      <x:c r="O46" s="14"/>
      <x:c r="P46" s="16" t="str">
        <x:f>IF(L46="","",IFERROR(INDEX('Campaigns &amp; Budget'!$B$21:$B$219,MATCH(L46,'Campaigns &amp; Budget'!$A$21:$A$219,0)),""))</x:f>
      </x:c>
      <x:c r="Q46" s="16" t="str">
        <x:f>IF(AND(L46="",ISBLANK(M46),N46="",ISBLANK(O46)),"",IF(L46="","Missing budget ID",IF(P46="","Unknown budget ID",IF(ISBLANK(O46),"Missing cost",IF(ISBLANK(M46),"Missing date","")))))</x:f>
      </x:c>
    </x:row>
    <x:row r="47" ht="24" customHeight="1">
      <x:c r="A47" s="5"/>
      <x:c r="B47" s="5"/>
      <x:c r="C47" s="5"/>
      <x:c r="D47" s="5"/>
      <x:c r="E47" s="5"/>
      <x:c r="F47" s="14"/>
      <x:c r="G47" s="18" t="str">
        <x:f>IF(A47="","",SUMIFS('Campaigns &amp; Budget'!$O$21:$O$419,'Campaigns &amp; Budget'!$L$21:$L$419,A47))</x:f>
      </x:c>
      <x:c r="H47" s="18" t="str">
        <x:f>IF(A47="","",IF(ISBLANK(F47),"",F47-G47))</x:f>
      </x:c>
      <x:c r="I47" s="20" t="str">
        <x:f>IF(OR(A47="",ISBLANK(F47),F47=0),"",(G47-F47)/F47)</x:f>
      </x:c>
      <x:c r="J47" s="16" t="str">
        <x:f>IF(A47="","",IF(COUNTIFS('Campaigns &amp; Budget'!$A$21:$A$219,A47)&gt;1,"Duplicate budget ID",IF(COUNTIFS('Campaigns &amp; Budget'!$A$7:$A$8,B47)&lt;&gt;1,"Unknown campaign",IF(ISBLANK(F47),"Missing budget",""))))</x:f>
      </x:c>
      <x:c r="L47" s="5"/>
      <x:c r="M47" s="10"/>
      <x:c r="N47" s="5"/>
      <x:c r="O47" s="14"/>
      <x:c r="P47" s="16" t="str">
        <x:f>IF(L47="","",IFERROR(INDEX('Campaigns &amp; Budget'!$B$21:$B$219,MATCH(L47,'Campaigns &amp; Budget'!$A$21:$A$219,0)),""))</x:f>
      </x:c>
      <x:c r="Q47" s="16" t="str">
        <x:f>IF(AND(L47="",ISBLANK(M47),N47="",ISBLANK(O47)),"",IF(L47="","Missing budget ID",IF(P47="","Unknown budget ID",IF(ISBLANK(O47),"Missing cost",IF(ISBLANK(M47),"Missing date","")))))</x:f>
      </x:c>
    </x:row>
    <x:row r="48" ht="24" customHeight="1">
      <x:c r="A48" s="5"/>
      <x:c r="B48" s="5"/>
      <x:c r="C48" s="5"/>
      <x:c r="D48" s="5"/>
      <x:c r="E48" s="5"/>
      <x:c r="F48" s="14"/>
      <x:c r="G48" s="18" t="str">
        <x:f>IF(A48="","",SUMIFS('Campaigns &amp; Budget'!$O$21:$O$419,'Campaigns &amp; Budget'!$L$21:$L$419,A48))</x:f>
      </x:c>
      <x:c r="H48" s="18" t="str">
        <x:f>IF(A48="","",IF(ISBLANK(F48),"",F48-G48))</x:f>
      </x:c>
      <x:c r="I48" s="20" t="str">
        <x:f>IF(OR(A48="",ISBLANK(F48),F48=0),"",(G48-F48)/F48)</x:f>
      </x:c>
      <x:c r="J48" s="16" t="str">
        <x:f>IF(A48="","",IF(COUNTIFS('Campaigns &amp; Budget'!$A$21:$A$219,A48)&gt;1,"Duplicate budget ID",IF(COUNTIFS('Campaigns &amp; Budget'!$A$7:$A$8,B48)&lt;&gt;1,"Unknown campaign",IF(ISBLANK(F48),"Missing budget",""))))</x:f>
      </x:c>
      <x:c r="L48" s="5"/>
      <x:c r="M48" s="10"/>
      <x:c r="N48" s="5"/>
      <x:c r="O48" s="14"/>
      <x:c r="P48" s="16" t="str">
        <x:f>IF(L48="","",IFERROR(INDEX('Campaigns &amp; Budget'!$B$21:$B$219,MATCH(L48,'Campaigns &amp; Budget'!$A$21:$A$219,0)),""))</x:f>
      </x:c>
      <x:c r="Q48" s="16" t="str">
        <x:f>IF(AND(L48="",ISBLANK(M48),N48="",ISBLANK(O48)),"",IF(L48="","Missing budget ID",IF(P48="","Unknown budget ID",IF(ISBLANK(O48),"Missing cost",IF(ISBLANK(M48),"Missing date","")))))</x:f>
      </x:c>
    </x:row>
    <x:row r="49" ht="24" customHeight="1">
      <x:c r="A49" s="5"/>
      <x:c r="B49" s="5"/>
      <x:c r="C49" s="5"/>
      <x:c r="D49" s="5"/>
      <x:c r="E49" s="5"/>
      <x:c r="F49" s="14"/>
      <x:c r="G49" s="18" t="str">
        <x:f>IF(A49="","",SUMIFS('Campaigns &amp; Budget'!$O$21:$O$419,'Campaigns &amp; Budget'!$L$21:$L$419,A49))</x:f>
      </x:c>
      <x:c r="H49" s="18" t="str">
        <x:f>IF(A49="","",IF(ISBLANK(F49),"",F49-G49))</x:f>
      </x:c>
      <x:c r="I49" s="20" t="str">
        <x:f>IF(OR(A49="",ISBLANK(F49),F49=0),"",(G49-F49)/F49)</x:f>
      </x:c>
      <x:c r="J49" s="16" t="str">
        <x:f>IF(A49="","",IF(COUNTIFS('Campaigns &amp; Budget'!$A$21:$A$219,A49)&gt;1,"Duplicate budget ID",IF(COUNTIFS('Campaigns &amp; Budget'!$A$7:$A$8,B49)&lt;&gt;1,"Unknown campaign",IF(ISBLANK(F49),"Missing budget",""))))</x:f>
      </x:c>
      <x:c r="L49" s="5"/>
      <x:c r="M49" s="10"/>
      <x:c r="N49" s="5"/>
      <x:c r="O49" s="14"/>
      <x:c r="P49" s="16" t="str">
        <x:f>IF(L49="","",IFERROR(INDEX('Campaigns &amp; Budget'!$B$21:$B$219,MATCH(L49,'Campaigns &amp; Budget'!$A$21:$A$219,0)),""))</x:f>
      </x:c>
      <x:c r="Q49" s="16" t="str">
        <x:f>IF(AND(L49="",ISBLANK(M49),N49="",ISBLANK(O49)),"",IF(L49="","Missing budget ID",IF(P49="","Unknown budget ID",IF(ISBLANK(O49),"Missing cost",IF(ISBLANK(M49),"Missing date","")))))</x:f>
      </x:c>
    </x:row>
    <x:row r="50" ht="24" customHeight="1">
      <x:c r="A50" s="5"/>
      <x:c r="B50" s="5"/>
      <x:c r="C50" s="5"/>
      <x:c r="D50" s="5"/>
      <x:c r="E50" s="5"/>
      <x:c r="F50" s="14"/>
      <x:c r="G50" s="18" t="str">
        <x:f>IF(A50="","",SUMIFS('Campaigns &amp; Budget'!$O$21:$O$419,'Campaigns &amp; Budget'!$L$21:$L$419,A50))</x:f>
      </x:c>
      <x:c r="H50" s="18" t="str">
        <x:f>IF(A50="","",IF(ISBLANK(F50),"",F50-G50))</x:f>
      </x:c>
      <x:c r="I50" s="20" t="str">
        <x:f>IF(OR(A50="",ISBLANK(F50),F50=0),"",(G50-F50)/F50)</x:f>
      </x:c>
      <x:c r="J50" s="16" t="str">
        <x:f>IF(A50="","",IF(COUNTIFS('Campaigns &amp; Budget'!$A$21:$A$219,A50)&gt;1,"Duplicate budget ID",IF(COUNTIFS('Campaigns &amp; Budget'!$A$7:$A$8,B50)&lt;&gt;1,"Unknown campaign",IF(ISBLANK(F50),"Missing budget",""))))</x:f>
      </x:c>
      <x:c r="L50" s="5"/>
      <x:c r="M50" s="10"/>
      <x:c r="N50" s="5"/>
      <x:c r="O50" s="14"/>
      <x:c r="P50" s="16" t="str">
        <x:f>IF(L50="","",IFERROR(INDEX('Campaigns &amp; Budget'!$B$21:$B$219,MATCH(L50,'Campaigns &amp; Budget'!$A$21:$A$219,0)),""))</x:f>
      </x:c>
      <x:c r="Q50" s="16" t="str">
        <x:f>IF(AND(L50="",ISBLANK(M50),N50="",ISBLANK(O50)),"",IF(L50="","Missing budget ID",IF(P50="","Unknown budget ID",IF(ISBLANK(O50),"Missing cost",IF(ISBLANK(M50),"Missing date","")))))</x:f>
      </x:c>
    </x:row>
    <x:row r="51" ht="24" customHeight="1">
      <x:c r="A51" s="5"/>
      <x:c r="B51" s="5"/>
      <x:c r="C51" s="5"/>
      <x:c r="D51" s="5"/>
      <x:c r="E51" s="5"/>
      <x:c r="F51" s="14"/>
      <x:c r="G51" s="18" t="str">
        <x:f>IF(A51="","",SUMIFS('Campaigns &amp; Budget'!$O$21:$O$419,'Campaigns &amp; Budget'!$L$21:$L$419,A51))</x:f>
      </x:c>
      <x:c r="H51" s="18" t="str">
        <x:f>IF(A51="","",IF(ISBLANK(F51),"",F51-G51))</x:f>
      </x:c>
      <x:c r="I51" s="20" t="str">
        <x:f>IF(OR(A51="",ISBLANK(F51),F51=0),"",(G51-F51)/F51)</x:f>
      </x:c>
      <x:c r="J51" s="16" t="str">
        <x:f>IF(A51="","",IF(COUNTIFS('Campaigns &amp; Budget'!$A$21:$A$219,A51)&gt;1,"Duplicate budget ID",IF(COUNTIFS('Campaigns &amp; Budget'!$A$7:$A$8,B51)&lt;&gt;1,"Unknown campaign",IF(ISBLANK(F51),"Missing budget",""))))</x:f>
      </x:c>
      <x:c r="L51" s="5"/>
      <x:c r="M51" s="10"/>
      <x:c r="N51" s="5"/>
      <x:c r="O51" s="14"/>
      <x:c r="P51" s="16" t="str">
        <x:f>IF(L51="","",IFERROR(INDEX('Campaigns &amp; Budget'!$B$21:$B$219,MATCH(L51,'Campaigns &amp; Budget'!$A$21:$A$219,0)),""))</x:f>
      </x:c>
      <x:c r="Q51" s="16" t="str">
        <x:f>IF(AND(L51="",ISBLANK(M51),N51="",ISBLANK(O51)),"",IF(L51="","Missing budget ID",IF(P51="","Unknown budget ID",IF(ISBLANK(O51),"Missing cost",IF(ISBLANK(M51),"Missing date","")))))</x:f>
      </x:c>
    </x:row>
    <x:row r="52" ht="24" customHeight="1">
      <x:c r="A52" s="5"/>
      <x:c r="B52" s="5"/>
      <x:c r="C52" s="5"/>
      <x:c r="D52" s="5"/>
      <x:c r="E52" s="5"/>
      <x:c r="F52" s="14"/>
      <x:c r="G52" s="18" t="str">
        <x:f>IF(A52="","",SUMIFS('Campaigns &amp; Budget'!$O$21:$O$419,'Campaigns &amp; Budget'!$L$21:$L$419,A52))</x:f>
      </x:c>
      <x:c r="H52" s="18" t="str">
        <x:f>IF(A52="","",IF(ISBLANK(F52),"",F52-G52))</x:f>
      </x:c>
      <x:c r="I52" s="20" t="str">
        <x:f>IF(OR(A52="",ISBLANK(F52),F52=0),"",(G52-F52)/F52)</x:f>
      </x:c>
      <x:c r="J52" s="16" t="str">
        <x:f>IF(A52="","",IF(COUNTIFS('Campaigns &amp; Budget'!$A$21:$A$219,A52)&gt;1,"Duplicate budget ID",IF(COUNTIFS('Campaigns &amp; Budget'!$A$7:$A$8,B52)&lt;&gt;1,"Unknown campaign",IF(ISBLANK(F52),"Missing budget",""))))</x:f>
      </x:c>
      <x:c r="L52" s="5"/>
      <x:c r="M52" s="10"/>
      <x:c r="N52" s="5"/>
      <x:c r="O52" s="14"/>
      <x:c r="P52" s="16" t="str">
        <x:f>IF(L52="","",IFERROR(INDEX('Campaigns &amp; Budget'!$B$21:$B$219,MATCH(L52,'Campaigns &amp; Budget'!$A$21:$A$219,0)),""))</x:f>
      </x:c>
      <x:c r="Q52" s="16" t="str">
        <x:f>IF(AND(L52="",ISBLANK(M52),N52="",ISBLANK(O52)),"",IF(L52="","Missing budget ID",IF(P52="","Unknown budget ID",IF(ISBLANK(O52),"Missing cost",IF(ISBLANK(M52),"Missing date","")))))</x:f>
      </x:c>
    </x:row>
    <x:row r="53" ht="24" customHeight="1">
      <x:c r="A53" s="5"/>
      <x:c r="B53" s="5"/>
      <x:c r="C53" s="5"/>
      <x:c r="D53" s="5"/>
      <x:c r="E53" s="5"/>
      <x:c r="F53" s="14"/>
      <x:c r="G53" s="18" t="str">
        <x:f>IF(A53="","",SUMIFS('Campaigns &amp; Budget'!$O$21:$O$419,'Campaigns &amp; Budget'!$L$21:$L$419,A53))</x:f>
      </x:c>
      <x:c r="H53" s="18" t="str">
        <x:f>IF(A53="","",IF(ISBLANK(F53),"",F53-G53))</x:f>
      </x:c>
      <x:c r="I53" s="20" t="str">
        <x:f>IF(OR(A53="",ISBLANK(F53),F53=0),"",(G53-F53)/F53)</x:f>
      </x:c>
      <x:c r="J53" s="16" t="str">
        <x:f>IF(A53="","",IF(COUNTIFS('Campaigns &amp; Budget'!$A$21:$A$219,A53)&gt;1,"Duplicate budget ID",IF(COUNTIFS('Campaigns &amp; Budget'!$A$7:$A$8,B53)&lt;&gt;1,"Unknown campaign",IF(ISBLANK(F53),"Missing budget",""))))</x:f>
      </x:c>
      <x:c r="L53" s="5"/>
      <x:c r="M53" s="10"/>
      <x:c r="N53" s="5"/>
      <x:c r="O53" s="14"/>
      <x:c r="P53" s="16" t="str">
        <x:f>IF(L53="","",IFERROR(INDEX('Campaigns &amp; Budget'!$B$21:$B$219,MATCH(L53,'Campaigns &amp; Budget'!$A$21:$A$219,0)),""))</x:f>
      </x:c>
      <x:c r="Q53" s="16" t="str">
        <x:f>IF(AND(L53="",ISBLANK(M53),N53="",ISBLANK(O53)),"",IF(L53="","Missing budget ID",IF(P53="","Unknown budget ID",IF(ISBLANK(O53),"Missing cost",IF(ISBLANK(M53),"Missing date","")))))</x:f>
      </x:c>
    </x:row>
    <x:row r="54" ht="24" customHeight="1">
      <x:c r="A54" s="5"/>
      <x:c r="B54" s="5"/>
      <x:c r="C54" s="5"/>
      <x:c r="D54" s="5"/>
      <x:c r="E54" s="5"/>
      <x:c r="F54" s="14"/>
      <x:c r="G54" s="18" t="str">
        <x:f>IF(A54="","",SUMIFS('Campaigns &amp; Budget'!$O$21:$O$419,'Campaigns &amp; Budget'!$L$21:$L$419,A54))</x:f>
      </x:c>
      <x:c r="H54" s="18" t="str">
        <x:f>IF(A54="","",IF(ISBLANK(F54),"",F54-G54))</x:f>
      </x:c>
      <x:c r="I54" s="20" t="str">
        <x:f>IF(OR(A54="",ISBLANK(F54),F54=0),"",(G54-F54)/F54)</x:f>
      </x:c>
      <x:c r="J54" s="16" t="str">
        <x:f>IF(A54="","",IF(COUNTIFS('Campaigns &amp; Budget'!$A$21:$A$219,A54)&gt;1,"Duplicate budget ID",IF(COUNTIFS('Campaigns &amp; Budget'!$A$7:$A$8,B54)&lt;&gt;1,"Unknown campaign",IF(ISBLANK(F54),"Missing budget",""))))</x:f>
      </x:c>
      <x:c r="L54" s="5"/>
      <x:c r="M54" s="10"/>
      <x:c r="N54" s="5"/>
      <x:c r="O54" s="14"/>
      <x:c r="P54" s="16" t="str">
        <x:f>IF(L54="","",IFERROR(INDEX('Campaigns &amp; Budget'!$B$21:$B$219,MATCH(L54,'Campaigns &amp; Budget'!$A$21:$A$219,0)),""))</x:f>
      </x:c>
      <x:c r="Q54" s="16" t="str">
        <x:f>IF(AND(L54="",ISBLANK(M54),N54="",ISBLANK(O54)),"",IF(L54="","Missing budget ID",IF(P54="","Unknown budget ID",IF(ISBLANK(O54),"Missing cost",IF(ISBLANK(M54),"Missing date","")))))</x:f>
      </x:c>
    </x:row>
    <x:row r="55" ht="24" customHeight="1">
      <x:c r="A55" s="5"/>
      <x:c r="B55" s="5"/>
      <x:c r="C55" s="5"/>
      <x:c r="D55" s="5"/>
      <x:c r="E55" s="5"/>
      <x:c r="F55" s="14"/>
      <x:c r="G55" s="18" t="str">
        <x:f>IF(A55="","",SUMIFS('Campaigns &amp; Budget'!$O$21:$O$419,'Campaigns &amp; Budget'!$L$21:$L$419,A55))</x:f>
      </x:c>
      <x:c r="H55" s="18" t="str">
        <x:f>IF(A55="","",IF(ISBLANK(F55),"",F55-G55))</x:f>
      </x:c>
      <x:c r="I55" s="20" t="str">
        <x:f>IF(OR(A55="",ISBLANK(F55),F55=0),"",(G55-F55)/F55)</x:f>
      </x:c>
      <x:c r="J55" s="16" t="str">
        <x:f>IF(A55="","",IF(COUNTIFS('Campaigns &amp; Budget'!$A$21:$A$219,A55)&gt;1,"Duplicate budget ID",IF(COUNTIFS('Campaigns &amp; Budget'!$A$7:$A$8,B55)&lt;&gt;1,"Unknown campaign",IF(ISBLANK(F55),"Missing budget",""))))</x:f>
      </x:c>
      <x:c r="L55" s="5"/>
      <x:c r="M55" s="10"/>
      <x:c r="N55" s="5"/>
      <x:c r="O55" s="14"/>
      <x:c r="P55" s="16" t="str">
        <x:f>IF(L55="","",IFERROR(INDEX('Campaigns &amp; Budget'!$B$21:$B$219,MATCH(L55,'Campaigns &amp; Budget'!$A$21:$A$219,0)),""))</x:f>
      </x:c>
      <x:c r="Q55" s="16" t="str">
        <x:f>IF(AND(L55="",ISBLANK(M55),N55="",ISBLANK(O55)),"",IF(L55="","Missing budget ID",IF(P55="","Unknown budget ID",IF(ISBLANK(O55),"Missing cost",IF(ISBLANK(M55),"Missing date","")))))</x:f>
      </x:c>
    </x:row>
    <x:row r="56" ht="24" customHeight="1">
      <x:c r="A56" s="5"/>
      <x:c r="B56" s="5"/>
      <x:c r="C56" s="5"/>
      <x:c r="D56" s="5"/>
      <x:c r="E56" s="5"/>
      <x:c r="F56" s="14"/>
      <x:c r="G56" s="18" t="str">
        <x:f>IF(A56="","",SUMIFS('Campaigns &amp; Budget'!$O$21:$O$419,'Campaigns &amp; Budget'!$L$21:$L$419,A56))</x:f>
      </x:c>
      <x:c r="H56" s="18" t="str">
        <x:f>IF(A56="","",IF(ISBLANK(F56),"",F56-G56))</x:f>
      </x:c>
      <x:c r="I56" s="20" t="str">
        <x:f>IF(OR(A56="",ISBLANK(F56),F56=0),"",(G56-F56)/F56)</x:f>
      </x:c>
      <x:c r="J56" s="16" t="str">
        <x:f>IF(A56="","",IF(COUNTIFS('Campaigns &amp; Budget'!$A$21:$A$219,A56)&gt;1,"Duplicate budget ID",IF(COUNTIFS('Campaigns &amp; Budget'!$A$7:$A$8,B56)&lt;&gt;1,"Unknown campaign",IF(ISBLANK(F56),"Missing budget",""))))</x:f>
      </x:c>
      <x:c r="L56" s="5"/>
      <x:c r="M56" s="10"/>
      <x:c r="N56" s="5"/>
      <x:c r="O56" s="14"/>
      <x:c r="P56" s="16" t="str">
        <x:f>IF(L56="","",IFERROR(INDEX('Campaigns &amp; Budget'!$B$21:$B$219,MATCH(L56,'Campaigns &amp; Budget'!$A$21:$A$219,0)),""))</x:f>
      </x:c>
      <x:c r="Q56" s="16" t="str">
        <x:f>IF(AND(L56="",ISBLANK(M56),N56="",ISBLANK(O56)),"",IF(L56="","Missing budget ID",IF(P56="","Unknown budget ID",IF(ISBLANK(O56),"Missing cost",IF(ISBLANK(M56),"Missing date","")))))</x:f>
      </x:c>
    </x:row>
    <x:row r="57" ht="24" customHeight="1">
      <x:c r="A57" s="5"/>
      <x:c r="B57" s="5"/>
      <x:c r="C57" s="5"/>
      <x:c r="D57" s="5"/>
      <x:c r="E57" s="5"/>
      <x:c r="F57" s="14"/>
      <x:c r="G57" s="18" t="str">
        <x:f>IF(A57="","",SUMIFS('Campaigns &amp; Budget'!$O$21:$O$419,'Campaigns &amp; Budget'!$L$21:$L$419,A57))</x:f>
      </x:c>
      <x:c r="H57" s="18" t="str">
        <x:f>IF(A57="","",IF(ISBLANK(F57),"",F57-G57))</x:f>
      </x:c>
      <x:c r="I57" s="20" t="str">
        <x:f>IF(OR(A57="",ISBLANK(F57),F57=0),"",(G57-F57)/F57)</x:f>
      </x:c>
      <x:c r="J57" s="16" t="str">
        <x:f>IF(A57="","",IF(COUNTIFS('Campaigns &amp; Budget'!$A$21:$A$219,A57)&gt;1,"Duplicate budget ID",IF(COUNTIFS('Campaigns &amp; Budget'!$A$7:$A$8,B57)&lt;&gt;1,"Unknown campaign",IF(ISBLANK(F57),"Missing budget",""))))</x:f>
      </x:c>
      <x:c r="L57" s="5"/>
      <x:c r="M57" s="10"/>
      <x:c r="N57" s="5"/>
      <x:c r="O57" s="14"/>
      <x:c r="P57" s="16" t="str">
        <x:f>IF(L57="","",IFERROR(INDEX('Campaigns &amp; Budget'!$B$21:$B$219,MATCH(L57,'Campaigns &amp; Budget'!$A$21:$A$219,0)),""))</x:f>
      </x:c>
      <x:c r="Q57" s="16" t="str">
        <x:f>IF(AND(L57="",ISBLANK(M57),N57="",ISBLANK(O57)),"",IF(L57="","Missing budget ID",IF(P57="","Unknown budget ID",IF(ISBLANK(O57),"Missing cost",IF(ISBLANK(M57),"Missing date","")))))</x:f>
      </x:c>
    </x:row>
    <x:row r="58" ht="24" customHeight="1">
      <x:c r="A58" s="5"/>
      <x:c r="B58" s="5"/>
      <x:c r="C58" s="5"/>
      <x:c r="D58" s="5"/>
      <x:c r="E58" s="5"/>
      <x:c r="F58" s="14"/>
      <x:c r="G58" s="18" t="str">
        <x:f>IF(A58="","",SUMIFS('Campaigns &amp; Budget'!$O$21:$O$419,'Campaigns &amp; Budget'!$L$21:$L$419,A58))</x:f>
      </x:c>
      <x:c r="H58" s="18" t="str">
        <x:f>IF(A58="","",IF(ISBLANK(F58),"",F58-G58))</x:f>
      </x:c>
      <x:c r="I58" s="20" t="str">
        <x:f>IF(OR(A58="",ISBLANK(F58),F58=0),"",(G58-F58)/F58)</x:f>
      </x:c>
      <x:c r="J58" s="16" t="str">
        <x:f>IF(A58="","",IF(COUNTIFS('Campaigns &amp; Budget'!$A$21:$A$219,A58)&gt;1,"Duplicate budget ID",IF(COUNTIFS('Campaigns &amp; Budget'!$A$7:$A$8,B58)&lt;&gt;1,"Unknown campaign",IF(ISBLANK(F58),"Missing budget",""))))</x:f>
      </x:c>
      <x:c r="L58" s="5"/>
      <x:c r="M58" s="10"/>
      <x:c r="N58" s="5"/>
      <x:c r="O58" s="14"/>
      <x:c r="P58" s="16" t="str">
        <x:f>IF(L58="","",IFERROR(INDEX('Campaigns &amp; Budget'!$B$21:$B$219,MATCH(L58,'Campaigns &amp; Budget'!$A$21:$A$219,0)),""))</x:f>
      </x:c>
      <x:c r="Q58" s="16" t="str">
        <x:f>IF(AND(L58="",ISBLANK(M58),N58="",ISBLANK(O58)),"",IF(L58="","Missing budget ID",IF(P58="","Unknown budget ID",IF(ISBLANK(O58),"Missing cost",IF(ISBLANK(M58),"Missing date","")))))</x:f>
      </x:c>
    </x:row>
    <x:row r="59" ht="24" customHeight="1">
      <x:c r="A59" s="5"/>
      <x:c r="B59" s="5"/>
      <x:c r="C59" s="5"/>
      <x:c r="D59" s="5"/>
      <x:c r="E59" s="5"/>
      <x:c r="F59" s="14"/>
      <x:c r="G59" s="18" t="str">
        <x:f>IF(A59="","",SUMIFS('Campaigns &amp; Budget'!$O$21:$O$419,'Campaigns &amp; Budget'!$L$21:$L$419,A59))</x:f>
      </x:c>
      <x:c r="H59" s="18" t="str">
        <x:f>IF(A59="","",IF(ISBLANK(F59),"",F59-G59))</x:f>
      </x:c>
      <x:c r="I59" s="20" t="str">
        <x:f>IF(OR(A59="",ISBLANK(F59),F59=0),"",(G59-F59)/F59)</x:f>
      </x:c>
      <x:c r="J59" s="16" t="str">
        <x:f>IF(A59="","",IF(COUNTIFS('Campaigns &amp; Budget'!$A$21:$A$219,A59)&gt;1,"Duplicate budget ID",IF(COUNTIFS('Campaigns &amp; Budget'!$A$7:$A$8,B59)&lt;&gt;1,"Unknown campaign",IF(ISBLANK(F59),"Missing budget",""))))</x:f>
      </x:c>
      <x:c r="L59" s="5"/>
      <x:c r="M59" s="10"/>
      <x:c r="N59" s="5"/>
      <x:c r="O59" s="14"/>
      <x:c r="P59" s="16" t="str">
        <x:f>IF(L59="","",IFERROR(INDEX('Campaigns &amp; Budget'!$B$21:$B$219,MATCH(L59,'Campaigns &amp; Budget'!$A$21:$A$219,0)),""))</x:f>
      </x:c>
      <x:c r="Q59" s="16" t="str">
        <x:f>IF(AND(L59="",ISBLANK(M59),N59="",ISBLANK(O59)),"",IF(L59="","Missing budget ID",IF(P59="","Unknown budget ID",IF(ISBLANK(O59),"Missing cost",IF(ISBLANK(M59),"Missing date","")))))</x:f>
      </x:c>
    </x:row>
    <x:row r="60" ht="24" customHeight="1">
      <x:c r="A60" s="5"/>
      <x:c r="B60" s="5"/>
      <x:c r="C60" s="5"/>
      <x:c r="D60" s="5"/>
      <x:c r="E60" s="5"/>
      <x:c r="F60" s="14"/>
      <x:c r="G60" s="18" t="str">
        <x:f>IF(A60="","",SUMIFS('Campaigns &amp; Budget'!$O$21:$O$419,'Campaigns &amp; Budget'!$L$21:$L$419,A60))</x:f>
      </x:c>
      <x:c r="H60" s="18" t="str">
        <x:f>IF(A60="","",IF(ISBLANK(F60),"",F60-G60))</x:f>
      </x:c>
      <x:c r="I60" s="20" t="str">
        <x:f>IF(OR(A60="",ISBLANK(F60),F60=0),"",(G60-F60)/F60)</x:f>
      </x:c>
      <x:c r="J60" s="16" t="str">
        <x:f>IF(A60="","",IF(COUNTIFS('Campaigns &amp; Budget'!$A$21:$A$219,A60)&gt;1,"Duplicate budget ID",IF(COUNTIFS('Campaigns &amp; Budget'!$A$7:$A$8,B60)&lt;&gt;1,"Unknown campaign",IF(ISBLANK(F60),"Missing budget",""))))</x:f>
      </x:c>
      <x:c r="L60" s="5"/>
      <x:c r="M60" s="10"/>
      <x:c r="N60" s="5"/>
      <x:c r="O60" s="14"/>
      <x:c r="P60" s="16" t="str">
        <x:f>IF(L60="","",IFERROR(INDEX('Campaigns &amp; Budget'!$B$21:$B$219,MATCH(L60,'Campaigns &amp; Budget'!$A$21:$A$219,0)),""))</x:f>
      </x:c>
      <x:c r="Q60" s="16" t="str">
        <x:f>IF(AND(L60="",ISBLANK(M60),N60="",ISBLANK(O60)),"",IF(L60="","Missing budget ID",IF(P60="","Unknown budget ID",IF(ISBLANK(O60),"Missing cost",IF(ISBLANK(M60),"Missing date","")))))</x:f>
      </x:c>
    </x:row>
    <x:row r="61" ht="24" customHeight="1">
      <x:c r="A61" s="5"/>
      <x:c r="B61" s="5"/>
      <x:c r="C61" s="5"/>
      <x:c r="D61" s="5"/>
      <x:c r="E61" s="5"/>
      <x:c r="F61" s="14"/>
      <x:c r="G61" s="18" t="str">
        <x:f>IF(A61="","",SUMIFS('Campaigns &amp; Budget'!$O$21:$O$419,'Campaigns &amp; Budget'!$L$21:$L$419,A61))</x:f>
      </x:c>
      <x:c r="H61" s="18" t="str">
        <x:f>IF(A61="","",IF(ISBLANK(F61),"",F61-G61))</x:f>
      </x:c>
      <x:c r="I61" s="20" t="str">
        <x:f>IF(OR(A61="",ISBLANK(F61),F61=0),"",(G61-F61)/F61)</x:f>
      </x:c>
      <x:c r="J61" s="16" t="str">
        <x:f>IF(A61="","",IF(COUNTIFS('Campaigns &amp; Budget'!$A$21:$A$219,A61)&gt;1,"Duplicate budget ID",IF(COUNTIFS('Campaigns &amp; Budget'!$A$7:$A$8,B61)&lt;&gt;1,"Unknown campaign",IF(ISBLANK(F61),"Missing budget",""))))</x:f>
      </x:c>
      <x:c r="L61" s="5"/>
      <x:c r="M61" s="10"/>
      <x:c r="N61" s="5"/>
      <x:c r="O61" s="14"/>
      <x:c r="P61" s="16" t="str">
        <x:f>IF(L61="","",IFERROR(INDEX('Campaigns &amp; Budget'!$B$21:$B$219,MATCH(L61,'Campaigns &amp; Budget'!$A$21:$A$219,0)),""))</x:f>
      </x:c>
      <x:c r="Q61" s="16" t="str">
        <x:f>IF(AND(L61="",ISBLANK(M61),N61="",ISBLANK(O61)),"",IF(L61="","Missing budget ID",IF(P61="","Unknown budget ID",IF(ISBLANK(O61),"Missing cost",IF(ISBLANK(M61),"Missing date","")))))</x:f>
      </x:c>
    </x:row>
    <x:row r="62" ht="24" customHeight="1">
      <x:c r="A62" s="5"/>
      <x:c r="B62" s="5"/>
      <x:c r="C62" s="5"/>
      <x:c r="D62" s="5"/>
      <x:c r="E62" s="5"/>
      <x:c r="F62" s="14"/>
      <x:c r="G62" s="18" t="str">
        <x:f>IF(A62="","",SUMIFS('Campaigns &amp; Budget'!$O$21:$O$419,'Campaigns &amp; Budget'!$L$21:$L$419,A62))</x:f>
      </x:c>
      <x:c r="H62" s="18" t="str">
        <x:f>IF(A62="","",IF(ISBLANK(F62),"",F62-G62))</x:f>
      </x:c>
      <x:c r="I62" s="20" t="str">
        <x:f>IF(OR(A62="",ISBLANK(F62),F62=0),"",(G62-F62)/F62)</x:f>
      </x:c>
      <x:c r="J62" s="16" t="str">
        <x:f>IF(A62="","",IF(COUNTIFS('Campaigns &amp; Budget'!$A$21:$A$219,A62)&gt;1,"Duplicate budget ID",IF(COUNTIFS('Campaigns &amp; Budget'!$A$7:$A$8,B62)&lt;&gt;1,"Unknown campaign",IF(ISBLANK(F62),"Missing budget",""))))</x:f>
      </x:c>
      <x:c r="L62" s="5"/>
      <x:c r="M62" s="10"/>
      <x:c r="N62" s="5"/>
      <x:c r="O62" s="14"/>
      <x:c r="P62" s="16" t="str">
        <x:f>IF(L62="","",IFERROR(INDEX('Campaigns &amp; Budget'!$B$21:$B$219,MATCH(L62,'Campaigns &amp; Budget'!$A$21:$A$219,0)),""))</x:f>
      </x:c>
      <x:c r="Q62" s="16" t="str">
        <x:f>IF(AND(L62="",ISBLANK(M62),N62="",ISBLANK(O62)),"",IF(L62="","Missing budget ID",IF(P62="","Unknown budget ID",IF(ISBLANK(O62),"Missing cost",IF(ISBLANK(M62),"Missing date","")))))</x:f>
      </x:c>
    </x:row>
    <x:row r="63" ht="24" customHeight="1">
      <x:c r="A63" s="5"/>
      <x:c r="B63" s="5"/>
      <x:c r="C63" s="5"/>
      <x:c r="D63" s="5"/>
      <x:c r="E63" s="5"/>
      <x:c r="F63" s="14"/>
      <x:c r="G63" s="18" t="str">
        <x:f>IF(A63="","",SUMIFS('Campaigns &amp; Budget'!$O$21:$O$419,'Campaigns &amp; Budget'!$L$21:$L$419,A63))</x:f>
      </x:c>
      <x:c r="H63" s="18" t="str">
        <x:f>IF(A63="","",IF(ISBLANK(F63),"",F63-G63))</x:f>
      </x:c>
      <x:c r="I63" s="20" t="str">
        <x:f>IF(OR(A63="",ISBLANK(F63),F63=0),"",(G63-F63)/F63)</x:f>
      </x:c>
      <x:c r="J63" s="16" t="str">
        <x:f>IF(A63="","",IF(COUNTIFS('Campaigns &amp; Budget'!$A$21:$A$219,A63)&gt;1,"Duplicate budget ID",IF(COUNTIFS('Campaigns &amp; Budget'!$A$7:$A$8,B63)&lt;&gt;1,"Unknown campaign",IF(ISBLANK(F63),"Missing budget",""))))</x:f>
      </x:c>
      <x:c r="L63" s="5"/>
      <x:c r="M63" s="10"/>
      <x:c r="N63" s="5"/>
      <x:c r="O63" s="14"/>
      <x:c r="P63" s="16" t="str">
        <x:f>IF(L63="","",IFERROR(INDEX('Campaigns &amp; Budget'!$B$21:$B$219,MATCH(L63,'Campaigns &amp; Budget'!$A$21:$A$219,0)),""))</x:f>
      </x:c>
      <x:c r="Q63" s="16" t="str">
        <x:f>IF(AND(L63="",ISBLANK(M63),N63="",ISBLANK(O63)),"",IF(L63="","Missing budget ID",IF(P63="","Unknown budget ID",IF(ISBLANK(O63),"Missing cost",IF(ISBLANK(M63),"Missing date","")))))</x:f>
      </x:c>
    </x:row>
    <x:row r="64" ht="24" customHeight="1">
      <x:c r="A64" s="5"/>
      <x:c r="B64" s="5"/>
      <x:c r="C64" s="5"/>
      <x:c r="D64" s="5"/>
      <x:c r="E64" s="5"/>
      <x:c r="F64" s="14"/>
      <x:c r="G64" s="18" t="str">
        <x:f>IF(A64="","",SUMIFS('Campaigns &amp; Budget'!$O$21:$O$419,'Campaigns &amp; Budget'!$L$21:$L$419,A64))</x:f>
      </x:c>
      <x:c r="H64" s="18" t="str">
        <x:f>IF(A64="","",IF(ISBLANK(F64),"",F64-G64))</x:f>
      </x:c>
      <x:c r="I64" s="20" t="str">
        <x:f>IF(OR(A64="",ISBLANK(F64),F64=0),"",(G64-F64)/F64)</x:f>
      </x:c>
      <x:c r="J64" s="16" t="str">
        <x:f>IF(A64="","",IF(COUNTIFS('Campaigns &amp; Budget'!$A$21:$A$219,A64)&gt;1,"Duplicate budget ID",IF(COUNTIFS('Campaigns &amp; Budget'!$A$7:$A$8,B64)&lt;&gt;1,"Unknown campaign",IF(ISBLANK(F64),"Missing budget",""))))</x:f>
      </x:c>
      <x:c r="L64" s="5"/>
      <x:c r="M64" s="10"/>
      <x:c r="N64" s="5"/>
      <x:c r="O64" s="14"/>
      <x:c r="P64" s="16" t="str">
        <x:f>IF(L64="","",IFERROR(INDEX('Campaigns &amp; Budget'!$B$21:$B$219,MATCH(L64,'Campaigns &amp; Budget'!$A$21:$A$219,0)),""))</x:f>
      </x:c>
      <x:c r="Q64" s="16" t="str">
        <x:f>IF(AND(L64="",ISBLANK(M64),N64="",ISBLANK(O64)),"",IF(L64="","Missing budget ID",IF(P64="","Unknown budget ID",IF(ISBLANK(O64),"Missing cost",IF(ISBLANK(M64),"Missing date","")))))</x:f>
      </x:c>
    </x:row>
    <x:row r="65" ht="24" customHeight="1">
      <x:c r="A65" s="5"/>
      <x:c r="B65" s="5"/>
      <x:c r="C65" s="5"/>
      <x:c r="D65" s="5"/>
      <x:c r="E65" s="5"/>
      <x:c r="F65" s="14"/>
      <x:c r="G65" s="18" t="str">
        <x:f>IF(A65="","",SUMIFS('Campaigns &amp; Budget'!$O$21:$O$419,'Campaigns &amp; Budget'!$L$21:$L$419,A65))</x:f>
      </x:c>
      <x:c r="H65" s="18" t="str">
        <x:f>IF(A65="","",IF(ISBLANK(F65),"",F65-G65))</x:f>
      </x:c>
      <x:c r="I65" s="20" t="str">
        <x:f>IF(OR(A65="",ISBLANK(F65),F65=0),"",(G65-F65)/F65)</x:f>
      </x:c>
      <x:c r="J65" s="16" t="str">
        <x:f>IF(A65="","",IF(COUNTIFS('Campaigns &amp; Budget'!$A$21:$A$219,A65)&gt;1,"Duplicate budget ID",IF(COUNTIFS('Campaigns &amp; Budget'!$A$7:$A$8,B65)&lt;&gt;1,"Unknown campaign",IF(ISBLANK(F65),"Missing budget",""))))</x:f>
      </x:c>
      <x:c r="L65" s="5"/>
      <x:c r="M65" s="10"/>
      <x:c r="N65" s="5"/>
      <x:c r="O65" s="14"/>
      <x:c r="P65" s="16" t="str">
        <x:f>IF(L65="","",IFERROR(INDEX('Campaigns &amp; Budget'!$B$21:$B$219,MATCH(L65,'Campaigns &amp; Budget'!$A$21:$A$219,0)),""))</x:f>
      </x:c>
      <x:c r="Q65" s="16" t="str">
        <x:f>IF(AND(L65="",ISBLANK(M65),N65="",ISBLANK(O65)),"",IF(L65="","Missing budget ID",IF(P65="","Unknown budget ID",IF(ISBLANK(O65),"Missing cost",IF(ISBLANK(M65),"Missing date","")))))</x:f>
      </x:c>
    </x:row>
    <x:row r="66" ht="24" customHeight="1">
      <x:c r="A66" s="5"/>
      <x:c r="B66" s="5"/>
      <x:c r="C66" s="5"/>
      <x:c r="D66" s="5"/>
      <x:c r="E66" s="5"/>
      <x:c r="F66" s="14"/>
      <x:c r="G66" s="18" t="str">
        <x:f>IF(A66="","",SUMIFS('Campaigns &amp; Budget'!$O$21:$O$419,'Campaigns &amp; Budget'!$L$21:$L$419,A66))</x:f>
      </x:c>
      <x:c r="H66" s="18" t="str">
        <x:f>IF(A66="","",IF(ISBLANK(F66),"",F66-G66))</x:f>
      </x:c>
      <x:c r="I66" s="20" t="str">
        <x:f>IF(OR(A66="",ISBLANK(F66),F66=0),"",(G66-F66)/F66)</x:f>
      </x:c>
      <x:c r="J66" s="16" t="str">
        <x:f>IF(A66="","",IF(COUNTIFS('Campaigns &amp; Budget'!$A$21:$A$219,A66)&gt;1,"Duplicate budget ID",IF(COUNTIFS('Campaigns &amp; Budget'!$A$7:$A$8,B66)&lt;&gt;1,"Unknown campaign",IF(ISBLANK(F66),"Missing budget",""))))</x:f>
      </x:c>
      <x:c r="L66" s="5"/>
      <x:c r="M66" s="10"/>
      <x:c r="N66" s="5"/>
      <x:c r="O66" s="14"/>
      <x:c r="P66" s="16" t="str">
        <x:f>IF(L66="","",IFERROR(INDEX('Campaigns &amp; Budget'!$B$21:$B$219,MATCH(L66,'Campaigns &amp; Budget'!$A$21:$A$219,0)),""))</x:f>
      </x:c>
      <x:c r="Q66" s="16" t="str">
        <x:f>IF(AND(L66="",ISBLANK(M66),N66="",ISBLANK(O66)),"",IF(L66="","Missing budget ID",IF(P66="","Unknown budget ID",IF(ISBLANK(O66),"Missing cost",IF(ISBLANK(M66),"Missing date","")))))</x:f>
      </x:c>
    </x:row>
    <x:row r="67" ht="24" customHeight="1">
      <x:c r="A67" s="5"/>
      <x:c r="B67" s="5"/>
      <x:c r="C67" s="5"/>
      <x:c r="D67" s="5"/>
      <x:c r="E67" s="5"/>
      <x:c r="F67" s="14"/>
      <x:c r="G67" s="18" t="str">
        <x:f>IF(A67="","",SUMIFS('Campaigns &amp; Budget'!$O$21:$O$419,'Campaigns &amp; Budget'!$L$21:$L$419,A67))</x:f>
      </x:c>
      <x:c r="H67" s="18" t="str">
        <x:f>IF(A67="","",IF(ISBLANK(F67),"",F67-G67))</x:f>
      </x:c>
      <x:c r="I67" s="20" t="str">
        <x:f>IF(OR(A67="",ISBLANK(F67),F67=0),"",(G67-F67)/F67)</x:f>
      </x:c>
      <x:c r="J67" s="16" t="str">
        <x:f>IF(A67="","",IF(COUNTIFS('Campaigns &amp; Budget'!$A$21:$A$219,A67)&gt;1,"Duplicate budget ID",IF(COUNTIFS('Campaigns &amp; Budget'!$A$7:$A$8,B67)&lt;&gt;1,"Unknown campaign",IF(ISBLANK(F67),"Missing budget",""))))</x:f>
      </x:c>
      <x:c r="L67" s="5"/>
      <x:c r="M67" s="10"/>
      <x:c r="N67" s="5"/>
      <x:c r="O67" s="14"/>
      <x:c r="P67" s="16" t="str">
        <x:f>IF(L67="","",IFERROR(INDEX('Campaigns &amp; Budget'!$B$21:$B$219,MATCH(L67,'Campaigns &amp; Budget'!$A$21:$A$219,0)),""))</x:f>
      </x:c>
      <x:c r="Q67" s="16" t="str">
        <x:f>IF(AND(L67="",ISBLANK(M67),N67="",ISBLANK(O67)),"",IF(L67="","Missing budget ID",IF(P67="","Unknown budget ID",IF(ISBLANK(O67),"Missing cost",IF(ISBLANK(M67),"Missing date","")))))</x:f>
      </x:c>
    </x:row>
    <x:row r="68" ht="24" customHeight="1">
      <x:c r="A68" s="5"/>
      <x:c r="B68" s="5"/>
      <x:c r="C68" s="5"/>
      <x:c r="D68" s="5"/>
      <x:c r="E68" s="5"/>
      <x:c r="F68" s="14"/>
      <x:c r="G68" s="18" t="str">
        <x:f>IF(A68="","",SUMIFS('Campaigns &amp; Budget'!$O$21:$O$419,'Campaigns &amp; Budget'!$L$21:$L$419,A68))</x:f>
      </x:c>
      <x:c r="H68" s="18" t="str">
        <x:f>IF(A68="","",IF(ISBLANK(F68),"",F68-G68))</x:f>
      </x:c>
      <x:c r="I68" s="20" t="str">
        <x:f>IF(OR(A68="",ISBLANK(F68),F68=0),"",(G68-F68)/F68)</x:f>
      </x:c>
      <x:c r="J68" s="16" t="str">
        <x:f>IF(A68="","",IF(COUNTIFS('Campaigns &amp; Budget'!$A$21:$A$219,A68)&gt;1,"Duplicate budget ID",IF(COUNTIFS('Campaigns &amp; Budget'!$A$7:$A$8,B68)&lt;&gt;1,"Unknown campaign",IF(ISBLANK(F68),"Missing budget",""))))</x:f>
      </x:c>
      <x:c r="L68" s="5"/>
      <x:c r="M68" s="10"/>
      <x:c r="N68" s="5"/>
      <x:c r="O68" s="14"/>
      <x:c r="P68" s="16" t="str">
        <x:f>IF(L68="","",IFERROR(INDEX('Campaigns &amp; Budget'!$B$21:$B$219,MATCH(L68,'Campaigns &amp; Budget'!$A$21:$A$219,0)),""))</x:f>
      </x:c>
      <x:c r="Q68" s="16" t="str">
        <x:f>IF(AND(L68="",ISBLANK(M68),N68="",ISBLANK(O68)),"",IF(L68="","Missing budget ID",IF(P68="","Unknown budget ID",IF(ISBLANK(O68),"Missing cost",IF(ISBLANK(M68),"Missing date","")))))</x:f>
      </x:c>
    </x:row>
    <x:row r="69" ht="24" customHeight="1">
      <x:c r="A69" s="5"/>
      <x:c r="B69" s="5"/>
      <x:c r="C69" s="5"/>
      <x:c r="D69" s="5"/>
      <x:c r="E69" s="5"/>
      <x:c r="F69" s="14"/>
      <x:c r="G69" s="18" t="str">
        <x:f>IF(A69="","",SUMIFS('Campaigns &amp; Budget'!$O$21:$O$419,'Campaigns &amp; Budget'!$L$21:$L$419,A69))</x:f>
      </x:c>
      <x:c r="H69" s="18" t="str">
        <x:f>IF(A69="","",IF(ISBLANK(F69),"",F69-G69))</x:f>
      </x:c>
      <x:c r="I69" s="20" t="str">
        <x:f>IF(OR(A69="",ISBLANK(F69),F69=0),"",(G69-F69)/F69)</x:f>
      </x:c>
      <x:c r="J69" s="16" t="str">
        <x:f>IF(A69="","",IF(COUNTIFS('Campaigns &amp; Budget'!$A$21:$A$219,A69)&gt;1,"Duplicate budget ID",IF(COUNTIFS('Campaigns &amp; Budget'!$A$7:$A$8,B69)&lt;&gt;1,"Unknown campaign",IF(ISBLANK(F69),"Missing budget",""))))</x:f>
      </x:c>
      <x:c r="L69" s="5"/>
      <x:c r="M69" s="10"/>
      <x:c r="N69" s="5"/>
      <x:c r="O69" s="14"/>
      <x:c r="P69" s="16" t="str">
        <x:f>IF(L69="","",IFERROR(INDEX('Campaigns &amp; Budget'!$B$21:$B$219,MATCH(L69,'Campaigns &amp; Budget'!$A$21:$A$219,0)),""))</x:f>
      </x:c>
      <x:c r="Q69" s="16" t="str">
        <x:f>IF(AND(L69="",ISBLANK(M69),N69="",ISBLANK(O69)),"",IF(L69="","Missing budget ID",IF(P69="","Unknown budget ID",IF(ISBLANK(O69),"Missing cost",IF(ISBLANK(M69),"Missing date","")))))</x:f>
      </x:c>
    </x:row>
    <x:row r="70" ht="24" customHeight="1">
      <x:c r="A70" s="5"/>
      <x:c r="B70" s="5"/>
      <x:c r="C70" s="5"/>
      <x:c r="D70" s="5"/>
      <x:c r="E70" s="5"/>
      <x:c r="F70" s="14"/>
      <x:c r="G70" s="18" t="str">
        <x:f>IF(A70="","",SUMIFS('Campaigns &amp; Budget'!$O$21:$O$419,'Campaigns &amp; Budget'!$L$21:$L$419,A70))</x:f>
      </x:c>
      <x:c r="H70" s="18" t="str">
        <x:f>IF(A70="","",IF(ISBLANK(F70),"",F70-G70))</x:f>
      </x:c>
      <x:c r="I70" s="20" t="str">
        <x:f>IF(OR(A70="",ISBLANK(F70),F70=0),"",(G70-F70)/F70)</x:f>
      </x:c>
      <x:c r="J70" s="16" t="str">
        <x:f>IF(A70="","",IF(COUNTIFS('Campaigns &amp; Budget'!$A$21:$A$219,A70)&gt;1,"Duplicate budget ID",IF(COUNTIFS('Campaigns &amp; Budget'!$A$7:$A$8,B70)&lt;&gt;1,"Unknown campaign",IF(ISBLANK(F70),"Missing budget",""))))</x:f>
      </x:c>
      <x:c r="L70" s="5"/>
      <x:c r="M70" s="10"/>
      <x:c r="N70" s="5"/>
      <x:c r="O70" s="14"/>
      <x:c r="P70" s="16" t="str">
        <x:f>IF(L70="","",IFERROR(INDEX('Campaigns &amp; Budget'!$B$21:$B$219,MATCH(L70,'Campaigns &amp; Budget'!$A$21:$A$219,0)),""))</x:f>
      </x:c>
      <x:c r="Q70" s="16" t="str">
        <x:f>IF(AND(L70="",ISBLANK(M70),N70="",ISBLANK(O70)),"",IF(L70="","Missing budget ID",IF(P70="","Unknown budget ID",IF(ISBLANK(O70),"Missing cost",IF(ISBLANK(M70),"Missing date","")))))</x:f>
      </x:c>
    </x:row>
    <x:row r="71" ht="24" customHeight="1">
      <x:c r="A71" s="5"/>
      <x:c r="B71" s="5"/>
      <x:c r="C71" s="5"/>
      <x:c r="D71" s="5"/>
      <x:c r="E71" s="5"/>
      <x:c r="F71" s="14"/>
      <x:c r="G71" s="18" t="str">
        <x:f>IF(A71="","",SUMIFS('Campaigns &amp; Budget'!$O$21:$O$419,'Campaigns &amp; Budget'!$L$21:$L$419,A71))</x:f>
      </x:c>
      <x:c r="H71" s="18" t="str">
        <x:f>IF(A71="","",IF(ISBLANK(F71),"",F71-G71))</x:f>
      </x:c>
      <x:c r="I71" s="20" t="str">
        <x:f>IF(OR(A71="",ISBLANK(F71),F71=0),"",(G71-F71)/F71)</x:f>
      </x:c>
      <x:c r="J71" s="16" t="str">
        <x:f>IF(A71="","",IF(COUNTIFS('Campaigns &amp; Budget'!$A$21:$A$219,A71)&gt;1,"Duplicate budget ID",IF(COUNTIFS('Campaigns &amp; Budget'!$A$7:$A$8,B71)&lt;&gt;1,"Unknown campaign",IF(ISBLANK(F71),"Missing budget",""))))</x:f>
      </x:c>
      <x:c r="L71" s="5"/>
      <x:c r="M71" s="10"/>
      <x:c r="N71" s="5"/>
      <x:c r="O71" s="14"/>
      <x:c r="P71" s="16" t="str">
        <x:f>IF(L71="","",IFERROR(INDEX('Campaigns &amp; Budget'!$B$21:$B$219,MATCH(L71,'Campaigns &amp; Budget'!$A$21:$A$219,0)),""))</x:f>
      </x:c>
      <x:c r="Q71" s="16" t="str">
        <x:f>IF(AND(L71="",ISBLANK(M71),N71="",ISBLANK(O71)),"",IF(L71="","Missing budget ID",IF(P71="","Unknown budget ID",IF(ISBLANK(O71),"Missing cost",IF(ISBLANK(M71),"Missing date","")))))</x:f>
      </x:c>
    </x:row>
    <x:row r="72" ht="24" customHeight="1">
      <x:c r="A72" s="5"/>
      <x:c r="B72" s="5"/>
      <x:c r="C72" s="5"/>
      <x:c r="D72" s="5"/>
      <x:c r="E72" s="5"/>
      <x:c r="F72" s="14"/>
      <x:c r="G72" s="18" t="str">
        <x:f>IF(A72="","",SUMIFS('Campaigns &amp; Budget'!$O$21:$O$419,'Campaigns &amp; Budget'!$L$21:$L$419,A72))</x:f>
      </x:c>
      <x:c r="H72" s="18" t="str">
        <x:f>IF(A72="","",IF(ISBLANK(F72),"",F72-G72))</x:f>
      </x:c>
      <x:c r="I72" s="20" t="str">
        <x:f>IF(OR(A72="",ISBLANK(F72),F72=0),"",(G72-F72)/F72)</x:f>
      </x:c>
      <x:c r="J72" s="16" t="str">
        <x:f>IF(A72="","",IF(COUNTIFS('Campaigns &amp; Budget'!$A$21:$A$219,A72)&gt;1,"Duplicate budget ID",IF(COUNTIFS('Campaigns &amp; Budget'!$A$7:$A$8,B72)&lt;&gt;1,"Unknown campaign",IF(ISBLANK(F72),"Missing budget",""))))</x:f>
      </x:c>
      <x:c r="L72" s="5"/>
      <x:c r="M72" s="10"/>
      <x:c r="N72" s="5"/>
      <x:c r="O72" s="14"/>
      <x:c r="P72" s="16" t="str">
        <x:f>IF(L72="","",IFERROR(INDEX('Campaigns &amp; Budget'!$B$21:$B$219,MATCH(L72,'Campaigns &amp; Budget'!$A$21:$A$219,0)),""))</x:f>
      </x:c>
      <x:c r="Q72" s="16" t="str">
        <x:f>IF(AND(L72="",ISBLANK(M72),N72="",ISBLANK(O72)),"",IF(L72="","Missing budget ID",IF(P72="","Unknown budget ID",IF(ISBLANK(O72),"Missing cost",IF(ISBLANK(M72),"Missing date","")))))</x:f>
      </x:c>
    </x:row>
    <x:row r="73" ht="24" customHeight="1">
      <x:c r="A73" s="5"/>
      <x:c r="B73" s="5"/>
      <x:c r="C73" s="5"/>
      <x:c r="D73" s="5"/>
      <x:c r="E73" s="5"/>
      <x:c r="F73" s="14"/>
      <x:c r="G73" s="18" t="str">
        <x:f>IF(A73="","",SUMIFS('Campaigns &amp; Budget'!$O$21:$O$419,'Campaigns &amp; Budget'!$L$21:$L$419,A73))</x:f>
      </x:c>
      <x:c r="H73" s="18" t="str">
        <x:f>IF(A73="","",IF(ISBLANK(F73),"",F73-G73))</x:f>
      </x:c>
      <x:c r="I73" s="20" t="str">
        <x:f>IF(OR(A73="",ISBLANK(F73),F73=0),"",(G73-F73)/F73)</x:f>
      </x:c>
      <x:c r="J73" s="16" t="str">
        <x:f>IF(A73="","",IF(COUNTIFS('Campaigns &amp; Budget'!$A$21:$A$219,A73)&gt;1,"Duplicate budget ID",IF(COUNTIFS('Campaigns &amp; Budget'!$A$7:$A$8,B73)&lt;&gt;1,"Unknown campaign",IF(ISBLANK(F73),"Missing budget",""))))</x:f>
      </x:c>
      <x:c r="L73" s="5"/>
      <x:c r="M73" s="10"/>
      <x:c r="N73" s="5"/>
      <x:c r="O73" s="14"/>
      <x:c r="P73" s="16" t="str">
        <x:f>IF(L73="","",IFERROR(INDEX('Campaigns &amp; Budget'!$B$21:$B$219,MATCH(L73,'Campaigns &amp; Budget'!$A$21:$A$219,0)),""))</x:f>
      </x:c>
      <x:c r="Q73" s="16" t="str">
        <x:f>IF(AND(L73="",ISBLANK(M73),N73="",ISBLANK(O73)),"",IF(L73="","Missing budget ID",IF(P73="","Unknown budget ID",IF(ISBLANK(O73),"Missing cost",IF(ISBLANK(M73),"Missing date","")))))</x:f>
      </x:c>
    </x:row>
    <x:row r="74" ht="24" customHeight="1">
      <x:c r="A74" s="5"/>
      <x:c r="B74" s="5"/>
      <x:c r="C74" s="5"/>
      <x:c r="D74" s="5"/>
      <x:c r="E74" s="5"/>
      <x:c r="F74" s="14"/>
      <x:c r="G74" s="18" t="str">
        <x:f>IF(A74="","",SUMIFS('Campaigns &amp; Budget'!$O$21:$O$419,'Campaigns &amp; Budget'!$L$21:$L$419,A74))</x:f>
      </x:c>
      <x:c r="H74" s="18" t="str">
        <x:f>IF(A74="","",IF(ISBLANK(F74),"",F74-G74))</x:f>
      </x:c>
      <x:c r="I74" s="20" t="str">
        <x:f>IF(OR(A74="",ISBLANK(F74),F74=0),"",(G74-F74)/F74)</x:f>
      </x:c>
      <x:c r="J74" s="16" t="str">
        <x:f>IF(A74="","",IF(COUNTIFS('Campaigns &amp; Budget'!$A$21:$A$219,A74)&gt;1,"Duplicate budget ID",IF(COUNTIFS('Campaigns &amp; Budget'!$A$7:$A$8,B74)&lt;&gt;1,"Unknown campaign",IF(ISBLANK(F74),"Missing budget",""))))</x:f>
      </x:c>
      <x:c r="L74" s="5"/>
      <x:c r="M74" s="10"/>
      <x:c r="N74" s="5"/>
      <x:c r="O74" s="14"/>
      <x:c r="P74" s="16" t="str">
        <x:f>IF(L74="","",IFERROR(INDEX('Campaigns &amp; Budget'!$B$21:$B$219,MATCH(L74,'Campaigns &amp; Budget'!$A$21:$A$219,0)),""))</x:f>
      </x:c>
      <x:c r="Q74" s="16" t="str">
        <x:f>IF(AND(L74="",ISBLANK(M74),N74="",ISBLANK(O74)),"",IF(L74="","Missing budget ID",IF(P74="","Unknown budget ID",IF(ISBLANK(O74),"Missing cost",IF(ISBLANK(M74),"Missing date","")))))</x:f>
      </x:c>
    </x:row>
    <x:row r="75" ht="24" customHeight="1">
      <x:c r="A75" s="5"/>
      <x:c r="B75" s="5"/>
      <x:c r="C75" s="5"/>
      <x:c r="D75" s="5"/>
      <x:c r="E75" s="5"/>
      <x:c r="F75" s="14"/>
      <x:c r="G75" s="18" t="str">
        <x:f>IF(A75="","",SUMIFS('Campaigns &amp; Budget'!$O$21:$O$419,'Campaigns &amp; Budget'!$L$21:$L$419,A75))</x:f>
      </x:c>
      <x:c r="H75" s="18" t="str">
        <x:f>IF(A75="","",IF(ISBLANK(F75),"",F75-G75))</x:f>
      </x:c>
      <x:c r="I75" s="20" t="str">
        <x:f>IF(OR(A75="",ISBLANK(F75),F75=0),"",(G75-F75)/F75)</x:f>
      </x:c>
      <x:c r="J75" s="16" t="str">
        <x:f>IF(A75="","",IF(COUNTIFS('Campaigns &amp; Budget'!$A$21:$A$219,A75)&gt;1,"Duplicate budget ID",IF(COUNTIFS('Campaigns &amp; Budget'!$A$7:$A$8,B75)&lt;&gt;1,"Unknown campaign",IF(ISBLANK(F75),"Missing budget",""))))</x:f>
      </x:c>
      <x:c r="L75" s="5"/>
      <x:c r="M75" s="10"/>
      <x:c r="N75" s="5"/>
      <x:c r="O75" s="14"/>
      <x:c r="P75" s="16" t="str">
        <x:f>IF(L75="","",IFERROR(INDEX('Campaigns &amp; Budget'!$B$21:$B$219,MATCH(L75,'Campaigns &amp; Budget'!$A$21:$A$219,0)),""))</x:f>
      </x:c>
      <x:c r="Q75" s="16" t="str">
        <x:f>IF(AND(L75="",ISBLANK(M75),N75="",ISBLANK(O75)),"",IF(L75="","Missing budget ID",IF(P75="","Unknown budget ID",IF(ISBLANK(O75),"Missing cost",IF(ISBLANK(M75),"Missing date","")))))</x:f>
      </x:c>
    </x:row>
    <x:row r="76" ht="24" customHeight="1">
      <x:c r="A76" s="5"/>
      <x:c r="B76" s="5"/>
      <x:c r="C76" s="5"/>
      <x:c r="D76" s="5"/>
      <x:c r="E76" s="5"/>
      <x:c r="F76" s="14"/>
      <x:c r="G76" s="18" t="str">
        <x:f>IF(A76="","",SUMIFS('Campaigns &amp; Budget'!$O$21:$O$419,'Campaigns &amp; Budget'!$L$21:$L$419,A76))</x:f>
      </x:c>
      <x:c r="H76" s="18" t="str">
        <x:f>IF(A76="","",IF(ISBLANK(F76),"",F76-G76))</x:f>
      </x:c>
      <x:c r="I76" s="20" t="str">
        <x:f>IF(OR(A76="",ISBLANK(F76),F76=0),"",(G76-F76)/F76)</x:f>
      </x:c>
      <x:c r="J76" s="16" t="str">
        <x:f>IF(A76="","",IF(COUNTIFS('Campaigns &amp; Budget'!$A$21:$A$219,A76)&gt;1,"Duplicate budget ID",IF(COUNTIFS('Campaigns &amp; Budget'!$A$7:$A$8,B76)&lt;&gt;1,"Unknown campaign",IF(ISBLANK(F76),"Missing budget",""))))</x:f>
      </x:c>
      <x:c r="L76" s="5"/>
      <x:c r="M76" s="10"/>
      <x:c r="N76" s="5"/>
      <x:c r="O76" s="14"/>
      <x:c r="P76" s="16" t="str">
        <x:f>IF(L76="","",IFERROR(INDEX('Campaigns &amp; Budget'!$B$21:$B$219,MATCH(L76,'Campaigns &amp; Budget'!$A$21:$A$219,0)),""))</x:f>
      </x:c>
      <x:c r="Q76" s="16" t="str">
        <x:f>IF(AND(L76="",ISBLANK(M76),N76="",ISBLANK(O76)),"",IF(L76="","Missing budget ID",IF(P76="","Unknown budget ID",IF(ISBLANK(O76),"Missing cost",IF(ISBLANK(M76),"Missing date","")))))</x:f>
      </x:c>
    </x:row>
    <x:row r="77" ht="24" customHeight="1">
      <x:c r="A77" s="5"/>
      <x:c r="B77" s="5"/>
      <x:c r="C77" s="5"/>
      <x:c r="D77" s="5"/>
      <x:c r="E77" s="5"/>
      <x:c r="F77" s="14"/>
      <x:c r="G77" s="18" t="str">
        <x:f>IF(A77="","",SUMIFS('Campaigns &amp; Budget'!$O$21:$O$419,'Campaigns &amp; Budget'!$L$21:$L$419,A77))</x:f>
      </x:c>
      <x:c r="H77" s="18" t="str">
        <x:f>IF(A77="","",IF(ISBLANK(F77),"",F77-G77))</x:f>
      </x:c>
      <x:c r="I77" s="20" t="str">
        <x:f>IF(OR(A77="",ISBLANK(F77),F77=0),"",(G77-F77)/F77)</x:f>
      </x:c>
      <x:c r="J77" s="16" t="str">
        <x:f>IF(A77="","",IF(COUNTIFS('Campaigns &amp; Budget'!$A$21:$A$219,A77)&gt;1,"Duplicate budget ID",IF(COUNTIFS('Campaigns &amp; Budget'!$A$7:$A$8,B77)&lt;&gt;1,"Unknown campaign",IF(ISBLANK(F77),"Missing budget",""))))</x:f>
      </x:c>
      <x:c r="L77" s="5"/>
      <x:c r="M77" s="10"/>
      <x:c r="N77" s="5"/>
      <x:c r="O77" s="14"/>
      <x:c r="P77" s="16" t="str">
        <x:f>IF(L77="","",IFERROR(INDEX('Campaigns &amp; Budget'!$B$21:$B$219,MATCH(L77,'Campaigns &amp; Budget'!$A$21:$A$219,0)),""))</x:f>
      </x:c>
      <x:c r="Q77" s="16" t="str">
        <x:f>IF(AND(L77="",ISBLANK(M77),N77="",ISBLANK(O77)),"",IF(L77="","Missing budget ID",IF(P77="","Unknown budget ID",IF(ISBLANK(O77),"Missing cost",IF(ISBLANK(M77),"Missing date","")))))</x:f>
      </x:c>
    </x:row>
    <x:row r="78" ht="24" customHeight="1">
      <x:c r="A78" s="5"/>
      <x:c r="B78" s="5"/>
      <x:c r="C78" s="5"/>
      <x:c r="D78" s="5"/>
      <x:c r="E78" s="5"/>
      <x:c r="F78" s="14"/>
      <x:c r="G78" s="18" t="str">
        <x:f>IF(A78="","",SUMIFS('Campaigns &amp; Budget'!$O$21:$O$419,'Campaigns &amp; Budget'!$L$21:$L$419,A78))</x:f>
      </x:c>
      <x:c r="H78" s="18" t="str">
        <x:f>IF(A78="","",IF(ISBLANK(F78),"",F78-G78))</x:f>
      </x:c>
      <x:c r="I78" s="20" t="str">
        <x:f>IF(OR(A78="",ISBLANK(F78),F78=0),"",(G78-F78)/F78)</x:f>
      </x:c>
      <x:c r="J78" s="16" t="str">
        <x:f>IF(A78="","",IF(COUNTIFS('Campaigns &amp; Budget'!$A$21:$A$219,A78)&gt;1,"Duplicate budget ID",IF(COUNTIFS('Campaigns &amp; Budget'!$A$7:$A$8,B78)&lt;&gt;1,"Unknown campaign",IF(ISBLANK(F78),"Missing budget",""))))</x:f>
      </x:c>
      <x:c r="L78" s="5"/>
      <x:c r="M78" s="10"/>
      <x:c r="N78" s="5"/>
      <x:c r="O78" s="14"/>
      <x:c r="P78" s="16" t="str">
        <x:f>IF(L78="","",IFERROR(INDEX('Campaigns &amp; Budget'!$B$21:$B$219,MATCH(L78,'Campaigns &amp; Budget'!$A$21:$A$219,0)),""))</x:f>
      </x:c>
      <x:c r="Q78" s="16" t="str">
        <x:f>IF(AND(L78="",ISBLANK(M78),N78="",ISBLANK(O78)),"",IF(L78="","Missing budget ID",IF(P78="","Unknown budget ID",IF(ISBLANK(O78),"Missing cost",IF(ISBLANK(M78),"Missing date","")))))</x:f>
      </x:c>
    </x:row>
    <x:row r="79" ht="24" customHeight="1">
      <x:c r="A79" s="5"/>
      <x:c r="B79" s="5"/>
      <x:c r="C79" s="5"/>
      <x:c r="D79" s="5"/>
      <x:c r="E79" s="5"/>
      <x:c r="F79" s="14"/>
      <x:c r="G79" s="18" t="str">
        <x:f>IF(A79="","",SUMIFS('Campaigns &amp; Budget'!$O$21:$O$419,'Campaigns &amp; Budget'!$L$21:$L$419,A79))</x:f>
      </x:c>
      <x:c r="H79" s="18" t="str">
        <x:f>IF(A79="","",IF(ISBLANK(F79),"",F79-G79))</x:f>
      </x:c>
      <x:c r="I79" s="20" t="str">
        <x:f>IF(OR(A79="",ISBLANK(F79),F79=0),"",(G79-F79)/F79)</x:f>
      </x:c>
      <x:c r="J79" s="16" t="str">
        <x:f>IF(A79="","",IF(COUNTIFS('Campaigns &amp; Budget'!$A$21:$A$219,A79)&gt;1,"Duplicate budget ID",IF(COUNTIFS('Campaigns &amp; Budget'!$A$7:$A$8,B79)&lt;&gt;1,"Unknown campaign",IF(ISBLANK(F79),"Missing budget",""))))</x:f>
      </x:c>
      <x:c r="L79" s="5"/>
      <x:c r="M79" s="10"/>
      <x:c r="N79" s="5"/>
      <x:c r="O79" s="14"/>
      <x:c r="P79" s="16" t="str">
        <x:f>IF(L79="","",IFERROR(INDEX('Campaigns &amp; Budget'!$B$21:$B$219,MATCH(L79,'Campaigns &amp; Budget'!$A$21:$A$219,0)),""))</x:f>
      </x:c>
      <x:c r="Q79" s="16" t="str">
        <x:f>IF(AND(L79="",ISBLANK(M79),N79="",ISBLANK(O79)),"",IF(L79="","Missing budget ID",IF(P79="","Unknown budget ID",IF(ISBLANK(O79),"Missing cost",IF(ISBLANK(M79),"Missing date","")))))</x:f>
      </x:c>
    </x:row>
    <x:row r="80" ht="24" customHeight="1">
      <x:c r="A80" s="5"/>
      <x:c r="B80" s="5"/>
      <x:c r="C80" s="5"/>
      <x:c r="D80" s="5"/>
      <x:c r="E80" s="5"/>
      <x:c r="F80" s="14"/>
      <x:c r="G80" s="18" t="str">
        <x:f>IF(A80="","",SUMIFS('Campaigns &amp; Budget'!$O$21:$O$419,'Campaigns &amp; Budget'!$L$21:$L$419,A80))</x:f>
      </x:c>
      <x:c r="H80" s="18" t="str">
        <x:f>IF(A80="","",IF(ISBLANK(F80),"",F80-G80))</x:f>
      </x:c>
      <x:c r="I80" s="20" t="str">
        <x:f>IF(OR(A80="",ISBLANK(F80),F80=0),"",(G80-F80)/F80)</x:f>
      </x:c>
      <x:c r="J80" s="16" t="str">
        <x:f>IF(A80="","",IF(COUNTIFS('Campaigns &amp; Budget'!$A$21:$A$219,A80)&gt;1,"Duplicate budget ID",IF(COUNTIFS('Campaigns &amp; Budget'!$A$7:$A$8,B80)&lt;&gt;1,"Unknown campaign",IF(ISBLANK(F80),"Missing budget",""))))</x:f>
      </x:c>
      <x:c r="L80" s="5"/>
      <x:c r="M80" s="10"/>
      <x:c r="N80" s="5"/>
      <x:c r="O80" s="14"/>
      <x:c r="P80" s="16" t="str">
        <x:f>IF(L80="","",IFERROR(INDEX('Campaigns &amp; Budget'!$B$21:$B$219,MATCH(L80,'Campaigns &amp; Budget'!$A$21:$A$219,0)),""))</x:f>
      </x:c>
      <x:c r="Q80" s="16" t="str">
        <x:f>IF(AND(L80="",ISBLANK(M80),N80="",ISBLANK(O80)),"",IF(L80="","Missing budget ID",IF(P80="","Unknown budget ID",IF(ISBLANK(O80),"Missing cost",IF(ISBLANK(M80),"Missing date","")))))</x:f>
      </x:c>
    </x:row>
    <x:row r="81" ht="24" customHeight="1">
      <x:c r="A81" s="5"/>
      <x:c r="B81" s="5"/>
      <x:c r="C81" s="5"/>
      <x:c r="D81" s="5"/>
      <x:c r="E81" s="5"/>
      <x:c r="F81" s="14"/>
      <x:c r="G81" s="18" t="str">
        <x:f>IF(A81="","",SUMIFS('Campaigns &amp; Budget'!$O$21:$O$419,'Campaigns &amp; Budget'!$L$21:$L$419,A81))</x:f>
      </x:c>
      <x:c r="H81" s="18" t="str">
        <x:f>IF(A81="","",IF(ISBLANK(F81),"",F81-G81))</x:f>
      </x:c>
      <x:c r="I81" s="20" t="str">
        <x:f>IF(OR(A81="",ISBLANK(F81),F81=0),"",(G81-F81)/F81)</x:f>
      </x:c>
      <x:c r="J81" s="16" t="str">
        <x:f>IF(A81="","",IF(COUNTIFS('Campaigns &amp; Budget'!$A$21:$A$219,A81)&gt;1,"Duplicate budget ID",IF(COUNTIFS('Campaigns &amp; Budget'!$A$7:$A$8,B81)&lt;&gt;1,"Unknown campaign",IF(ISBLANK(F81),"Missing budget",""))))</x:f>
      </x:c>
      <x:c r="L81" s="5"/>
      <x:c r="M81" s="10"/>
      <x:c r="N81" s="5"/>
      <x:c r="O81" s="14"/>
      <x:c r="P81" s="16" t="str">
        <x:f>IF(L81="","",IFERROR(INDEX('Campaigns &amp; Budget'!$B$21:$B$219,MATCH(L81,'Campaigns &amp; Budget'!$A$21:$A$219,0)),""))</x:f>
      </x:c>
      <x:c r="Q81" s="16" t="str">
        <x:f>IF(AND(L81="",ISBLANK(M81),N81="",ISBLANK(O81)),"",IF(L81="","Missing budget ID",IF(P81="","Unknown budget ID",IF(ISBLANK(O81),"Missing cost",IF(ISBLANK(M81),"Missing date","")))))</x:f>
      </x:c>
    </x:row>
    <x:row r="82" ht="24" customHeight="1">
      <x:c r="A82" s="5"/>
      <x:c r="B82" s="5"/>
      <x:c r="C82" s="5"/>
      <x:c r="D82" s="5"/>
      <x:c r="E82" s="5"/>
      <x:c r="F82" s="14"/>
      <x:c r="G82" s="18" t="str">
        <x:f>IF(A82="","",SUMIFS('Campaigns &amp; Budget'!$O$21:$O$419,'Campaigns &amp; Budget'!$L$21:$L$419,A82))</x:f>
      </x:c>
      <x:c r="H82" s="18" t="str">
        <x:f>IF(A82="","",IF(ISBLANK(F82),"",F82-G82))</x:f>
      </x:c>
      <x:c r="I82" s="20" t="str">
        <x:f>IF(OR(A82="",ISBLANK(F82),F82=0),"",(G82-F82)/F82)</x:f>
      </x:c>
      <x:c r="J82" s="16" t="str">
        <x:f>IF(A82="","",IF(COUNTIFS('Campaigns &amp; Budget'!$A$21:$A$219,A82)&gt;1,"Duplicate budget ID",IF(COUNTIFS('Campaigns &amp; Budget'!$A$7:$A$8,B82)&lt;&gt;1,"Unknown campaign",IF(ISBLANK(F82),"Missing budget",""))))</x:f>
      </x:c>
      <x:c r="L82" s="5"/>
      <x:c r="M82" s="10"/>
      <x:c r="N82" s="5"/>
      <x:c r="O82" s="14"/>
      <x:c r="P82" s="16" t="str">
        <x:f>IF(L82="","",IFERROR(INDEX('Campaigns &amp; Budget'!$B$21:$B$219,MATCH(L82,'Campaigns &amp; Budget'!$A$21:$A$219,0)),""))</x:f>
      </x:c>
      <x:c r="Q82" s="16" t="str">
        <x:f>IF(AND(L82="",ISBLANK(M82),N82="",ISBLANK(O82)),"",IF(L82="","Missing budget ID",IF(P82="","Unknown budget ID",IF(ISBLANK(O82),"Missing cost",IF(ISBLANK(M82),"Missing date","")))))</x:f>
      </x:c>
    </x:row>
    <x:row r="83" ht="24" customHeight="1">
      <x:c r="A83" s="5"/>
      <x:c r="B83" s="5"/>
      <x:c r="C83" s="5"/>
      <x:c r="D83" s="5"/>
      <x:c r="E83" s="5"/>
      <x:c r="F83" s="14"/>
      <x:c r="G83" s="18" t="str">
        <x:f>IF(A83="","",SUMIFS('Campaigns &amp; Budget'!$O$21:$O$419,'Campaigns &amp; Budget'!$L$21:$L$419,A83))</x:f>
      </x:c>
      <x:c r="H83" s="18" t="str">
        <x:f>IF(A83="","",IF(ISBLANK(F83),"",F83-G83))</x:f>
      </x:c>
      <x:c r="I83" s="20" t="str">
        <x:f>IF(OR(A83="",ISBLANK(F83),F83=0),"",(G83-F83)/F83)</x:f>
      </x:c>
      <x:c r="J83" s="16" t="str">
        <x:f>IF(A83="","",IF(COUNTIFS('Campaigns &amp; Budget'!$A$21:$A$219,A83)&gt;1,"Duplicate budget ID",IF(COUNTIFS('Campaigns &amp; Budget'!$A$7:$A$8,B83)&lt;&gt;1,"Unknown campaign",IF(ISBLANK(F83),"Missing budget",""))))</x:f>
      </x:c>
      <x:c r="L83" s="5"/>
      <x:c r="M83" s="10"/>
      <x:c r="N83" s="5"/>
      <x:c r="O83" s="14"/>
      <x:c r="P83" s="16" t="str">
        <x:f>IF(L83="","",IFERROR(INDEX('Campaigns &amp; Budget'!$B$21:$B$219,MATCH(L83,'Campaigns &amp; Budget'!$A$21:$A$219,0)),""))</x:f>
      </x:c>
      <x:c r="Q83" s="16" t="str">
        <x:f>IF(AND(L83="",ISBLANK(M83),N83="",ISBLANK(O83)),"",IF(L83="","Missing budget ID",IF(P83="","Unknown budget ID",IF(ISBLANK(O83),"Missing cost",IF(ISBLANK(M83),"Missing date","")))))</x:f>
      </x:c>
    </x:row>
    <x:row r="84" ht="24" customHeight="1">
      <x:c r="A84" s="5"/>
      <x:c r="B84" s="5"/>
      <x:c r="C84" s="5"/>
      <x:c r="D84" s="5"/>
      <x:c r="E84" s="5"/>
      <x:c r="F84" s="14"/>
      <x:c r="G84" s="18" t="str">
        <x:f>IF(A84="","",SUMIFS('Campaigns &amp; Budget'!$O$21:$O$419,'Campaigns &amp; Budget'!$L$21:$L$419,A84))</x:f>
      </x:c>
      <x:c r="H84" s="18" t="str">
        <x:f>IF(A84="","",IF(ISBLANK(F84),"",F84-G84))</x:f>
      </x:c>
      <x:c r="I84" s="20" t="str">
        <x:f>IF(OR(A84="",ISBLANK(F84),F84=0),"",(G84-F84)/F84)</x:f>
      </x:c>
      <x:c r="J84" s="16" t="str">
        <x:f>IF(A84="","",IF(COUNTIFS('Campaigns &amp; Budget'!$A$21:$A$219,A84)&gt;1,"Duplicate budget ID",IF(COUNTIFS('Campaigns &amp; Budget'!$A$7:$A$8,B84)&lt;&gt;1,"Unknown campaign",IF(ISBLANK(F84),"Missing budget",""))))</x:f>
      </x:c>
      <x:c r="L84" s="5"/>
      <x:c r="M84" s="10"/>
      <x:c r="N84" s="5"/>
      <x:c r="O84" s="14"/>
      <x:c r="P84" s="16" t="str">
        <x:f>IF(L84="","",IFERROR(INDEX('Campaigns &amp; Budget'!$B$21:$B$219,MATCH(L84,'Campaigns &amp; Budget'!$A$21:$A$219,0)),""))</x:f>
      </x:c>
      <x:c r="Q84" s="16" t="str">
        <x:f>IF(AND(L84="",ISBLANK(M84),N84="",ISBLANK(O84)),"",IF(L84="","Missing budget ID",IF(P84="","Unknown budget ID",IF(ISBLANK(O84),"Missing cost",IF(ISBLANK(M84),"Missing date","")))))</x:f>
      </x:c>
    </x:row>
    <x:row r="85" ht="24" customHeight="1">
      <x:c r="A85" s="5"/>
      <x:c r="B85" s="5"/>
      <x:c r="C85" s="5"/>
      <x:c r="D85" s="5"/>
      <x:c r="E85" s="5"/>
      <x:c r="F85" s="14"/>
      <x:c r="G85" s="18" t="str">
        <x:f>IF(A85="","",SUMIFS('Campaigns &amp; Budget'!$O$21:$O$419,'Campaigns &amp; Budget'!$L$21:$L$419,A85))</x:f>
      </x:c>
      <x:c r="H85" s="18" t="str">
        <x:f>IF(A85="","",IF(ISBLANK(F85),"",F85-G85))</x:f>
      </x:c>
      <x:c r="I85" s="20" t="str">
        <x:f>IF(OR(A85="",ISBLANK(F85),F85=0),"",(G85-F85)/F85)</x:f>
      </x:c>
      <x:c r="J85" s="16" t="str">
        <x:f>IF(A85="","",IF(COUNTIFS('Campaigns &amp; Budget'!$A$21:$A$219,A85)&gt;1,"Duplicate budget ID",IF(COUNTIFS('Campaigns &amp; Budget'!$A$7:$A$8,B85)&lt;&gt;1,"Unknown campaign",IF(ISBLANK(F85),"Missing budget",""))))</x:f>
      </x:c>
      <x:c r="L85" s="5"/>
      <x:c r="M85" s="10"/>
      <x:c r="N85" s="5"/>
      <x:c r="O85" s="14"/>
      <x:c r="P85" s="16" t="str">
        <x:f>IF(L85="","",IFERROR(INDEX('Campaigns &amp; Budget'!$B$21:$B$219,MATCH(L85,'Campaigns &amp; Budget'!$A$21:$A$219,0)),""))</x:f>
      </x:c>
      <x:c r="Q85" s="16" t="str">
        <x:f>IF(AND(L85="",ISBLANK(M85),N85="",ISBLANK(O85)),"",IF(L85="","Missing budget ID",IF(P85="","Unknown budget ID",IF(ISBLANK(O85),"Missing cost",IF(ISBLANK(M85),"Missing date","")))))</x:f>
      </x:c>
    </x:row>
    <x:row r="86" ht="24" customHeight="1">
      <x:c r="A86" s="5"/>
      <x:c r="B86" s="5"/>
      <x:c r="C86" s="5"/>
      <x:c r="D86" s="5"/>
      <x:c r="E86" s="5"/>
      <x:c r="F86" s="14"/>
      <x:c r="G86" s="18" t="str">
        <x:f>IF(A86="","",SUMIFS('Campaigns &amp; Budget'!$O$21:$O$419,'Campaigns &amp; Budget'!$L$21:$L$419,A86))</x:f>
      </x:c>
      <x:c r="H86" s="18" t="str">
        <x:f>IF(A86="","",IF(ISBLANK(F86),"",F86-G86))</x:f>
      </x:c>
      <x:c r="I86" s="20" t="str">
        <x:f>IF(OR(A86="",ISBLANK(F86),F86=0),"",(G86-F86)/F86)</x:f>
      </x:c>
      <x:c r="J86" s="16" t="str">
        <x:f>IF(A86="","",IF(COUNTIFS('Campaigns &amp; Budget'!$A$21:$A$219,A86)&gt;1,"Duplicate budget ID",IF(COUNTIFS('Campaigns &amp; Budget'!$A$7:$A$8,B86)&lt;&gt;1,"Unknown campaign",IF(ISBLANK(F86),"Missing budget",""))))</x:f>
      </x:c>
      <x:c r="L86" s="5"/>
      <x:c r="M86" s="10"/>
      <x:c r="N86" s="5"/>
      <x:c r="O86" s="14"/>
      <x:c r="P86" s="16" t="str">
        <x:f>IF(L86="","",IFERROR(INDEX('Campaigns &amp; Budget'!$B$21:$B$219,MATCH(L86,'Campaigns &amp; Budget'!$A$21:$A$219,0)),""))</x:f>
      </x:c>
      <x:c r="Q86" s="16" t="str">
        <x:f>IF(AND(L86="",ISBLANK(M86),N86="",ISBLANK(O86)),"",IF(L86="","Missing budget ID",IF(P86="","Unknown budget ID",IF(ISBLANK(O86),"Missing cost",IF(ISBLANK(M86),"Missing date","")))))</x:f>
      </x:c>
    </x:row>
    <x:row r="87" ht="24" customHeight="1">
      <x:c r="A87" s="5"/>
      <x:c r="B87" s="5"/>
      <x:c r="C87" s="5"/>
      <x:c r="D87" s="5"/>
      <x:c r="E87" s="5"/>
      <x:c r="F87" s="14"/>
      <x:c r="G87" s="18" t="str">
        <x:f>IF(A87="","",SUMIFS('Campaigns &amp; Budget'!$O$21:$O$419,'Campaigns &amp; Budget'!$L$21:$L$419,A87))</x:f>
      </x:c>
      <x:c r="H87" s="18" t="str">
        <x:f>IF(A87="","",IF(ISBLANK(F87),"",F87-G87))</x:f>
      </x:c>
      <x:c r="I87" s="20" t="str">
        <x:f>IF(OR(A87="",ISBLANK(F87),F87=0),"",(G87-F87)/F87)</x:f>
      </x:c>
      <x:c r="J87" s="16" t="str">
        <x:f>IF(A87="","",IF(COUNTIFS('Campaigns &amp; Budget'!$A$21:$A$219,A87)&gt;1,"Duplicate budget ID",IF(COUNTIFS('Campaigns &amp; Budget'!$A$7:$A$8,B87)&lt;&gt;1,"Unknown campaign",IF(ISBLANK(F87),"Missing budget",""))))</x:f>
      </x:c>
      <x:c r="L87" s="5"/>
      <x:c r="M87" s="10"/>
      <x:c r="N87" s="5"/>
      <x:c r="O87" s="14"/>
      <x:c r="P87" s="16" t="str">
        <x:f>IF(L87="","",IFERROR(INDEX('Campaigns &amp; Budget'!$B$21:$B$219,MATCH(L87,'Campaigns &amp; Budget'!$A$21:$A$219,0)),""))</x:f>
      </x:c>
      <x:c r="Q87" s="16" t="str">
        <x:f>IF(AND(L87="",ISBLANK(M87),N87="",ISBLANK(O87)),"",IF(L87="","Missing budget ID",IF(P87="","Unknown budget ID",IF(ISBLANK(O87),"Missing cost",IF(ISBLANK(M87),"Missing date","")))))</x:f>
      </x:c>
    </x:row>
    <x:row r="88" ht="24" customHeight="1">
      <x:c r="A88" s="5"/>
      <x:c r="B88" s="5"/>
      <x:c r="C88" s="5"/>
      <x:c r="D88" s="5"/>
      <x:c r="E88" s="5"/>
      <x:c r="F88" s="14"/>
      <x:c r="G88" s="18" t="str">
        <x:f>IF(A88="","",SUMIFS('Campaigns &amp; Budget'!$O$21:$O$419,'Campaigns &amp; Budget'!$L$21:$L$419,A88))</x:f>
      </x:c>
      <x:c r="H88" s="18" t="str">
        <x:f>IF(A88="","",IF(ISBLANK(F88),"",F88-G88))</x:f>
      </x:c>
      <x:c r="I88" s="20" t="str">
        <x:f>IF(OR(A88="",ISBLANK(F88),F88=0),"",(G88-F88)/F88)</x:f>
      </x:c>
      <x:c r="J88" s="16" t="str">
        <x:f>IF(A88="","",IF(COUNTIFS('Campaigns &amp; Budget'!$A$21:$A$219,A88)&gt;1,"Duplicate budget ID",IF(COUNTIFS('Campaigns &amp; Budget'!$A$7:$A$8,B88)&lt;&gt;1,"Unknown campaign",IF(ISBLANK(F88),"Missing budget",""))))</x:f>
      </x:c>
      <x:c r="L88" s="5"/>
      <x:c r="M88" s="10"/>
      <x:c r="N88" s="5"/>
      <x:c r="O88" s="14"/>
      <x:c r="P88" s="16" t="str">
        <x:f>IF(L88="","",IFERROR(INDEX('Campaigns &amp; Budget'!$B$21:$B$219,MATCH(L88,'Campaigns &amp; Budget'!$A$21:$A$219,0)),""))</x:f>
      </x:c>
      <x:c r="Q88" s="16" t="str">
        <x:f>IF(AND(L88="",ISBLANK(M88),N88="",ISBLANK(O88)),"",IF(L88="","Missing budget ID",IF(P88="","Unknown budget ID",IF(ISBLANK(O88),"Missing cost",IF(ISBLANK(M88),"Missing date","")))))</x:f>
      </x:c>
    </x:row>
    <x:row r="89" ht="24" customHeight="1">
      <x:c r="A89" s="5"/>
      <x:c r="B89" s="5"/>
      <x:c r="C89" s="5"/>
      <x:c r="D89" s="5"/>
      <x:c r="E89" s="5"/>
      <x:c r="F89" s="14"/>
      <x:c r="G89" s="18" t="str">
        <x:f>IF(A89="","",SUMIFS('Campaigns &amp; Budget'!$O$21:$O$419,'Campaigns &amp; Budget'!$L$21:$L$419,A89))</x:f>
      </x:c>
      <x:c r="H89" s="18" t="str">
        <x:f>IF(A89="","",IF(ISBLANK(F89),"",F89-G89))</x:f>
      </x:c>
      <x:c r="I89" s="20" t="str">
        <x:f>IF(OR(A89="",ISBLANK(F89),F89=0),"",(G89-F89)/F89)</x:f>
      </x:c>
      <x:c r="J89" s="16" t="str">
        <x:f>IF(A89="","",IF(COUNTIFS('Campaigns &amp; Budget'!$A$21:$A$219,A89)&gt;1,"Duplicate budget ID",IF(COUNTIFS('Campaigns &amp; Budget'!$A$7:$A$8,B89)&lt;&gt;1,"Unknown campaign",IF(ISBLANK(F89),"Missing budget",""))))</x:f>
      </x:c>
      <x:c r="L89" s="5"/>
      <x:c r="M89" s="10"/>
      <x:c r="N89" s="5"/>
      <x:c r="O89" s="14"/>
      <x:c r="P89" s="16" t="str">
        <x:f>IF(L89="","",IFERROR(INDEX('Campaigns &amp; Budget'!$B$21:$B$219,MATCH(L89,'Campaigns &amp; Budget'!$A$21:$A$219,0)),""))</x:f>
      </x:c>
      <x:c r="Q89" s="16" t="str">
        <x:f>IF(AND(L89="",ISBLANK(M89),N89="",ISBLANK(O89)),"",IF(L89="","Missing budget ID",IF(P89="","Unknown budget ID",IF(ISBLANK(O89),"Missing cost",IF(ISBLANK(M89),"Missing date","")))))</x:f>
      </x:c>
    </x:row>
    <x:row r="90" ht="24" customHeight="1">
      <x:c r="A90" s="5"/>
      <x:c r="B90" s="5"/>
      <x:c r="C90" s="5"/>
      <x:c r="D90" s="5"/>
      <x:c r="E90" s="5"/>
      <x:c r="F90" s="14"/>
      <x:c r="G90" s="18" t="str">
        <x:f>IF(A90="","",SUMIFS('Campaigns &amp; Budget'!$O$21:$O$419,'Campaigns &amp; Budget'!$L$21:$L$419,A90))</x:f>
      </x:c>
      <x:c r="H90" s="18" t="str">
        <x:f>IF(A90="","",IF(ISBLANK(F90),"",F90-G90))</x:f>
      </x:c>
      <x:c r="I90" s="20" t="str">
        <x:f>IF(OR(A90="",ISBLANK(F90),F90=0),"",(G90-F90)/F90)</x:f>
      </x:c>
      <x:c r="J90" s="16" t="str">
        <x:f>IF(A90="","",IF(COUNTIFS('Campaigns &amp; Budget'!$A$21:$A$219,A90)&gt;1,"Duplicate budget ID",IF(COUNTIFS('Campaigns &amp; Budget'!$A$7:$A$8,B90)&lt;&gt;1,"Unknown campaign",IF(ISBLANK(F90),"Missing budget",""))))</x:f>
      </x:c>
      <x:c r="L90" s="5"/>
      <x:c r="M90" s="10"/>
      <x:c r="N90" s="5"/>
      <x:c r="O90" s="14"/>
      <x:c r="P90" s="16" t="str">
        <x:f>IF(L90="","",IFERROR(INDEX('Campaigns &amp; Budget'!$B$21:$B$219,MATCH(L90,'Campaigns &amp; Budget'!$A$21:$A$219,0)),""))</x:f>
      </x:c>
      <x:c r="Q90" s="16" t="str">
        <x:f>IF(AND(L90="",ISBLANK(M90),N90="",ISBLANK(O90)),"",IF(L90="","Missing budget ID",IF(P90="","Unknown budget ID",IF(ISBLANK(O90),"Missing cost",IF(ISBLANK(M90),"Missing date","")))))</x:f>
      </x:c>
    </x:row>
    <x:row r="91" ht="24" customHeight="1">
      <x:c r="A91" s="5"/>
      <x:c r="B91" s="5"/>
      <x:c r="C91" s="5"/>
      <x:c r="D91" s="5"/>
      <x:c r="E91" s="5"/>
      <x:c r="F91" s="14"/>
      <x:c r="G91" s="18" t="str">
        <x:f>IF(A91="","",SUMIFS('Campaigns &amp; Budget'!$O$21:$O$419,'Campaigns &amp; Budget'!$L$21:$L$419,A91))</x:f>
      </x:c>
      <x:c r="H91" s="18" t="str">
        <x:f>IF(A91="","",IF(ISBLANK(F91),"",F91-G91))</x:f>
      </x:c>
      <x:c r="I91" s="20" t="str">
        <x:f>IF(OR(A91="",ISBLANK(F91),F91=0),"",(G91-F91)/F91)</x:f>
      </x:c>
      <x:c r="J91" s="16" t="str">
        <x:f>IF(A91="","",IF(COUNTIFS('Campaigns &amp; Budget'!$A$21:$A$219,A91)&gt;1,"Duplicate budget ID",IF(COUNTIFS('Campaigns &amp; Budget'!$A$7:$A$8,B91)&lt;&gt;1,"Unknown campaign",IF(ISBLANK(F91),"Missing budget",""))))</x:f>
      </x:c>
      <x:c r="L91" s="5"/>
      <x:c r="M91" s="10"/>
      <x:c r="N91" s="5"/>
      <x:c r="O91" s="14"/>
      <x:c r="P91" s="16" t="str">
        <x:f>IF(L91="","",IFERROR(INDEX('Campaigns &amp; Budget'!$B$21:$B$219,MATCH(L91,'Campaigns &amp; Budget'!$A$21:$A$219,0)),""))</x:f>
      </x:c>
      <x:c r="Q91" s="16" t="str">
        <x:f>IF(AND(L91="",ISBLANK(M91),N91="",ISBLANK(O91)),"",IF(L91="","Missing budget ID",IF(P91="","Unknown budget ID",IF(ISBLANK(O91),"Missing cost",IF(ISBLANK(M91),"Missing date","")))))</x:f>
      </x:c>
    </x:row>
    <x:row r="92" ht="24" customHeight="1">
      <x:c r="A92" s="5"/>
      <x:c r="B92" s="5"/>
      <x:c r="C92" s="5"/>
      <x:c r="D92" s="5"/>
      <x:c r="E92" s="5"/>
      <x:c r="F92" s="14"/>
      <x:c r="G92" s="18" t="str">
        <x:f>IF(A92="","",SUMIFS('Campaigns &amp; Budget'!$O$21:$O$419,'Campaigns &amp; Budget'!$L$21:$L$419,A92))</x:f>
      </x:c>
      <x:c r="H92" s="18" t="str">
        <x:f>IF(A92="","",IF(ISBLANK(F92),"",F92-G92))</x:f>
      </x:c>
      <x:c r="I92" s="20" t="str">
        <x:f>IF(OR(A92="",ISBLANK(F92),F92=0),"",(G92-F92)/F92)</x:f>
      </x:c>
      <x:c r="J92" s="16" t="str">
        <x:f>IF(A92="","",IF(COUNTIFS('Campaigns &amp; Budget'!$A$21:$A$219,A92)&gt;1,"Duplicate budget ID",IF(COUNTIFS('Campaigns &amp; Budget'!$A$7:$A$8,B92)&lt;&gt;1,"Unknown campaign",IF(ISBLANK(F92),"Missing budget",""))))</x:f>
      </x:c>
      <x:c r="L92" s="5"/>
      <x:c r="M92" s="10"/>
      <x:c r="N92" s="5"/>
      <x:c r="O92" s="14"/>
      <x:c r="P92" s="16" t="str">
        <x:f>IF(L92="","",IFERROR(INDEX('Campaigns &amp; Budget'!$B$21:$B$219,MATCH(L92,'Campaigns &amp; Budget'!$A$21:$A$219,0)),""))</x:f>
      </x:c>
      <x:c r="Q92" s="16" t="str">
        <x:f>IF(AND(L92="",ISBLANK(M92),N92="",ISBLANK(O92)),"",IF(L92="","Missing budget ID",IF(P92="","Unknown budget ID",IF(ISBLANK(O92),"Missing cost",IF(ISBLANK(M92),"Missing date","")))))</x:f>
      </x:c>
    </x:row>
    <x:row r="93" ht="24" customHeight="1">
      <x:c r="A93" s="5"/>
      <x:c r="B93" s="5"/>
      <x:c r="C93" s="5"/>
      <x:c r="D93" s="5"/>
      <x:c r="E93" s="5"/>
      <x:c r="F93" s="14"/>
      <x:c r="G93" s="18" t="str">
        <x:f>IF(A93="","",SUMIFS('Campaigns &amp; Budget'!$O$21:$O$419,'Campaigns &amp; Budget'!$L$21:$L$419,A93))</x:f>
      </x:c>
      <x:c r="H93" s="18" t="str">
        <x:f>IF(A93="","",IF(ISBLANK(F93),"",F93-G93))</x:f>
      </x:c>
      <x:c r="I93" s="20" t="str">
        <x:f>IF(OR(A93="",ISBLANK(F93),F93=0),"",(G93-F93)/F93)</x:f>
      </x:c>
      <x:c r="J93" s="16" t="str">
        <x:f>IF(A93="","",IF(COUNTIFS('Campaigns &amp; Budget'!$A$21:$A$219,A93)&gt;1,"Duplicate budget ID",IF(COUNTIFS('Campaigns &amp; Budget'!$A$7:$A$8,B93)&lt;&gt;1,"Unknown campaign",IF(ISBLANK(F93),"Missing budget",""))))</x:f>
      </x:c>
      <x:c r="L93" s="5"/>
      <x:c r="M93" s="10"/>
      <x:c r="N93" s="5"/>
      <x:c r="O93" s="14"/>
      <x:c r="P93" s="16" t="str">
        <x:f>IF(L93="","",IFERROR(INDEX('Campaigns &amp; Budget'!$B$21:$B$219,MATCH(L93,'Campaigns &amp; Budget'!$A$21:$A$219,0)),""))</x:f>
      </x:c>
      <x:c r="Q93" s="16" t="str">
        <x:f>IF(AND(L93="",ISBLANK(M93),N93="",ISBLANK(O93)),"",IF(L93="","Missing budget ID",IF(P93="","Unknown budget ID",IF(ISBLANK(O93),"Missing cost",IF(ISBLANK(M93),"Missing date","")))))</x:f>
      </x:c>
    </x:row>
    <x:row r="94" ht="24" customHeight="1">
      <x:c r="A94" s="5"/>
      <x:c r="B94" s="5"/>
      <x:c r="C94" s="5"/>
      <x:c r="D94" s="5"/>
      <x:c r="E94" s="5"/>
      <x:c r="F94" s="14"/>
      <x:c r="G94" s="18" t="str">
        <x:f>IF(A94="","",SUMIFS('Campaigns &amp; Budget'!$O$21:$O$419,'Campaigns &amp; Budget'!$L$21:$L$419,A94))</x:f>
      </x:c>
      <x:c r="H94" s="18" t="str">
        <x:f>IF(A94="","",IF(ISBLANK(F94),"",F94-G94))</x:f>
      </x:c>
      <x:c r="I94" s="20" t="str">
        <x:f>IF(OR(A94="",ISBLANK(F94),F94=0),"",(G94-F94)/F94)</x:f>
      </x:c>
      <x:c r="J94" s="16" t="str">
        <x:f>IF(A94="","",IF(COUNTIFS('Campaigns &amp; Budget'!$A$21:$A$219,A94)&gt;1,"Duplicate budget ID",IF(COUNTIFS('Campaigns &amp; Budget'!$A$7:$A$8,B94)&lt;&gt;1,"Unknown campaign",IF(ISBLANK(F94),"Missing budget",""))))</x:f>
      </x:c>
      <x:c r="L94" s="5"/>
      <x:c r="M94" s="10"/>
      <x:c r="N94" s="5"/>
      <x:c r="O94" s="14"/>
      <x:c r="P94" s="16" t="str">
        <x:f>IF(L94="","",IFERROR(INDEX('Campaigns &amp; Budget'!$B$21:$B$219,MATCH(L94,'Campaigns &amp; Budget'!$A$21:$A$219,0)),""))</x:f>
      </x:c>
      <x:c r="Q94" s="16" t="str">
        <x:f>IF(AND(L94="",ISBLANK(M94),N94="",ISBLANK(O94)),"",IF(L94="","Missing budget ID",IF(P94="","Unknown budget ID",IF(ISBLANK(O94),"Missing cost",IF(ISBLANK(M94),"Missing date","")))))</x:f>
      </x:c>
    </x:row>
    <x:row r="95" ht="24" customHeight="1">
      <x:c r="A95" s="5"/>
      <x:c r="B95" s="5"/>
      <x:c r="C95" s="5"/>
      <x:c r="D95" s="5"/>
      <x:c r="E95" s="5"/>
      <x:c r="F95" s="14"/>
      <x:c r="G95" s="18" t="str">
        <x:f>IF(A95="","",SUMIFS('Campaigns &amp; Budget'!$O$21:$O$419,'Campaigns &amp; Budget'!$L$21:$L$419,A95))</x:f>
      </x:c>
      <x:c r="H95" s="18" t="str">
        <x:f>IF(A95="","",IF(ISBLANK(F95),"",F95-G95))</x:f>
      </x:c>
      <x:c r="I95" s="20" t="str">
        <x:f>IF(OR(A95="",ISBLANK(F95),F95=0),"",(G95-F95)/F95)</x:f>
      </x:c>
      <x:c r="J95" s="16" t="str">
        <x:f>IF(A95="","",IF(COUNTIFS('Campaigns &amp; Budget'!$A$21:$A$219,A95)&gt;1,"Duplicate budget ID",IF(COUNTIFS('Campaigns &amp; Budget'!$A$7:$A$8,B95)&lt;&gt;1,"Unknown campaign",IF(ISBLANK(F95),"Missing budget",""))))</x:f>
      </x:c>
      <x:c r="L95" s="5"/>
      <x:c r="M95" s="10"/>
      <x:c r="N95" s="5"/>
      <x:c r="O95" s="14"/>
      <x:c r="P95" s="16" t="str">
        <x:f>IF(L95="","",IFERROR(INDEX('Campaigns &amp; Budget'!$B$21:$B$219,MATCH(L95,'Campaigns &amp; Budget'!$A$21:$A$219,0)),""))</x:f>
      </x:c>
      <x:c r="Q95" s="16" t="str">
        <x:f>IF(AND(L95="",ISBLANK(M95),N95="",ISBLANK(O95)),"",IF(L95="","Missing budget ID",IF(P95="","Unknown budget ID",IF(ISBLANK(O95),"Missing cost",IF(ISBLANK(M95),"Missing date","")))))</x:f>
      </x:c>
    </x:row>
    <x:row r="96" ht="24" customHeight="1">
      <x:c r="A96" s="5"/>
      <x:c r="B96" s="5"/>
      <x:c r="C96" s="5"/>
      <x:c r="D96" s="5"/>
      <x:c r="E96" s="5"/>
      <x:c r="F96" s="14"/>
      <x:c r="G96" s="18" t="str">
        <x:f>IF(A96="","",SUMIFS('Campaigns &amp; Budget'!$O$21:$O$419,'Campaigns &amp; Budget'!$L$21:$L$419,A96))</x:f>
      </x:c>
      <x:c r="H96" s="18" t="str">
        <x:f>IF(A96="","",IF(ISBLANK(F96),"",F96-G96))</x:f>
      </x:c>
      <x:c r="I96" s="20" t="str">
        <x:f>IF(OR(A96="",ISBLANK(F96),F96=0),"",(G96-F96)/F96)</x:f>
      </x:c>
      <x:c r="J96" s="16" t="str">
        <x:f>IF(A96="","",IF(COUNTIFS('Campaigns &amp; Budget'!$A$21:$A$219,A96)&gt;1,"Duplicate budget ID",IF(COUNTIFS('Campaigns &amp; Budget'!$A$7:$A$8,B96)&lt;&gt;1,"Unknown campaign",IF(ISBLANK(F96),"Missing budget",""))))</x:f>
      </x:c>
      <x:c r="L96" s="5"/>
      <x:c r="M96" s="10"/>
      <x:c r="N96" s="5"/>
      <x:c r="O96" s="14"/>
      <x:c r="P96" s="16" t="str">
        <x:f>IF(L96="","",IFERROR(INDEX('Campaigns &amp; Budget'!$B$21:$B$219,MATCH(L96,'Campaigns &amp; Budget'!$A$21:$A$219,0)),""))</x:f>
      </x:c>
      <x:c r="Q96" s="16" t="str">
        <x:f>IF(AND(L96="",ISBLANK(M96),N96="",ISBLANK(O96)),"",IF(L96="","Missing budget ID",IF(P96="","Unknown budget ID",IF(ISBLANK(O96),"Missing cost",IF(ISBLANK(M96),"Missing date","")))))</x:f>
      </x:c>
    </x:row>
    <x:row r="97" ht="24" customHeight="1">
      <x:c r="A97" s="5"/>
      <x:c r="B97" s="5"/>
      <x:c r="C97" s="5"/>
      <x:c r="D97" s="5"/>
      <x:c r="E97" s="5"/>
      <x:c r="F97" s="14"/>
      <x:c r="G97" s="18" t="str">
        <x:f>IF(A97="","",SUMIFS('Campaigns &amp; Budget'!$O$21:$O$419,'Campaigns &amp; Budget'!$L$21:$L$419,A97))</x:f>
      </x:c>
      <x:c r="H97" s="18" t="str">
        <x:f>IF(A97="","",IF(ISBLANK(F97),"",F97-G97))</x:f>
      </x:c>
      <x:c r="I97" s="20" t="str">
        <x:f>IF(OR(A97="",ISBLANK(F97),F97=0),"",(G97-F97)/F97)</x:f>
      </x:c>
      <x:c r="J97" s="16" t="str">
        <x:f>IF(A97="","",IF(COUNTIFS('Campaigns &amp; Budget'!$A$21:$A$219,A97)&gt;1,"Duplicate budget ID",IF(COUNTIFS('Campaigns &amp; Budget'!$A$7:$A$8,B97)&lt;&gt;1,"Unknown campaign",IF(ISBLANK(F97),"Missing budget",""))))</x:f>
      </x:c>
      <x:c r="L97" s="5"/>
      <x:c r="M97" s="10"/>
      <x:c r="N97" s="5"/>
      <x:c r="O97" s="14"/>
      <x:c r="P97" s="16" t="str">
        <x:f>IF(L97="","",IFERROR(INDEX('Campaigns &amp; Budget'!$B$21:$B$219,MATCH(L97,'Campaigns &amp; Budget'!$A$21:$A$219,0)),""))</x:f>
      </x:c>
      <x:c r="Q97" s="16" t="str">
        <x:f>IF(AND(L97="",ISBLANK(M97),N97="",ISBLANK(O97)),"",IF(L97="","Missing budget ID",IF(P97="","Unknown budget ID",IF(ISBLANK(O97),"Missing cost",IF(ISBLANK(M97),"Missing date","")))))</x:f>
      </x:c>
    </x:row>
    <x:row r="98" ht="24" customHeight="1">
      <x:c r="A98" s="5"/>
      <x:c r="B98" s="5"/>
      <x:c r="C98" s="5"/>
      <x:c r="D98" s="5"/>
      <x:c r="E98" s="5"/>
      <x:c r="F98" s="14"/>
      <x:c r="G98" s="18" t="str">
        <x:f>IF(A98="","",SUMIFS('Campaigns &amp; Budget'!$O$21:$O$419,'Campaigns &amp; Budget'!$L$21:$L$419,A98))</x:f>
      </x:c>
      <x:c r="H98" s="18" t="str">
        <x:f>IF(A98="","",IF(ISBLANK(F98),"",F98-G98))</x:f>
      </x:c>
      <x:c r="I98" s="20" t="str">
        <x:f>IF(OR(A98="",ISBLANK(F98),F98=0),"",(G98-F98)/F98)</x:f>
      </x:c>
      <x:c r="J98" s="16" t="str">
        <x:f>IF(A98="","",IF(COUNTIFS('Campaigns &amp; Budget'!$A$21:$A$219,A98)&gt;1,"Duplicate budget ID",IF(COUNTIFS('Campaigns &amp; Budget'!$A$7:$A$8,B98)&lt;&gt;1,"Unknown campaign",IF(ISBLANK(F98),"Missing budget",""))))</x:f>
      </x:c>
      <x:c r="L98" s="5"/>
      <x:c r="M98" s="10"/>
      <x:c r="N98" s="5"/>
      <x:c r="O98" s="14"/>
      <x:c r="P98" s="16" t="str">
        <x:f>IF(L98="","",IFERROR(INDEX('Campaigns &amp; Budget'!$B$21:$B$219,MATCH(L98,'Campaigns &amp; Budget'!$A$21:$A$219,0)),""))</x:f>
      </x:c>
      <x:c r="Q98" s="16" t="str">
        <x:f>IF(AND(L98="",ISBLANK(M98),N98="",ISBLANK(O98)),"",IF(L98="","Missing budget ID",IF(P98="","Unknown budget ID",IF(ISBLANK(O98),"Missing cost",IF(ISBLANK(M98),"Missing date","")))))</x:f>
      </x:c>
    </x:row>
    <x:row r="99" ht="24" customHeight="1">
      <x:c r="A99" s="5"/>
      <x:c r="B99" s="5"/>
      <x:c r="C99" s="5"/>
      <x:c r="D99" s="5"/>
      <x:c r="E99" s="5"/>
      <x:c r="F99" s="14"/>
      <x:c r="G99" s="18" t="str">
        <x:f>IF(A99="","",SUMIFS('Campaigns &amp; Budget'!$O$21:$O$419,'Campaigns &amp; Budget'!$L$21:$L$419,A99))</x:f>
      </x:c>
      <x:c r="H99" s="18" t="str">
        <x:f>IF(A99="","",IF(ISBLANK(F99),"",F99-G99))</x:f>
      </x:c>
      <x:c r="I99" s="20" t="str">
        <x:f>IF(OR(A99="",ISBLANK(F99),F99=0),"",(G99-F99)/F99)</x:f>
      </x:c>
      <x:c r="J99" s="16" t="str">
        <x:f>IF(A99="","",IF(COUNTIFS('Campaigns &amp; Budget'!$A$21:$A$219,A99)&gt;1,"Duplicate budget ID",IF(COUNTIFS('Campaigns &amp; Budget'!$A$7:$A$8,B99)&lt;&gt;1,"Unknown campaign",IF(ISBLANK(F99),"Missing budget",""))))</x:f>
      </x:c>
      <x:c r="L99" s="5"/>
      <x:c r="M99" s="10"/>
      <x:c r="N99" s="5"/>
      <x:c r="O99" s="14"/>
      <x:c r="P99" s="16" t="str">
        <x:f>IF(L99="","",IFERROR(INDEX('Campaigns &amp; Budget'!$B$21:$B$219,MATCH(L99,'Campaigns &amp; Budget'!$A$21:$A$219,0)),""))</x:f>
      </x:c>
      <x:c r="Q99" s="16" t="str">
        <x:f>IF(AND(L99="",ISBLANK(M99),N99="",ISBLANK(O99)),"",IF(L99="","Missing budget ID",IF(P99="","Unknown budget ID",IF(ISBLANK(O99),"Missing cost",IF(ISBLANK(M99),"Missing date","")))))</x:f>
      </x:c>
    </x:row>
    <x:row r="100" ht="24" customHeight="1">
      <x:c r="A100" s="5"/>
      <x:c r="B100" s="5"/>
      <x:c r="C100" s="5"/>
      <x:c r="D100" s="5"/>
      <x:c r="E100" s="5"/>
      <x:c r="F100" s="14"/>
      <x:c r="G100" s="18" t="str">
        <x:f>IF(A100="","",SUMIFS('Campaigns &amp; Budget'!$O$21:$O$419,'Campaigns &amp; Budget'!$L$21:$L$419,A100))</x:f>
      </x:c>
      <x:c r="H100" s="18" t="str">
        <x:f>IF(A100="","",IF(ISBLANK(F100),"",F100-G100))</x:f>
      </x:c>
      <x:c r="I100" s="20" t="str">
        <x:f>IF(OR(A100="",ISBLANK(F100),F100=0),"",(G100-F100)/F100)</x:f>
      </x:c>
      <x:c r="J100" s="16" t="str">
        <x:f>IF(A100="","",IF(COUNTIFS('Campaigns &amp; Budget'!$A$21:$A$219,A100)&gt;1,"Duplicate budget ID",IF(COUNTIFS('Campaigns &amp; Budget'!$A$7:$A$8,B100)&lt;&gt;1,"Unknown campaign",IF(ISBLANK(F100),"Missing budget",""))))</x:f>
      </x:c>
      <x:c r="L100" s="5"/>
      <x:c r="M100" s="10"/>
      <x:c r="N100" s="5"/>
      <x:c r="O100" s="14"/>
      <x:c r="P100" s="16" t="str">
        <x:f>IF(L100="","",IFERROR(INDEX('Campaigns &amp; Budget'!$B$21:$B$219,MATCH(L100,'Campaigns &amp; Budget'!$A$21:$A$219,0)),""))</x:f>
      </x:c>
      <x:c r="Q100" s="16" t="str">
        <x:f>IF(AND(L100="",ISBLANK(M100),N100="",ISBLANK(O100)),"",IF(L100="","Missing budget ID",IF(P100="","Unknown budget ID",IF(ISBLANK(O100),"Missing cost",IF(ISBLANK(M100),"Missing date","")))))</x:f>
      </x:c>
    </x:row>
    <x:row r="101" ht="24" customHeight="1">
      <x:c r="A101" s="5"/>
      <x:c r="B101" s="5"/>
      <x:c r="C101" s="5"/>
      <x:c r="D101" s="5"/>
      <x:c r="E101" s="5"/>
      <x:c r="F101" s="14"/>
      <x:c r="G101" s="18" t="str">
        <x:f>IF(A101="","",SUMIFS('Campaigns &amp; Budget'!$O$21:$O$419,'Campaigns &amp; Budget'!$L$21:$L$419,A101))</x:f>
      </x:c>
      <x:c r="H101" s="18" t="str">
        <x:f>IF(A101="","",IF(ISBLANK(F101),"",F101-G101))</x:f>
      </x:c>
      <x:c r="I101" s="20" t="str">
        <x:f>IF(OR(A101="",ISBLANK(F101),F101=0),"",(G101-F101)/F101)</x:f>
      </x:c>
      <x:c r="J101" s="16" t="str">
        <x:f>IF(A101="","",IF(COUNTIFS('Campaigns &amp; Budget'!$A$21:$A$219,A101)&gt;1,"Duplicate budget ID",IF(COUNTIFS('Campaigns &amp; Budget'!$A$7:$A$8,B101)&lt;&gt;1,"Unknown campaign",IF(ISBLANK(F101),"Missing budget",""))))</x:f>
      </x:c>
      <x:c r="L101" s="5"/>
      <x:c r="M101" s="10"/>
      <x:c r="N101" s="5"/>
      <x:c r="O101" s="14"/>
      <x:c r="P101" s="16" t="str">
        <x:f>IF(L101="","",IFERROR(INDEX('Campaigns &amp; Budget'!$B$21:$B$219,MATCH(L101,'Campaigns &amp; Budget'!$A$21:$A$219,0)),""))</x:f>
      </x:c>
      <x:c r="Q101" s="16" t="str">
        <x:f>IF(AND(L101="",ISBLANK(M101),N101="",ISBLANK(O101)),"",IF(L101="","Missing budget ID",IF(P101="","Unknown budget ID",IF(ISBLANK(O101),"Missing cost",IF(ISBLANK(M101),"Missing date","")))))</x:f>
      </x:c>
    </x:row>
    <x:row r="102" ht="24" customHeight="1">
      <x:c r="A102" s="5"/>
      <x:c r="B102" s="5"/>
      <x:c r="C102" s="5"/>
      <x:c r="D102" s="5"/>
      <x:c r="E102" s="5"/>
      <x:c r="F102" s="14"/>
      <x:c r="G102" s="18" t="str">
        <x:f>IF(A102="","",SUMIFS('Campaigns &amp; Budget'!$O$21:$O$419,'Campaigns &amp; Budget'!$L$21:$L$419,A102))</x:f>
      </x:c>
      <x:c r="H102" s="18" t="str">
        <x:f>IF(A102="","",IF(ISBLANK(F102),"",F102-G102))</x:f>
      </x:c>
      <x:c r="I102" s="20" t="str">
        <x:f>IF(OR(A102="",ISBLANK(F102),F102=0),"",(G102-F102)/F102)</x:f>
      </x:c>
      <x:c r="J102" s="16" t="str">
        <x:f>IF(A102="","",IF(COUNTIFS('Campaigns &amp; Budget'!$A$21:$A$219,A102)&gt;1,"Duplicate budget ID",IF(COUNTIFS('Campaigns &amp; Budget'!$A$7:$A$8,B102)&lt;&gt;1,"Unknown campaign",IF(ISBLANK(F102),"Missing budget",""))))</x:f>
      </x:c>
      <x:c r="L102" s="5"/>
      <x:c r="M102" s="10"/>
      <x:c r="N102" s="5"/>
      <x:c r="O102" s="14"/>
      <x:c r="P102" s="16" t="str">
        <x:f>IF(L102="","",IFERROR(INDEX('Campaigns &amp; Budget'!$B$21:$B$219,MATCH(L102,'Campaigns &amp; Budget'!$A$21:$A$219,0)),""))</x:f>
      </x:c>
      <x:c r="Q102" s="16" t="str">
        <x:f>IF(AND(L102="",ISBLANK(M102),N102="",ISBLANK(O102)),"",IF(L102="","Missing budget ID",IF(P102="","Unknown budget ID",IF(ISBLANK(O102),"Missing cost",IF(ISBLANK(M102),"Missing date","")))))</x:f>
      </x:c>
    </x:row>
    <x:row r="103" ht="24" customHeight="1">
      <x:c r="A103" s="5"/>
      <x:c r="B103" s="5"/>
      <x:c r="C103" s="5"/>
      <x:c r="D103" s="5"/>
      <x:c r="E103" s="5"/>
      <x:c r="F103" s="14"/>
      <x:c r="G103" s="18" t="str">
        <x:f>IF(A103="","",SUMIFS('Campaigns &amp; Budget'!$O$21:$O$419,'Campaigns &amp; Budget'!$L$21:$L$419,A103))</x:f>
      </x:c>
      <x:c r="H103" s="18" t="str">
        <x:f>IF(A103="","",IF(ISBLANK(F103),"",F103-G103))</x:f>
      </x:c>
      <x:c r="I103" s="20" t="str">
        <x:f>IF(OR(A103="",ISBLANK(F103),F103=0),"",(G103-F103)/F103)</x:f>
      </x:c>
      <x:c r="J103" s="16" t="str">
        <x:f>IF(A103="","",IF(COUNTIFS('Campaigns &amp; Budget'!$A$21:$A$219,A103)&gt;1,"Duplicate budget ID",IF(COUNTIFS('Campaigns &amp; Budget'!$A$7:$A$8,B103)&lt;&gt;1,"Unknown campaign",IF(ISBLANK(F103),"Missing budget",""))))</x:f>
      </x:c>
      <x:c r="L103" s="5"/>
      <x:c r="M103" s="10"/>
      <x:c r="N103" s="5"/>
      <x:c r="O103" s="14"/>
      <x:c r="P103" s="16" t="str">
        <x:f>IF(L103="","",IFERROR(INDEX('Campaigns &amp; Budget'!$B$21:$B$219,MATCH(L103,'Campaigns &amp; Budget'!$A$21:$A$219,0)),""))</x:f>
      </x:c>
      <x:c r="Q103" s="16" t="str">
        <x:f>IF(AND(L103="",ISBLANK(M103),N103="",ISBLANK(O103)),"",IF(L103="","Missing budget ID",IF(P103="","Unknown budget ID",IF(ISBLANK(O103),"Missing cost",IF(ISBLANK(M103),"Missing date","")))))</x:f>
      </x:c>
    </x:row>
    <x:row r="104" ht="24" customHeight="1">
      <x:c r="A104" s="5"/>
      <x:c r="B104" s="5"/>
      <x:c r="C104" s="5"/>
      <x:c r="D104" s="5"/>
      <x:c r="E104" s="5"/>
      <x:c r="F104" s="14"/>
      <x:c r="G104" s="18" t="str">
        <x:f>IF(A104="","",SUMIFS('Campaigns &amp; Budget'!$O$21:$O$419,'Campaigns &amp; Budget'!$L$21:$L$419,A104))</x:f>
      </x:c>
      <x:c r="H104" s="18" t="str">
        <x:f>IF(A104="","",IF(ISBLANK(F104),"",F104-G104))</x:f>
      </x:c>
      <x:c r="I104" s="20" t="str">
        <x:f>IF(OR(A104="",ISBLANK(F104),F104=0),"",(G104-F104)/F104)</x:f>
      </x:c>
      <x:c r="J104" s="16" t="str">
        <x:f>IF(A104="","",IF(COUNTIFS('Campaigns &amp; Budget'!$A$21:$A$219,A104)&gt;1,"Duplicate budget ID",IF(COUNTIFS('Campaigns &amp; Budget'!$A$7:$A$8,B104)&lt;&gt;1,"Unknown campaign",IF(ISBLANK(F104),"Missing budget",""))))</x:f>
      </x:c>
      <x:c r="L104" s="5"/>
      <x:c r="M104" s="10"/>
      <x:c r="N104" s="5"/>
      <x:c r="O104" s="14"/>
      <x:c r="P104" s="16" t="str">
        <x:f>IF(L104="","",IFERROR(INDEX('Campaigns &amp; Budget'!$B$21:$B$219,MATCH(L104,'Campaigns &amp; Budget'!$A$21:$A$219,0)),""))</x:f>
      </x:c>
      <x:c r="Q104" s="16" t="str">
        <x:f>IF(AND(L104="",ISBLANK(M104),N104="",ISBLANK(O104)),"",IF(L104="","Missing budget ID",IF(P104="","Unknown budget ID",IF(ISBLANK(O104),"Missing cost",IF(ISBLANK(M104),"Missing date","")))))</x:f>
      </x:c>
    </x:row>
    <x:row r="105" ht="24" customHeight="1">
      <x:c r="A105" s="5"/>
      <x:c r="B105" s="5"/>
      <x:c r="C105" s="5"/>
      <x:c r="D105" s="5"/>
      <x:c r="E105" s="5"/>
      <x:c r="F105" s="14"/>
      <x:c r="G105" s="18" t="str">
        <x:f>IF(A105="","",SUMIFS('Campaigns &amp; Budget'!$O$21:$O$419,'Campaigns &amp; Budget'!$L$21:$L$419,A105))</x:f>
      </x:c>
      <x:c r="H105" s="18" t="str">
        <x:f>IF(A105="","",IF(ISBLANK(F105),"",F105-G105))</x:f>
      </x:c>
      <x:c r="I105" s="20" t="str">
        <x:f>IF(OR(A105="",ISBLANK(F105),F105=0),"",(G105-F105)/F105)</x:f>
      </x:c>
      <x:c r="J105" s="16" t="str">
        <x:f>IF(A105="","",IF(COUNTIFS('Campaigns &amp; Budget'!$A$21:$A$219,A105)&gt;1,"Duplicate budget ID",IF(COUNTIFS('Campaigns &amp; Budget'!$A$7:$A$8,B105)&lt;&gt;1,"Unknown campaign",IF(ISBLANK(F105),"Missing budget",""))))</x:f>
      </x:c>
      <x:c r="L105" s="5"/>
      <x:c r="M105" s="10"/>
      <x:c r="N105" s="5"/>
      <x:c r="O105" s="14"/>
      <x:c r="P105" s="16" t="str">
        <x:f>IF(L105="","",IFERROR(INDEX('Campaigns &amp; Budget'!$B$21:$B$219,MATCH(L105,'Campaigns &amp; Budget'!$A$21:$A$219,0)),""))</x:f>
      </x:c>
      <x:c r="Q105" s="16" t="str">
        <x:f>IF(AND(L105="",ISBLANK(M105),N105="",ISBLANK(O105)),"",IF(L105="","Missing budget ID",IF(P105="","Unknown budget ID",IF(ISBLANK(O105),"Missing cost",IF(ISBLANK(M105),"Missing date","")))))</x:f>
      </x:c>
    </x:row>
    <x:row r="106" ht="24" customHeight="1">
      <x:c r="A106" s="5"/>
      <x:c r="B106" s="5"/>
      <x:c r="C106" s="5"/>
      <x:c r="D106" s="5"/>
      <x:c r="E106" s="5"/>
      <x:c r="F106" s="14"/>
      <x:c r="G106" s="18" t="str">
        <x:f>IF(A106="","",SUMIFS('Campaigns &amp; Budget'!$O$21:$O$419,'Campaigns &amp; Budget'!$L$21:$L$419,A106))</x:f>
      </x:c>
      <x:c r="H106" s="18" t="str">
        <x:f>IF(A106="","",IF(ISBLANK(F106),"",F106-G106))</x:f>
      </x:c>
      <x:c r="I106" s="20" t="str">
        <x:f>IF(OR(A106="",ISBLANK(F106),F106=0),"",(G106-F106)/F106)</x:f>
      </x:c>
      <x:c r="J106" s="16" t="str">
        <x:f>IF(A106="","",IF(COUNTIFS('Campaigns &amp; Budget'!$A$21:$A$219,A106)&gt;1,"Duplicate budget ID",IF(COUNTIFS('Campaigns &amp; Budget'!$A$7:$A$8,B106)&lt;&gt;1,"Unknown campaign",IF(ISBLANK(F106),"Missing budget",""))))</x:f>
      </x:c>
      <x:c r="L106" s="5"/>
      <x:c r="M106" s="10"/>
      <x:c r="N106" s="5"/>
      <x:c r="O106" s="14"/>
      <x:c r="P106" s="16" t="str">
        <x:f>IF(L106="","",IFERROR(INDEX('Campaigns &amp; Budget'!$B$21:$B$219,MATCH(L106,'Campaigns &amp; Budget'!$A$21:$A$219,0)),""))</x:f>
      </x:c>
      <x:c r="Q106" s="16" t="str">
        <x:f>IF(AND(L106="",ISBLANK(M106),N106="",ISBLANK(O106)),"",IF(L106="","Missing budget ID",IF(P106="","Unknown budget ID",IF(ISBLANK(O106),"Missing cost",IF(ISBLANK(M106),"Missing date","")))))</x:f>
      </x:c>
    </x:row>
    <x:row r="107" ht="24" customHeight="1">
      <x:c r="A107" s="5"/>
      <x:c r="B107" s="5"/>
      <x:c r="C107" s="5"/>
      <x:c r="D107" s="5"/>
      <x:c r="E107" s="5"/>
      <x:c r="F107" s="14"/>
      <x:c r="G107" s="18" t="str">
        <x:f>IF(A107="","",SUMIFS('Campaigns &amp; Budget'!$O$21:$O$419,'Campaigns &amp; Budget'!$L$21:$L$419,A107))</x:f>
      </x:c>
      <x:c r="H107" s="18" t="str">
        <x:f>IF(A107="","",IF(ISBLANK(F107),"",F107-G107))</x:f>
      </x:c>
      <x:c r="I107" s="20" t="str">
        <x:f>IF(OR(A107="",ISBLANK(F107),F107=0),"",(G107-F107)/F107)</x:f>
      </x:c>
      <x:c r="J107" s="16" t="str">
        <x:f>IF(A107="","",IF(COUNTIFS('Campaigns &amp; Budget'!$A$21:$A$219,A107)&gt;1,"Duplicate budget ID",IF(COUNTIFS('Campaigns &amp; Budget'!$A$7:$A$8,B107)&lt;&gt;1,"Unknown campaign",IF(ISBLANK(F107),"Missing budget",""))))</x:f>
      </x:c>
      <x:c r="L107" s="5"/>
      <x:c r="M107" s="10"/>
      <x:c r="N107" s="5"/>
      <x:c r="O107" s="14"/>
      <x:c r="P107" s="16" t="str">
        <x:f>IF(L107="","",IFERROR(INDEX('Campaigns &amp; Budget'!$B$21:$B$219,MATCH(L107,'Campaigns &amp; Budget'!$A$21:$A$219,0)),""))</x:f>
      </x:c>
      <x:c r="Q107" s="16" t="str">
        <x:f>IF(AND(L107="",ISBLANK(M107),N107="",ISBLANK(O107)),"",IF(L107="","Missing budget ID",IF(P107="","Unknown budget ID",IF(ISBLANK(O107),"Missing cost",IF(ISBLANK(M107),"Missing date","")))))</x:f>
      </x:c>
    </x:row>
    <x:row r="108" ht="24" customHeight="1">
      <x:c r="A108" s="5"/>
      <x:c r="B108" s="5"/>
      <x:c r="C108" s="5"/>
      <x:c r="D108" s="5"/>
      <x:c r="E108" s="5"/>
      <x:c r="F108" s="14"/>
      <x:c r="G108" s="18" t="str">
        <x:f>IF(A108="","",SUMIFS('Campaigns &amp; Budget'!$O$21:$O$419,'Campaigns &amp; Budget'!$L$21:$L$419,A108))</x:f>
      </x:c>
      <x:c r="H108" s="18" t="str">
        <x:f>IF(A108="","",IF(ISBLANK(F108),"",F108-G108))</x:f>
      </x:c>
      <x:c r="I108" s="20" t="str">
        <x:f>IF(OR(A108="",ISBLANK(F108),F108=0),"",(G108-F108)/F108)</x:f>
      </x:c>
      <x:c r="J108" s="16" t="str">
        <x:f>IF(A108="","",IF(COUNTIFS('Campaigns &amp; Budget'!$A$21:$A$219,A108)&gt;1,"Duplicate budget ID",IF(COUNTIFS('Campaigns &amp; Budget'!$A$7:$A$8,B108)&lt;&gt;1,"Unknown campaign",IF(ISBLANK(F108),"Missing budget",""))))</x:f>
      </x:c>
      <x:c r="L108" s="5"/>
      <x:c r="M108" s="10"/>
      <x:c r="N108" s="5"/>
      <x:c r="O108" s="14"/>
      <x:c r="P108" s="16" t="str">
        <x:f>IF(L108="","",IFERROR(INDEX('Campaigns &amp; Budget'!$B$21:$B$219,MATCH(L108,'Campaigns &amp; Budget'!$A$21:$A$219,0)),""))</x:f>
      </x:c>
      <x:c r="Q108" s="16" t="str">
        <x:f>IF(AND(L108="",ISBLANK(M108),N108="",ISBLANK(O108)),"",IF(L108="","Missing budget ID",IF(P108="","Unknown budget ID",IF(ISBLANK(O108),"Missing cost",IF(ISBLANK(M108),"Missing date","")))))</x:f>
      </x:c>
    </x:row>
    <x:row r="109" ht="24" customHeight="1">
      <x:c r="A109" s="5"/>
      <x:c r="B109" s="5"/>
      <x:c r="C109" s="5"/>
      <x:c r="D109" s="5"/>
      <x:c r="E109" s="5"/>
      <x:c r="F109" s="14"/>
      <x:c r="G109" s="18" t="str">
        <x:f>IF(A109="","",SUMIFS('Campaigns &amp; Budget'!$O$21:$O$419,'Campaigns &amp; Budget'!$L$21:$L$419,A109))</x:f>
      </x:c>
      <x:c r="H109" s="18" t="str">
        <x:f>IF(A109="","",IF(ISBLANK(F109),"",F109-G109))</x:f>
      </x:c>
      <x:c r="I109" s="20" t="str">
        <x:f>IF(OR(A109="",ISBLANK(F109),F109=0),"",(G109-F109)/F109)</x:f>
      </x:c>
      <x:c r="J109" s="16" t="str">
        <x:f>IF(A109="","",IF(COUNTIFS('Campaigns &amp; Budget'!$A$21:$A$219,A109)&gt;1,"Duplicate budget ID",IF(COUNTIFS('Campaigns &amp; Budget'!$A$7:$A$8,B109)&lt;&gt;1,"Unknown campaign",IF(ISBLANK(F109),"Missing budget",""))))</x:f>
      </x:c>
      <x:c r="L109" s="5"/>
      <x:c r="M109" s="10"/>
      <x:c r="N109" s="5"/>
      <x:c r="O109" s="14"/>
      <x:c r="P109" s="16" t="str">
        <x:f>IF(L109="","",IFERROR(INDEX('Campaigns &amp; Budget'!$B$21:$B$219,MATCH(L109,'Campaigns &amp; Budget'!$A$21:$A$219,0)),""))</x:f>
      </x:c>
      <x:c r="Q109" s="16" t="str">
        <x:f>IF(AND(L109="",ISBLANK(M109),N109="",ISBLANK(O109)),"",IF(L109="","Missing budget ID",IF(P109="","Unknown budget ID",IF(ISBLANK(O109),"Missing cost",IF(ISBLANK(M109),"Missing date","")))))</x:f>
      </x:c>
    </x:row>
    <x:row r="110" ht="24" customHeight="1">
      <x:c r="A110" s="5"/>
      <x:c r="B110" s="5"/>
      <x:c r="C110" s="5"/>
      <x:c r="D110" s="5"/>
      <x:c r="E110" s="5"/>
      <x:c r="F110" s="14"/>
      <x:c r="G110" s="18" t="str">
        <x:f>IF(A110="","",SUMIFS('Campaigns &amp; Budget'!$O$21:$O$419,'Campaigns &amp; Budget'!$L$21:$L$419,A110))</x:f>
      </x:c>
      <x:c r="H110" s="18" t="str">
        <x:f>IF(A110="","",IF(ISBLANK(F110),"",F110-G110))</x:f>
      </x:c>
      <x:c r="I110" s="20" t="str">
        <x:f>IF(OR(A110="",ISBLANK(F110),F110=0),"",(G110-F110)/F110)</x:f>
      </x:c>
      <x:c r="J110" s="16" t="str">
        <x:f>IF(A110="","",IF(COUNTIFS('Campaigns &amp; Budget'!$A$21:$A$219,A110)&gt;1,"Duplicate budget ID",IF(COUNTIFS('Campaigns &amp; Budget'!$A$7:$A$8,B110)&lt;&gt;1,"Unknown campaign",IF(ISBLANK(F110),"Missing budget",""))))</x:f>
      </x:c>
      <x:c r="L110" s="5"/>
      <x:c r="M110" s="10"/>
      <x:c r="N110" s="5"/>
      <x:c r="O110" s="14"/>
      <x:c r="P110" s="16" t="str">
        <x:f>IF(L110="","",IFERROR(INDEX('Campaigns &amp; Budget'!$B$21:$B$219,MATCH(L110,'Campaigns &amp; Budget'!$A$21:$A$219,0)),""))</x:f>
      </x:c>
      <x:c r="Q110" s="16" t="str">
        <x:f>IF(AND(L110="",ISBLANK(M110),N110="",ISBLANK(O110)),"",IF(L110="","Missing budget ID",IF(P110="","Unknown budget ID",IF(ISBLANK(O110),"Missing cost",IF(ISBLANK(M110),"Missing date","")))))</x:f>
      </x:c>
    </x:row>
    <x:row r="111" ht="24" customHeight="1">
      <x:c r="A111" s="5"/>
      <x:c r="B111" s="5"/>
      <x:c r="C111" s="5"/>
      <x:c r="D111" s="5"/>
      <x:c r="E111" s="5"/>
      <x:c r="F111" s="14"/>
      <x:c r="G111" s="18" t="str">
        <x:f>IF(A111="","",SUMIFS('Campaigns &amp; Budget'!$O$21:$O$419,'Campaigns &amp; Budget'!$L$21:$L$419,A111))</x:f>
      </x:c>
      <x:c r="H111" s="18" t="str">
        <x:f>IF(A111="","",IF(ISBLANK(F111),"",F111-G111))</x:f>
      </x:c>
      <x:c r="I111" s="20" t="str">
        <x:f>IF(OR(A111="",ISBLANK(F111),F111=0),"",(G111-F111)/F111)</x:f>
      </x:c>
      <x:c r="J111" s="16" t="str">
        <x:f>IF(A111="","",IF(COUNTIFS('Campaigns &amp; Budget'!$A$21:$A$219,A111)&gt;1,"Duplicate budget ID",IF(COUNTIFS('Campaigns &amp; Budget'!$A$7:$A$8,B111)&lt;&gt;1,"Unknown campaign",IF(ISBLANK(F111),"Missing budget",""))))</x:f>
      </x:c>
      <x:c r="L111" s="5"/>
      <x:c r="M111" s="10"/>
      <x:c r="N111" s="5"/>
      <x:c r="O111" s="14"/>
      <x:c r="P111" s="16" t="str">
        <x:f>IF(L111="","",IFERROR(INDEX('Campaigns &amp; Budget'!$B$21:$B$219,MATCH(L111,'Campaigns &amp; Budget'!$A$21:$A$219,0)),""))</x:f>
      </x:c>
      <x:c r="Q111" s="16" t="str">
        <x:f>IF(AND(L111="",ISBLANK(M111),N111="",ISBLANK(O111)),"",IF(L111="","Missing budget ID",IF(P111="","Unknown budget ID",IF(ISBLANK(O111),"Missing cost",IF(ISBLANK(M111),"Missing date","")))))</x:f>
      </x:c>
    </x:row>
    <x:row r="112" ht="24" customHeight="1">
      <x:c r="A112" s="5"/>
      <x:c r="B112" s="5"/>
      <x:c r="C112" s="5"/>
      <x:c r="D112" s="5"/>
      <x:c r="E112" s="5"/>
      <x:c r="F112" s="14"/>
      <x:c r="G112" s="18" t="str">
        <x:f>IF(A112="","",SUMIFS('Campaigns &amp; Budget'!$O$21:$O$419,'Campaigns &amp; Budget'!$L$21:$L$419,A112))</x:f>
      </x:c>
      <x:c r="H112" s="18" t="str">
        <x:f>IF(A112="","",IF(ISBLANK(F112),"",F112-G112))</x:f>
      </x:c>
      <x:c r="I112" s="20" t="str">
        <x:f>IF(OR(A112="",ISBLANK(F112),F112=0),"",(G112-F112)/F112)</x:f>
      </x:c>
      <x:c r="J112" s="16" t="str">
        <x:f>IF(A112="","",IF(COUNTIFS('Campaigns &amp; Budget'!$A$21:$A$219,A112)&gt;1,"Duplicate budget ID",IF(COUNTIFS('Campaigns &amp; Budget'!$A$7:$A$8,B112)&lt;&gt;1,"Unknown campaign",IF(ISBLANK(F112),"Missing budget",""))))</x:f>
      </x:c>
      <x:c r="L112" s="5"/>
      <x:c r="M112" s="10"/>
      <x:c r="N112" s="5"/>
      <x:c r="O112" s="14"/>
      <x:c r="P112" s="16" t="str">
        <x:f>IF(L112="","",IFERROR(INDEX('Campaigns &amp; Budget'!$B$21:$B$219,MATCH(L112,'Campaigns &amp; Budget'!$A$21:$A$219,0)),""))</x:f>
      </x:c>
      <x:c r="Q112" s="16" t="str">
        <x:f>IF(AND(L112="",ISBLANK(M112),N112="",ISBLANK(O112)),"",IF(L112="","Missing budget ID",IF(P112="","Unknown budget ID",IF(ISBLANK(O112),"Missing cost",IF(ISBLANK(M112),"Missing date","")))))</x:f>
      </x:c>
    </x:row>
    <x:row r="113" ht="24" customHeight="1">
      <x:c r="A113" s="5"/>
      <x:c r="B113" s="5"/>
      <x:c r="C113" s="5"/>
      <x:c r="D113" s="5"/>
      <x:c r="E113" s="5"/>
      <x:c r="F113" s="14"/>
      <x:c r="G113" s="18" t="str">
        <x:f>IF(A113="","",SUMIFS('Campaigns &amp; Budget'!$O$21:$O$419,'Campaigns &amp; Budget'!$L$21:$L$419,A113))</x:f>
      </x:c>
      <x:c r="H113" s="18" t="str">
        <x:f>IF(A113="","",IF(ISBLANK(F113),"",F113-G113))</x:f>
      </x:c>
      <x:c r="I113" s="20" t="str">
        <x:f>IF(OR(A113="",ISBLANK(F113),F113=0),"",(G113-F113)/F113)</x:f>
      </x:c>
      <x:c r="J113" s="16" t="str">
        <x:f>IF(A113="","",IF(COUNTIFS('Campaigns &amp; Budget'!$A$21:$A$219,A113)&gt;1,"Duplicate budget ID",IF(COUNTIFS('Campaigns &amp; Budget'!$A$7:$A$8,B113)&lt;&gt;1,"Unknown campaign",IF(ISBLANK(F113),"Missing budget",""))))</x:f>
      </x:c>
      <x:c r="L113" s="5"/>
      <x:c r="M113" s="10"/>
      <x:c r="N113" s="5"/>
      <x:c r="O113" s="14"/>
      <x:c r="P113" s="16" t="str">
        <x:f>IF(L113="","",IFERROR(INDEX('Campaigns &amp; Budget'!$B$21:$B$219,MATCH(L113,'Campaigns &amp; Budget'!$A$21:$A$219,0)),""))</x:f>
      </x:c>
      <x:c r="Q113" s="16" t="str">
        <x:f>IF(AND(L113="",ISBLANK(M113),N113="",ISBLANK(O113)),"",IF(L113="","Missing budget ID",IF(P113="","Unknown budget ID",IF(ISBLANK(O113),"Missing cost",IF(ISBLANK(M113),"Missing date","")))))</x:f>
      </x:c>
    </x:row>
    <x:row r="114" ht="24" customHeight="1">
      <x:c r="A114" s="5"/>
      <x:c r="B114" s="5"/>
      <x:c r="C114" s="5"/>
      <x:c r="D114" s="5"/>
      <x:c r="E114" s="5"/>
      <x:c r="F114" s="14"/>
      <x:c r="G114" s="18" t="str">
        <x:f>IF(A114="","",SUMIFS('Campaigns &amp; Budget'!$O$21:$O$419,'Campaigns &amp; Budget'!$L$21:$L$419,A114))</x:f>
      </x:c>
      <x:c r="H114" s="18" t="str">
        <x:f>IF(A114="","",IF(ISBLANK(F114),"",F114-G114))</x:f>
      </x:c>
      <x:c r="I114" s="20" t="str">
        <x:f>IF(OR(A114="",ISBLANK(F114),F114=0),"",(G114-F114)/F114)</x:f>
      </x:c>
      <x:c r="J114" s="16" t="str">
        <x:f>IF(A114="","",IF(COUNTIFS('Campaigns &amp; Budget'!$A$21:$A$219,A114)&gt;1,"Duplicate budget ID",IF(COUNTIFS('Campaigns &amp; Budget'!$A$7:$A$8,B114)&lt;&gt;1,"Unknown campaign",IF(ISBLANK(F114),"Missing budget",""))))</x:f>
      </x:c>
      <x:c r="L114" s="5"/>
      <x:c r="M114" s="10"/>
      <x:c r="N114" s="5"/>
      <x:c r="O114" s="14"/>
      <x:c r="P114" s="16" t="str">
        <x:f>IF(L114="","",IFERROR(INDEX('Campaigns &amp; Budget'!$B$21:$B$219,MATCH(L114,'Campaigns &amp; Budget'!$A$21:$A$219,0)),""))</x:f>
      </x:c>
      <x:c r="Q114" s="16" t="str">
        <x:f>IF(AND(L114="",ISBLANK(M114),N114="",ISBLANK(O114)),"",IF(L114="","Missing budget ID",IF(P114="","Unknown budget ID",IF(ISBLANK(O114),"Missing cost",IF(ISBLANK(M114),"Missing date","")))))</x:f>
      </x:c>
    </x:row>
    <x:row r="115" ht="24" customHeight="1">
      <x:c r="A115" s="5"/>
      <x:c r="B115" s="5"/>
      <x:c r="C115" s="5"/>
      <x:c r="D115" s="5"/>
      <x:c r="E115" s="5"/>
      <x:c r="F115" s="14"/>
      <x:c r="G115" s="18" t="str">
        <x:f>IF(A115="","",SUMIFS('Campaigns &amp; Budget'!$O$21:$O$419,'Campaigns &amp; Budget'!$L$21:$L$419,A115))</x:f>
      </x:c>
      <x:c r="H115" s="18" t="str">
        <x:f>IF(A115="","",IF(ISBLANK(F115),"",F115-G115))</x:f>
      </x:c>
      <x:c r="I115" s="20" t="str">
        <x:f>IF(OR(A115="",ISBLANK(F115),F115=0),"",(G115-F115)/F115)</x:f>
      </x:c>
      <x:c r="J115" s="16" t="str">
        <x:f>IF(A115="","",IF(COUNTIFS('Campaigns &amp; Budget'!$A$21:$A$219,A115)&gt;1,"Duplicate budget ID",IF(COUNTIFS('Campaigns &amp; Budget'!$A$7:$A$8,B115)&lt;&gt;1,"Unknown campaign",IF(ISBLANK(F115),"Missing budget",""))))</x:f>
      </x:c>
      <x:c r="L115" s="5"/>
      <x:c r="M115" s="10"/>
      <x:c r="N115" s="5"/>
      <x:c r="O115" s="14"/>
      <x:c r="P115" s="16" t="str">
        <x:f>IF(L115="","",IFERROR(INDEX('Campaigns &amp; Budget'!$B$21:$B$219,MATCH(L115,'Campaigns &amp; Budget'!$A$21:$A$219,0)),""))</x:f>
      </x:c>
      <x:c r="Q115" s="16" t="str">
        <x:f>IF(AND(L115="",ISBLANK(M115),N115="",ISBLANK(O115)),"",IF(L115="","Missing budget ID",IF(P115="","Unknown budget ID",IF(ISBLANK(O115),"Missing cost",IF(ISBLANK(M115),"Missing date","")))))</x:f>
      </x:c>
    </x:row>
    <x:row r="116" ht="24" customHeight="1">
      <x:c r="A116" s="5"/>
      <x:c r="B116" s="5"/>
      <x:c r="C116" s="5"/>
      <x:c r="D116" s="5"/>
      <x:c r="E116" s="5"/>
      <x:c r="F116" s="14"/>
      <x:c r="G116" s="18" t="str">
        <x:f>IF(A116="","",SUMIFS('Campaigns &amp; Budget'!$O$21:$O$419,'Campaigns &amp; Budget'!$L$21:$L$419,A116))</x:f>
      </x:c>
      <x:c r="H116" s="18" t="str">
        <x:f>IF(A116="","",IF(ISBLANK(F116),"",F116-G116))</x:f>
      </x:c>
      <x:c r="I116" s="20" t="str">
        <x:f>IF(OR(A116="",ISBLANK(F116),F116=0),"",(G116-F116)/F116)</x:f>
      </x:c>
      <x:c r="J116" s="16" t="str">
        <x:f>IF(A116="","",IF(COUNTIFS('Campaigns &amp; Budget'!$A$21:$A$219,A116)&gt;1,"Duplicate budget ID",IF(COUNTIFS('Campaigns &amp; Budget'!$A$7:$A$8,B116)&lt;&gt;1,"Unknown campaign",IF(ISBLANK(F116),"Missing budget",""))))</x:f>
      </x:c>
      <x:c r="L116" s="5"/>
      <x:c r="M116" s="10"/>
      <x:c r="N116" s="5"/>
      <x:c r="O116" s="14"/>
      <x:c r="P116" s="16" t="str">
        <x:f>IF(L116="","",IFERROR(INDEX('Campaigns &amp; Budget'!$B$21:$B$219,MATCH(L116,'Campaigns &amp; Budget'!$A$21:$A$219,0)),""))</x:f>
      </x:c>
      <x:c r="Q116" s="16" t="str">
        <x:f>IF(AND(L116="",ISBLANK(M116),N116="",ISBLANK(O116)),"",IF(L116="","Missing budget ID",IF(P116="","Unknown budget ID",IF(ISBLANK(O116),"Missing cost",IF(ISBLANK(M116),"Missing date","")))))</x:f>
      </x:c>
    </x:row>
    <x:row r="117" ht="24" customHeight="1">
      <x:c r="A117" s="5"/>
      <x:c r="B117" s="5"/>
      <x:c r="C117" s="5"/>
      <x:c r="D117" s="5"/>
      <x:c r="E117" s="5"/>
      <x:c r="F117" s="14"/>
      <x:c r="G117" s="18" t="str">
        <x:f>IF(A117="","",SUMIFS('Campaigns &amp; Budget'!$O$21:$O$419,'Campaigns &amp; Budget'!$L$21:$L$419,A117))</x:f>
      </x:c>
      <x:c r="H117" s="18" t="str">
        <x:f>IF(A117="","",IF(ISBLANK(F117),"",F117-G117))</x:f>
      </x:c>
      <x:c r="I117" s="20" t="str">
        <x:f>IF(OR(A117="",ISBLANK(F117),F117=0),"",(G117-F117)/F117)</x:f>
      </x:c>
      <x:c r="J117" s="16" t="str">
        <x:f>IF(A117="","",IF(COUNTIFS('Campaigns &amp; Budget'!$A$21:$A$219,A117)&gt;1,"Duplicate budget ID",IF(COUNTIFS('Campaigns &amp; Budget'!$A$7:$A$8,B117)&lt;&gt;1,"Unknown campaign",IF(ISBLANK(F117),"Missing budget",""))))</x:f>
      </x:c>
      <x:c r="L117" s="5"/>
      <x:c r="M117" s="10"/>
      <x:c r="N117" s="5"/>
      <x:c r="O117" s="14"/>
      <x:c r="P117" s="16" t="str">
        <x:f>IF(L117="","",IFERROR(INDEX('Campaigns &amp; Budget'!$B$21:$B$219,MATCH(L117,'Campaigns &amp; Budget'!$A$21:$A$219,0)),""))</x:f>
      </x:c>
      <x:c r="Q117" s="16" t="str">
        <x:f>IF(AND(L117="",ISBLANK(M117),N117="",ISBLANK(O117)),"",IF(L117="","Missing budget ID",IF(P117="","Unknown budget ID",IF(ISBLANK(O117),"Missing cost",IF(ISBLANK(M117),"Missing date","")))))</x:f>
      </x:c>
    </x:row>
    <x:row r="118" ht="24" customHeight="1">
      <x:c r="A118" s="5"/>
      <x:c r="B118" s="5"/>
      <x:c r="C118" s="5"/>
      <x:c r="D118" s="5"/>
      <x:c r="E118" s="5"/>
      <x:c r="F118" s="14"/>
      <x:c r="G118" s="18" t="str">
        <x:f>IF(A118="","",SUMIFS('Campaigns &amp; Budget'!$O$21:$O$419,'Campaigns &amp; Budget'!$L$21:$L$419,A118))</x:f>
      </x:c>
      <x:c r="H118" s="18" t="str">
        <x:f>IF(A118="","",IF(ISBLANK(F118),"",F118-G118))</x:f>
      </x:c>
      <x:c r="I118" s="20" t="str">
        <x:f>IF(OR(A118="",ISBLANK(F118),F118=0),"",(G118-F118)/F118)</x:f>
      </x:c>
      <x:c r="J118" s="16" t="str">
        <x:f>IF(A118="","",IF(COUNTIFS('Campaigns &amp; Budget'!$A$21:$A$219,A118)&gt;1,"Duplicate budget ID",IF(COUNTIFS('Campaigns &amp; Budget'!$A$7:$A$8,B118)&lt;&gt;1,"Unknown campaign",IF(ISBLANK(F118),"Missing budget",""))))</x:f>
      </x:c>
      <x:c r="L118" s="5"/>
      <x:c r="M118" s="10"/>
      <x:c r="N118" s="5"/>
      <x:c r="O118" s="14"/>
      <x:c r="P118" s="16" t="str">
        <x:f>IF(L118="","",IFERROR(INDEX('Campaigns &amp; Budget'!$B$21:$B$219,MATCH(L118,'Campaigns &amp; Budget'!$A$21:$A$219,0)),""))</x:f>
      </x:c>
      <x:c r="Q118" s="16" t="str">
        <x:f>IF(AND(L118="",ISBLANK(M118),N118="",ISBLANK(O118)),"",IF(L118="","Missing budget ID",IF(P118="","Unknown budget ID",IF(ISBLANK(O118),"Missing cost",IF(ISBLANK(M118),"Missing date","")))))</x:f>
      </x:c>
    </x:row>
    <x:row r="119" ht="24" customHeight="1">
      <x:c r="A119" s="5"/>
      <x:c r="B119" s="5"/>
      <x:c r="C119" s="5"/>
      <x:c r="D119" s="5"/>
      <x:c r="E119" s="5"/>
      <x:c r="F119" s="14"/>
      <x:c r="G119" s="18" t="str">
        <x:f>IF(A119="","",SUMIFS('Campaigns &amp; Budget'!$O$21:$O$419,'Campaigns &amp; Budget'!$L$21:$L$419,A119))</x:f>
      </x:c>
      <x:c r="H119" s="18" t="str">
        <x:f>IF(A119="","",IF(ISBLANK(F119),"",F119-G119))</x:f>
      </x:c>
      <x:c r="I119" s="20" t="str">
        <x:f>IF(OR(A119="",ISBLANK(F119),F119=0),"",(G119-F119)/F119)</x:f>
      </x:c>
      <x:c r="J119" s="16" t="str">
        <x:f>IF(A119="","",IF(COUNTIFS('Campaigns &amp; Budget'!$A$21:$A$219,A119)&gt;1,"Duplicate budget ID",IF(COUNTIFS('Campaigns &amp; Budget'!$A$7:$A$8,B119)&lt;&gt;1,"Unknown campaign",IF(ISBLANK(F119),"Missing budget",""))))</x:f>
      </x:c>
      <x:c r="L119" s="5"/>
      <x:c r="M119" s="10"/>
      <x:c r="N119" s="5"/>
      <x:c r="O119" s="14"/>
      <x:c r="P119" s="16" t="str">
        <x:f>IF(L119="","",IFERROR(INDEX('Campaigns &amp; Budget'!$B$21:$B$219,MATCH(L119,'Campaigns &amp; Budget'!$A$21:$A$219,0)),""))</x:f>
      </x:c>
      <x:c r="Q119" s="16" t="str">
        <x:f>IF(AND(L119="",ISBLANK(M119),N119="",ISBLANK(O119)),"",IF(L119="","Missing budget ID",IF(P119="","Unknown budget ID",IF(ISBLANK(O119),"Missing cost",IF(ISBLANK(M119),"Missing date","")))))</x:f>
      </x:c>
    </x:row>
    <x:row r="120" ht="24" customHeight="1">
      <x:c r="A120" s="5"/>
      <x:c r="B120" s="5"/>
      <x:c r="C120" s="5"/>
      <x:c r="D120" s="5"/>
      <x:c r="E120" s="5"/>
      <x:c r="F120" s="14"/>
      <x:c r="G120" s="18" t="str">
        <x:f>IF(A120="","",SUMIFS('Campaigns &amp; Budget'!$O$21:$O$419,'Campaigns &amp; Budget'!$L$21:$L$419,A120))</x:f>
      </x:c>
      <x:c r="H120" s="18" t="str">
        <x:f>IF(A120="","",IF(ISBLANK(F120),"",F120-G120))</x:f>
      </x:c>
      <x:c r="I120" s="20" t="str">
        <x:f>IF(OR(A120="",ISBLANK(F120),F120=0),"",(G120-F120)/F120)</x:f>
      </x:c>
      <x:c r="J120" s="16" t="str">
        <x:f>IF(A120="","",IF(COUNTIFS('Campaigns &amp; Budget'!$A$21:$A$219,A120)&gt;1,"Duplicate budget ID",IF(COUNTIFS('Campaigns &amp; Budget'!$A$7:$A$8,B120)&lt;&gt;1,"Unknown campaign",IF(ISBLANK(F120),"Missing budget",""))))</x:f>
      </x:c>
      <x:c r="L120" s="5"/>
      <x:c r="M120" s="10"/>
      <x:c r="N120" s="5"/>
      <x:c r="O120" s="14"/>
      <x:c r="P120" s="16" t="str">
        <x:f>IF(L120="","",IFERROR(INDEX('Campaigns &amp; Budget'!$B$21:$B$219,MATCH(L120,'Campaigns &amp; Budget'!$A$21:$A$219,0)),""))</x:f>
      </x:c>
      <x:c r="Q120" s="16" t="str">
        <x:f>IF(AND(L120="",ISBLANK(M120),N120="",ISBLANK(O120)),"",IF(L120="","Missing budget ID",IF(P120="","Unknown budget ID",IF(ISBLANK(O120),"Missing cost",IF(ISBLANK(M120),"Missing date","")))))</x:f>
      </x:c>
    </x:row>
    <x:row r="121" ht="24" customHeight="1">
      <x:c r="A121" s="5"/>
      <x:c r="B121" s="5"/>
      <x:c r="C121" s="5"/>
      <x:c r="D121" s="5"/>
      <x:c r="E121" s="5"/>
      <x:c r="F121" s="14"/>
      <x:c r="G121" s="18" t="str">
        <x:f>IF(A121="","",SUMIFS('Campaigns &amp; Budget'!$O$21:$O$419,'Campaigns &amp; Budget'!$L$21:$L$419,A121))</x:f>
      </x:c>
      <x:c r="H121" s="18" t="str">
        <x:f>IF(A121="","",IF(ISBLANK(F121),"",F121-G121))</x:f>
      </x:c>
      <x:c r="I121" s="20" t="str">
        <x:f>IF(OR(A121="",ISBLANK(F121),F121=0),"",(G121-F121)/F121)</x:f>
      </x:c>
      <x:c r="J121" s="16" t="str">
        <x:f>IF(A121="","",IF(COUNTIFS('Campaigns &amp; Budget'!$A$21:$A$219,A121)&gt;1,"Duplicate budget ID",IF(COUNTIFS('Campaigns &amp; Budget'!$A$7:$A$8,B121)&lt;&gt;1,"Unknown campaign",IF(ISBLANK(F121),"Missing budget",""))))</x:f>
      </x:c>
      <x:c r="L121" s="5"/>
      <x:c r="M121" s="10"/>
      <x:c r="N121" s="5"/>
      <x:c r="O121" s="14"/>
      <x:c r="P121" s="16" t="str">
        <x:f>IF(L121="","",IFERROR(INDEX('Campaigns &amp; Budget'!$B$21:$B$219,MATCH(L121,'Campaigns &amp; Budget'!$A$21:$A$219,0)),""))</x:f>
      </x:c>
      <x:c r="Q121" s="16" t="str">
        <x:f>IF(AND(L121="",ISBLANK(M121),N121="",ISBLANK(O121)),"",IF(L121="","Missing budget ID",IF(P121="","Unknown budget ID",IF(ISBLANK(O121),"Missing cost",IF(ISBLANK(M121),"Missing date","")))))</x:f>
      </x:c>
    </x:row>
    <x:row r="122" ht="24" customHeight="1">
      <x:c r="A122" s="5"/>
      <x:c r="B122" s="5"/>
      <x:c r="C122" s="5"/>
      <x:c r="D122" s="5"/>
      <x:c r="E122" s="5"/>
      <x:c r="F122" s="14"/>
      <x:c r="G122" s="18" t="str">
        <x:f>IF(A122="","",SUMIFS('Campaigns &amp; Budget'!$O$21:$O$419,'Campaigns &amp; Budget'!$L$21:$L$419,A122))</x:f>
      </x:c>
      <x:c r="H122" s="18" t="str">
        <x:f>IF(A122="","",IF(ISBLANK(F122),"",F122-G122))</x:f>
      </x:c>
      <x:c r="I122" s="20" t="str">
        <x:f>IF(OR(A122="",ISBLANK(F122),F122=0),"",(G122-F122)/F122)</x:f>
      </x:c>
      <x:c r="J122" s="16" t="str">
        <x:f>IF(A122="","",IF(COUNTIFS('Campaigns &amp; Budget'!$A$21:$A$219,A122)&gt;1,"Duplicate budget ID",IF(COUNTIFS('Campaigns &amp; Budget'!$A$7:$A$8,B122)&lt;&gt;1,"Unknown campaign",IF(ISBLANK(F122),"Missing budget",""))))</x:f>
      </x:c>
      <x:c r="L122" s="5"/>
      <x:c r="M122" s="10"/>
      <x:c r="N122" s="5"/>
      <x:c r="O122" s="14"/>
      <x:c r="P122" s="16" t="str">
        <x:f>IF(L122="","",IFERROR(INDEX('Campaigns &amp; Budget'!$B$21:$B$219,MATCH(L122,'Campaigns &amp; Budget'!$A$21:$A$219,0)),""))</x:f>
      </x:c>
      <x:c r="Q122" s="16" t="str">
        <x:f>IF(AND(L122="",ISBLANK(M122),N122="",ISBLANK(O122)),"",IF(L122="","Missing budget ID",IF(P122="","Unknown budget ID",IF(ISBLANK(O122),"Missing cost",IF(ISBLANK(M122),"Missing date","")))))</x:f>
      </x:c>
    </x:row>
    <x:row r="123" ht="24" customHeight="1">
      <x:c r="A123" s="5"/>
      <x:c r="B123" s="5"/>
      <x:c r="C123" s="5"/>
      <x:c r="D123" s="5"/>
      <x:c r="E123" s="5"/>
      <x:c r="F123" s="14"/>
      <x:c r="G123" s="18" t="str">
        <x:f>IF(A123="","",SUMIFS('Campaigns &amp; Budget'!$O$21:$O$419,'Campaigns &amp; Budget'!$L$21:$L$419,A123))</x:f>
      </x:c>
      <x:c r="H123" s="18" t="str">
        <x:f>IF(A123="","",IF(ISBLANK(F123),"",F123-G123))</x:f>
      </x:c>
      <x:c r="I123" s="20" t="str">
        <x:f>IF(OR(A123="",ISBLANK(F123),F123=0),"",(G123-F123)/F123)</x:f>
      </x:c>
      <x:c r="J123" s="16" t="str">
        <x:f>IF(A123="","",IF(COUNTIFS('Campaigns &amp; Budget'!$A$21:$A$219,A123)&gt;1,"Duplicate budget ID",IF(COUNTIFS('Campaigns &amp; Budget'!$A$7:$A$8,B123)&lt;&gt;1,"Unknown campaign",IF(ISBLANK(F123),"Missing budget",""))))</x:f>
      </x:c>
      <x:c r="L123" s="5"/>
      <x:c r="M123" s="10"/>
      <x:c r="N123" s="5"/>
      <x:c r="O123" s="14"/>
      <x:c r="P123" s="16" t="str">
        <x:f>IF(L123="","",IFERROR(INDEX('Campaigns &amp; Budget'!$B$21:$B$219,MATCH(L123,'Campaigns &amp; Budget'!$A$21:$A$219,0)),""))</x:f>
      </x:c>
      <x:c r="Q123" s="16" t="str">
        <x:f>IF(AND(L123="",ISBLANK(M123),N123="",ISBLANK(O123)),"",IF(L123="","Missing budget ID",IF(P123="","Unknown budget ID",IF(ISBLANK(O123),"Missing cost",IF(ISBLANK(M123),"Missing date","")))))</x:f>
      </x:c>
    </x:row>
    <x:row r="124" ht="24" customHeight="1">
      <x:c r="A124" s="5"/>
      <x:c r="B124" s="5"/>
      <x:c r="C124" s="5"/>
      <x:c r="D124" s="5"/>
      <x:c r="E124" s="5"/>
      <x:c r="F124" s="14"/>
      <x:c r="G124" s="18" t="str">
        <x:f>IF(A124="","",SUMIFS('Campaigns &amp; Budget'!$O$21:$O$419,'Campaigns &amp; Budget'!$L$21:$L$419,A124))</x:f>
      </x:c>
      <x:c r="H124" s="18" t="str">
        <x:f>IF(A124="","",IF(ISBLANK(F124),"",F124-G124))</x:f>
      </x:c>
      <x:c r="I124" s="20" t="str">
        <x:f>IF(OR(A124="",ISBLANK(F124),F124=0),"",(G124-F124)/F124)</x:f>
      </x:c>
      <x:c r="J124" s="16" t="str">
        <x:f>IF(A124="","",IF(COUNTIFS('Campaigns &amp; Budget'!$A$21:$A$219,A124)&gt;1,"Duplicate budget ID",IF(COUNTIFS('Campaigns &amp; Budget'!$A$7:$A$8,B124)&lt;&gt;1,"Unknown campaign",IF(ISBLANK(F124),"Missing budget",""))))</x:f>
      </x:c>
      <x:c r="L124" s="5"/>
      <x:c r="M124" s="10"/>
      <x:c r="N124" s="5"/>
      <x:c r="O124" s="14"/>
      <x:c r="P124" s="16" t="str">
        <x:f>IF(L124="","",IFERROR(INDEX('Campaigns &amp; Budget'!$B$21:$B$219,MATCH(L124,'Campaigns &amp; Budget'!$A$21:$A$219,0)),""))</x:f>
      </x:c>
      <x:c r="Q124" s="16" t="str">
        <x:f>IF(AND(L124="",ISBLANK(M124),N124="",ISBLANK(O124)),"",IF(L124="","Missing budget ID",IF(P124="","Unknown budget ID",IF(ISBLANK(O124),"Missing cost",IF(ISBLANK(M124),"Missing date","")))))</x:f>
      </x:c>
    </x:row>
    <x:row r="125" ht="24" customHeight="1">
      <x:c r="A125" s="5"/>
      <x:c r="B125" s="5"/>
      <x:c r="C125" s="5"/>
      <x:c r="D125" s="5"/>
      <x:c r="E125" s="5"/>
      <x:c r="F125" s="14"/>
      <x:c r="G125" s="18" t="str">
        <x:f>IF(A125="","",SUMIFS('Campaigns &amp; Budget'!$O$21:$O$419,'Campaigns &amp; Budget'!$L$21:$L$419,A125))</x:f>
      </x:c>
      <x:c r="H125" s="18" t="str">
        <x:f>IF(A125="","",IF(ISBLANK(F125),"",F125-G125))</x:f>
      </x:c>
      <x:c r="I125" s="20" t="str">
        <x:f>IF(OR(A125="",ISBLANK(F125),F125=0),"",(G125-F125)/F125)</x:f>
      </x:c>
      <x:c r="J125" s="16" t="str">
        <x:f>IF(A125="","",IF(COUNTIFS('Campaigns &amp; Budget'!$A$21:$A$219,A125)&gt;1,"Duplicate budget ID",IF(COUNTIFS('Campaigns &amp; Budget'!$A$7:$A$8,B125)&lt;&gt;1,"Unknown campaign",IF(ISBLANK(F125),"Missing budget",""))))</x:f>
      </x:c>
      <x:c r="L125" s="5"/>
      <x:c r="M125" s="10"/>
      <x:c r="N125" s="5"/>
      <x:c r="O125" s="14"/>
      <x:c r="P125" s="16" t="str">
        <x:f>IF(L125="","",IFERROR(INDEX('Campaigns &amp; Budget'!$B$21:$B$219,MATCH(L125,'Campaigns &amp; Budget'!$A$21:$A$219,0)),""))</x:f>
      </x:c>
      <x:c r="Q125" s="16" t="str">
        <x:f>IF(AND(L125="",ISBLANK(M125),N125="",ISBLANK(O125)),"",IF(L125="","Missing budget ID",IF(P125="","Unknown budget ID",IF(ISBLANK(O125),"Missing cost",IF(ISBLANK(M125),"Missing date","")))))</x:f>
      </x:c>
    </x:row>
    <x:row r="126" ht="24" customHeight="1">
      <x:c r="A126" s="5"/>
      <x:c r="B126" s="5"/>
      <x:c r="C126" s="5"/>
      <x:c r="D126" s="5"/>
      <x:c r="E126" s="5"/>
      <x:c r="F126" s="14"/>
      <x:c r="G126" s="18" t="str">
        <x:f>IF(A126="","",SUMIFS('Campaigns &amp; Budget'!$O$21:$O$419,'Campaigns &amp; Budget'!$L$21:$L$419,A126))</x:f>
      </x:c>
      <x:c r="H126" s="18" t="str">
        <x:f>IF(A126="","",IF(ISBLANK(F126),"",F126-G126))</x:f>
      </x:c>
      <x:c r="I126" s="20" t="str">
        <x:f>IF(OR(A126="",ISBLANK(F126),F126=0),"",(G126-F126)/F126)</x:f>
      </x:c>
      <x:c r="J126" s="16" t="str">
        <x:f>IF(A126="","",IF(COUNTIFS('Campaigns &amp; Budget'!$A$21:$A$219,A126)&gt;1,"Duplicate budget ID",IF(COUNTIFS('Campaigns &amp; Budget'!$A$7:$A$8,B126)&lt;&gt;1,"Unknown campaign",IF(ISBLANK(F126),"Missing budget",""))))</x:f>
      </x:c>
      <x:c r="L126" s="5"/>
      <x:c r="M126" s="10"/>
      <x:c r="N126" s="5"/>
      <x:c r="O126" s="14"/>
      <x:c r="P126" s="16" t="str">
        <x:f>IF(L126="","",IFERROR(INDEX('Campaigns &amp; Budget'!$B$21:$B$219,MATCH(L126,'Campaigns &amp; Budget'!$A$21:$A$219,0)),""))</x:f>
      </x:c>
      <x:c r="Q126" s="16" t="str">
        <x:f>IF(AND(L126="",ISBLANK(M126),N126="",ISBLANK(O126)),"",IF(L126="","Missing budget ID",IF(P126="","Unknown budget ID",IF(ISBLANK(O126),"Missing cost",IF(ISBLANK(M126),"Missing date","")))))</x:f>
      </x:c>
    </x:row>
    <x:row r="127" ht="24" customHeight="1">
      <x:c r="A127" s="5"/>
      <x:c r="B127" s="5"/>
      <x:c r="C127" s="5"/>
      <x:c r="D127" s="5"/>
      <x:c r="E127" s="5"/>
      <x:c r="F127" s="14"/>
      <x:c r="G127" s="18" t="str">
        <x:f>IF(A127="","",SUMIFS('Campaigns &amp; Budget'!$O$21:$O$419,'Campaigns &amp; Budget'!$L$21:$L$419,A127))</x:f>
      </x:c>
      <x:c r="H127" s="18" t="str">
        <x:f>IF(A127="","",IF(ISBLANK(F127),"",F127-G127))</x:f>
      </x:c>
      <x:c r="I127" s="20" t="str">
        <x:f>IF(OR(A127="",ISBLANK(F127),F127=0),"",(G127-F127)/F127)</x:f>
      </x:c>
      <x:c r="J127" s="16" t="str">
        <x:f>IF(A127="","",IF(COUNTIFS('Campaigns &amp; Budget'!$A$21:$A$219,A127)&gt;1,"Duplicate budget ID",IF(COUNTIFS('Campaigns &amp; Budget'!$A$7:$A$8,B127)&lt;&gt;1,"Unknown campaign",IF(ISBLANK(F127),"Missing budget",""))))</x:f>
      </x:c>
      <x:c r="L127" s="5"/>
      <x:c r="M127" s="10"/>
      <x:c r="N127" s="5"/>
      <x:c r="O127" s="14"/>
      <x:c r="P127" s="16" t="str">
        <x:f>IF(L127="","",IFERROR(INDEX('Campaigns &amp; Budget'!$B$21:$B$219,MATCH(L127,'Campaigns &amp; Budget'!$A$21:$A$219,0)),""))</x:f>
      </x:c>
      <x:c r="Q127" s="16" t="str">
        <x:f>IF(AND(L127="",ISBLANK(M127),N127="",ISBLANK(O127)),"",IF(L127="","Missing budget ID",IF(P127="","Unknown budget ID",IF(ISBLANK(O127),"Missing cost",IF(ISBLANK(M127),"Missing date","")))))</x:f>
      </x:c>
    </x:row>
    <x:row r="128" ht="24" customHeight="1">
      <x:c r="A128" s="5"/>
      <x:c r="B128" s="5"/>
      <x:c r="C128" s="5"/>
      <x:c r="D128" s="5"/>
      <x:c r="E128" s="5"/>
      <x:c r="F128" s="14"/>
      <x:c r="G128" s="18" t="str">
        <x:f>IF(A128="","",SUMIFS('Campaigns &amp; Budget'!$O$21:$O$419,'Campaigns &amp; Budget'!$L$21:$L$419,A128))</x:f>
      </x:c>
      <x:c r="H128" s="18" t="str">
        <x:f>IF(A128="","",IF(ISBLANK(F128),"",F128-G128))</x:f>
      </x:c>
      <x:c r="I128" s="20" t="str">
        <x:f>IF(OR(A128="",ISBLANK(F128),F128=0),"",(G128-F128)/F128)</x:f>
      </x:c>
      <x:c r="J128" s="16" t="str">
        <x:f>IF(A128="","",IF(COUNTIFS('Campaigns &amp; Budget'!$A$21:$A$219,A128)&gt;1,"Duplicate budget ID",IF(COUNTIFS('Campaigns &amp; Budget'!$A$7:$A$8,B128)&lt;&gt;1,"Unknown campaign",IF(ISBLANK(F128),"Missing budget",""))))</x:f>
      </x:c>
      <x:c r="L128" s="5"/>
      <x:c r="M128" s="10"/>
      <x:c r="N128" s="5"/>
      <x:c r="O128" s="14"/>
      <x:c r="P128" s="16" t="str">
        <x:f>IF(L128="","",IFERROR(INDEX('Campaigns &amp; Budget'!$B$21:$B$219,MATCH(L128,'Campaigns &amp; Budget'!$A$21:$A$219,0)),""))</x:f>
      </x:c>
      <x:c r="Q128" s="16" t="str">
        <x:f>IF(AND(L128="",ISBLANK(M128),N128="",ISBLANK(O128)),"",IF(L128="","Missing budget ID",IF(P128="","Unknown budget ID",IF(ISBLANK(O128),"Missing cost",IF(ISBLANK(M128),"Missing date","")))))</x:f>
      </x:c>
    </x:row>
    <x:row r="129" ht="24" customHeight="1">
      <x:c r="A129" s="5"/>
      <x:c r="B129" s="5"/>
      <x:c r="C129" s="5"/>
      <x:c r="D129" s="5"/>
      <x:c r="E129" s="5"/>
      <x:c r="F129" s="14"/>
      <x:c r="G129" s="18" t="str">
        <x:f>IF(A129="","",SUMIFS('Campaigns &amp; Budget'!$O$21:$O$419,'Campaigns &amp; Budget'!$L$21:$L$419,A129))</x:f>
      </x:c>
      <x:c r="H129" s="18" t="str">
        <x:f>IF(A129="","",IF(ISBLANK(F129),"",F129-G129))</x:f>
      </x:c>
      <x:c r="I129" s="20" t="str">
        <x:f>IF(OR(A129="",ISBLANK(F129),F129=0),"",(G129-F129)/F129)</x:f>
      </x:c>
      <x:c r="J129" s="16" t="str">
        <x:f>IF(A129="","",IF(COUNTIFS('Campaigns &amp; Budget'!$A$21:$A$219,A129)&gt;1,"Duplicate budget ID",IF(COUNTIFS('Campaigns &amp; Budget'!$A$7:$A$8,B129)&lt;&gt;1,"Unknown campaign",IF(ISBLANK(F129),"Missing budget",""))))</x:f>
      </x:c>
      <x:c r="L129" s="5"/>
      <x:c r="M129" s="10"/>
      <x:c r="N129" s="5"/>
      <x:c r="O129" s="14"/>
      <x:c r="P129" s="16" t="str">
        <x:f>IF(L129="","",IFERROR(INDEX('Campaigns &amp; Budget'!$B$21:$B$219,MATCH(L129,'Campaigns &amp; Budget'!$A$21:$A$219,0)),""))</x:f>
      </x:c>
      <x:c r="Q129" s="16" t="str">
        <x:f>IF(AND(L129="",ISBLANK(M129),N129="",ISBLANK(O129)),"",IF(L129="","Missing budget ID",IF(P129="","Unknown budget ID",IF(ISBLANK(O129),"Missing cost",IF(ISBLANK(M129),"Missing date","")))))</x:f>
      </x:c>
    </x:row>
    <x:row r="130" ht="24" customHeight="1">
      <x:c r="A130" s="5"/>
      <x:c r="B130" s="5"/>
      <x:c r="C130" s="5"/>
      <x:c r="D130" s="5"/>
      <x:c r="E130" s="5"/>
      <x:c r="F130" s="14"/>
      <x:c r="G130" s="18" t="str">
        <x:f>IF(A130="","",SUMIFS('Campaigns &amp; Budget'!$O$21:$O$419,'Campaigns &amp; Budget'!$L$21:$L$419,A130))</x:f>
      </x:c>
      <x:c r="H130" s="18" t="str">
        <x:f>IF(A130="","",IF(ISBLANK(F130),"",F130-G130))</x:f>
      </x:c>
      <x:c r="I130" s="20" t="str">
        <x:f>IF(OR(A130="",ISBLANK(F130),F130=0),"",(G130-F130)/F130)</x:f>
      </x:c>
      <x:c r="J130" s="16" t="str">
        <x:f>IF(A130="","",IF(COUNTIFS('Campaigns &amp; Budget'!$A$21:$A$219,A130)&gt;1,"Duplicate budget ID",IF(COUNTIFS('Campaigns &amp; Budget'!$A$7:$A$8,B130)&lt;&gt;1,"Unknown campaign",IF(ISBLANK(F130),"Missing budget",""))))</x:f>
      </x:c>
      <x:c r="L130" s="5"/>
      <x:c r="M130" s="10"/>
      <x:c r="N130" s="5"/>
      <x:c r="O130" s="14"/>
      <x:c r="P130" s="16" t="str">
        <x:f>IF(L130="","",IFERROR(INDEX('Campaigns &amp; Budget'!$B$21:$B$219,MATCH(L130,'Campaigns &amp; Budget'!$A$21:$A$219,0)),""))</x:f>
      </x:c>
      <x:c r="Q130" s="16" t="str">
        <x:f>IF(AND(L130="",ISBLANK(M130),N130="",ISBLANK(O130)),"",IF(L130="","Missing budget ID",IF(P130="","Unknown budget ID",IF(ISBLANK(O130),"Missing cost",IF(ISBLANK(M130),"Missing date","")))))</x:f>
      </x:c>
    </x:row>
    <x:row r="131" ht="24" customHeight="1">
      <x:c r="A131" s="5"/>
      <x:c r="B131" s="5"/>
      <x:c r="C131" s="5"/>
      <x:c r="D131" s="5"/>
      <x:c r="E131" s="5"/>
      <x:c r="F131" s="14"/>
      <x:c r="G131" s="18" t="str">
        <x:f>IF(A131="","",SUMIFS('Campaigns &amp; Budget'!$O$21:$O$419,'Campaigns &amp; Budget'!$L$21:$L$419,A131))</x:f>
      </x:c>
      <x:c r="H131" s="18" t="str">
        <x:f>IF(A131="","",IF(ISBLANK(F131),"",F131-G131))</x:f>
      </x:c>
      <x:c r="I131" s="20" t="str">
        <x:f>IF(OR(A131="",ISBLANK(F131),F131=0),"",(G131-F131)/F131)</x:f>
      </x:c>
      <x:c r="J131" s="16" t="str">
        <x:f>IF(A131="","",IF(COUNTIFS('Campaigns &amp; Budget'!$A$21:$A$219,A131)&gt;1,"Duplicate budget ID",IF(COUNTIFS('Campaigns &amp; Budget'!$A$7:$A$8,B131)&lt;&gt;1,"Unknown campaign",IF(ISBLANK(F131),"Missing budget",""))))</x:f>
      </x:c>
      <x:c r="L131" s="5"/>
      <x:c r="M131" s="10"/>
      <x:c r="N131" s="5"/>
      <x:c r="O131" s="14"/>
      <x:c r="P131" s="16" t="str">
        <x:f>IF(L131="","",IFERROR(INDEX('Campaigns &amp; Budget'!$B$21:$B$219,MATCH(L131,'Campaigns &amp; Budget'!$A$21:$A$219,0)),""))</x:f>
      </x:c>
      <x:c r="Q131" s="16" t="str">
        <x:f>IF(AND(L131="",ISBLANK(M131),N131="",ISBLANK(O131)),"",IF(L131="","Missing budget ID",IF(P131="","Unknown budget ID",IF(ISBLANK(O131),"Missing cost",IF(ISBLANK(M131),"Missing date","")))))</x:f>
      </x:c>
    </x:row>
    <x:row r="132" ht="24" customHeight="1">
      <x:c r="A132" s="5"/>
      <x:c r="B132" s="5"/>
      <x:c r="C132" s="5"/>
      <x:c r="D132" s="5"/>
      <x:c r="E132" s="5"/>
      <x:c r="F132" s="14"/>
      <x:c r="G132" s="18" t="str">
        <x:f>IF(A132="","",SUMIFS('Campaigns &amp; Budget'!$O$21:$O$419,'Campaigns &amp; Budget'!$L$21:$L$419,A132))</x:f>
      </x:c>
      <x:c r="H132" s="18" t="str">
        <x:f>IF(A132="","",IF(ISBLANK(F132),"",F132-G132))</x:f>
      </x:c>
      <x:c r="I132" s="20" t="str">
        <x:f>IF(OR(A132="",ISBLANK(F132),F132=0),"",(G132-F132)/F132)</x:f>
      </x:c>
      <x:c r="J132" s="16" t="str">
        <x:f>IF(A132="","",IF(COUNTIFS('Campaigns &amp; Budget'!$A$21:$A$219,A132)&gt;1,"Duplicate budget ID",IF(COUNTIFS('Campaigns &amp; Budget'!$A$7:$A$8,B132)&lt;&gt;1,"Unknown campaign",IF(ISBLANK(F132),"Missing budget",""))))</x:f>
      </x:c>
      <x:c r="L132" s="5"/>
      <x:c r="M132" s="10"/>
      <x:c r="N132" s="5"/>
      <x:c r="O132" s="14"/>
      <x:c r="P132" s="16" t="str">
        <x:f>IF(L132="","",IFERROR(INDEX('Campaigns &amp; Budget'!$B$21:$B$219,MATCH(L132,'Campaigns &amp; Budget'!$A$21:$A$219,0)),""))</x:f>
      </x:c>
      <x:c r="Q132" s="16" t="str">
        <x:f>IF(AND(L132="",ISBLANK(M132),N132="",ISBLANK(O132)),"",IF(L132="","Missing budget ID",IF(P132="","Unknown budget ID",IF(ISBLANK(O132),"Missing cost",IF(ISBLANK(M132),"Missing date","")))))</x:f>
      </x:c>
    </x:row>
    <x:row r="133" ht="24" customHeight="1">
      <x:c r="A133" s="5"/>
      <x:c r="B133" s="5"/>
      <x:c r="C133" s="5"/>
      <x:c r="D133" s="5"/>
      <x:c r="E133" s="5"/>
      <x:c r="F133" s="14"/>
      <x:c r="G133" s="18" t="str">
        <x:f>IF(A133="","",SUMIFS('Campaigns &amp; Budget'!$O$21:$O$419,'Campaigns &amp; Budget'!$L$21:$L$419,A133))</x:f>
      </x:c>
      <x:c r="H133" s="18" t="str">
        <x:f>IF(A133="","",IF(ISBLANK(F133),"",F133-G133))</x:f>
      </x:c>
      <x:c r="I133" s="20" t="str">
        <x:f>IF(OR(A133="",ISBLANK(F133),F133=0),"",(G133-F133)/F133)</x:f>
      </x:c>
      <x:c r="J133" s="16" t="str">
        <x:f>IF(A133="","",IF(COUNTIFS('Campaigns &amp; Budget'!$A$21:$A$219,A133)&gt;1,"Duplicate budget ID",IF(COUNTIFS('Campaigns &amp; Budget'!$A$7:$A$8,B133)&lt;&gt;1,"Unknown campaign",IF(ISBLANK(F133),"Missing budget",""))))</x:f>
      </x:c>
      <x:c r="L133" s="5"/>
      <x:c r="M133" s="10"/>
      <x:c r="N133" s="5"/>
      <x:c r="O133" s="14"/>
      <x:c r="P133" s="16" t="str">
        <x:f>IF(L133="","",IFERROR(INDEX('Campaigns &amp; Budget'!$B$21:$B$219,MATCH(L133,'Campaigns &amp; Budget'!$A$21:$A$219,0)),""))</x:f>
      </x:c>
      <x:c r="Q133" s="16" t="str">
        <x:f>IF(AND(L133="",ISBLANK(M133),N133="",ISBLANK(O133)),"",IF(L133="","Missing budget ID",IF(P133="","Unknown budget ID",IF(ISBLANK(O133),"Missing cost",IF(ISBLANK(M133),"Missing date","")))))</x:f>
      </x:c>
    </x:row>
    <x:row r="134" ht="24" customHeight="1">
      <x:c r="A134" s="5"/>
      <x:c r="B134" s="5"/>
      <x:c r="C134" s="5"/>
      <x:c r="D134" s="5"/>
      <x:c r="E134" s="5"/>
      <x:c r="F134" s="14"/>
      <x:c r="G134" s="18" t="str">
        <x:f>IF(A134="","",SUMIFS('Campaigns &amp; Budget'!$O$21:$O$419,'Campaigns &amp; Budget'!$L$21:$L$419,A134))</x:f>
      </x:c>
      <x:c r="H134" s="18" t="str">
        <x:f>IF(A134="","",IF(ISBLANK(F134),"",F134-G134))</x:f>
      </x:c>
      <x:c r="I134" s="20" t="str">
        <x:f>IF(OR(A134="",ISBLANK(F134),F134=0),"",(G134-F134)/F134)</x:f>
      </x:c>
      <x:c r="J134" s="16" t="str">
        <x:f>IF(A134="","",IF(COUNTIFS('Campaigns &amp; Budget'!$A$21:$A$219,A134)&gt;1,"Duplicate budget ID",IF(COUNTIFS('Campaigns &amp; Budget'!$A$7:$A$8,B134)&lt;&gt;1,"Unknown campaign",IF(ISBLANK(F134),"Missing budget",""))))</x:f>
      </x:c>
      <x:c r="L134" s="5"/>
      <x:c r="M134" s="10"/>
      <x:c r="N134" s="5"/>
      <x:c r="O134" s="14"/>
      <x:c r="P134" s="16" t="str">
        <x:f>IF(L134="","",IFERROR(INDEX('Campaigns &amp; Budget'!$B$21:$B$219,MATCH(L134,'Campaigns &amp; Budget'!$A$21:$A$219,0)),""))</x:f>
      </x:c>
      <x:c r="Q134" s="16" t="str">
        <x:f>IF(AND(L134="",ISBLANK(M134),N134="",ISBLANK(O134)),"",IF(L134="","Missing budget ID",IF(P134="","Unknown budget ID",IF(ISBLANK(O134),"Missing cost",IF(ISBLANK(M134),"Missing date","")))))</x:f>
      </x:c>
    </x:row>
    <x:row r="135" ht="24" customHeight="1">
      <x:c r="A135" s="5"/>
      <x:c r="B135" s="5"/>
      <x:c r="C135" s="5"/>
      <x:c r="D135" s="5"/>
      <x:c r="E135" s="5"/>
      <x:c r="F135" s="14"/>
      <x:c r="G135" s="18" t="str">
        <x:f>IF(A135="","",SUMIFS('Campaigns &amp; Budget'!$O$21:$O$419,'Campaigns &amp; Budget'!$L$21:$L$419,A135))</x:f>
      </x:c>
      <x:c r="H135" s="18" t="str">
        <x:f>IF(A135="","",IF(ISBLANK(F135),"",F135-G135))</x:f>
      </x:c>
      <x:c r="I135" s="20" t="str">
        <x:f>IF(OR(A135="",ISBLANK(F135),F135=0),"",(G135-F135)/F135)</x:f>
      </x:c>
      <x:c r="J135" s="16" t="str">
        <x:f>IF(A135="","",IF(COUNTIFS('Campaigns &amp; Budget'!$A$21:$A$219,A135)&gt;1,"Duplicate budget ID",IF(COUNTIFS('Campaigns &amp; Budget'!$A$7:$A$8,B135)&lt;&gt;1,"Unknown campaign",IF(ISBLANK(F135),"Missing budget",""))))</x:f>
      </x:c>
      <x:c r="L135" s="5"/>
      <x:c r="M135" s="10"/>
      <x:c r="N135" s="5"/>
      <x:c r="O135" s="14"/>
      <x:c r="P135" s="16" t="str">
        <x:f>IF(L135="","",IFERROR(INDEX('Campaigns &amp; Budget'!$B$21:$B$219,MATCH(L135,'Campaigns &amp; Budget'!$A$21:$A$219,0)),""))</x:f>
      </x:c>
      <x:c r="Q135" s="16" t="str">
        <x:f>IF(AND(L135="",ISBLANK(M135),N135="",ISBLANK(O135)),"",IF(L135="","Missing budget ID",IF(P135="","Unknown budget ID",IF(ISBLANK(O135),"Missing cost",IF(ISBLANK(M135),"Missing date","")))))</x:f>
      </x:c>
    </x:row>
    <x:row r="136" ht="24" customHeight="1">
      <x:c r="A136" s="5"/>
      <x:c r="B136" s="5"/>
      <x:c r="C136" s="5"/>
      <x:c r="D136" s="5"/>
      <x:c r="E136" s="5"/>
      <x:c r="F136" s="14"/>
      <x:c r="G136" s="18" t="str">
        <x:f>IF(A136="","",SUMIFS('Campaigns &amp; Budget'!$O$21:$O$419,'Campaigns &amp; Budget'!$L$21:$L$419,A136))</x:f>
      </x:c>
      <x:c r="H136" s="18" t="str">
        <x:f>IF(A136="","",IF(ISBLANK(F136),"",F136-G136))</x:f>
      </x:c>
      <x:c r="I136" s="20" t="str">
        <x:f>IF(OR(A136="",ISBLANK(F136),F136=0),"",(G136-F136)/F136)</x:f>
      </x:c>
      <x:c r="J136" s="16" t="str">
        <x:f>IF(A136="","",IF(COUNTIFS('Campaigns &amp; Budget'!$A$21:$A$219,A136)&gt;1,"Duplicate budget ID",IF(COUNTIFS('Campaigns &amp; Budget'!$A$7:$A$8,B136)&lt;&gt;1,"Unknown campaign",IF(ISBLANK(F136),"Missing budget",""))))</x:f>
      </x:c>
      <x:c r="L136" s="5"/>
      <x:c r="M136" s="10"/>
      <x:c r="N136" s="5"/>
      <x:c r="O136" s="14"/>
      <x:c r="P136" s="16" t="str">
        <x:f>IF(L136="","",IFERROR(INDEX('Campaigns &amp; Budget'!$B$21:$B$219,MATCH(L136,'Campaigns &amp; Budget'!$A$21:$A$219,0)),""))</x:f>
      </x:c>
      <x:c r="Q136" s="16" t="str">
        <x:f>IF(AND(L136="",ISBLANK(M136),N136="",ISBLANK(O136)),"",IF(L136="","Missing budget ID",IF(P136="","Unknown budget ID",IF(ISBLANK(O136),"Missing cost",IF(ISBLANK(M136),"Missing date","")))))</x:f>
      </x:c>
    </x:row>
    <x:row r="137" ht="24" customHeight="1">
      <x:c r="A137" s="5"/>
      <x:c r="B137" s="5"/>
      <x:c r="C137" s="5"/>
      <x:c r="D137" s="5"/>
      <x:c r="E137" s="5"/>
      <x:c r="F137" s="14"/>
      <x:c r="G137" s="18" t="str">
        <x:f>IF(A137="","",SUMIFS('Campaigns &amp; Budget'!$O$21:$O$419,'Campaigns &amp; Budget'!$L$21:$L$419,A137))</x:f>
      </x:c>
      <x:c r="H137" s="18" t="str">
        <x:f>IF(A137="","",IF(ISBLANK(F137),"",F137-G137))</x:f>
      </x:c>
      <x:c r="I137" s="20" t="str">
        <x:f>IF(OR(A137="",ISBLANK(F137),F137=0),"",(G137-F137)/F137)</x:f>
      </x:c>
      <x:c r="J137" s="16" t="str">
        <x:f>IF(A137="","",IF(COUNTIFS('Campaigns &amp; Budget'!$A$21:$A$219,A137)&gt;1,"Duplicate budget ID",IF(COUNTIFS('Campaigns &amp; Budget'!$A$7:$A$8,B137)&lt;&gt;1,"Unknown campaign",IF(ISBLANK(F137),"Missing budget",""))))</x:f>
      </x:c>
      <x:c r="L137" s="5"/>
      <x:c r="M137" s="10"/>
      <x:c r="N137" s="5"/>
      <x:c r="O137" s="14"/>
      <x:c r="P137" s="16" t="str">
        <x:f>IF(L137="","",IFERROR(INDEX('Campaigns &amp; Budget'!$B$21:$B$219,MATCH(L137,'Campaigns &amp; Budget'!$A$21:$A$219,0)),""))</x:f>
      </x:c>
      <x:c r="Q137" s="16" t="str">
        <x:f>IF(AND(L137="",ISBLANK(M137),N137="",ISBLANK(O137)),"",IF(L137="","Missing budget ID",IF(P137="","Unknown budget ID",IF(ISBLANK(O137),"Missing cost",IF(ISBLANK(M137),"Missing date","")))))</x:f>
      </x:c>
    </x:row>
    <x:row r="138" ht="24" customHeight="1">
      <x:c r="A138" s="5"/>
      <x:c r="B138" s="5"/>
      <x:c r="C138" s="5"/>
      <x:c r="D138" s="5"/>
      <x:c r="E138" s="5"/>
      <x:c r="F138" s="14"/>
      <x:c r="G138" s="18" t="str">
        <x:f>IF(A138="","",SUMIFS('Campaigns &amp; Budget'!$O$21:$O$419,'Campaigns &amp; Budget'!$L$21:$L$419,A138))</x:f>
      </x:c>
      <x:c r="H138" s="18" t="str">
        <x:f>IF(A138="","",IF(ISBLANK(F138),"",F138-G138))</x:f>
      </x:c>
      <x:c r="I138" s="20" t="str">
        <x:f>IF(OR(A138="",ISBLANK(F138),F138=0),"",(G138-F138)/F138)</x:f>
      </x:c>
      <x:c r="J138" s="16" t="str">
        <x:f>IF(A138="","",IF(COUNTIFS('Campaigns &amp; Budget'!$A$21:$A$219,A138)&gt;1,"Duplicate budget ID",IF(COUNTIFS('Campaigns &amp; Budget'!$A$7:$A$8,B138)&lt;&gt;1,"Unknown campaign",IF(ISBLANK(F138),"Missing budget",""))))</x:f>
      </x:c>
      <x:c r="L138" s="5"/>
      <x:c r="M138" s="10"/>
      <x:c r="N138" s="5"/>
      <x:c r="O138" s="14"/>
      <x:c r="P138" s="16" t="str">
        <x:f>IF(L138="","",IFERROR(INDEX('Campaigns &amp; Budget'!$B$21:$B$219,MATCH(L138,'Campaigns &amp; Budget'!$A$21:$A$219,0)),""))</x:f>
      </x:c>
      <x:c r="Q138" s="16" t="str">
        <x:f>IF(AND(L138="",ISBLANK(M138),N138="",ISBLANK(O138)),"",IF(L138="","Missing budget ID",IF(P138="","Unknown budget ID",IF(ISBLANK(O138),"Missing cost",IF(ISBLANK(M138),"Missing date","")))))</x:f>
      </x:c>
    </x:row>
    <x:row r="139" ht="24" customHeight="1">
      <x:c r="A139" s="5"/>
      <x:c r="B139" s="5"/>
      <x:c r="C139" s="5"/>
      <x:c r="D139" s="5"/>
      <x:c r="E139" s="5"/>
      <x:c r="F139" s="14"/>
      <x:c r="G139" s="18" t="str">
        <x:f>IF(A139="","",SUMIFS('Campaigns &amp; Budget'!$O$21:$O$419,'Campaigns &amp; Budget'!$L$21:$L$419,A139))</x:f>
      </x:c>
      <x:c r="H139" s="18" t="str">
        <x:f>IF(A139="","",IF(ISBLANK(F139),"",F139-G139))</x:f>
      </x:c>
      <x:c r="I139" s="20" t="str">
        <x:f>IF(OR(A139="",ISBLANK(F139),F139=0),"",(G139-F139)/F139)</x:f>
      </x:c>
      <x:c r="J139" s="16" t="str">
        <x:f>IF(A139="","",IF(COUNTIFS('Campaigns &amp; Budget'!$A$21:$A$219,A139)&gt;1,"Duplicate budget ID",IF(COUNTIFS('Campaigns &amp; Budget'!$A$7:$A$8,B139)&lt;&gt;1,"Unknown campaign",IF(ISBLANK(F139),"Missing budget",""))))</x:f>
      </x:c>
      <x:c r="L139" s="5"/>
      <x:c r="M139" s="10"/>
      <x:c r="N139" s="5"/>
      <x:c r="O139" s="14"/>
      <x:c r="P139" s="16" t="str">
        <x:f>IF(L139="","",IFERROR(INDEX('Campaigns &amp; Budget'!$B$21:$B$219,MATCH(L139,'Campaigns &amp; Budget'!$A$21:$A$219,0)),""))</x:f>
      </x:c>
      <x:c r="Q139" s="16" t="str">
        <x:f>IF(AND(L139="",ISBLANK(M139),N139="",ISBLANK(O139)),"",IF(L139="","Missing budget ID",IF(P139="","Unknown budget ID",IF(ISBLANK(O139),"Missing cost",IF(ISBLANK(M139),"Missing date","")))))</x:f>
      </x:c>
    </x:row>
    <x:row r="140" ht="24" customHeight="1">
      <x:c r="A140" s="5"/>
      <x:c r="B140" s="5"/>
      <x:c r="C140" s="5"/>
      <x:c r="D140" s="5"/>
      <x:c r="E140" s="5"/>
      <x:c r="F140" s="14"/>
      <x:c r="G140" s="18" t="str">
        <x:f>IF(A140="","",SUMIFS('Campaigns &amp; Budget'!$O$21:$O$419,'Campaigns &amp; Budget'!$L$21:$L$419,A140))</x:f>
      </x:c>
      <x:c r="H140" s="18" t="str">
        <x:f>IF(A140="","",IF(ISBLANK(F140),"",F140-G140))</x:f>
      </x:c>
      <x:c r="I140" s="20" t="str">
        <x:f>IF(OR(A140="",ISBLANK(F140),F140=0),"",(G140-F140)/F140)</x:f>
      </x:c>
      <x:c r="J140" s="16" t="str">
        <x:f>IF(A140="","",IF(COUNTIFS('Campaigns &amp; Budget'!$A$21:$A$219,A140)&gt;1,"Duplicate budget ID",IF(COUNTIFS('Campaigns &amp; Budget'!$A$7:$A$8,B140)&lt;&gt;1,"Unknown campaign",IF(ISBLANK(F140),"Missing budget",""))))</x:f>
      </x:c>
      <x:c r="L140" s="5"/>
      <x:c r="M140" s="10"/>
      <x:c r="N140" s="5"/>
      <x:c r="O140" s="14"/>
      <x:c r="P140" s="16" t="str">
        <x:f>IF(L140="","",IFERROR(INDEX('Campaigns &amp; Budget'!$B$21:$B$219,MATCH(L140,'Campaigns &amp; Budget'!$A$21:$A$219,0)),""))</x:f>
      </x:c>
      <x:c r="Q140" s="16" t="str">
        <x:f>IF(AND(L140="",ISBLANK(M140),N140="",ISBLANK(O140)),"",IF(L140="","Missing budget ID",IF(P140="","Unknown budget ID",IF(ISBLANK(O140),"Missing cost",IF(ISBLANK(M140),"Missing date","")))))</x:f>
      </x:c>
    </x:row>
    <x:row r="141" ht="24" customHeight="1">
      <x:c r="A141" s="5"/>
      <x:c r="B141" s="5"/>
      <x:c r="C141" s="5"/>
      <x:c r="D141" s="5"/>
      <x:c r="E141" s="5"/>
      <x:c r="F141" s="14"/>
      <x:c r="G141" s="18" t="str">
        <x:f>IF(A141="","",SUMIFS('Campaigns &amp; Budget'!$O$21:$O$419,'Campaigns &amp; Budget'!$L$21:$L$419,A141))</x:f>
      </x:c>
      <x:c r="H141" s="18" t="str">
        <x:f>IF(A141="","",IF(ISBLANK(F141),"",F141-G141))</x:f>
      </x:c>
      <x:c r="I141" s="20" t="str">
        <x:f>IF(OR(A141="",ISBLANK(F141),F141=0),"",(G141-F141)/F141)</x:f>
      </x:c>
      <x:c r="J141" s="16" t="str">
        <x:f>IF(A141="","",IF(COUNTIFS('Campaigns &amp; Budget'!$A$21:$A$219,A141)&gt;1,"Duplicate budget ID",IF(COUNTIFS('Campaigns &amp; Budget'!$A$7:$A$8,B141)&lt;&gt;1,"Unknown campaign",IF(ISBLANK(F141),"Missing budget",""))))</x:f>
      </x:c>
      <x:c r="L141" s="5"/>
      <x:c r="M141" s="10"/>
      <x:c r="N141" s="5"/>
      <x:c r="O141" s="14"/>
      <x:c r="P141" s="16" t="str">
        <x:f>IF(L141="","",IFERROR(INDEX('Campaigns &amp; Budget'!$B$21:$B$219,MATCH(L141,'Campaigns &amp; Budget'!$A$21:$A$219,0)),""))</x:f>
      </x:c>
      <x:c r="Q141" s="16" t="str">
        <x:f>IF(AND(L141="",ISBLANK(M141),N141="",ISBLANK(O141)),"",IF(L141="","Missing budget ID",IF(P141="","Unknown budget ID",IF(ISBLANK(O141),"Missing cost",IF(ISBLANK(M141),"Missing date","")))))</x:f>
      </x:c>
    </x:row>
    <x:row r="142" ht="24" customHeight="1">
      <x:c r="A142" s="5"/>
      <x:c r="B142" s="5"/>
      <x:c r="C142" s="5"/>
      <x:c r="D142" s="5"/>
      <x:c r="E142" s="5"/>
      <x:c r="F142" s="14"/>
      <x:c r="G142" s="18" t="str">
        <x:f>IF(A142="","",SUMIFS('Campaigns &amp; Budget'!$O$21:$O$419,'Campaigns &amp; Budget'!$L$21:$L$419,A142))</x:f>
      </x:c>
      <x:c r="H142" s="18" t="str">
        <x:f>IF(A142="","",IF(ISBLANK(F142),"",F142-G142))</x:f>
      </x:c>
      <x:c r="I142" s="20" t="str">
        <x:f>IF(OR(A142="",ISBLANK(F142),F142=0),"",(G142-F142)/F142)</x:f>
      </x:c>
      <x:c r="J142" s="16" t="str">
        <x:f>IF(A142="","",IF(COUNTIFS('Campaigns &amp; Budget'!$A$21:$A$219,A142)&gt;1,"Duplicate budget ID",IF(COUNTIFS('Campaigns &amp; Budget'!$A$7:$A$8,B142)&lt;&gt;1,"Unknown campaign",IF(ISBLANK(F142),"Missing budget",""))))</x:f>
      </x:c>
      <x:c r="L142" s="5"/>
      <x:c r="M142" s="10"/>
      <x:c r="N142" s="5"/>
      <x:c r="O142" s="14"/>
      <x:c r="P142" s="16" t="str">
        <x:f>IF(L142="","",IFERROR(INDEX('Campaigns &amp; Budget'!$B$21:$B$219,MATCH(L142,'Campaigns &amp; Budget'!$A$21:$A$219,0)),""))</x:f>
      </x:c>
      <x:c r="Q142" s="16" t="str">
        <x:f>IF(AND(L142="",ISBLANK(M142),N142="",ISBLANK(O142)),"",IF(L142="","Missing budget ID",IF(P142="","Unknown budget ID",IF(ISBLANK(O142),"Missing cost",IF(ISBLANK(M142),"Missing date","")))))</x:f>
      </x:c>
    </x:row>
    <x:row r="143" ht="24" customHeight="1">
      <x:c r="A143" s="5"/>
      <x:c r="B143" s="5"/>
      <x:c r="C143" s="5"/>
      <x:c r="D143" s="5"/>
      <x:c r="E143" s="5"/>
      <x:c r="F143" s="14"/>
      <x:c r="G143" s="18" t="str">
        <x:f>IF(A143="","",SUMIFS('Campaigns &amp; Budget'!$O$21:$O$419,'Campaigns &amp; Budget'!$L$21:$L$419,A143))</x:f>
      </x:c>
      <x:c r="H143" s="18" t="str">
        <x:f>IF(A143="","",IF(ISBLANK(F143),"",F143-G143))</x:f>
      </x:c>
      <x:c r="I143" s="20" t="str">
        <x:f>IF(OR(A143="",ISBLANK(F143),F143=0),"",(G143-F143)/F143)</x:f>
      </x:c>
      <x:c r="J143" s="16" t="str">
        <x:f>IF(A143="","",IF(COUNTIFS('Campaigns &amp; Budget'!$A$21:$A$219,A143)&gt;1,"Duplicate budget ID",IF(COUNTIFS('Campaigns &amp; Budget'!$A$7:$A$8,B143)&lt;&gt;1,"Unknown campaign",IF(ISBLANK(F143),"Missing budget",""))))</x:f>
      </x:c>
      <x:c r="L143" s="5"/>
      <x:c r="M143" s="10"/>
      <x:c r="N143" s="5"/>
      <x:c r="O143" s="14"/>
      <x:c r="P143" s="16" t="str">
        <x:f>IF(L143="","",IFERROR(INDEX('Campaigns &amp; Budget'!$B$21:$B$219,MATCH(L143,'Campaigns &amp; Budget'!$A$21:$A$219,0)),""))</x:f>
      </x:c>
      <x:c r="Q143" s="16" t="str">
        <x:f>IF(AND(L143="",ISBLANK(M143),N143="",ISBLANK(O143)),"",IF(L143="","Missing budget ID",IF(P143="","Unknown budget ID",IF(ISBLANK(O143),"Missing cost",IF(ISBLANK(M143),"Missing date","")))))</x:f>
      </x:c>
    </x:row>
    <x:row r="144" ht="24" customHeight="1">
      <x:c r="A144" s="5"/>
      <x:c r="B144" s="5"/>
      <x:c r="C144" s="5"/>
      <x:c r="D144" s="5"/>
      <x:c r="E144" s="5"/>
      <x:c r="F144" s="14"/>
      <x:c r="G144" s="18" t="str">
        <x:f>IF(A144="","",SUMIFS('Campaigns &amp; Budget'!$O$21:$O$419,'Campaigns &amp; Budget'!$L$21:$L$419,A144))</x:f>
      </x:c>
      <x:c r="H144" s="18" t="str">
        <x:f>IF(A144="","",IF(ISBLANK(F144),"",F144-G144))</x:f>
      </x:c>
      <x:c r="I144" s="20" t="str">
        <x:f>IF(OR(A144="",ISBLANK(F144),F144=0),"",(G144-F144)/F144)</x:f>
      </x:c>
      <x:c r="J144" s="16" t="str">
        <x:f>IF(A144="","",IF(COUNTIFS('Campaigns &amp; Budget'!$A$21:$A$219,A144)&gt;1,"Duplicate budget ID",IF(COUNTIFS('Campaigns &amp; Budget'!$A$7:$A$8,B144)&lt;&gt;1,"Unknown campaign",IF(ISBLANK(F144),"Missing budget",""))))</x:f>
      </x:c>
      <x:c r="L144" s="5"/>
      <x:c r="M144" s="10"/>
      <x:c r="N144" s="5"/>
      <x:c r="O144" s="14"/>
      <x:c r="P144" s="16" t="str">
        <x:f>IF(L144="","",IFERROR(INDEX('Campaigns &amp; Budget'!$B$21:$B$219,MATCH(L144,'Campaigns &amp; Budget'!$A$21:$A$219,0)),""))</x:f>
      </x:c>
      <x:c r="Q144" s="16" t="str">
        <x:f>IF(AND(L144="",ISBLANK(M144),N144="",ISBLANK(O144)),"",IF(L144="","Missing budget ID",IF(P144="","Unknown budget ID",IF(ISBLANK(O144),"Missing cost",IF(ISBLANK(M144),"Missing date","")))))</x:f>
      </x:c>
    </x:row>
    <x:row r="145" ht="24" customHeight="1">
      <x:c r="A145" s="5"/>
      <x:c r="B145" s="5"/>
      <x:c r="C145" s="5"/>
      <x:c r="D145" s="5"/>
      <x:c r="E145" s="5"/>
      <x:c r="F145" s="14"/>
      <x:c r="G145" s="18" t="str">
        <x:f>IF(A145="","",SUMIFS('Campaigns &amp; Budget'!$O$21:$O$419,'Campaigns &amp; Budget'!$L$21:$L$419,A145))</x:f>
      </x:c>
      <x:c r="H145" s="18" t="str">
        <x:f>IF(A145="","",IF(ISBLANK(F145),"",F145-G145))</x:f>
      </x:c>
      <x:c r="I145" s="20" t="str">
        <x:f>IF(OR(A145="",ISBLANK(F145),F145=0),"",(G145-F145)/F145)</x:f>
      </x:c>
      <x:c r="J145" s="16" t="str">
        <x:f>IF(A145="","",IF(COUNTIFS('Campaigns &amp; Budget'!$A$21:$A$219,A145)&gt;1,"Duplicate budget ID",IF(COUNTIFS('Campaigns &amp; Budget'!$A$7:$A$8,B145)&lt;&gt;1,"Unknown campaign",IF(ISBLANK(F145),"Missing budget",""))))</x:f>
      </x:c>
      <x:c r="L145" s="5"/>
      <x:c r="M145" s="10"/>
      <x:c r="N145" s="5"/>
      <x:c r="O145" s="14"/>
      <x:c r="P145" s="16" t="str">
        <x:f>IF(L145="","",IFERROR(INDEX('Campaigns &amp; Budget'!$B$21:$B$219,MATCH(L145,'Campaigns &amp; Budget'!$A$21:$A$219,0)),""))</x:f>
      </x:c>
      <x:c r="Q145" s="16" t="str">
        <x:f>IF(AND(L145="",ISBLANK(M145),N145="",ISBLANK(O145)),"",IF(L145="","Missing budget ID",IF(P145="","Unknown budget ID",IF(ISBLANK(O145),"Missing cost",IF(ISBLANK(M145),"Missing date","")))))</x:f>
      </x:c>
    </x:row>
    <x:row r="146" ht="24" customHeight="1">
      <x:c r="A146" s="5"/>
      <x:c r="B146" s="5"/>
      <x:c r="C146" s="5"/>
      <x:c r="D146" s="5"/>
      <x:c r="E146" s="5"/>
      <x:c r="F146" s="14"/>
      <x:c r="G146" s="18" t="str">
        <x:f>IF(A146="","",SUMIFS('Campaigns &amp; Budget'!$O$21:$O$419,'Campaigns &amp; Budget'!$L$21:$L$419,A146))</x:f>
      </x:c>
      <x:c r="H146" s="18" t="str">
        <x:f>IF(A146="","",IF(ISBLANK(F146),"",F146-G146))</x:f>
      </x:c>
      <x:c r="I146" s="20" t="str">
        <x:f>IF(OR(A146="",ISBLANK(F146),F146=0),"",(G146-F146)/F146)</x:f>
      </x:c>
      <x:c r="J146" s="16" t="str">
        <x:f>IF(A146="","",IF(COUNTIFS('Campaigns &amp; Budget'!$A$21:$A$219,A146)&gt;1,"Duplicate budget ID",IF(COUNTIFS('Campaigns &amp; Budget'!$A$7:$A$8,B146)&lt;&gt;1,"Unknown campaign",IF(ISBLANK(F146),"Missing budget",""))))</x:f>
      </x:c>
      <x:c r="L146" s="5"/>
      <x:c r="M146" s="10"/>
      <x:c r="N146" s="5"/>
      <x:c r="O146" s="14"/>
      <x:c r="P146" s="16" t="str">
        <x:f>IF(L146="","",IFERROR(INDEX('Campaigns &amp; Budget'!$B$21:$B$219,MATCH(L146,'Campaigns &amp; Budget'!$A$21:$A$219,0)),""))</x:f>
      </x:c>
      <x:c r="Q146" s="16" t="str">
        <x:f>IF(AND(L146="",ISBLANK(M146),N146="",ISBLANK(O146)),"",IF(L146="","Missing budget ID",IF(P146="","Unknown budget ID",IF(ISBLANK(O146),"Missing cost",IF(ISBLANK(M146),"Missing date","")))))</x:f>
      </x:c>
    </x:row>
    <x:row r="147" ht="24" customHeight="1">
      <x:c r="A147" s="5"/>
      <x:c r="B147" s="5"/>
      <x:c r="C147" s="5"/>
      <x:c r="D147" s="5"/>
      <x:c r="E147" s="5"/>
      <x:c r="F147" s="14"/>
      <x:c r="G147" s="18" t="str">
        <x:f>IF(A147="","",SUMIFS('Campaigns &amp; Budget'!$O$21:$O$419,'Campaigns &amp; Budget'!$L$21:$L$419,A147))</x:f>
      </x:c>
      <x:c r="H147" s="18" t="str">
        <x:f>IF(A147="","",IF(ISBLANK(F147),"",F147-G147))</x:f>
      </x:c>
      <x:c r="I147" s="20" t="str">
        <x:f>IF(OR(A147="",ISBLANK(F147),F147=0),"",(G147-F147)/F147)</x:f>
      </x:c>
      <x:c r="J147" s="16" t="str">
        <x:f>IF(A147="","",IF(COUNTIFS('Campaigns &amp; Budget'!$A$21:$A$219,A147)&gt;1,"Duplicate budget ID",IF(COUNTIFS('Campaigns &amp; Budget'!$A$7:$A$8,B147)&lt;&gt;1,"Unknown campaign",IF(ISBLANK(F147),"Missing budget",""))))</x:f>
      </x:c>
      <x:c r="L147" s="5"/>
      <x:c r="M147" s="10"/>
      <x:c r="N147" s="5"/>
      <x:c r="O147" s="14"/>
      <x:c r="P147" s="16" t="str">
        <x:f>IF(L147="","",IFERROR(INDEX('Campaigns &amp; Budget'!$B$21:$B$219,MATCH(L147,'Campaigns &amp; Budget'!$A$21:$A$219,0)),""))</x:f>
      </x:c>
      <x:c r="Q147" s="16" t="str">
        <x:f>IF(AND(L147="",ISBLANK(M147),N147="",ISBLANK(O147)),"",IF(L147="","Missing budget ID",IF(P147="","Unknown budget ID",IF(ISBLANK(O147),"Missing cost",IF(ISBLANK(M147),"Missing date","")))))</x:f>
      </x:c>
    </x:row>
    <x:row r="148" ht="24" customHeight="1">
      <x:c r="A148" s="5"/>
      <x:c r="B148" s="5"/>
      <x:c r="C148" s="5"/>
      <x:c r="D148" s="5"/>
      <x:c r="E148" s="5"/>
      <x:c r="F148" s="14"/>
      <x:c r="G148" s="18" t="str">
        <x:f>IF(A148="","",SUMIFS('Campaigns &amp; Budget'!$O$21:$O$419,'Campaigns &amp; Budget'!$L$21:$L$419,A148))</x:f>
      </x:c>
      <x:c r="H148" s="18" t="str">
        <x:f>IF(A148="","",IF(ISBLANK(F148),"",F148-G148))</x:f>
      </x:c>
      <x:c r="I148" s="20" t="str">
        <x:f>IF(OR(A148="",ISBLANK(F148),F148=0),"",(G148-F148)/F148)</x:f>
      </x:c>
      <x:c r="J148" s="16" t="str">
        <x:f>IF(A148="","",IF(COUNTIFS('Campaigns &amp; Budget'!$A$21:$A$219,A148)&gt;1,"Duplicate budget ID",IF(COUNTIFS('Campaigns &amp; Budget'!$A$7:$A$8,B148)&lt;&gt;1,"Unknown campaign",IF(ISBLANK(F148),"Missing budget",""))))</x:f>
      </x:c>
      <x:c r="L148" s="5"/>
      <x:c r="M148" s="10"/>
      <x:c r="N148" s="5"/>
      <x:c r="O148" s="14"/>
      <x:c r="P148" s="16" t="str">
        <x:f>IF(L148="","",IFERROR(INDEX('Campaigns &amp; Budget'!$B$21:$B$219,MATCH(L148,'Campaigns &amp; Budget'!$A$21:$A$219,0)),""))</x:f>
      </x:c>
      <x:c r="Q148" s="16" t="str">
        <x:f>IF(AND(L148="",ISBLANK(M148),N148="",ISBLANK(O148)),"",IF(L148="","Missing budget ID",IF(P148="","Unknown budget ID",IF(ISBLANK(O148),"Missing cost",IF(ISBLANK(M148),"Missing date","")))))</x:f>
      </x:c>
    </x:row>
    <x:row r="149" ht="24" customHeight="1">
      <x:c r="A149" s="5"/>
      <x:c r="B149" s="5"/>
      <x:c r="C149" s="5"/>
      <x:c r="D149" s="5"/>
      <x:c r="E149" s="5"/>
      <x:c r="F149" s="14"/>
      <x:c r="G149" s="18" t="str">
        <x:f>IF(A149="","",SUMIFS('Campaigns &amp; Budget'!$O$21:$O$419,'Campaigns &amp; Budget'!$L$21:$L$419,A149))</x:f>
      </x:c>
      <x:c r="H149" s="18" t="str">
        <x:f>IF(A149="","",IF(ISBLANK(F149),"",F149-G149))</x:f>
      </x:c>
      <x:c r="I149" s="20" t="str">
        <x:f>IF(OR(A149="",ISBLANK(F149),F149=0),"",(G149-F149)/F149)</x:f>
      </x:c>
      <x:c r="J149" s="16" t="str">
        <x:f>IF(A149="","",IF(COUNTIFS('Campaigns &amp; Budget'!$A$21:$A$219,A149)&gt;1,"Duplicate budget ID",IF(COUNTIFS('Campaigns &amp; Budget'!$A$7:$A$8,B149)&lt;&gt;1,"Unknown campaign",IF(ISBLANK(F149),"Missing budget",""))))</x:f>
      </x:c>
      <x:c r="L149" s="5"/>
      <x:c r="M149" s="10"/>
      <x:c r="N149" s="5"/>
      <x:c r="O149" s="14"/>
      <x:c r="P149" s="16" t="str">
        <x:f>IF(L149="","",IFERROR(INDEX('Campaigns &amp; Budget'!$B$21:$B$219,MATCH(L149,'Campaigns &amp; Budget'!$A$21:$A$219,0)),""))</x:f>
      </x:c>
      <x:c r="Q149" s="16" t="str">
        <x:f>IF(AND(L149="",ISBLANK(M149),N149="",ISBLANK(O149)),"",IF(L149="","Missing budget ID",IF(P149="","Unknown budget ID",IF(ISBLANK(O149),"Missing cost",IF(ISBLANK(M149),"Missing date","")))))</x:f>
      </x:c>
    </x:row>
    <x:row r="150" ht="24" customHeight="1">
      <x:c r="A150" s="5"/>
      <x:c r="B150" s="5"/>
      <x:c r="C150" s="5"/>
      <x:c r="D150" s="5"/>
      <x:c r="E150" s="5"/>
      <x:c r="F150" s="14"/>
      <x:c r="G150" s="18" t="str">
        <x:f>IF(A150="","",SUMIFS('Campaigns &amp; Budget'!$O$21:$O$419,'Campaigns &amp; Budget'!$L$21:$L$419,A150))</x:f>
      </x:c>
      <x:c r="H150" s="18" t="str">
        <x:f>IF(A150="","",IF(ISBLANK(F150),"",F150-G150))</x:f>
      </x:c>
      <x:c r="I150" s="20" t="str">
        <x:f>IF(OR(A150="",ISBLANK(F150),F150=0),"",(G150-F150)/F150)</x:f>
      </x:c>
      <x:c r="J150" s="16" t="str">
        <x:f>IF(A150="","",IF(COUNTIFS('Campaigns &amp; Budget'!$A$21:$A$219,A150)&gt;1,"Duplicate budget ID",IF(COUNTIFS('Campaigns &amp; Budget'!$A$7:$A$8,B150)&lt;&gt;1,"Unknown campaign",IF(ISBLANK(F150),"Missing budget",""))))</x:f>
      </x:c>
      <x:c r="L150" s="5"/>
      <x:c r="M150" s="10"/>
      <x:c r="N150" s="5"/>
      <x:c r="O150" s="14"/>
      <x:c r="P150" s="16" t="str">
        <x:f>IF(L150="","",IFERROR(INDEX('Campaigns &amp; Budget'!$B$21:$B$219,MATCH(L150,'Campaigns &amp; Budget'!$A$21:$A$219,0)),""))</x:f>
      </x:c>
      <x:c r="Q150" s="16" t="str">
        <x:f>IF(AND(L150="",ISBLANK(M150),N150="",ISBLANK(O150)),"",IF(L150="","Missing budget ID",IF(P150="","Unknown budget ID",IF(ISBLANK(O150),"Missing cost",IF(ISBLANK(M150),"Missing date","")))))</x:f>
      </x:c>
    </x:row>
    <x:row r="151" ht="24" customHeight="1">
      <x:c r="A151" s="5"/>
      <x:c r="B151" s="5"/>
      <x:c r="C151" s="5"/>
      <x:c r="D151" s="5"/>
      <x:c r="E151" s="5"/>
      <x:c r="F151" s="14"/>
      <x:c r="G151" s="18" t="str">
        <x:f>IF(A151="","",SUMIFS('Campaigns &amp; Budget'!$O$21:$O$419,'Campaigns &amp; Budget'!$L$21:$L$419,A151))</x:f>
      </x:c>
      <x:c r="H151" s="18" t="str">
        <x:f>IF(A151="","",IF(ISBLANK(F151),"",F151-G151))</x:f>
      </x:c>
      <x:c r="I151" s="20" t="str">
        <x:f>IF(OR(A151="",ISBLANK(F151),F151=0),"",(G151-F151)/F151)</x:f>
      </x:c>
      <x:c r="J151" s="16" t="str">
        <x:f>IF(A151="","",IF(COUNTIFS('Campaigns &amp; Budget'!$A$21:$A$219,A151)&gt;1,"Duplicate budget ID",IF(COUNTIFS('Campaigns &amp; Budget'!$A$7:$A$8,B151)&lt;&gt;1,"Unknown campaign",IF(ISBLANK(F151),"Missing budget",""))))</x:f>
      </x:c>
      <x:c r="L151" s="5"/>
      <x:c r="M151" s="10"/>
      <x:c r="N151" s="5"/>
      <x:c r="O151" s="14"/>
      <x:c r="P151" s="16" t="str">
        <x:f>IF(L151="","",IFERROR(INDEX('Campaigns &amp; Budget'!$B$21:$B$219,MATCH(L151,'Campaigns &amp; Budget'!$A$21:$A$219,0)),""))</x:f>
      </x:c>
      <x:c r="Q151" s="16" t="str">
        <x:f>IF(AND(L151="",ISBLANK(M151),N151="",ISBLANK(O151)),"",IF(L151="","Missing budget ID",IF(P151="","Unknown budget ID",IF(ISBLANK(O151),"Missing cost",IF(ISBLANK(M151),"Missing date","")))))</x:f>
      </x:c>
    </x:row>
    <x:row r="152" ht="24" customHeight="1">
      <x:c r="A152" s="5"/>
      <x:c r="B152" s="5"/>
      <x:c r="C152" s="5"/>
      <x:c r="D152" s="5"/>
      <x:c r="E152" s="5"/>
      <x:c r="F152" s="14"/>
      <x:c r="G152" s="18" t="str">
        <x:f>IF(A152="","",SUMIFS('Campaigns &amp; Budget'!$O$21:$O$419,'Campaigns &amp; Budget'!$L$21:$L$419,A152))</x:f>
      </x:c>
      <x:c r="H152" s="18" t="str">
        <x:f>IF(A152="","",IF(ISBLANK(F152),"",F152-G152))</x:f>
      </x:c>
      <x:c r="I152" s="20" t="str">
        <x:f>IF(OR(A152="",ISBLANK(F152),F152=0),"",(G152-F152)/F152)</x:f>
      </x:c>
      <x:c r="J152" s="16" t="str">
        <x:f>IF(A152="","",IF(COUNTIFS('Campaigns &amp; Budget'!$A$21:$A$219,A152)&gt;1,"Duplicate budget ID",IF(COUNTIFS('Campaigns &amp; Budget'!$A$7:$A$8,B152)&lt;&gt;1,"Unknown campaign",IF(ISBLANK(F152),"Missing budget",""))))</x:f>
      </x:c>
      <x:c r="L152" s="5"/>
      <x:c r="M152" s="10"/>
      <x:c r="N152" s="5"/>
      <x:c r="O152" s="14"/>
      <x:c r="P152" s="16" t="str">
        <x:f>IF(L152="","",IFERROR(INDEX('Campaigns &amp; Budget'!$B$21:$B$219,MATCH(L152,'Campaigns &amp; Budget'!$A$21:$A$219,0)),""))</x:f>
      </x:c>
      <x:c r="Q152" s="16" t="str">
        <x:f>IF(AND(L152="",ISBLANK(M152),N152="",ISBLANK(O152)),"",IF(L152="","Missing budget ID",IF(P152="","Unknown budget ID",IF(ISBLANK(O152),"Missing cost",IF(ISBLANK(M152),"Missing date","")))))</x:f>
      </x:c>
    </x:row>
    <x:row r="153" ht="24" customHeight="1">
      <x:c r="A153" s="5"/>
      <x:c r="B153" s="5"/>
      <x:c r="C153" s="5"/>
      <x:c r="D153" s="5"/>
      <x:c r="E153" s="5"/>
      <x:c r="F153" s="14"/>
      <x:c r="G153" s="18" t="str">
        <x:f>IF(A153="","",SUMIFS('Campaigns &amp; Budget'!$O$21:$O$419,'Campaigns &amp; Budget'!$L$21:$L$419,A153))</x:f>
      </x:c>
      <x:c r="H153" s="18" t="str">
        <x:f>IF(A153="","",IF(ISBLANK(F153),"",F153-G153))</x:f>
      </x:c>
      <x:c r="I153" s="20" t="str">
        <x:f>IF(OR(A153="",ISBLANK(F153),F153=0),"",(G153-F153)/F153)</x:f>
      </x:c>
      <x:c r="J153" s="16" t="str">
        <x:f>IF(A153="","",IF(COUNTIFS('Campaigns &amp; Budget'!$A$21:$A$219,A153)&gt;1,"Duplicate budget ID",IF(COUNTIFS('Campaigns &amp; Budget'!$A$7:$A$8,B153)&lt;&gt;1,"Unknown campaign",IF(ISBLANK(F153),"Missing budget",""))))</x:f>
      </x:c>
      <x:c r="L153" s="5"/>
      <x:c r="M153" s="10"/>
      <x:c r="N153" s="5"/>
      <x:c r="O153" s="14"/>
      <x:c r="P153" s="16" t="str">
        <x:f>IF(L153="","",IFERROR(INDEX('Campaigns &amp; Budget'!$B$21:$B$219,MATCH(L153,'Campaigns &amp; Budget'!$A$21:$A$219,0)),""))</x:f>
      </x:c>
      <x:c r="Q153" s="16" t="str">
        <x:f>IF(AND(L153="",ISBLANK(M153),N153="",ISBLANK(O153)),"",IF(L153="","Missing budget ID",IF(P153="","Unknown budget ID",IF(ISBLANK(O153),"Missing cost",IF(ISBLANK(M153),"Missing date","")))))</x:f>
      </x:c>
    </x:row>
    <x:row r="154" ht="24" customHeight="1">
      <x:c r="A154" s="5"/>
      <x:c r="B154" s="5"/>
      <x:c r="C154" s="5"/>
      <x:c r="D154" s="5"/>
      <x:c r="E154" s="5"/>
      <x:c r="F154" s="14"/>
      <x:c r="G154" s="18" t="str">
        <x:f>IF(A154="","",SUMIFS('Campaigns &amp; Budget'!$O$21:$O$419,'Campaigns &amp; Budget'!$L$21:$L$419,A154))</x:f>
      </x:c>
      <x:c r="H154" s="18" t="str">
        <x:f>IF(A154="","",IF(ISBLANK(F154),"",F154-G154))</x:f>
      </x:c>
      <x:c r="I154" s="20" t="str">
        <x:f>IF(OR(A154="",ISBLANK(F154),F154=0),"",(G154-F154)/F154)</x:f>
      </x:c>
      <x:c r="J154" s="16" t="str">
        <x:f>IF(A154="","",IF(COUNTIFS('Campaigns &amp; Budget'!$A$21:$A$219,A154)&gt;1,"Duplicate budget ID",IF(COUNTIFS('Campaigns &amp; Budget'!$A$7:$A$8,B154)&lt;&gt;1,"Unknown campaign",IF(ISBLANK(F154),"Missing budget",""))))</x:f>
      </x:c>
      <x:c r="L154" s="5"/>
      <x:c r="M154" s="10"/>
      <x:c r="N154" s="5"/>
      <x:c r="O154" s="14"/>
      <x:c r="P154" s="16" t="str">
        <x:f>IF(L154="","",IFERROR(INDEX('Campaigns &amp; Budget'!$B$21:$B$219,MATCH(L154,'Campaigns &amp; Budget'!$A$21:$A$219,0)),""))</x:f>
      </x:c>
      <x:c r="Q154" s="16" t="str">
        <x:f>IF(AND(L154="",ISBLANK(M154),N154="",ISBLANK(O154)),"",IF(L154="","Missing budget ID",IF(P154="","Unknown budget ID",IF(ISBLANK(O154),"Missing cost",IF(ISBLANK(M154),"Missing date","")))))</x:f>
      </x:c>
    </x:row>
    <x:row r="155" ht="24" customHeight="1">
      <x:c r="A155" s="5"/>
      <x:c r="B155" s="5"/>
      <x:c r="C155" s="5"/>
      <x:c r="D155" s="5"/>
      <x:c r="E155" s="5"/>
      <x:c r="F155" s="14"/>
      <x:c r="G155" s="18" t="str">
        <x:f>IF(A155="","",SUMIFS('Campaigns &amp; Budget'!$O$21:$O$419,'Campaigns &amp; Budget'!$L$21:$L$419,A155))</x:f>
      </x:c>
      <x:c r="H155" s="18" t="str">
        <x:f>IF(A155="","",IF(ISBLANK(F155),"",F155-G155))</x:f>
      </x:c>
      <x:c r="I155" s="20" t="str">
        <x:f>IF(OR(A155="",ISBLANK(F155),F155=0),"",(G155-F155)/F155)</x:f>
      </x:c>
      <x:c r="J155" s="16" t="str">
        <x:f>IF(A155="","",IF(COUNTIFS('Campaigns &amp; Budget'!$A$21:$A$219,A155)&gt;1,"Duplicate budget ID",IF(COUNTIFS('Campaigns &amp; Budget'!$A$7:$A$8,B155)&lt;&gt;1,"Unknown campaign",IF(ISBLANK(F155),"Missing budget",""))))</x:f>
      </x:c>
      <x:c r="L155" s="5"/>
      <x:c r="M155" s="10"/>
      <x:c r="N155" s="5"/>
      <x:c r="O155" s="14"/>
      <x:c r="P155" s="16" t="str">
        <x:f>IF(L155="","",IFERROR(INDEX('Campaigns &amp; Budget'!$B$21:$B$219,MATCH(L155,'Campaigns &amp; Budget'!$A$21:$A$219,0)),""))</x:f>
      </x:c>
      <x:c r="Q155" s="16" t="str">
        <x:f>IF(AND(L155="",ISBLANK(M155),N155="",ISBLANK(O155)),"",IF(L155="","Missing budget ID",IF(P155="","Unknown budget ID",IF(ISBLANK(O155),"Missing cost",IF(ISBLANK(M155),"Missing date","")))))</x:f>
      </x:c>
    </x:row>
    <x:row r="156" ht="24" customHeight="1">
      <x:c r="A156" s="5"/>
      <x:c r="B156" s="5"/>
      <x:c r="C156" s="5"/>
      <x:c r="D156" s="5"/>
      <x:c r="E156" s="5"/>
      <x:c r="F156" s="14"/>
      <x:c r="G156" s="18" t="str">
        <x:f>IF(A156="","",SUMIFS('Campaigns &amp; Budget'!$O$21:$O$419,'Campaigns &amp; Budget'!$L$21:$L$419,A156))</x:f>
      </x:c>
      <x:c r="H156" s="18" t="str">
        <x:f>IF(A156="","",IF(ISBLANK(F156),"",F156-G156))</x:f>
      </x:c>
      <x:c r="I156" s="20" t="str">
        <x:f>IF(OR(A156="",ISBLANK(F156),F156=0),"",(G156-F156)/F156)</x:f>
      </x:c>
      <x:c r="J156" s="16" t="str">
        <x:f>IF(A156="","",IF(COUNTIFS('Campaigns &amp; Budget'!$A$21:$A$219,A156)&gt;1,"Duplicate budget ID",IF(COUNTIFS('Campaigns &amp; Budget'!$A$7:$A$8,B156)&lt;&gt;1,"Unknown campaign",IF(ISBLANK(F156),"Missing budget",""))))</x:f>
      </x:c>
      <x:c r="L156" s="5"/>
      <x:c r="M156" s="10"/>
      <x:c r="N156" s="5"/>
      <x:c r="O156" s="14"/>
      <x:c r="P156" s="16" t="str">
        <x:f>IF(L156="","",IFERROR(INDEX('Campaigns &amp; Budget'!$B$21:$B$219,MATCH(L156,'Campaigns &amp; Budget'!$A$21:$A$219,0)),""))</x:f>
      </x:c>
      <x:c r="Q156" s="16" t="str">
        <x:f>IF(AND(L156="",ISBLANK(M156),N156="",ISBLANK(O156)),"",IF(L156="","Missing budget ID",IF(P156="","Unknown budget ID",IF(ISBLANK(O156),"Missing cost",IF(ISBLANK(M156),"Missing date","")))))</x:f>
      </x:c>
    </x:row>
    <x:row r="157" ht="24" customHeight="1">
      <x:c r="A157" s="5"/>
      <x:c r="B157" s="5"/>
      <x:c r="C157" s="5"/>
      <x:c r="D157" s="5"/>
      <x:c r="E157" s="5"/>
      <x:c r="F157" s="14"/>
      <x:c r="G157" s="18" t="str">
        <x:f>IF(A157="","",SUMIFS('Campaigns &amp; Budget'!$O$21:$O$419,'Campaigns &amp; Budget'!$L$21:$L$419,A157))</x:f>
      </x:c>
      <x:c r="H157" s="18" t="str">
        <x:f>IF(A157="","",IF(ISBLANK(F157),"",F157-G157))</x:f>
      </x:c>
      <x:c r="I157" s="20" t="str">
        <x:f>IF(OR(A157="",ISBLANK(F157),F157=0),"",(G157-F157)/F157)</x:f>
      </x:c>
      <x:c r="J157" s="16" t="str">
        <x:f>IF(A157="","",IF(COUNTIFS('Campaigns &amp; Budget'!$A$21:$A$219,A157)&gt;1,"Duplicate budget ID",IF(COUNTIFS('Campaigns &amp; Budget'!$A$7:$A$8,B157)&lt;&gt;1,"Unknown campaign",IF(ISBLANK(F157),"Missing budget",""))))</x:f>
      </x:c>
      <x:c r="L157" s="5"/>
      <x:c r="M157" s="10"/>
      <x:c r="N157" s="5"/>
      <x:c r="O157" s="14"/>
      <x:c r="P157" s="16" t="str">
        <x:f>IF(L157="","",IFERROR(INDEX('Campaigns &amp; Budget'!$B$21:$B$219,MATCH(L157,'Campaigns &amp; Budget'!$A$21:$A$219,0)),""))</x:f>
      </x:c>
      <x:c r="Q157" s="16" t="str">
        <x:f>IF(AND(L157="",ISBLANK(M157),N157="",ISBLANK(O157)),"",IF(L157="","Missing budget ID",IF(P157="","Unknown budget ID",IF(ISBLANK(O157),"Missing cost",IF(ISBLANK(M157),"Missing date","")))))</x:f>
      </x:c>
    </x:row>
    <x:row r="158" ht="24" customHeight="1">
      <x:c r="A158" s="5"/>
      <x:c r="B158" s="5"/>
      <x:c r="C158" s="5"/>
      <x:c r="D158" s="5"/>
      <x:c r="E158" s="5"/>
      <x:c r="F158" s="14"/>
      <x:c r="G158" s="18" t="str">
        <x:f>IF(A158="","",SUMIFS('Campaigns &amp; Budget'!$O$21:$O$419,'Campaigns &amp; Budget'!$L$21:$L$419,A158))</x:f>
      </x:c>
      <x:c r="H158" s="18" t="str">
        <x:f>IF(A158="","",IF(ISBLANK(F158),"",F158-G158))</x:f>
      </x:c>
      <x:c r="I158" s="20" t="str">
        <x:f>IF(OR(A158="",ISBLANK(F158),F158=0),"",(G158-F158)/F158)</x:f>
      </x:c>
      <x:c r="J158" s="16" t="str">
        <x:f>IF(A158="","",IF(COUNTIFS('Campaigns &amp; Budget'!$A$21:$A$219,A158)&gt;1,"Duplicate budget ID",IF(COUNTIFS('Campaigns &amp; Budget'!$A$7:$A$8,B158)&lt;&gt;1,"Unknown campaign",IF(ISBLANK(F158),"Missing budget",""))))</x:f>
      </x:c>
      <x:c r="L158" s="5"/>
      <x:c r="M158" s="10"/>
      <x:c r="N158" s="5"/>
      <x:c r="O158" s="14"/>
      <x:c r="P158" s="16" t="str">
        <x:f>IF(L158="","",IFERROR(INDEX('Campaigns &amp; Budget'!$B$21:$B$219,MATCH(L158,'Campaigns &amp; Budget'!$A$21:$A$219,0)),""))</x:f>
      </x:c>
      <x:c r="Q158" s="16" t="str">
        <x:f>IF(AND(L158="",ISBLANK(M158),N158="",ISBLANK(O158)),"",IF(L158="","Missing budget ID",IF(P158="","Unknown budget ID",IF(ISBLANK(O158),"Missing cost",IF(ISBLANK(M158),"Missing date","")))))</x:f>
      </x:c>
    </x:row>
    <x:row r="159" ht="24" customHeight="1">
      <x:c r="A159" s="5"/>
      <x:c r="B159" s="5"/>
      <x:c r="C159" s="5"/>
      <x:c r="D159" s="5"/>
      <x:c r="E159" s="5"/>
      <x:c r="F159" s="14"/>
      <x:c r="G159" s="18" t="str">
        <x:f>IF(A159="","",SUMIFS('Campaigns &amp; Budget'!$O$21:$O$419,'Campaigns &amp; Budget'!$L$21:$L$419,A159))</x:f>
      </x:c>
      <x:c r="H159" s="18" t="str">
        <x:f>IF(A159="","",IF(ISBLANK(F159),"",F159-G159))</x:f>
      </x:c>
      <x:c r="I159" s="20" t="str">
        <x:f>IF(OR(A159="",ISBLANK(F159),F159=0),"",(G159-F159)/F159)</x:f>
      </x:c>
      <x:c r="J159" s="16" t="str">
        <x:f>IF(A159="","",IF(COUNTIFS('Campaigns &amp; Budget'!$A$21:$A$219,A159)&gt;1,"Duplicate budget ID",IF(COUNTIFS('Campaigns &amp; Budget'!$A$7:$A$8,B159)&lt;&gt;1,"Unknown campaign",IF(ISBLANK(F159),"Missing budget",""))))</x:f>
      </x:c>
      <x:c r="L159" s="5"/>
      <x:c r="M159" s="10"/>
      <x:c r="N159" s="5"/>
      <x:c r="O159" s="14"/>
      <x:c r="P159" s="16" t="str">
        <x:f>IF(L159="","",IFERROR(INDEX('Campaigns &amp; Budget'!$B$21:$B$219,MATCH(L159,'Campaigns &amp; Budget'!$A$21:$A$219,0)),""))</x:f>
      </x:c>
      <x:c r="Q159" s="16" t="str">
        <x:f>IF(AND(L159="",ISBLANK(M159),N159="",ISBLANK(O159)),"",IF(L159="","Missing budget ID",IF(P159="","Unknown budget ID",IF(ISBLANK(O159),"Missing cost",IF(ISBLANK(M159),"Missing date","")))))</x:f>
      </x:c>
    </x:row>
    <x:row r="160" ht="24" customHeight="1">
      <x:c r="A160" s="5"/>
      <x:c r="B160" s="5"/>
      <x:c r="C160" s="5"/>
      <x:c r="D160" s="5"/>
      <x:c r="E160" s="5"/>
      <x:c r="F160" s="14"/>
      <x:c r="G160" s="18" t="str">
        <x:f>IF(A160="","",SUMIFS('Campaigns &amp; Budget'!$O$21:$O$419,'Campaigns &amp; Budget'!$L$21:$L$419,A160))</x:f>
      </x:c>
      <x:c r="H160" s="18" t="str">
        <x:f>IF(A160="","",IF(ISBLANK(F160),"",F160-G160))</x:f>
      </x:c>
      <x:c r="I160" s="20" t="str">
        <x:f>IF(OR(A160="",ISBLANK(F160),F160=0),"",(G160-F160)/F160)</x:f>
      </x:c>
      <x:c r="J160" s="16" t="str">
        <x:f>IF(A160="","",IF(COUNTIFS('Campaigns &amp; Budget'!$A$21:$A$219,A160)&gt;1,"Duplicate budget ID",IF(COUNTIFS('Campaigns &amp; Budget'!$A$7:$A$8,B160)&lt;&gt;1,"Unknown campaign",IF(ISBLANK(F160),"Missing budget",""))))</x:f>
      </x:c>
      <x:c r="L160" s="5"/>
      <x:c r="M160" s="10"/>
      <x:c r="N160" s="5"/>
      <x:c r="O160" s="14"/>
      <x:c r="P160" s="16" t="str">
        <x:f>IF(L160="","",IFERROR(INDEX('Campaigns &amp; Budget'!$B$21:$B$219,MATCH(L160,'Campaigns &amp; Budget'!$A$21:$A$219,0)),""))</x:f>
      </x:c>
      <x:c r="Q160" s="16" t="str">
        <x:f>IF(AND(L160="",ISBLANK(M160),N160="",ISBLANK(O160)),"",IF(L160="","Missing budget ID",IF(P160="","Unknown budget ID",IF(ISBLANK(O160),"Missing cost",IF(ISBLANK(M160),"Missing date","")))))</x:f>
      </x:c>
    </x:row>
    <x:row r="161" ht="24" customHeight="1">
      <x:c r="A161" s="5"/>
      <x:c r="B161" s="5"/>
      <x:c r="C161" s="5"/>
      <x:c r="D161" s="5"/>
      <x:c r="E161" s="5"/>
      <x:c r="F161" s="14"/>
      <x:c r="G161" s="18" t="str">
        <x:f>IF(A161="","",SUMIFS('Campaigns &amp; Budget'!$O$21:$O$419,'Campaigns &amp; Budget'!$L$21:$L$419,A161))</x:f>
      </x:c>
      <x:c r="H161" s="18" t="str">
        <x:f>IF(A161="","",IF(ISBLANK(F161),"",F161-G161))</x:f>
      </x:c>
      <x:c r="I161" s="20" t="str">
        <x:f>IF(OR(A161="",ISBLANK(F161),F161=0),"",(G161-F161)/F161)</x:f>
      </x:c>
      <x:c r="J161" s="16" t="str">
        <x:f>IF(A161="","",IF(COUNTIFS('Campaigns &amp; Budget'!$A$21:$A$219,A161)&gt;1,"Duplicate budget ID",IF(COUNTIFS('Campaigns &amp; Budget'!$A$7:$A$8,B161)&lt;&gt;1,"Unknown campaign",IF(ISBLANK(F161),"Missing budget",""))))</x:f>
      </x:c>
      <x:c r="L161" s="5"/>
      <x:c r="M161" s="10"/>
      <x:c r="N161" s="5"/>
      <x:c r="O161" s="14"/>
      <x:c r="P161" s="16" t="str">
        <x:f>IF(L161="","",IFERROR(INDEX('Campaigns &amp; Budget'!$B$21:$B$219,MATCH(L161,'Campaigns &amp; Budget'!$A$21:$A$219,0)),""))</x:f>
      </x:c>
      <x:c r="Q161" s="16" t="str">
        <x:f>IF(AND(L161="",ISBLANK(M161),N161="",ISBLANK(O161)),"",IF(L161="","Missing budget ID",IF(P161="","Unknown budget ID",IF(ISBLANK(O161),"Missing cost",IF(ISBLANK(M161),"Missing date","")))))</x:f>
      </x:c>
    </x:row>
    <x:row r="162" ht="24" customHeight="1">
      <x:c r="A162" s="5"/>
      <x:c r="B162" s="5"/>
      <x:c r="C162" s="5"/>
      <x:c r="D162" s="5"/>
      <x:c r="E162" s="5"/>
      <x:c r="F162" s="14"/>
      <x:c r="G162" s="18" t="str">
        <x:f>IF(A162="","",SUMIFS('Campaigns &amp; Budget'!$O$21:$O$419,'Campaigns &amp; Budget'!$L$21:$L$419,A162))</x:f>
      </x:c>
      <x:c r="H162" s="18" t="str">
        <x:f>IF(A162="","",IF(ISBLANK(F162),"",F162-G162))</x:f>
      </x:c>
      <x:c r="I162" s="20" t="str">
        <x:f>IF(OR(A162="",ISBLANK(F162),F162=0),"",(G162-F162)/F162)</x:f>
      </x:c>
      <x:c r="J162" s="16" t="str">
        <x:f>IF(A162="","",IF(COUNTIFS('Campaigns &amp; Budget'!$A$21:$A$219,A162)&gt;1,"Duplicate budget ID",IF(COUNTIFS('Campaigns &amp; Budget'!$A$7:$A$8,B162)&lt;&gt;1,"Unknown campaign",IF(ISBLANK(F162),"Missing budget",""))))</x:f>
      </x:c>
      <x:c r="L162" s="5"/>
      <x:c r="M162" s="10"/>
      <x:c r="N162" s="5"/>
      <x:c r="O162" s="14"/>
      <x:c r="P162" s="16" t="str">
        <x:f>IF(L162="","",IFERROR(INDEX('Campaigns &amp; Budget'!$B$21:$B$219,MATCH(L162,'Campaigns &amp; Budget'!$A$21:$A$219,0)),""))</x:f>
      </x:c>
      <x:c r="Q162" s="16" t="str">
        <x:f>IF(AND(L162="",ISBLANK(M162),N162="",ISBLANK(O162)),"",IF(L162="","Missing budget ID",IF(P162="","Unknown budget ID",IF(ISBLANK(O162),"Missing cost",IF(ISBLANK(M162),"Missing date","")))))</x:f>
      </x:c>
    </x:row>
    <x:row r="163" ht="24" customHeight="1">
      <x:c r="A163" s="5"/>
      <x:c r="B163" s="5"/>
      <x:c r="C163" s="5"/>
      <x:c r="D163" s="5"/>
      <x:c r="E163" s="5"/>
      <x:c r="F163" s="14"/>
      <x:c r="G163" s="18" t="str">
        <x:f>IF(A163="","",SUMIFS('Campaigns &amp; Budget'!$O$21:$O$419,'Campaigns &amp; Budget'!$L$21:$L$419,A163))</x:f>
      </x:c>
      <x:c r="H163" s="18" t="str">
        <x:f>IF(A163="","",IF(ISBLANK(F163),"",F163-G163))</x:f>
      </x:c>
      <x:c r="I163" s="20" t="str">
        <x:f>IF(OR(A163="",ISBLANK(F163),F163=0),"",(G163-F163)/F163)</x:f>
      </x:c>
      <x:c r="J163" s="16" t="str">
        <x:f>IF(A163="","",IF(COUNTIFS('Campaigns &amp; Budget'!$A$21:$A$219,A163)&gt;1,"Duplicate budget ID",IF(COUNTIFS('Campaigns &amp; Budget'!$A$7:$A$8,B163)&lt;&gt;1,"Unknown campaign",IF(ISBLANK(F163),"Missing budget",""))))</x:f>
      </x:c>
      <x:c r="L163" s="5"/>
      <x:c r="M163" s="10"/>
      <x:c r="N163" s="5"/>
      <x:c r="O163" s="14"/>
      <x:c r="P163" s="16" t="str">
        <x:f>IF(L163="","",IFERROR(INDEX('Campaigns &amp; Budget'!$B$21:$B$219,MATCH(L163,'Campaigns &amp; Budget'!$A$21:$A$219,0)),""))</x:f>
      </x:c>
      <x:c r="Q163" s="16" t="str">
        <x:f>IF(AND(L163="",ISBLANK(M163),N163="",ISBLANK(O163)),"",IF(L163="","Missing budget ID",IF(P163="","Unknown budget ID",IF(ISBLANK(O163),"Missing cost",IF(ISBLANK(M163),"Missing date","")))))</x:f>
      </x:c>
    </x:row>
    <x:row r="164" ht="24" customHeight="1">
      <x:c r="A164" s="5"/>
      <x:c r="B164" s="5"/>
      <x:c r="C164" s="5"/>
      <x:c r="D164" s="5"/>
      <x:c r="E164" s="5"/>
      <x:c r="F164" s="14"/>
      <x:c r="G164" s="18" t="str">
        <x:f>IF(A164="","",SUMIFS('Campaigns &amp; Budget'!$O$21:$O$419,'Campaigns &amp; Budget'!$L$21:$L$419,A164))</x:f>
      </x:c>
      <x:c r="H164" s="18" t="str">
        <x:f>IF(A164="","",IF(ISBLANK(F164),"",F164-G164))</x:f>
      </x:c>
      <x:c r="I164" s="20" t="str">
        <x:f>IF(OR(A164="",ISBLANK(F164),F164=0),"",(G164-F164)/F164)</x:f>
      </x:c>
      <x:c r="J164" s="16" t="str">
        <x:f>IF(A164="","",IF(COUNTIFS('Campaigns &amp; Budget'!$A$21:$A$219,A164)&gt;1,"Duplicate budget ID",IF(COUNTIFS('Campaigns &amp; Budget'!$A$7:$A$8,B164)&lt;&gt;1,"Unknown campaign",IF(ISBLANK(F164),"Missing budget",""))))</x:f>
      </x:c>
      <x:c r="L164" s="5"/>
      <x:c r="M164" s="10"/>
      <x:c r="N164" s="5"/>
      <x:c r="O164" s="14"/>
      <x:c r="P164" s="16" t="str">
        <x:f>IF(L164="","",IFERROR(INDEX('Campaigns &amp; Budget'!$B$21:$B$219,MATCH(L164,'Campaigns &amp; Budget'!$A$21:$A$219,0)),""))</x:f>
      </x:c>
      <x:c r="Q164" s="16" t="str">
        <x:f>IF(AND(L164="",ISBLANK(M164),N164="",ISBLANK(O164)),"",IF(L164="","Missing budget ID",IF(P164="","Unknown budget ID",IF(ISBLANK(O164),"Missing cost",IF(ISBLANK(M164),"Missing date","")))))</x:f>
      </x:c>
    </x:row>
    <x:row r="165" ht="24" customHeight="1">
      <x:c r="A165" s="5"/>
      <x:c r="B165" s="5"/>
      <x:c r="C165" s="5"/>
      <x:c r="D165" s="5"/>
      <x:c r="E165" s="5"/>
      <x:c r="F165" s="14"/>
      <x:c r="G165" s="18" t="str">
        <x:f>IF(A165="","",SUMIFS('Campaigns &amp; Budget'!$O$21:$O$419,'Campaigns &amp; Budget'!$L$21:$L$419,A165))</x:f>
      </x:c>
      <x:c r="H165" s="18" t="str">
        <x:f>IF(A165="","",IF(ISBLANK(F165),"",F165-G165))</x:f>
      </x:c>
      <x:c r="I165" s="20" t="str">
        <x:f>IF(OR(A165="",ISBLANK(F165),F165=0),"",(G165-F165)/F165)</x:f>
      </x:c>
      <x:c r="J165" s="16" t="str">
        <x:f>IF(A165="","",IF(COUNTIFS('Campaigns &amp; Budget'!$A$21:$A$219,A165)&gt;1,"Duplicate budget ID",IF(COUNTIFS('Campaigns &amp; Budget'!$A$7:$A$8,B165)&lt;&gt;1,"Unknown campaign",IF(ISBLANK(F165),"Missing budget",""))))</x:f>
      </x:c>
      <x:c r="L165" s="5"/>
      <x:c r="M165" s="10"/>
      <x:c r="N165" s="5"/>
      <x:c r="O165" s="14"/>
      <x:c r="P165" s="16" t="str">
        <x:f>IF(L165="","",IFERROR(INDEX('Campaigns &amp; Budget'!$B$21:$B$219,MATCH(L165,'Campaigns &amp; Budget'!$A$21:$A$219,0)),""))</x:f>
      </x:c>
      <x:c r="Q165" s="16" t="str">
        <x:f>IF(AND(L165="",ISBLANK(M165),N165="",ISBLANK(O165)),"",IF(L165="","Missing budget ID",IF(P165="","Unknown budget ID",IF(ISBLANK(O165),"Missing cost",IF(ISBLANK(M165),"Missing date","")))))</x:f>
      </x:c>
    </x:row>
    <x:row r="166" ht="24" customHeight="1">
      <x:c r="A166" s="5"/>
      <x:c r="B166" s="5"/>
      <x:c r="C166" s="5"/>
      <x:c r="D166" s="5"/>
      <x:c r="E166" s="5"/>
      <x:c r="F166" s="14"/>
      <x:c r="G166" s="18" t="str">
        <x:f>IF(A166="","",SUMIFS('Campaigns &amp; Budget'!$O$21:$O$419,'Campaigns &amp; Budget'!$L$21:$L$419,A166))</x:f>
      </x:c>
      <x:c r="H166" s="18" t="str">
        <x:f>IF(A166="","",IF(ISBLANK(F166),"",F166-G166))</x:f>
      </x:c>
      <x:c r="I166" s="20" t="str">
        <x:f>IF(OR(A166="",ISBLANK(F166),F166=0),"",(G166-F166)/F166)</x:f>
      </x:c>
      <x:c r="J166" s="16" t="str">
        <x:f>IF(A166="","",IF(COUNTIFS('Campaigns &amp; Budget'!$A$21:$A$219,A166)&gt;1,"Duplicate budget ID",IF(COUNTIFS('Campaigns &amp; Budget'!$A$7:$A$8,B166)&lt;&gt;1,"Unknown campaign",IF(ISBLANK(F166),"Missing budget",""))))</x:f>
      </x:c>
      <x:c r="L166" s="5"/>
      <x:c r="M166" s="10"/>
      <x:c r="N166" s="5"/>
      <x:c r="O166" s="14"/>
      <x:c r="P166" s="16" t="str">
        <x:f>IF(L166="","",IFERROR(INDEX('Campaigns &amp; Budget'!$B$21:$B$219,MATCH(L166,'Campaigns &amp; Budget'!$A$21:$A$219,0)),""))</x:f>
      </x:c>
      <x:c r="Q166" s="16" t="str">
        <x:f>IF(AND(L166="",ISBLANK(M166),N166="",ISBLANK(O166)),"",IF(L166="","Missing budget ID",IF(P166="","Unknown budget ID",IF(ISBLANK(O166),"Missing cost",IF(ISBLANK(M166),"Missing date","")))))</x:f>
      </x:c>
    </x:row>
    <x:row r="167" ht="24" customHeight="1">
      <x:c r="A167" s="5"/>
      <x:c r="B167" s="5"/>
      <x:c r="C167" s="5"/>
      <x:c r="D167" s="5"/>
      <x:c r="E167" s="5"/>
      <x:c r="F167" s="14"/>
      <x:c r="G167" s="18" t="str">
        <x:f>IF(A167="","",SUMIFS('Campaigns &amp; Budget'!$O$21:$O$419,'Campaigns &amp; Budget'!$L$21:$L$419,A167))</x:f>
      </x:c>
      <x:c r="H167" s="18" t="str">
        <x:f>IF(A167="","",IF(ISBLANK(F167),"",F167-G167))</x:f>
      </x:c>
      <x:c r="I167" s="20" t="str">
        <x:f>IF(OR(A167="",ISBLANK(F167),F167=0),"",(G167-F167)/F167)</x:f>
      </x:c>
      <x:c r="J167" s="16" t="str">
        <x:f>IF(A167="","",IF(COUNTIFS('Campaigns &amp; Budget'!$A$21:$A$219,A167)&gt;1,"Duplicate budget ID",IF(COUNTIFS('Campaigns &amp; Budget'!$A$7:$A$8,B167)&lt;&gt;1,"Unknown campaign",IF(ISBLANK(F167),"Missing budget",""))))</x:f>
      </x:c>
      <x:c r="L167" s="5"/>
      <x:c r="M167" s="10"/>
      <x:c r="N167" s="5"/>
      <x:c r="O167" s="14"/>
      <x:c r="P167" s="16" t="str">
        <x:f>IF(L167="","",IFERROR(INDEX('Campaigns &amp; Budget'!$B$21:$B$219,MATCH(L167,'Campaigns &amp; Budget'!$A$21:$A$219,0)),""))</x:f>
      </x:c>
      <x:c r="Q167" s="16" t="str">
        <x:f>IF(AND(L167="",ISBLANK(M167),N167="",ISBLANK(O167)),"",IF(L167="","Missing budget ID",IF(P167="","Unknown budget ID",IF(ISBLANK(O167),"Missing cost",IF(ISBLANK(M167),"Missing date","")))))</x:f>
      </x:c>
    </x:row>
    <x:row r="168" ht="24" customHeight="1">
      <x:c r="A168" s="5"/>
      <x:c r="B168" s="5"/>
      <x:c r="C168" s="5"/>
      <x:c r="D168" s="5"/>
      <x:c r="E168" s="5"/>
      <x:c r="F168" s="14"/>
      <x:c r="G168" s="18" t="str">
        <x:f>IF(A168="","",SUMIFS('Campaigns &amp; Budget'!$O$21:$O$419,'Campaigns &amp; Budget'!$L$21:$L$419,A168))</x:f>
      </x:c>
      <x:c r="H168" s="18" t="str">
        <x:f>IF(A168="","",IF(ISBLANK(F168),"",F168-G168))</x:f>
      </x:c>
      <x:c r="I168" s="20" t="str">
        <x:f>IF(OR(A168="",ISBLANK(F168),F168=0),"",(G168-F168)/F168)</x:f>
      </x:c>
      <x:c r="J168" s="16" t="str">
        <x:f>IF(A168="","",IF(COUNTIFS('Campaigns &amp; Budget'!$A$21:$A$219,A168)&gt;1,"Duplicate budget ID",IF(COUNTIFS('Campaigns &amp; Budget'!$A$7:$A$8,B168)&lt;&gt;1,"Unknown campaign",IF(ISBLANK(F168),"Missing budget",""))))</x:f>
      </x:c>
      <x:c r="L168" s="5"/>
      <x:c r="M168" s="10"/>
      <x:c r="N168" s="5"/>
      <x:c r="O168" s="14"/>
      <x:c r="P168" s="16" t="str">
        <x:f>IF(L168="","",IFERROR(INDEX('Campaigns &amp; Budget'!$B$21:$B$219,MATCH(L168,'Campaigns &amp; Budget'!$A$21:$A$219,0)),""))</x:f>
      </x:c>
      <x:c r="Q168" s="16" t="str">
        <x:f>IF(AND(L168="",ISBLANK(M168),N168="",ISBLANK(O168)),"",IF(L168="","Missing budget ID",IF(P168="","Unknown budget ID",IF(ISBLANK(O168),"Missing cost",IF(ISBLANK(M168),"Missing date","")))))</x:f>
      </x:c>
    </x:row>
    <x:row r="169" ht="24" customHeight="1">
      <x:c r="A169" s="5"/>
      <x:c r="B169" s="5"/>
      <x:c r="C169" s="5"/>
      <x:c r="D169" s="5"/>
      <x:c r="E169" s="5"/>
      <x:c r="F169" s="14"/>
      <x:c r="G169" s="18" t="str">
        <x:f>IF(A169="","",SUMIFS('Campaigns &amp; Budget'!$O$21:$O$419,'Campaigns &amp; Budget'!$L$21:$L$419,A169))</x:f>
      </x:c>
      <x:c r="H169" s="18" t="str">
        <x:f>IF(A169="","",IF(ISBLANK(F169),"",F169-G169))</x:f>
      </x:c>
      <x:c r="I169" s="20" t="str">
        <x:f>IF(OR(A169="",ISBLANK(F169),F169=0),"",(G169-F169)/F169)</x:f>
      </x:c>
      <x:c r="J169" s="16" t="str">
        <x:f>IF(A169="","",IF(COUNTIFS('Campaigns &amp; Budget'!$A$21:$A$219,A169)&gt;1,"Duplicate budget ID",IF(COUNTIFS('Campaigns &amp; Budget'!$A$7:$A$8,B169)&lt;&gt;1,"Unknown campaign",IF(ISBLANK(F169),"Missing budget",""))))</x:f>
      </x:c>
      <x:c r="L169" s="5"/>
      <x:c r="M169" s="10"/>
      <x:c r="N169" s="5"/>
      <x:c r="O169" s="14"/>
      <x:c r="P169" s="16" t="str">
        <x:f>IF(L169="","",IFERROR(INDEX('Campaigns &amp; Budget'!$B$21:$B$219,MATCH(L169,'Campaigns &amp; Budget'!$A$21:$A$219,0)),""))</x:f>
      </x:c>
      <x:c r="Q169" s="16" t="str">
        <x:f>IF(AND(L169="",ISBLANK(M169),N169="",ISBLANK(O169)),"",IF(L169="","Missing budget ID",IF(P169="","Unknown budget ID",IF(ISBLANK(O169),"Missing cost",IF(ISBLANK(M169),"Missing date","")))))</x:f>
      </x:c>
    </x:row>
    <x:row r="170" ht="24" customHeight="1">
      <x:c r="A170" s="5"/>
      <x:c r="B170" s="5"/>
      <x:c r="C170" s="5"/>
      <x:c r="D170" s="5"/>
      <x:c r="E170" s="5"/>
      <x:c r="F170" s="14"/>
      <x:c r="G170" s="18" t="str">
        <x:f>IF(A170="","",SUMIFS('Campaigns &amp; Budget'!$O$21:$O$419,'Campaigns &amp; Budget'!$L$21:$L$419,A170))</x:f>
      </x:c>
      <x:c r="H170" s="18" t="str">
        <x:f>IF(A170="","",IF(ISBLANK(F170),"",F170-G170))</x:f>
      </x:c>
      <x:c r="I170" s="20" t="str">
        <x:f>IF(OR(A170="",ISBLANK(F170),F170=0),"",(G170-F170)/F170)</x:f>
      </x:c>
      <x:c r="J170" s="16" t="str">
        <x:f>IF(A170="","",IF(COUNTIFS('Campaigns &amp; Budget'!$A$21:$A$219,A170)&gt;1,"Duplicate budget ID",IF(COUNTIFS('Campaigns &amp; Budget'!$A$7:$A$8,B170)&lt;&gt;1,"Unknown campaign",IF(ISBLANK(F170),"Missing budget",""))))</x:f>
      </x:c>
      <x:c r="L170" s="5"/>
      <x:c r="M170" s="10"/>
      <x:c r="N170" s="5"/>
      <x:c r="O170" s="14"/>
      <x:c r="P170" s="16" t="str">
        <x:f>IF(L170="","",IFERROR(INDEX('Campaigns &amp; Budget'!$B$21:$B$219,MATCH(L170,'Campaigns &amp; Budget'!$A$21:$A$219,0)),""))</x:f>
      </x:c>
      <x:c r="Q170" s="16" t="str">
        <x:f>IF(AND(L170="",ISBLANK(M170),N170="",ISBLANK(O170)),"",IF(L170="","Missing budget ID",IF(P170="","Unknown budget ID",IF(ISBLANK(O170),"Missing cost",IF(ISBLANK(M170),"Missing date","")))))</x:f>
      </x:c>
    </x:row>
    <x:row r="171" ht="24" customHeight="1">
      <x:c r="A171" s="5"/>
      <x:c r="B171" s="5"/>
      <x:c r="C171" s="5"/>
      <x:c r="D171" s="5"/>
      <x:c r="E171" s="5"/>
      <x:c r="F171" s="14"/>
      <x:c r="G171" s="18" t="str">
        <x:f>IF(A171="","",SUMIFS('Campaigns &amp; Budget'!$O$21:$O$419,'Campaigns &amp; Budget'!$L$21:$L$419,A171))</x:f>
      </x:c>
      <x:c r="H171" s="18" t="str">
        <x:f>IF(A171="","",IF(ISBLANK(F171),"",F171-G171))</x:f>
      </x:c>
      <x:c r="I171" s="20" t="str">
        <x:f>IF(OR(A171="",ISBLANK(F171),F171=0),"",(G171-F171)/F171)</x:f>
      </x:c>
      <x:c r="J171" s="16" t="str">
        <x:f>IF(A171="","",IF(COUNTIFS('Campaigns &amp; Budget'!$A$21:$A$219,A171)&gt;1,"Duplicate budget ID",IF(COUNTIFS('Campaigns &amp; Budget'!$A$7:$A$8,B171)&lt;&gt;1,"Unknown campaign",IF(ISBLANK(F171),"Missing budget",""))))</x:f>
      </x:c>
      <x:c r="L171" s="5"/>
      <x:c r="M171" s="10"/>
      <x:c r="N171" s="5"/>
      <x:c r="O171" s="14"/>
      <x:c r="P171" s="16" t="str">
        <x:f>IF(L171="","",IFERROR(INDEX('Campaigns &amp; Budget'!$B$21:$B$219,MATCH(L171,'Campaigns &amp; Budget'!$A$21:$A$219,0)),""))</x:f>
      </x:c>
      <x:c r="Q171" s="16" t="str">
        <x:f>IF(AND(L171="",ISBLANK(M171),N171="",ISBLANK(O171)),"",IF(L171="","Missing budget ID",IF(P171="","Unknown budget ID",IF(ISBLANK(O171),"Missing cost",IF(ISBLANK(M171),"Missing date","")))))</x:f>
      </x:c>
    </x:row>
    <x:row r="172" ht="24" customHeight="1">
      <x:c r="A172" s="5"/>
      <x:c r="B172" s="5"/>
      <x:c r="C172" s="5"/>
      <x:c r="D172" s="5"/>
      <x:c r="E172" s="5"/>
      <x:c r="F172" s="14"/>
      <x:c r="G172" s="18" t="str">
        <x:f>IF(A172="","",SUMIFS('Campaigns &amp; Budget'!$O$21:$O$419,'Campaigns &amp; Budget'!$L$21:$L$419,A172))</x:f>
      </x:c>
      <x:c r="H172" s="18" t="str">
        <x:f>IF(A172="","",IF(ISBLANK(F172),"",F172-G172))</x:f>
      </x:c>
      <x:c r="I172" s="20" t="str">
        <x:f>IF(OR(A172="",ISBLANK(F172),F172=0),"",(G172-F172)/F172)</x:f>
      </x:c>
      <x:c r="J172" s="16" t="str">
        <x:f>IF(A172="","",IF(COUNTIFS('Campaigns &amp; Budget'!$A$21:$A$219,A172)&gt;1,"Duplicate budget ID",IF(COUNTIFS('Campaigns &amp; Budget'!$A$7:$A$8,B172)&lt;&gt;1,"Unknown campaign",IF(ISBLANK(F172),"Missing budget",""))))</x:f>
      </x:c>
      <x:c r="L172" s="5"/>
      <x:c r="M172" s="10"/>
      <x:c r="N172" s="5"/>
      <x:c r="O172" s="14"/>
      <x:c r="P172" s="16" t="str">
        <x:f>IF(L172="","",IFERROR(INDEX('Campaigns &amp; Budget'!$B$21:$B$219,MATCH(L172,'Campaigns &amp; Budget'!$A$21:$A$219,0)),""))</x:f>
      </x:c>
      <x:c r="Q172" s="16" t="str">
        <x:f>IF(AND(L172="",ISBLANK(M172),N172="",ISBLANK(O172)),"",IF(L172="","Missing budget ID",IF(P172="","Unknown budget ID",IF(ISBLANK(O172),"Missing cost",IF(ISBLANK(M172),"Missing date","")))))</x:f>
      </x:c>
    </x:row>
    <x:row r="173" ht="24" customHeight="1">
      <x:c r="A173" s="5"/>
      <x:c r="B173" s="5"/>
      <x:c r="C173" s="5"/>
      <x:c r="D173" s="5"/>
      <x:c r="E173" s="5"/>
      <x:c r="F173" s="14"/>
      <x:c r="G173" s="18" t="str">
        <x:f>IF(A173="","",SUMIFS('Campaigns &amp; Budget'!$O$21:$O$419,'Campaigns &amp; Budget'!$L$21:$L$419,A173))</x:f>
      </x:c>
      <x:c r="H173" s="18" t="str">
        <x:f>IF(A173="","",IF(ISBLANK(F173),"",F173-G173))</x:f>
      </x:c>
      <x:c r="I173" s="20" t="str">
        <x:f>IF(OR(A173="",ISBLANK(F173),F173=0),"",(G173-F173)/F173)</x:f>
      </x:c>
      <x:c r="J173" s="16" t="str">
        <x:f>IF(A173="","",IF(COUNTIFS('Campaigns &amp; Budget'!$A$21:$A$219,A173)&gt;1,"Duplicate budget ID",IF(COUNTIFS('Campaigns &amp; Budget'!$A$7:$A$8,B173)&lt;&gt;1,"Unknown campaign",IF(ISBLANK(F173),"Missing budget",""))))</x:f>
      </x:c>
      <x:c r="L173" s="5"/>
      <x:c r="M173" s="10"/>
      <x:c r="N173" s="5"/>
      <x:c r="O173" s="14"/>
      <x:c r="P173" s="16" t="str">
        <x:f>IF(L173="","",IFERROR(INDEX('Campaigns &amp; Budget'!$B$21:$B$219,MATCH(L173,'Campaigns &amp; Budget'!$A$21:$A$219,0)),""))</x:f>
      </x:c>
      <x:c r="Q173" s="16" t="str">
        <x:f>IF(AND(L173="",ISBLANK(M173),N173="",ISBLANK(O173)),"",IF(L173="","Missing budget ID",IF(P173="","Unknown budget ID",IF(ISBLANK(O173),"Missing cost",IF(ISBLANK(M173),"Missing date","")))))</x:f>
      </x:c>
    </x:row>
    <x:row r="174" ht="24" customHeight="1">
      <x:c r="A174" s="5"/>
      <x:c r="B174" s="5"/>
      <x:c r="C174" s="5"/>
      <x:c r="D174" s="5"/>
      <x:c r="E174" s="5"/>
      <x:c r="F174" s="14"/>
      <x:c r="G174" s="18" t="str">
        <x:f>IF(A174="","",SUMIFS('Campaigns &amp; Budget'!$O$21:$O$419,'Campaigns &amp; Budget'!$L$21:$L$419,A174))</x:f>
      </x:c>
      <x:c r="H174" s="18" t="str">
        <x:f>IF(A174="","",IF(ISBLANK(F174),"",F174-G174))</x:f>
      </x:c>
      <x:c r="I174" s="20" t="str">
        <x:f>IF(OR(A174="",ISBLANK(F174),F174=0),"",(G174-F174)/F174)</x:f>
      </x:c>
      <x:c r="J174" s="16" t="str">
        <x:f>IF(A174="","",IF(COUNTIFS('Campaigns &amp; Budget'!$A$21:$A$219,A174)&gt;1,"Duplicate budget ID",IF(COUNTIFS('Campaigns &amp; Budget'!$A$7:$A$8,B174)&lt;&gt;1,"Unknown campaign",IF(ISBLANK(F174),"Missing budget",""))))</x:f>
      </x:c>
      <x:c r="L174" s="5"/>
      <x:c r="M174" s="10"/>
      <x:c r="N174" s="5"/>
      <x:c r="O174" s="14"/>
      <x:c r="P174" s="16" t="str">
        <x:f>IF(L174="","",IFERROR(INDEX('Campaigns &amp; Budget'!$B$21:$B$219,MATCH(L174,'Campaigns &amp; Budget'!$A$21:$A$219,0)),""))</x:f>
      </x:c>
      <x:c r="Q174" s="16" t="str">
        <x:f>IF(AND(L174="",ISBLANK(M174),N174="",ISBLANK(O174)),"",IF(L174="","Missing budget ID",IF(P174="","Unknown budget ID",IF(ISBLANK(O174),"Missing cost",IF(ISBLANK(M174),"Missing date","")))))</x:f>
      </x:c>
    </x:row>
    <x:row r="175" ht="24" customHeight="1">
      <x:c r="A175" s="5"/>
      <x:c r="B175" s="5"/>
      <x:c r="C175" s="5"/>
      <x:c r="D175" s="5"/>
      <x:c r="E175" s="5"/>
      <x:c r="F175" s="14"/>
      <x:c r="G175" s="18" t="str">
        <x:f>IF(A175="","",SUMIFS('Campaigns &amp; Budget'!$O$21:$O$419,'Campaigns &amp; Budget'!$L$21:$L$419,A175))</x:f>
      </x:c>
      <x:c r="H175" s="18" t="str">
        <x:f>IF(A175="","",IF(ISBLANK(F175),"",F175-G175))</x:f>
      </x:c>
      <x:c r="I175" s="20" t="str">
        <x:f>IF(OR(A175="",ISBLANK(F175),F175=0),"",(G175-F175)/F175)</x:f>
      </x:c>
      <x:c r="J175" s="16" t="str">
        <x:f>IF(A175="","",IF(COUNTIFS('Campaigns &amp; Budget'!$A$21:$A$219,A175)&gt;1,"Duplicate budget ID",IF(COUNTIFS('Campaigns &amp; Budget'!$A$7:$A$8,B175)&lt;&gt;1,"Unknown campaign",IF(ISBLANK(F175),"Missing budget",""))))</x:f>
      </x:c>
      <x:c r="L175" s="5"/>
      <x:c r="M175" s="10"/>
      <x:c r="N175" s="5"/>
      <x:c r="O175" s="14"/>
      <x:c r="P175" s="16" t="str">
        <x:f>IF(L175="","",IFERROR(INDEX('Campaigns &amp; Budget'!$B$21:$B$219,MATCH(L175,'Campaigns &amp; Budget'!$A$21:$A$219,0)),""))</x:f>
      </x:c>
      <x:c r="Q175" s="16" t="str">
        <x:f>IF(AND(L175="",ISBLANK(M175),N175="",ISBLANK(O175)),"",IF(L175="","Missing budget ID",IF(P175="","Unknown budget ID",IF(ISBLANK(O175),"Missing cost",IF(ISBLANK(M175),"Missing date","")))))</x:f>
      </x:c>
    </x:row>
    <x:row r="176" ht="24" customHeight="1">
      <x:c r="A176" s="5"/>
      <x:c r="B176" s="5"/>
      <x:c r="C176" s="5"/>
      <x:c r="D176" s="5"/>
      <x:c r="E176" s="5"/>
      <x:c r="F176" s="14"/>
      <x:c r="G176" s="18" t="str">
        <x:f>IF(A176="","",SUMIFS('Campaigns &amp; Budget'!$O$21:$O$419,'Campaigns &amp; Budget'!$L$21:$L$419,A176))</x:f>
      </x:c>
      <x:c r="H176" s="18" t="str">
        <x:f>IF(A176="","",IF(ISBLANK(F176),"",F176-G176))</x:f>
      </x:c>
      <x:c r="I176" s="20" t="str">
        <x:f>IF(OR(A176="",ISBLANK(F176),F176=0),"",(G176-F176)/F176)</x:f>
      </x:c>
      <x:c r="J176" s="16" t="str">
        <x:f>IF(A176="","",IF(COUNTIFS('Campaigns &amp; Budget'!$A$21:$A$219,A176)&gt;1,"Duplicate budget ID",IF(COUNTIFS('Campaigns &amp; Budget'!$A$7:$A$8,B176)&lt;&gt;1,"Unknown campaign",IF(ISBLANK(F176),"Missing budget",""))))</x:f>
      </x:c>
      <x:c r="L176" s="5"/>
      <x:c r="M176" s="10"/>
      <x:c r="N176" s="5"/>
      <x:c r="O176" s="14"/>
      <x:c r="P176" s="16" t="str">
        <x:f>IF(L176="","",IFERROR(INDEX('Campaigns &amp; Budget'!$B$21:$B$219,MATCH(L176,'Campaigns &amp; Budget'!$A$21:$A$219,0)),""))</x:f>
      </x:c>
      <x:c r="Q176" s="16" t="str">
        <x:f>IF(AND(L176="",ISBLANK(M176),N176="",ISBLANK(O176)),"",IF(L176="","Missing budget ID",IF(P176="","Unknown budget ID",IF(ISBLANK(O176),"Missing cost",IF(ISBLANK(M176),"Missing date","")))))</x:f>
      </x:c>
    </x:row>
    <x:row r="177" ht="24" customHeight="1">
      <x:c r="A177" s="5"/>
      <x:c r="B177" s="5"/>
      <x:c r="C177" s="5"/>
      <x:c r="D177" s="5"/>
      <x:c r="E177" s="5"/>
      <x:c r="F177" s="14"/>
      <x:c r="G177" s="18" t="str">
        <x:f>IF(A177="","",SUMIFS('Campaigns &amp; Budget'!$O$21:$O$419,'Campaigns &amp; Budget'!$L$21:$L$419,A177))</x:f>
      </x:c>
      <x:c r="H177" s="18" t="str">
        <x:f>IF(A177="","",IF(ISBLANK(F177),"",F177-G177))</x:f>
      </x:c>
      <x:c r="I177" s="20" t="str">
        <x:f>IF(OR(A177="",ISBLANK(F177),F177=0),"",(G177-F177)/F177)</x:f>
      </x:c>
      <x:c r="J177" s="16" t="str">
        <x:f>IF(A177="","",IF(COUNTIFS('Campaigns &amp; Budget'!$A$21:$A$219,A177)&gt;1,"Duplicate budget ID",IF(COUNTIFS('Campaigns &amp; Budget'!$A$7:$A$8,B177)&lt;&gt;1,"Unknown campaign",IF(ISBLANK(F177),"Missing budget",""))))</x:f>
      </x:c>
      <x:c r="L177" s="5"/>
      <x:c r="M177" s="10"/>
      <x:c r="N177" s="5"/>
      <x:c r="O177" s="14"/>
      <x:c r="P177" s="16" t="str">
        <x:f>IF(L177="","",IFERROR(INDEX('Campaigns &amp; Budget'!$B$21:$B$219,MATCH(L177,'Campaigns &amp; Budget'!$A$21:$A$219,0)),""))</x:f>
      </x:c>
      <x:c r="Q177" s="16" t="str">
        <x:f>IF(AND(L177="",ISBLANK(M177),N177="",ISBLANK(O177)),"",IF(L177="","Missing budget ID",IF(P177="","Unknown budget ID",IF(ISBLANK(O177),"Missing cost",IF(ISBLANK(M177),"Missing date","")))))</x:f>
      </x:c>
    </x:row>
    <x:row r="178" ht="24" customHeight="1">
      <x:c r="A178" s="5"/>
      <x:c r="B178" s="5"/>
      <x:c r="C178" s="5"/>
      <x:c r="D178" s="5"/>
      <x:c r="E178" s="5"/>
      <x:c r="F178" s="14"/>
      <x:c r="G178" s="18" t="str">
        <x:f>IF(A178="","",SUMIFS('Campaigns &amp; Budget'!$O$21:$O$419,'Campaigns &amp; Budget'!$L$21:$L$419,A178))</x:f>
      </x:c>
      <x:c r="H178" s="18" t="str">
        <x:f>IF(A178="","",IF(ISBLANK(F178),"",F178-G178))</x:f>
      </x:c>
      <x:c r="I178" s="20" t="str">
        <x:f>IF(OR(A178="",ISBLANK(F178),F178=0),"",(G178-F178)/F178)</x:f>
      </x:c>
      <x:c r="J178" s="16" t="str">
        <x:f>IF(A178="","",IF(COUNTIFS('Campaigns &amp; Budget'!$A$21:$A$219,A178)&gt;1,"Duplicate budget ID",IF(COUNTIFS('Campaigns &amp; Budget'!$A$7:$A$8,B178)&lt;&gt;1,"Unknown campaign",IF(ISBLANK(F178),"Missing budget",""))))</x:f>
      </x:c>
      <x:c r="L178" s="5"/>
      <x:c r="M178" s="10"/>
      <x:c r="N178" s="5"/>
      <x:c r="O178" s="14"/>
      <x:c r="P178" s="16" t="str">
        <x:f>IF(L178="","",IFERROR(INDEX('Campaigns &amp; Budget'!$B$21:$B$219,MATCH(L178,'Campaigns &amp; Budget'!$A$21:$A$219,0)),""))</x:f>
      </x:c>
      <x:c r="Q178" s="16" t="str">
        <x:f>IF(AND(L178="",ISBLANK(M178),N178="",ISBLANK(O178)),"",IF(L178="","Missing budget ID",IF(P178="","Unknown budget ID",IF(ISBLANK(O178),"Missing cost",IF(ISBLANK(M178),"Missing date","")))))</x:f>
      </x:c>
    </x:row>
    <x:row r="179" ht="24" customHeight="1">
      <x:c r="A179" s="5"/>
      <x:c r="B179" s="5"/>
      <x:c r="C179" s="5"/>
      <x:c r="D179" s="5"/>
      <x:c r="E179" s="5"/>
      <x:c r="F179" s="14"/>
      <x:c r="G179" s="18" t="str">
        <x:f>IF(A179="","",SUMIFS('Campaigns &amp; Budget'!$O$21:$O$419,'Campaigns &amp; Budget'!$L$21:$L$419,A179))</x:f>
      </x:c>
      <x:c r="H179" s="18" t="str">
        <x:f>IF(A179="","",IF(ISBLANK(F179),"",F179-G179))</x:f>
      </x:c>
      <x:c r="I179" s="20" t="str">
        <x:f>IF(OR(A179="",ISBLANK(F179),F179=0),"",(G179-F179)/F179)</x:f>
      </x:c>
      <x:c r="J179" s="16" t="str">
        <x:f>IF(A179="","",IF(COUNTIFS('Campaigns &amp; Budget'!$A$21:$A$219,A179)&gt;1,"Duplicate budget ID",IF(COUNTIFS('Campaigns &amp; Budget'!$A$7:$A$8,B179)&lt;&gt;1,"Unknown campaign",IF(ISBLANK(F179),"Missing budget",""))))</x:f>
      </x:c>
      <x:c r="L179" s="5"/>
      <x:c r="M179" s="10"/>
      <x:c r="N179" s="5"/>
      <x:c r="O179" s="14"/>
      <x:c r="P179" s="16" t="str">
        <x:f>IF(L179="","",IFERROR(INDEX('Campaigns &amp; Budget'!$B$21:$B$219,MATCH(L179,'Campaigns &amp; Budget'!$A$21:$A$219,0)),""))</x:f>
      </x:c>
      <x:c r="Q179" s="16" t="str">
        <x:f>IF(AND(L179="",ISBLANK(M179),N179="",ISBLANK(O179)),"",IF(L179="","Missing budget ID",IF(P179="","Unknown budget ID",IF(ISBLANK(O179),"Missing cost",IF(ISBLANK(M179),"Missing date","")))))</x:f>
      </x:c>
    </x:row>
    <x:row r="180" ht="24" customHeight="1">
      <x:c r="A180" s="5"/>
      <x:c r="B180" s="5"/>
      <x:c r="C180" s="5"/>
      <x:c r="D180" s="5"/>
      <x:c r="E180" s="5"/>
      <x:c r="F180" s="14"/>
      <x:c r="G180" s="18" t="str">
        <x:f>IF(A180="","",SUMIFS('Campaigns &amp; Budget'!$O$21:$O$419,'Campaigns &amp; Budget'!$L$21:$L$419,A180))</x:f>
      </x:c>
      <x:c r="H180" s="18" t="str">
        <x:f>IF(A180="","",IF(ISBLANK(F180),"",F180-G180))</x:f>
      </x:c>
      <x:c r="I180" s="20" t="str">
        <x:f>IF(OR(A180="",ISBLANK(F180),F180=0),"",(G180-F180)/F180)</x:f>
      </x:c>
      <x:c r="J180" s="16" t="str">
        <x:f>IF(A180="","",IF(COUNTIFS('Campaigns &amp; Budget'!$A$21:$A$219,A180)&gt;1,"Duplicate budget ID",IF(COUNTIFS('Campaigns &amp; Budget'!$A$7:$A$8,B180)&lt;&gt;1,"Unknown campaign",IF(ISBLANK(F180),"Missing budget",""))))</x:f>
      </x:c>
      <x:c r="L180" s="5"/>
      <x:c r="M180" s="10"/>
      <x:c r="N180" s="5"/>
      <x:c r="O180" s="14"/>
      <x:c r="P180" s="16" t="str">
        <x:f>IF(L180="","",IFERROR(INDEX('Campaigns &amp; Budget'!$B$21:$B$219,MATCH(L180,'Campaigns &amp; Budget'!$A$21:$A$219,0)),""))</x:f>
      </x:c>
      <x:c r="Q180" s="16" t="str">
        <x:f>IF(AND(L180="",ISBLANK(M180),N180="",ISBLANK(O180)),"",IF(L180="","Missing budget ID",IF(P180="","Unknown budget ID",IF(ISBLANK(O180),"Missing cost",IF(ISBLANK(M180),"Missing date","")))))</x:f>
      </x:c>
    </x:row>
    <x:row r="181" ht="24" customHeight="1">
      <x:c r="A181" s="5"/>
      <x:c r="B181" s="5"/>
      <x:c r="C181" s="5"/>
      <x:c r="D181" s="5"/>
      <x:c r="E181" s="5"/>
      <x:c r="F181" s="14"/>
      <x:c r="G181" s="18" t="str">
        <x:f>IF(A181="","",SUMIFS('Campaigns &amp; Budget'!$O$21:$O$419,'Campaigns &amp; Budget'!$L$21:$L$419,A181))</x:f>
      </x:c>
      <x:c r="H181" s="18" t="str">
        <x:f>IF(A181="","",IF(ISBLANK(F181),"",F181-G181))</x:f>
      </x:c>
      <x:c r="I181" s="20" t="str">
        <x:f>IF(OR(A181="",ISBLANK(F181),F181=0),"",(G181-F181)/F181)</x:f>
      </x:c>
      <x:c r="J181" s="16" t="str">
        <x:f>IF(A181="","",IF(COUNTIFS('Campaigns &amp; Budget'!$A$21:$A$219,A181)&gt;1,"Duplicate budget ID",IF(COUNTIFS('Campaigns &amp; Budget'!$A$7:$A$8,B181)&lt;&gt;1,"Unknown campaign",IF(ISBLANK(F181),"Missing budget",""))))</x:f>
      </x:c>
      <x:c r="L181" s="5"/>
      <x:c r="M181" s="10"/>
      <x:c r="N181" s="5"/>
      <x:c r="O181" s="14"/>
      <x:c r="P181" s="16" t="str">
        <x:f>IF(L181="","",IFERROR(INDEX('Campaigns &amp; Budget'!$B$21:$B$219,MATCH(L181,'Campaigns &amp; Budget'!$A$21:$A$219,0)),""))</x:f>
      </x:c>
      <x:c r="Q181" s="16" t="str">
        <x:f>IF(AND(L181="",ISBLANK(M181),N181="",ISBLANK(O181)),"",IF(L181="","Missing budget ID",IF(P181="","Unknown budget ID",IF(ISBLANK(O181),"Missing cost",IF(ISBLANK(M181),"Missing date","")))))</x:f>
      </x:c>
    </x:row>
    <x:row r="182" ht="24" customHeight="1">
      <x:c r="A182" s="5"/>
      <x:c r="B182" s="5"/>
      <x:c r="C182" s="5"/>
      <x:c r="D182" s="5"/>
      <x:c r="E182" s="5"/>
      <x:c r="F182" s="14"/>
      <x:c r="G182" s="18" t="str">
        <x:f>IF(A182="","",SUMIFS('Campaigns &amp; Budget'!$O$21:$O$419,'Campaigns &amp; Budget'!$L$21:$L$419,A182))</x:f>
      </x:c>
      <x:c r="H182" s="18" t="str">
        <x:f>IF(A182="","",IF(ISBLANK(F182),"",F182-G182))</x:f>
      </x:c>
      <x:c r="I182" s="20" t="str">
        <x:f>IF(OR(A182="",ISBLANK(F182),F182=0),"",(G182-F182)/F182)</x:f>
      </x:c>
      <x:c r="J182" s="16" t="str">
        <x:f>IF(A182="","",IF(COUNTIFS('Campaigns &amp; Budget'!$A$21:$A$219,A182)&gt;1,"Duplicate budget ID",IF(COUNTIFS('Campaigns &amp; Budget'!$A$7:$A$8,B182)&lt;&gt;1,"Unknown campaign",IF(ISBLANK(F182),"Missing budget",""))))</x:f>
      </x:c>
      <x:c r="L182" s="5"/>
      <x:c r="M182" s="10"/>
      <x:c r="N182" s="5"/>
      <x:c r="O182" s="14"/>
      <x:c r="P182" s="16" t="str">
        <x:f>IF(L182="","",IFERROR(INDEX('Campaigns &amp; Budget'!$B$21:$B$219,MATCH(L182,'Campaigns &amp; Budget'!$A$21:$A$219,0)),""))</x:f>
      </x:c>
      <x:c r="Q182" s="16" t="str">
        <x:f>IF(AND(L182="",ISBLANK(M182),N182="",ISBLANK(O182)),"",IF(L182="","Missing budget ID",IF(P182="","Unknown budget ID",IF(ISBLANK(O182),"Missing cost",IF(ISBLANK(M182),"Missing date","")))))</x:f>
      </x:c>
    </x:row>
    <x:row r="183" ht="24" customHeight="1">
      <x:c r="A183" s="5"/>
      <x:c r="B183" s="5"/>
      <x:c r="C183" s="5"/>
      <x:c r="D183" s="5"/>
      <x:c r="E183" s="5"/>
      <x:c r="F183" s="14"/>
      <x:c r="G183" s="18" t="str">
        <x:f>IF(A183="","",SUMIFS('Campaigns &amp; Budget'!$O$21:$O$419,'Campaigns &amp; Budget'!$L$21:$L$419,A183))</x:f>
      </x:c>
      <x:c r="H183" s="18" t="str">
        <x:f>IF(A183="","",IF(ISBLANK(F183),"",F183-G183))</x:f>
      </x:c>
      <x:c r="I183" s="20" t="str">
        <x:f>IF(OR(A183="",ISBLANK(F183),F183=0),"",(G183-F183)/F183)</x:f>
      </x:c>
      <x:c r="J183" s="16" t="str">
        <x:f>IF(A183="","",IF(COUNTIFS('Campaigns &amp; Budget'!$A$21:$A$219,A183)&gt;1,"Duplicate budget ID",IF(COUNTIFS('Campaigns &amp; Budget'!$A$7:$A$8,B183)&lt;&gt;1,"Unknown campaign",IF(ISBLANK(F183),"Missing budget",""))))</x:f>
      </x:c>
      <x:c r="L183" s="5"/>
      <x:c r="M183" s="10"/>
      <x:c r="N183" s="5"/>
      <x:c r="O183" s="14"/>
      <x:c r="P183" s="16" t="str">
        <x:f>IF(L183="","",IFERROR(INDEX('Campaigns &amp; Budget'!$B$21:$B$219,MATCH(L183,'Campaigns &amp; Budget'!$A$21:$A$219,0)),""))</x:f>
      </x:c>
      <x:c r="Q183" s="16" t="str">
        <x:f>IF(AND(L183="",ISBLANK(M183),N183="",ISBLANK(O183)),"",IF(L183="","Missing budget ID",IF(P183="","Unknown budget ID",IF(ISBLANK(O183),"Missing cost",IF(ISBLANK(M183),"Missing date","")))))</x:f>
      </x:c>
    </x:row>
    <x:row r="184" ht="24" customHeight="1">
      <x:c r="A184" s="5"/>
      <x:c r="B184" s="5"/>
      <x:c r="C184" s="5"/>
      <x:c r="D184" s="5"/>
      <x:c r="E184" s="5"/>
      <x:c r="F184" s="14"/>
      <x:c r="G184" s="18" t="str">
        <x:f>IF(A184="","",SUMIFS('Campaigns &amp; Budget'!$O$21:$O$419,'Campaigns &amp; Budget'!$L$21:$L$419,A184))</x:f>
      </x:c>
      <x:c r="H184" s="18" t="str">
        <x:f>IF(A184="","",IF(ISBLANK(F184),"",F184-G184))</x:f>
      </x:c>
      <x:c r="I184" s="20" t="str">
        <x:f>IF(OR(A184="",ISBLANK(F184),F184=0),"",(G184-F184)/F184)</x:f>
      </x:c>
      <x:c r="J184" s="16" t="str">
        <x:f>IF(A184="","",IF(COUNTIFS('Campaigns &amp; Budget'!$A$21:$A$219,A184)&gt;1,"Duplicate budget ID",IF(COUNTIFS('Campaigns &amp; Budget'!$A$7:$A$8,B184)&lt;&gt;1,"Unknown campaign",IF(ISBLANK(F184),"Missing budget",""))))</x:f>
      </x:c>
      <x:c r="L184" s="5"/>
      <x:c r="M184" s="10"/>
      <x:c r="N184" s="5"/>
      <x:c r="O184" s="14"/>
      <x:c r="P184" s="16" t="str">
        <x:f>IF(L184="","",IFERROR(INDEX('Campaigns &amp; Budget'!$B$21:$B$219,MATCH(L184,'Campaigns &amp; Budget'!$A$21:$A$219,0)),""))</x:f>
      </x:c>
      <x:c r="Q184" s="16" t="str">
        <x:f>IF(AND(L184="",ISBLANK(M184),N184="",ISBLANK(O184)),"",IF(L184="","Missing budget ID",IF(P184="","Unknown budget ID",IF(ISBLANK(O184),"Missing cost",IF(ISBLANK(M184),"Missing date","")))))</x:f>
      </x:c>
    </x:row>
    <x:row r="185" ht="24" customHeight="1">
      <x:c r="A185" s="5"/>
      <x:c r="B185" s="5"/>
      <x:c r="C185" s="5"/>
      <x:c r="D185" s="5"/>
      <x:c r="E185" s="5"/>
      <x:c r="F185" s="14"/>
      <x:c r="G185" s="18" t="str">
        <x:f>IF(A185="","",SUMIFS('Campaigns &amp; Budget'!$O$21:$O$419,'Campaigns &amp; Budget'!$L$21:$L$419,A185))</x:f>
      </x:c>
      <x:c r="H185" s="18" t="str">
        <x:f>IF(A185="","",IF(ISBLANK(F185),"",F185-G185))</x:f>
      </x:c>
      <x:c r="I185" s="20" t="str">
        <x:f>IF(OR(A185="",ISBLANK(F185),F185=0),"",(G185-F185)/F185)</x:f>
      </x:c>
      <x:c r="J185" s="16" t="str">
        <x:f>IF(A185="","",IF(COUNTIFS('Campaigns &amp; Budget'!$A$21:$A$219,A185)&gt;1,"Duplicate budget ID",IF(COUNTIFS('Campaigns &amp; Budget'!$A$7:$A$8,B185)&lt;&gt;1,"Unknown campaign",IF(ISBLANK(F185),"Missing budget",""))))</x:f>
      </x:c>
      <x:c r="L185" s="5"/>
      <x:c r="M185" s="10"/>
      <x:c r="N185" s="5"/>
      <x:c r="O185" s="14"/>
      <x:c r="P185" s="16" t="str">
        <x:f>IF(L185="","",IFERROR(INDEX('Campaigns &amp; Budget'!$B$21:$B$219,MATCH(L185,'Campaigns &amp; Budget'!$A$21:$A$219,0)),""))</x:f>
      </x:c>
      <x:c r="Q185" s="16" t="str">
        <x:f>IF(AND(L185="",ISBLANK(M185),N185="",ISBLANK(O185)),"",IF(L185="","Missing budget ID",IF(P185="","Unknown budget ID",IF(ISBLANK(O185),"Missing cost",IF(ISBLANK(M185),"Missing date","")))))</x:f>
      </x:c>
    </x:row>
    <x:row r="186" ht="24" customHeight="1">
      <x:c r="A186" s="5"/>
      <x:c r="B186" s="5"/>
      <x:c r="C186" s="5"/>
      <x:c r="D186" s="5"/>
      <x:c r="E186" s="5"/>
      <x:c r="F186" s="14"/>
      <x:c r="G186" s="18" t="str">
        <x:f>IF(A186="","",SUMIFS('Campaigns &amp; Budget'!$O$21:$O$419,'Campaigns &amp; Budget'!$L$21:$L$419,A186))</x:f>
      </x:c>
      <x:c r="H186" s="18" t="str">
        <x:f>IF(A186="","",IF(ISBLANK(F186),"",F186-G186))</x:f>
      </x:c>
      <x:c r="I186" s="20" t="str">
        <x:f>IF(OR(A186="",ISBLANK(F186),F186=0),"",(G186-F186)/F186)</x:f>
      </x:c>
      <x:c r="J186" s="16" t="str">
        <x:f>IF(A186="","",IF(COUNTIFS('Campaigns &amp; Budget'!$A$21:$A$219,A186)&gt;1,"Duplicate budget ID",IF(COUNTIFS('Campaigns &amp; Budget'!$A$7:$A$8,B186)&lt;&gt;1,"Unknown campaign",IF(ISBLANK(F186),"Missing budget",""))))</x:f>
      </x:c>
      <x:c r="L186" s="5"/>
      <x:c r="M186" s="10"/>
      <x:c r="N186" s="5"/>
      <x:c r="O186" s="14"/>
      <x:c r="P186" s="16" t="str">
        <x:f>IF(L186="","",IFERROR(INDEX('Campaigns &amp; Budget'!$B$21:$B$219,MATCH(L186,'Campaigns &amp; Budget'!$A$21:$A$219,0)),""))</x:f>
      </x:c>
      <x:c r="Q186" s="16" t="str">
        <x:f>IF(AND(L186="",ISBLANK(M186),N186="",ISBLANK(O186)),"",IF(L186="","Missing budget ID",IF(P186="","Unknown budget ID",IF(ISBLANK(O186),"Missing cost",IF(ISBLANK(M186),"Missing date","")))))</x:f>
      </x:c>
    </x:row>
    <x:row r="187" ht="24" customHeight="1">
      <x:c r="A187" s="5"/>
      <x:c r="B187" s="5"/>
      <x:c r="C187" s="5"/>
      <x:c r="D187" s="5"/>
      <x:c r="E187" s="5"/>
      <x:c r="F187" s="14"/>
      <x:c r="G187" s="18" t="str">
        <x:f>IF(A187="","",SUMIFS('Campaigns &amp; Budget'!$O$21:$O$419,'Campaigns &amp; Budget'!$L$21:$L$419,A187))</x:f>
      </x:c>
      <x:c r="H187" s="18" t="str">
        <x:f>IF(A187="","",IF(ISBLANK(F187),"",F187-G187))</x:f>
      </x:c>
      <x:c r="I187" s="20" t="str">
        <x:f>IF(OR(A187="",ISBLANK(F187),F187=0),"",(G187-F187)/F187)</x:f>
      </x:c>
      <x:c r="J187" s="16" t="str">
        <x:f>IF(A187="","",IF(COUNTIFS('Campaigns &amp; Budget'!$A$21:$A$219,A187)&gt;1,"Duplicate budget ID",IF(COUNTIFS('Campaigns &amp; Budget'!$A$7:$A$8,B187)&lt;&gt;1,"Unknown campaign",IF(ISBLANK(F187),"Missing budget",""))))</x:f>
      </x:c>
      <x:c r="L187" s="5"/>
      <x:c r="M187" s="10"/>
      <x:c r="N187" s="5"/>
      <x:c r="O187" s="14"/>
      <x:c r="P187" s="16" t="str">
        <x:f>IF(L187="","",IFERROR(INDEX('Campaigns &amp; Budget'!$B$21:$B$219,MATCH(L187,'Campaigns &amp; Budget'!$A$21:$A$219,0)),""))</x:f>
      </x:c>
      <x:c r="Q187" s="16" t="str">
        <x:f>IF(AND(L187="",ISBLANK(M187),N187="",ISBLANK(O187)),"",IF(L187="","Missing budget ID",IF(P187="","Unknown budget ID",IF(ISBLANK(O187),"Missing cost",IF(ISBLANK(M187),"Missing date","")))))</x:f>
      </x:c>
    </x:row>
    <x:row r="188" ht="24" customHeight="1">
      <x:c r="A188" s="5"/>
      <x:c r="B188" s="5"/>
      <x:c r="C188" s="5"/>
      <x:c r="D188" s="5"/>
      <x:c r="E188" s="5"/>
      <x:c r="F188" s="14"/>
      <x:c r="G188" s="18" t="str">
        <x:f>IF(A188="","",SUMIFS('Campaigns &amp; Budget'!$O$21:$O$419,'Campaigns &amp; Budget'!$L$21:$L$419,A188))</x:f>
      </x:c>
      <x:c r="H188" s="18" t="str">
        <x:f>IF(A188="","",IF(ISBLANK(F188),"",F188-G188))</x:f>
      </x:c>
      <x:c r="I188" s="20" t="str">
        <x:f>IF(OR(A188="",ISBLANK(F188),F188=0),"",(G188-F188)/F188)</x:f>
      </x:c>
      <x:c r="J188" s="16" t="str">
        <x:f>IF(A188="","",IF(COUNTIFS('Campaigns &amp; Budget'!$A$21:$A$219,A188)&gt;1,"Duplicate budget ID",IF(COUNTIFS('Campaigns &amp; Budget'!$A$7:$A$8,B188)&lt;&gt;1,"Unknown campaign",IF(ISBLANK(F188),"Missing budget",""))))</x:f>
      </x:c>
      <x:c r="L188" s="5"/>
      <x:c r="M188" s="10"/>
      <x:c r="N188" s="5"/>
      <x:c r="O188" s="14"/>
      <x:c r="P188" s="16" t="str">
        <x:f>IF(L188="","",IFERROR(INDEX('Campaigns &amp; Budget'!$B$21:$B$219,MATCH(L188,'Campaigns &amp; Budget'!$A$21:$A$219,0)),""))</x:f>
      </x:c>
      <x:c r="Q188" s="16" t="str">
        <x:f>IF(AND(L188="",ISBLANK(M188),N188="",ISBLANK(O188)),"",IF(L188="","Missing budget ID",IF(P188="","Unknown budget ID",IF(ISBLANK(O188),"Missing cost",IF(ISBLANK(M188),"Missing date","")))))</x:f>
      </x:c>
    </x:row>
    <x:row r="189" ht="24" customHeight="1">
      <x:c r="A189" s="5"/>
      <x:c r="B189" s="5"/>
      <x:c r="C189" s="5"/>
      <x:c r="D189" s="5"/>
      <x:c r="E189" s="5"/>
      <x:c r="F189" s="14"/>
      <x:c r="G189" s="18" t="str">
        <x:f>IF(A189="","",SUMIFS('Campaigns &amp; Budget'!$O$21:$O$419,'Campaigns &amp; Budget'!$L$21:$L$419,A189))</x:f>
      </x:c>
      <x:c r="H189" s="18" t="str">
        <x:f>IF(A189="","",IF(ISBLANK(F189),"",F189-G189))</x:f>
      </x:c>
      <x:c r="I189" s="20" t="str">
        <x:f>IF(OR(A189="",ISBLANK(F189),F189=0),"",(G189-F189)/F189)</x:f>
      </x:c>
      <x:c r="J189" s="16" t="str">
        <x:f>IF(A189="","",IF(COUNTIFS('Campaigns &amp; Budget'!$A$21:$A$219,A189)&gt;1,"Duplicate budget ID",IF(COUNTIFS('Campaigns &amp; Budget'!$A$7:$A$8,B189)&lt;&gt;1,"Unknown campaign",IF(ISBLANK(F189),"Missing budget",""))))</x:f>
      </x:c>
      <x:c r="L189" s="5"/>
      <x:c r="M189" s="10"/>
      <x:c r="N189" s="5"/>
      <x:c r="O189" s="14"/>
      <x:c r="P189" s="16" t="str">
        <x:f>IF(L189="","",IFERROR(INDEX('Campaigns &amp; Budget'!$B$21:$B$219,MATCH(L189,'Campaigns &amp; Budget'!$A$21:$A$219,0)),""))</x:f>
      </x:c>
      <x:c r="Q189" s="16" t="str">
        <x:f>IF(AND(L189="",ISBLANK(M189),N189="",ISBLANK(O189)),"",IF(L189="","Missing budget ID",IF(P189="","Unknown budget ID",IF(ISBLANK(O189),"Missing cost",IF(ISBLANK(M189),"Missing date","")))))</x:f>
      </x:c>
    </x:row>
    <x:row r="190" ht="24" customHeight="1">
      <x:c r="A190" s="5"/>
      <x:c r="B190" s="5"/>
      <x:c r="C190" s="5"/>
      <x:c r="D190" s="5"/>
      <x:c r="E190" s="5"/>
      <x:c r="F190" s="14"/>
      <x:c r="G190" s="18" t="str">
        <x:f>IF(A190="","",SUMIFS('Campaigns &amp; Budget'!$O$21:$O$419,'Campaigns &amp; Budget'!$L$21:$L$419,A190))</x:f>
      </x:c>
      <x:c r="H190" s="18" t="str">
        <x:f>IF(A190="","",IF(ISBLANK(F190),"",F190-G190))</x:f>
      </x:c>
      <x:c r="I190" s="20" t="str">
        <x:f>IF(OR(A190="",ISBLANK(F190),F190=0),"",(G190-F190)/F190)</x:f>
      </x:c>
      <x:c r="J190" s="16" t="str">
        <x:f>IF(A190="","",IF(COUNTIFS('Campaigns &amp; Budget'!$A$21:$A$219,A190)&gt;1,"Duplicate budget ID",IF(COUNTIFS('Campaigns &amp; Budget'!$A$7:$A$8,B190)&lt;&gt;1,"Unknown campaign",IF(ISBLANK(F190),"Missing budget",""))))</x:f>
      </x:c>
      <x:c r="L190" s="5"/>
      <x:c r="M190" s="10"/>
      <x:c r="N190" s="5"/>
      <x:c r="O190" s="14"/>
      <x:c r="P190" s="16" t="str">
        <x:f>IF(L190="","",IFERROR(INDEX('Campaigns &amp; Budget'!$B$21:$B$219,MATCH(L190,'Campaigns &amp; Budget'!$A$21:$A$219,0)),""))</x:f>
      </x:c>
      <x:c r="Q190" s="16" t="str">
        <x:f>IF(AND(L190="",ISBLANK(M190),N190="",ISBLANK(O190)),"",IF(L190="","Missing budget ID",IF(P190="","Unknown budget ID",IF(ISBLANK(O190),"Missing cost",IF(ISBLANK(M190),"Missing date","")))))</x:f>
      </x:c>
    </x:row>
    <x:row r="191" ht="24" customHeight="1">
      <x:c r="A191" s="5"/>
      <x:c r="B191" s="5"/>
      <x:c r="C191" s="5"/>
      <x:c r="D191" s="5"/>
      <x:c r="E191" s="5"/>
      <x:c r="F191" s="14"/>
      <x:c r="G191" s="18" t="str">
        <x:f>IF(A191="","",SUMIFS('Campaigns &amp; Budget'!$O$21:$O$419,'Campaigns &amp; Budget'!$L$21:$L$419,A191))</x:f>
      </x:c>
      <x:c r="H191" s="18" t="str">
        <x:f>IF(A191="","",IF(ISBLANK(F191),"",F191-G191))</x:f>
      </x:c>
      <x:c r="I191" s="20" t="str">
        <x:f>IF(OR(A191="",ISBLANK(F191),F191=0),"",(G191-F191)/F191)</x:f>
      </x:c>
      <x:c r="J191" s="16" t="str">
        <x:f>IF(A191="","",IF(COUNTIFS('Campaigns &amp; Budget'!$A$21:$A$219,A191)&gt;1,"Duplicate budget ID",IF(COUNTIFS('Campaigns &amp; Budget'!$A$7:$A$8,B191)&lt;&gt;1,"Unknown campaign",IF(ISBLANK(F191),"Missing budget",""))))</x:f>
      </x:c>
      <x:c r="L191" s="5"/>
      <x:c r="M191" s="10"/>
      <x:c r="N191" s="5"/>
      <x:c r="O191" s="14"/>
      <x:c r="P191" s="16" t="str">
        <x:f>IF(L191="","",IFERROR(INDEX('Campaigns &amp; Budget'!$B$21:$B$219,MATCH(L191,'Campaigns &amp; Budget'!$A$21:$A$219,0)),""))</x:f>
      </x:c>
      <x:c r="Q191" s="16" t="str">
        <x:f>IF(AND(L191="",ISBLANK(M191),N191="",ISBLANK(O191)),"",IF(L191="","Missing budget ID",IF(P191="","Unknown budget ID",IF(ISBLANK(O191),"Missing cost",IF(ISBLANK(M191),"Missing date","")))))</x:f>
      </x:c>
    </x:row>
    <x:row r="192" ht="24" customHeight="1">
      <x:c r="A192" s="5"/>
      <x:c r="B192" s="5"/>
      <x:c r="C192" s="5"/>
      <x:c r="D192" s="5"/>
      <x:c r="E192" s="5"/>
      <x:c r="F192" s="14"/>
      <x:c r="G192" s="18" t="str">
        <x:f>IF(A192="","",SUMIFS('Campaigns &amp; Budget'!$O$21:$O$419,'Campaigns &amp; Budget'!$L$21:$L$419,A192))</x:f>
      </x:c>
      <x:c r="H192" s="18" t="str">
        <x:f>IF(A192="","",IF(ISBLANK(F192),"",F192-G192))</x:f>
      </x:c>
      <x:c r="I192" s="20" t="str">
        <x:f>IF(OR(A192="",ISBLANK(F192),F192=0),"",(G192-F192)/F192)</x:f>
      </x:c>
      <x:c r="J192" s="16" t="str">
        <x:f>IF(A192="","",IF(COUNTIFS('Campaigns &amp; Budget'!$A$21:$A$219,A192)&gt;1,"Duplicate budget ID",IF(COUNTIFS('Campaigns &amp; Budget'!$A$7:$A$8,B192)&lt;&gt;1,"Unknown campaign",IF(ISBLANK(F192),"Missing budget",""))))</x:f>
      </x:c>
      <x:c r="L192" s="5"/>
      <x:c r="M192" s="10"/>
      <x:c r="N192" s="5"/>
      <x:c r="O192" s="14"/>
      <x:c r="P192" s="16" t="str">
        <x:f>IF(L192="","",IFERROR(INDEX('Campaigns &amp; Budget'!$B$21:$B$219,MATCH(L192,'Campaigns &amp; Budget'!$A$21:$A$219,0)),""))</x:f>
      </x:c>
      <x:c r="Q192" s="16" t="str">
        <x:f>IF(AND(L192="",ISBLANK(M192),N192="",ISBLANK(O192)),"",IF(L192="","Missing budget ID",IF(P192="","Unknown budget ID",IF(ISBLANK(O192),"Missing cost",IF(ISBLANK(M192),"Missing date","")))))</x:f>
      </x:c>
    </x:row>
    <x:row r="193" ht="24" customHeight="1">
      <x:c r="A193" s="5"/>
      <x:c r="B193" s="5"/>
      <x:c r="C193" s="5"/>
      <x:c r="D193" s="5"/>
      <x:c r="E193" s="5"/>
      <x:c r="F193" s="14"/>
      <x:c r="G193" s="18" t="str">
        <x:f>IF(A193="","",SUMIFS('Campaigns &amp; Budget'!$O$21:$O$419,'Campaigns &amp; Budget'!$L$21:$L$419,A193))</x:f>
      </x:c>
      <x:c r="H193" s="18" t="str">
        <x:f>IF(A193="","",IF(ISBLANK(F193),"",F193-G193))</x:f>
      </x:c>
      <x:c r="I193" s="20" t="str">
        <x:f>IF(OR(A193="",ISBLANK(F193),F193=0),"",(G193-F193)/F193)</x:f>
      </x:c>
      <x:c r="J193" s="16" t="str">
        <x:f>IF(A193="","",IF(COUNTIFS('Campaigns &amp; Budget'!$A$21:$A$219,A193)&gt;1,"Duplicate budget ID",IF(COUNTIFS('Campaigns &amp; Budget'!$A$7:$A$8,B193)&lt;&gt;1,"Unknown campaign",IF(ISBLANK(F193),"Missing budget",""))))</x:f>
      </x:c>
      <x:c r="L193" s="5"/>
      <x:c r="M193" s="10"/>
      <x:c r="N193" s="5"/>
      <x:c r="O193" s="14"/>
      <x:c r="P193" s="16" t="str">
        <x:f>IF(L193="","",IFERROR(INDEX('Campaigns &amp; Budget'!$B$21:$B$219,MATCH(L193,'Campaigns &amp; Budget'!$A$21:$A$219,0)),""))</x:f>
      </x:c>
      <x:c r="Q193" s="16" t="str">
        <x:f>IF(AND(L193="",ISBLANK(M193),N193="",ISBLANK(O193)),"",IF(L193="","Missing budget ID",IF(P193="","Unknown budget ID",IF(ISBLANK(O193),"Missing cost",IF(ISBLANK(M193),"Missing date","")))))</x:f>
      </x:c>
    </x:row>
    <x:row r="194" ht="24" customHeight="1">
      <x:c r="A194" s="5"/>
      <x:c r="B194" s="5"/>
      <x:c r="C194" s="5"/>
      <x:c r="D194" s="5"/>
      <x:c r="E194" s="5"/>
      <x:c r="F194" s="14"/>
      <x:c r="G194" s="18" t="str">
        <x:f>IF(A194="","",SUMIFS('Campaigns &amp; Budget'!$O$21:$O$419,'Campaigns &amp; Budget'!$L$21:$L$419,A194))</x:f>
      </x:c>
      <x:c r="H194" s="18" t="str">
        <x:f>IF(A194="","",IF(ISBLANK(F194),"",F194-G194))</x:f>
      </x:c>
      <x:c r="I194" s="20" t="str">
        <x:f>IF(OR(A194="",ISBLANK(F194),F194=0),"",(G194-F194)/F194)</x:f>
      </x:c>
      <x:c r="J194" s="16" t="str">
        <x:f>IF(A194="","",IF(COUNTIFS('Campaigns &amp; Budget'!$A$21:$A$219,A194)&gt;1,"Duplicate budget ID",IF(COUNTIFS('Campaigns &amp; Budget'!$A$7:$A$8,B194)&lt;&gt;1,"Unknown campaign",IF(ISBLANK(F194),"Missing budget",""))))</x:f>
      </x:c>
      <x:c r="L194" s="5"/>
      <x:c r="M194" s="10"/>
      <x:c r="N194" s="5"/>
      <x:c r="O194" s="14"/>
      <x:c r="P194" s="16" t="str">
        <x:f>IF(L194="","",IFERROR(INDEX('Campaigns &amp; Budget'!$B$21:$B$219,MATCH(L194,'Campaigns &amp; Budget'!$A$21:$A$219,0)),""))</x:f>
      </x:c>
      <x:c r="Q194" s="16" t="str">
        <x:f>IF(AND(L194="",ISBLANK(M194),N194="",ISBLANK(O194)),"",IF(L194="","Missing budget ID",IF(P194="","Unknown budget ID",IF(ISBLANK(O194),"Missing cost",IF(ISBLANK(M194),"Missing date","")))))</x:f>
      </x:c>
    </x:row>
    <x:row r="195" ht="24" customHeight="1">
      <x:c r="A195" s="5"/>
      <x:c r="B195" s="5"/>
      <x:c r="C195" s="5"/>
      <x:c r="D195" s="5"/>
      <x:c r="E195" s="5"/>
      <x:c r="F195" s="14"/>
      <x:c r="G195" s="18" t="str">
        <x:f>IF(A195="","",SUMIFS('Campaigns &amp; Budget'!$O$21:$O$419,'Campaigns &amp; Budget'!$L$21:$L$419,A195))</x:f>
      </x:c>
      <x:c r="H195" s="18" t="str">
        <x:f>IF(A195="","",IF(ISBLANK(F195),"",F195-G195))</x:f>
      </x:c>
      <x:c r="I195" s="20" t="str">
        <x:f>IF(OR(A195="",ISBLANK(F195),F195=0),"",(G195-F195)/F195)</x:f>
      </x:c>
      <x:c r="J195" s="16" t="str">
        <x:f>IF(A195="","",IF(COUNTIFS('Campaigns &amp; Budget'!$A$21:$A$219,A195)&gt;1,"Duplicate budget ID",IF(COUNTIFS('Campaigns &amp; Budget'!$A$7:$A$8,B195)&lt;&gt;1,"Unknown campaign",IF(ISBLANK(F195),"Missing budget",""))))</x:f>
      </x:c>
      <x:c r="L195" s="5"/>
      <x:c r="M195" s="10"/>
      <x:c r="N195" s="5"/>
      <x:c r="O195" s="14"/>
      <x:c r="P195" s="16" t="str">
        <x:f>IF(L195="","",IFERROR(INDEX('Campaigns &amp; Budget'!$B$21:$B$219,MATCH(L195,'Campaigns &amp; Budget'!$A$21:$A$219,0)),""))</x:f>
      </x:c>
      <x:c r="Q195" s="16" t="str">
        <x:f>IF(AND(L195="",ISBLANK(M195),N195="",ISBLANK(O195)),"",IF(L195="","Missing budget ID",IF(P195="","Unknown budget ID",IF(ISBLANK(O195),"Missing cost",IF(ISBLANK(M195),"Missing date","")))))</x:f>
      </x:c>
    </x:row>
    <x:row r="196" ht="24" customHeight="1">
      <x:c r="A196" s="5"/>
      <x:c r="B196" s="5"/>
      <x:c r="C196" s="5"/>
      <x:c r="D196" s="5"/>
      <x:c r="E196" s="5"/>
      <x:c r="F196" s="14"/>
      <x:c r="G196" s="18" t="str">
        <x:f>IF(A196="","",SUMIFS('Campaigns &amp; Budget'!$O$21:$O$419,'Campaigns &amp; Budget'!$L$21:$L$419,A196))</x:f>
      </x:c>
      <x:c r="H196" s="18" t="str">
        <x:f>IF(A196="","",IF(ISBLANK(F196),"",F196-G196))</x:f>
      </x:c>
      <x:c r="I196" s="20" t="str">
        <x:f>IF(OR(A196="",ISBLANK(F196),F196=0),"",(G196-F196)/F196)</x:f>
      </x:c>
      <x:c r="J196" s="16" t="str">
        <x:f>IF(A196="","",IF(COUNTIFS('Campaigns &amp; Budget'!$A$21:$A$219,A196)&gt;1,"Duplicate budget ID",IF(COUNTIFS('Campaigns &amp; Budget'!$A$7:$A$8,B196)&lt;&gt;1,"Unknown campaign",IF(ISBLANK(F196),"Missing budget",""))))</x:f>
      </x:c>
      <x:c r="L196" s="5"/>
      <x:c r="M196" s="10"/>
      <x:c r="N196" s="5"/>
      <x:c r="O196" s="14"/>
      <x:c r="P196" s="16" t="str">
        <x:f>IF(L196="","",IFERROR(INDEX('Campaigns &amp; Budget'!$B$21:$B$219,MATCH(L196,'Campaigns &amp; Budget'!$A$21:$A$219,0)),""))</x:f>
      </x:c>
      <x:c r="Q196" s="16" t="str">
        <x:f>IF(AND(L196="",ISBLANK(M196),N196="",ISBLANK(O196)),"",IF(L196="","Missing budget ID",IF(P196="","Unknown budget ID",IF(ISBLANK(O196),"Missing cost",IF(ISBLANK(M196),"Missing date","")))))</x:f>
      </x:c>
    </x:row>
    <x:row r="197" ht="24" customHeight="1">
      <x:c r="A197" s="5"/>
      <x:c r="B197" s="5"/>
      <x:c r="C197" s="5"/>
      <x:c r="D197" s="5"/>
      <x:c r="E197" s="5"/>
      <x:c r="F197" s="14"/>
      <x:c r="G197" s="18" t="str">
        <x:f>IF(A197="","",SUMIFS('Campaigns &amp; Budget'!$O$21:$O$419,'Campaigns &amp; Budget'!$L$21:$L$419,A197))</x:f>
      </x:c>
      <x:c r="H197" s="18" t="str">
        <x:f>IF(A197="","",IF(ISBLANK(F197),"",F197-G197))</x:f>
      </x:c>
      <x:c r="I197" s="20" t="str">
        <x:f>IF(OR(A197="",ISBLANK(F197),F197=0),"",(G197-F197)/F197)</x:f>
      </x:c>
      <x:c r="J197" s="16" t="str">
        <x:f>IF(A197="","",IF(COUNTIFS('Campaigns &amp; Budget'!$A$21:$A$219,A197)&gt;1,"Duplicate budget ID",IF(COUNTIFS('Campaigns &amp; Budget'!$A$7:$A$8,B197)&lt;&gt;1,"Unknown campaign",IF(ISBLANK(F197),"Missing budget",""))))</x:f>
      </x:c>
      <x:c r="L197" s="5"/>
      <x:c r="M197" s="10"/>
      <x:c r="N197" s="5"/>
      <x:c r="O197" s="14"/>
      <x:c r="P197" s="16" t="str">
        <x:f>IF(L197="","",IFERROR(INDEX('Campaigns &amp; Budget'!$B$21:$B$219,MATCH(L197,'Campaigns &amp; Budget'!$A$21:$A$219,0)),""))</x:f>
      </x:c>
      <x:c r="Q197" s="16" t="str">
        <x:f>IF(AND(L197="",ISBLANK(M197),N197="",ISBLANK(O197)),"",IF(L197="","Missing budget ID",IF(P197="","Unknown budget ID",IF(ISBLANK(O197),"Missing cost",IF(ISBLANK(M197),"Missing date","")))))</x:f>
      </x:c>
    </x:row>
    <x:row r="198" ht="24" customHeight="1">
      <x:c r="A198" s="5"/>
      <x:c r="B198" s="5"/>
      <x:c r="C198" s="5"/>
      <x:c r="D198" s="5"/>
      <x:c r="E198" s="5"/>
      <x:c r="F198" s="14"/>
      <x:c r="G198" s="18" t="str">
        <x:f>IF(A198="","",SUMIFS('Campaigns &amp; Budget'!$O$21:$O$419,'Campaigns &amp; Budget'!$L$21:$L$419,A198))</x:f>
      </x:c>
      <x:c r="H198" s="18" t="str">
        <x:f>IF(A198="","",IF(ISBLANK(F198),"",F198-G198))</x:f>
      </x:c>
      <x:c r="I198" s="20" t="str">
        <x:f>IF(OR(A198="",ISBLANK(F198),F198=0),"",(G198-F198)/F198)</x:f>
      </x:c>
      <x:c r="J198" s="16" t="str">
        <x:f>IF(A198="","",IF(COUNTIFS('Campaigns &amp; Budget'!$A$21:$A$219,A198)&gt;1,"Duplicate budget ID",IF(COUNTIFS('Campaigns &amp; Budget'!$A$7:$A$8,B198)&lt;&gt;1,"Unknown campaign",IF(ISBLANK(F198),"Missing budget",""))))</x:f>
      </x:c>
      <x:c r="L198" s="5"/>
      <x:c r="M198" s="10"/>
      <x:c r="N198" s="5"/>
      <x:c r="O198" s="14"/>
      <x:c r="P198" s="16" t="str">
        <x:f>IF(L198="","",IFERROR(INDEX('Campaigns &amp; Budget'!$B$21:$B$219,MATCH(L198,'Campaigns &amp; Budget'!$A$21:$A$219,0)),""))</x:f>
      </x:c>
      <x:c r="Q198" s="16" t="str">
        <x:f>IF(AND(L198="",ISBLANK(M198),N198="",ISBLANK(O198)),"",IF(L198="","Missing budget ID",IF(P198="","Unknown budget ID",IF(ISBLANK(O198),"Missing cost",IF(ISBLANK(M198),"Missing date","")))))</x:f>
      </x:c>
    </x:row>
    <x:row r="199" ht="24" customHeight="1">
      <x:c r="A199" s="5"/>
      <x:c r="B199" s="5"/>
      <x:c r="C199" s="5"/>
      <x:c r="D199" s="5"/>
      <x:c r="E199" s="5"/>
      <x:c r="F199" s="14"/>
      <x:c r="G199" s="18" t="str">
        <x:f>IF(A199="","",SUMIFS('Campaigns &amp; Budget'!$O$21:$O$419,'Campaigns &amp; Budget'!$L$21:$L$419,A199))</x:f>
      </x:c>
      <x:c r="H199" s="18" t="str">
        <x:f>IF(A199="","",IF(ISBLANK(F199),"",F199-G199))</x:f>
      </x:c>
      <x:c r="I199" s="20" t="str">
        <x:f>IF(OR(A199="",ISBLANK(F199),F199=0),"",(G199-F199)/F199)</x:f>
      </x:c>
      <x:c r="J199" s="16" t="str">
        <x:f>IF(A199="","",IF(COUNTIFS('Campaigns &amp; Budget'!$A$21:$A$219,A199)&gt;1,"Duplicate budget ID",IF(COUNTIFS('Campaigns &amp; Budget'!$A$7:$A$8,B199)&lt;&gt;1,"Unknown campaign",IF(ISBLANK(F199),"Missing budget",""))))</x:f>
      </x:c>
      <x:c r="L199" s="5"/>
      <x:c r="M199" s="10"/>
      <x:c r="N199" s="5"/>
      <x:c r="O199" s="14"/>
      <x:c r="P199" s="16" t="str">
        <x:f>IF(L199="","",IFERROR(INDEX('Campaigns &amp; Budget'!$B$21:$B$219,MATCH(L199,'Campaigns &amp; Budget'!$A$21:$A$219,0)),""))</x:f>
      </x:c>
      <x:c r="Q199" s="16" t="str">
        <x:f>IF(AND(L199="",ISBLANK(M199),N199="",ISBLANK(O199)),"",IF(L199="","Missing budget ID",IF(P199="","Unknown budget ID",IF(ISBLANK(O199),"Missing cost",IF(ISBLANK(M199),"Missing date","")))))</x:f>
      </x:c>
    </x:row>
    <x:row r="200" ht="24" customHeight="1">
      <x:c r="A200" s="5"/>
      <x:c r="B200" s="5"/>
      <x:c r="C200" s="5"/>
      <x:c r="D200" s="5"/>
      <x:c r="E200" s="5"/>
      <x:c r="F200" s="14"/>
      <x:c r="G200" s="18" t="str">
        <x:f>IF(A200="","",SUMIFS('Campaigns &amp; Budget'!$O$21:$O$419,'Campaigns &amp; Budget'!$L$21:$L$419,A200))</x:f>
      </x:c>
      <x:c r="H200" s="18" t="str">
        <x:f>IF(A200="","",IF(ISBLANK(F200),"",F200-G200))</x:f>
      </x:c>
      <x:c r="I200" s="20" t="str">
        <x:f>IF(OR(A200="",ISBLANK(F200),F200=0),"",(G200-F200)/F200)</x:f>
      </x:c>
      <x:c r="J200" s="16" t="str">
        <x:f>IF(A200="","",IF(COUNTIFS('Campaigns &amp; Budget'!$A$21:$A$219,A200)&gt;1,"Duplicate budget ID",IF(COUNTIFS('Campaigns &amp; Budget'!$A$7:$A$8,B200)&lt;&gt;1,"Unknown campaign",IF(ISBLANK(F200),"Missing budget",""))))</x:f>
      </x:c>
      <x:c r="L200" s="5"/>
      <x:c r="M200" s="10"/>
      <x:c r="N200" s="5"/>
      <x:c r="O200" s="14"/>
      <x:c r="P200" s="16" t="str">
        <x:f>IF(L200="","",IFERROR(INDEX('Campaigns &amp; Budget'!$B$21:$B$219,MATCH(L200,'Campaigns &amp; Budget'!$A$21:$A$219,0)),""))</x:f>
      </x:c>
      <x:c r="Q200" s="16" t="str">
        <x:f>IF(AND(L200="",ISBLANK(M200),N200="",ISBLANK(O200)),"",IF(L200="","Missing budget ID",IF(P200="","Unknown budget ID",IF(ISBLANK(O200),"Missing cost",IF(ISBLANK(M200),"Missing date","")))))</x:f>
      </x:c>
    </x:row>
    <x:row r="201" ht="24" customHeight="1">
      <x:c r="A201" s="5"/>
      <x:c r="B201" s="5"/>
      <x:c r="C201" s="5"/>
      <x:c r="D201" s="5"/>
      <x:c r="E201" s="5"/>
      <x:c r="F201" s="14"/>
      <x:c r="G201" s="18" t="str">
        <x:f>IF(A201="","",SUMIFS('Campaigns &amp; Budget'!$O$21:$O$419,'Campaigns &amp; Budget'!$L$21:$L$419,A201))</x:f>
      </x:c>
      <x:c r="H201" s="18" t="str">
        <x:f>IF(A201="","",IF(ISBLANK(F201),"",F201-G201))</x:f>
      </x:c>
      <x:c r="I201" s="20" t="str">
        <x:f>IF(OR(A201="",ISBLANK(F201),F201=0),"",(G201-F201)/F201)</x:f>
      </x:c>
      <x:c r="J201" s="16" t="str">
        <x:f>IF(A201="","",IF(COUNTIFS('Campaigns &amp; Budget'!$A$21:$A$219,A201)&gt;1,"Duplicate budget ID",IF(COUNTIFS('Campaigns &amp; Budget'!$A$7:$A$8,B201)&lt;&gt;1,"Unknown campaign",IF(ISBLANK(F201),"Missing budget",""))))</x:f>
      </x:c>
      <x:c r="L201" s="5"/>
      <x:c r="M201" s="10"/>
      <x:c r="N201" s="5"/>
      <x:c r="O201" s="14"/>
      <x:c r="P201" s="16" t="str">
        <x:f>IF(L201="","",IFERROR(INDEX('Campaigns &amp; Budget'!$B$21:$B$219,MATCH(L201,'Campaigns &amp; Budget'!$A$21:$A$219,0)),""))</x:f>
      </x:c>
      <x:c r="Q201" s="16" t="str">
        <x:f>IF(AND(L201="",ISBLANK(M201),N201="",ISBLANK(O201)),"",IF(L201="","Missing budget ID",IF(P201="","Unknown budget ID",IF(ISBLANK(O201),"Missing cost",IF(ISBLANK(M201),"Missing date","")))))</x:f>
      </x:c>
    </x:row>
    <x:row r="202" ht="24" customHeight="1">
      <x:c r="A202" s="5"/>
      <x:c r="B202" s="5"/>
      <x:c r="C202" s="5"/>
      <x:c r="D202" s="5"/>
      <x:c r="E202" s="5"/>
      <x:c r="F202" s="14"/>
      <x:c r="G202" s="18" t="str">
        <x:f>IF(A202="","",SUMIFS('Campaigns &amp; Budget'!$O$21:$O$419,'Campaigns &amp; Budget'!$L$21:$L$419,A202))</x:f>
      </x:c>
      <x:c r="H202" s="18" t="str">
        <x:f>IF(A202="","",IF(ISBLANK(F202),"",F202-G202))</x:f>
      </x:c>
      <x:c r="I202" s="20" t="str">
        <x:f>IF(OR(A202="",ISBLANK(F202),F202=0),"",(G202-F202)/F202)</x:f>
      </x:c>
      <x:c r="J202" s="16" t="str">
        <x:f>IF(A202="","",IF(COUNTIFS('Campaigns &amp; Budget'!$A$21:$A$219,A202)&gt;1,"Duplicate budget ID",IF(COUNTIFS('Campaigns &amp; Budget'!$A$7:$A$8,B202)&lt;&gt;1,"Unknown campaign",IF(ISBLANK(F202),"Missing budget",""))))</x:f>
      </x:c>
      <x:c r="L202" s="5"/>
      <x:c r="M202" s="10"/>
      <x:c r="N202" s="5"/>
      <x:c r="O202" s="14"/>
      <x:c r="P202" s="16" t="str">
        <x:f>IF(L202="","",IFERROR(INDEX('Campaigns &amp; Budget'!$B$21:$B$219,MATCH(L202,'Campaigns &amp; Budget'!$A$21:$A$219,0)),""))</x:f>
      </x:c>
      <x:c r="Q202" s="16" t="str">
        <x:f>IF(AND(L202="",ISBLANK(M202),N202="",ISBLANK(O202)),"",IF(L202="","Missing budget ID",IF(P202="","Unknown budget ID",IF(ISBLANK(O202),"Missing cost",IF(ISBLANK(M202),"Missing date","")))))</x:f>
      </x:c>
    </x:row>
    <x:row r="203" ht="24" customHeight="1">
      <x:c r="A203" s="5"/>
      <x:c r="B203" s="5"/>
      <x:c r="C203" s="5"/>
      <x:c r="D203" s="5"/>
      <x:c r="E203" s="5"/>
      <x:c r="F203" s="14"/>
      <x:c r="G203" s="18" t="str">
        <x:f>IF(A203="","",SUMIFS('Campaigns &amp; Budget'!$O$21:$O$419,'Campaigns &amp; Budget'!$L$21:$L$419,A203))</x:f>
      </x:c>
      <x:c r="H203" s="18" t="str">
        <x:f>IF(A203="","",IF(ISBLANK(F203),"",F203-G203))</x:f>
      </x:c>
      <x:c r="I203" s="20" t="str">
        <x:f>IF(OR(A203="",ISBLANK(F203),F203=0),"",(G203-F203)/F203)</x:f>
      </x:c>
      <x:c r="J203" s="16" t="str">
        <x:f>IF(A203="","",IF(COUNTIFS('Campaigns &amp; Budget'!$A$21:$A$219,A203)&gt;1,"Duplicate budget ID",IF(COUNTIFS('Campaigns &amp; Budget'!$A$7:$A$8,B203)&lt;&gt;1,"Unknown campaign",IF(ISBLANK(F203),"Missing budget",""))))</x:f>
      </x:c>
      <x:c r="L203" s="5"/>
      <x:c r="M203" s="10"/>
      <x:c r="N203" s="5"/>
      <x:c r="O203" s="14"/>
      <x:c r="P203" s="16" t="str">
        <x:f>IF(L203="","",IFERROR(INDEX('Campaigns &amp; Budget'!$B$21:$B$219,MATCH(L203,'Campaigns &amp; Budget'!$A$21:$A$219,0)),""))</x:f>
      </x:c>
      <x:c r="Q203" s="16" t="str">
        <x:f>IF(AND(L203="",ISBLANK(M203),N203="",ISBLANK(O203)),"",IF(L203="","Missing budget ID",IF(P203="","Unknown budget ID",IF(ISBLANK(O203),"Missing cost",IF(ISBLANK(M203),"Missing date","")))))</x:f>
      </x:c>
    </x:row>
    <x:row r="204" ht="24" customHeight="1">
      <x:c r="A204" s="5"/>
      <x:c r="B204" s="5"/>
      <x:c r="C204" s="5"/>
      <x:c r="D204" s="5"/>
      <x:c r="E204" s="5"/>
      <x:c r="F204" s="14"/>
      <x:c r="G204" s="18" t="str">
        <x:f>IF(A204="","",SUMIFS('Campaigns &amp; Budget'!$O$21:$O$419,'Campaigns &amp; Budget'!$L$21:$L$419,A204))</x:f>
      </x:c>
      <x:c r="H204" s="18" t="str">
        <x:f>IF(A204="","",IF(ISBLANK(F204),"",F204-G204))</x:f>
      </x:c>
      <x:c r="I204" s="20" t="str">
        <x:f>IF(OR(A204="",ISBLANK(F204),F204=0),"",(G204-F204)/F204)</x:f>
      </x:c>
      <x:c r="J204" s="16" t="str">
        <x:f>IF(A204="","",IF(COUNTIFS('Campaigns &amp; Budget'!$A$21:$A$219,A204)&gt;1,"Duplicate budget ID",IF(COUNTIFS('Campaigns &amp; Budget'!$A$7:$A$8,B204)&lt;&gt;1,"Unknown campaign",IF(ISBLANK(F204),"Missing budget",""))))</x:f>
      </x:c>
      <x:c r="L204" s="5"/>
      <x:c r="M204" s="10"/>
      <x:c r="N204" s="5"/>
      <x:c r="O204" s="14"/>
      <x:c r="P204" s="16" t="str">
        <x:f>IF(L204="","",IFERROR(INDEX('Campaigns &amp; Budget'!$B$21:$B$219,MATCH(L204,'Campaigns &amp; Budget'!$A$21:$A$219,0)),""))</x:f>
      </x:c>
      <x:c r="Q204" s="16" t="str">
        <x:f>IF(AND(L204="",ISBLANK(M204),N204="",ISBLANK(O204)),"",IF(L204="","Missing budget ID",IF(P204="","Unknown budget ID",IF(ISBLANK(O204),"Missing cost",IF(ISBLANK(M204),"Missing date","")))))</x:f>
      </x:c>
    </x:row>
    <x:row r="205" ht="24" customHeight="1">
      <x:c r="A205" s="5"/>
      <x:c r="B205" s="5"/>
      <x:c r="C205" s="5"/>
      <x:c r="D205" s="5"/>
      <x:c r="E205" s="5"/>
      <x:c r="F205" s="14"/>
      <x:c r="G205" s="18" t="str">
        <x:f>IF(A205="","",SUMIFS('Campaigns &amp; Budget'!$O$21:$O$419,'Campaigns &amp; Budget'!$L$21:$L$419,A205))</x:f>
      </x:c>
      <x:c r="H205" s="18" t="str">
        <x:f>IF(A205="","",IF(ISBLANK(F205),"",F205-G205))</x:f>
      </x:c>
      <x:c r="I205" s="20" t="str">
        <x:f>IF(OR(A205="",ISBLANK(F205),F205=0),"",(G205-F205)/F205)</x:f>
      </x:c>
      <x:c r="J205" s="16" t="str">
        <x:f>IF(A205="","",IF(COUNTIFS('Campaigns &amp; Budget'!$A$21:$A$219,A205)&gt;1,"Duplicate budget ID",IF(COUNTIFS('Campaigns &amp; Budget'!$A$7:$A$8,B205)&lt;&gt;1,"Unknown campaign",IF(ISBLANK(F205),"Missing budget",""))))</x:f>
      </x:c>
      <x:c r="L205" s="5"/>
      <x:c r="M205" s="10"/>
      <x:c r="N205" s="5"/>
      <x:c r="O205" s="14"/>
      <x:c r="P205" s="16" t="str">
        <x:f>IF(L205="","",IFERROR(INDEX('Campaigns &amp; Budget'!$B$21:$B$219,MATCH(L205,'Campaigns &amp; Budget'!$A$21:$A$219,0)),""))</x:f>
      </x:c>
      <x:c r="Q205" s="16" t="str">
        <x:f>IF(AND(L205="",ISBLANK(M205),N205="",ISBLANK(O205)),"",IF(L205="","Missing budget ID",IF(P205="","Unknown budget ID",IF(ISBLANK(O205),"Missing cost",IF(ISBLANK(M205),"Missing date","")))))</x:f>
      </x:c>
    </x:row>
    <x:row r="206" ht="24" customHeight="1">
      <x:c r="A206" s="5"/>
      <x:c r="B206" s="5"/>
      <x:c r="C206" s="5"/>
      <x:c r="D206" s="5"/>
      <x:c r="E206" s="5"/>
      <x:c r="F206" s="14"/>
      <x:c r="G206" s="18" t="str">
        <x:f>IF(A206="","",SUMIFS('Campaigns &amp; Budget'!$O$21:$O$419,'Campaigns &amp; Budget'!$L$21:$L$419,A206))</x:f>
      </x:c>
      <x:c r="H206" s="18" t="str">
        <x:f>IF(A206="","",IF(ISBLANK(F206),"",F206-G206))</x:f>
      </x:c>
      <x:c r="I206" s="20" t="str">
        <x:f>IF(OR(A206="",ISBLANK(F206),F206=0),"",(G206-F206)/F206)</x:f>
      </x:c>
      <x:c r="J206" s="16" t="str">
        <x:f>IF(A206="","",IF(COUNTIFS('Campaigns &amp; Budget'!$A$21:$A$219,A206)&gt;1,"Duplicate budget ID",IF(COUNTIFS('Campaigns &amp; Budget'!$A$7:$A$8,B206)&lt;&gt;1,"Unknown campaign",IF(ISBLANK(F206),"Missing budget",""))))</x:f>
      </x:c>
      <x:c r="L206" s="5"/>
      <x:c r="M206" s="10"/>
      <x:c r="N206" s="5"/>
      <x:c r="O206" s="14"/>
      <x:c r="P206" s="16" t="str">
        <x:f>IF(L206="","",IFERROR(INDEX('Campaigns &amp; Budget'!$B$21:$B$219,MATCH(L206,'Campaigns &amp; Budget'!$A$21:$A$219,0)),""))</x:f>
      </x:c>
      <x:c r="Q206" s="16" t="str">
        <x:f>IF(AND(L206="",ISBLANK(M206),N206="",ISBLANK(O206)),"",IF(L206="","Missing budget ID",IF(P206="","Unknown budget ID",IF(ISBLANK(O206),"Missing cost",IF(ISBLANK(M206),"Missing date","")))))</x:f>
      </x:c>
    </x:row>
    <x:row r="207" ht="24" customHeight="1">
      <x:c r="A207" s="5"/>
      <x:c r="B207" s="5"/>
      <x:c r="C207" s="5"/>
      <x:c r="D207" s="5"/>
      <x:c r="E207" s="5"/>
      <x:c r="F207" s="14"/>
      <x:c r="G207" s="18" t="str">
        <x:f>IF(A207="","",SUMIFS('Campaigns &amp; Budget'!$O$21:$O$419,'Campaigns &amp; Budget'!$L$21:$L$419,A207))</x:f>
      </x:c>
      <x:c r="H207" s="18" t="str">
        <x:f>IF(A207="","",IF(ISBLANK(F207),"",F207-G207))</x:f>
      </x:c>
      <x:c r="I207" s="20" t="str">
        <x:f>IF(OR(A207="",ISBLANK(F207),F207=0),"",(G207-F207)/F207)</x:f>
      </x:c>
      <x:c r="J207" s="16" t="str">
        <x:f>IF(A207="","",IF(COUNTIFS('Campaigns &amp; Budget'!$A$21:$A$219,A207)&gt;1,"Duplicate budget ID",IF(COUNTIFS('Campaigns &amp; Budget'!$A$7:$A$8,B207)&lt;&gt;1,"Unknown campaign",IF(ISBLANK(F207),"Missing budget",""))))</x:f>
      </x:c>
      <x:c r="L207" s="5"/>
      <x:c r="M207" s="10"/>
      <x:c r="N207" s="5"/>
      <x:c r="O207" s="14"/>
      <x:c r="P207" s="16" t="str">
        <x:f>IF(L207="","",IFERROR(INDEX('Campaigns &amp; Budget'!$B$21:$B$219,MATCH(L207,'Campaigns &amp; Budget'!$A$21:$A$219,0)),""))</x:f>
      </x:c>
      <x:c r="Q207" s="16" t="str">
        <x:f>IF(AND(L207="",ISBLANK(M207),N207="",ISBLANK(O207)),"",IF(L207="","Missing budget ID",IF(P207="","Unknown budget ID",IF(ISBLANK(O207),"Missing cost",IF(ISBLANK(M207),"Missing date","")))))</x:f>
      </x:c>
    </x:row>
    <x:row r="208" ht="24" customHeight="1">
      <x:c r="A208" s="5"/>
      <x:c r="B208" s="5"/>
      <x:c r="C208" s="5"/>
      <x:c r="D208" s="5"/>
      <x:c r="E208" s="5"/>
      <x:c r="F208" s="14"/>
      <x:c r="G208" s="18" t="str">
        <x:f>IF(A208="","",SUMIFS('Campaigns &amp; Budget'!$O$21:$O$419,'Campaigns &amp; Budget'!$L$21:$L$419,A208))</x:f>
      </x:c>
      <x:c r="H208" s="18" t="str">
        <x:f>IF(A208="","",IF(ISBLANK(F208),"",F208-G208))</x:f>
      </x:c>
      <x:c r="I208" s="20" t="str">
        <x:f>IF(OR(A208="",ISBLANK(F208),F208=0),"",(G208-F208)/F208)</x:f>
      </x:c>
      <x:c r="J208" s="16" t="str">
        <x:f>IF(A208="","",IF(COUNTIFS('Campaigns &amp; Budget'!$A$21:$A$219,A208)&gt;1,"Duplicate budget ID",IF(COUNTIFS('Campaigns &amp; Budget'!$A$7:$A$8,B208)&lt;&gt;1,"Unknown campaign",IF(ISBLANK(F208),"Missing budget",""))))</x:f>
      </x:c>
      <x:c r="L208" s="5"/>
      <x:c r="M208" s="10"/>
      <x:c r="N208" s="5"/>
      <x:c r="O208" s="14"/>
      <x:c r="P208" s="16" t="str">
        <x:f>IF(L208="","",IFERROR(INDEX('Campaigns &amp; Budget'!$B$21:$B$219,MATCH(L208,'Campaigns &amp; Budget'!$A$21:$A$219,0)),""))</x:f>
      </x:c>
      <x:c r="Q208" s="16" t="str">
        <x:f>IF(AND(L208="",ISBLANK(M208),N208="",ISBLANK(O208)),"",IF(L208="","Missing budget ID",IF(P208="","Unknown budget ID",IF(ISBLANK(O208),"Missing cost",IF(ISBLANK(M208),"Missing date","")))))</x:f>
      </x:c>
    </x:row>
    <x:row r="209" ht="24" customHeight="1">
      <x:c r="A209" s="5"/>
      <x:c r="B209" s="5"/>
      <x:c r="C209" s="5"/>
      <x:c r="D209" s="5"/>
      <x:c r="E209" s="5"/>
      <x:c r="F209" s="14"/>
      <x:c r="G209" s="18" t="str">
        <x:f>IF(A209="","",SUMIFS('Campaigns &amp; Budget'!$O$21:$O$419,'Campaigns &amp; Budget'!$L$21:$L$419,A209))</x:f>
      </x:c>
      <x:c r="H209" s="18" t="str">
        <x:f>IF(A209="","",IF(ISBLANK(F209),"",F209-G209))</x:f>
      </x:c>
      <x:c r="I209" s="20" t="str">
        <x:f>IF(OR(A209="",ISBLANK(F209),F209=0),"",(G209-F209)/F209)</x:f>
      </x:c>
      <x:c r="J209" s="16" t="str">
        <x:f>IF(A209="","",IF(COUNTIFS('Campaigns &amp; Budget'!$A$21:$A$219,A209)&gt;1,"Duplicate budget ID",IF(COUNTIFS('Campaigns &amp; Budget'!$A$7:$A$8,B209)&lt;&gt;1,"Unknown campaign",IF(ISBLANK(F209),"Missing budget",""))))</x:f>
      </x:c>
      <x:c r="L209" s="5"/>
      <x:c r="M209" s="10"/>
      <x:c r="N209" s="5"/>
      <x:c r="O209" s="14"/>
      <x:c r="P209" s="16" t="str">
        <x:f>IF(L209="","",IFERROR(INDEX('Campaigns &amp; Budget'!$B$21:$B$219,MATCH(L209,'Campaigns &amp; Budget'!$A$21:$A$219,0)),""))</x:f>
      </x:c>
      <x:c r="Q209" s="16" t="str">
        <x:f>IF(AND(L209="",ISBLANK(M209),N209="",ISBLANK(O209)),"",IF(L209="","Missing budget ID",IF(P209="","Unknown budget ID",IF(ISBLANK(O209),"Missing cost",IF(ISBLANK(M209),"Missing date","")))))</x:f>
      </x:c>
    </x:row>
    <x:row r="210" ht="24" customHeight="1">
      <x:c r="A210" s="5"/>
      <x:c r="B210" s="5"/>
      <x:c r="C210" s="5"/>
      <x:c r="D210" s="5"/>
      <x:c r="E210" s="5"/>
      <x:c r="F210" s="14"/>
      <x:c r="G210" s="18" t="str">
        <x:f>IF(A210="","",SUMIFS('Campaigns &amp; Budget'!$O$21:$O$419,'Campaigns &amp; Budget'!$L$21:$L$419,A210))</x:f>
      </x:c>
      <x:c r="H210" s="18" t="str">
        <x:f>IF(A210="","",IF(ISBLANK(F210),"",F210-G210))</x:f>
      </x:c>
      <x:c r="I210" s="20" t="str">
        <x:f>IF(OR(A210="",ISBLANK(F210),F210=0),"",(G210-F210)/F210)</x:f>
      </x:c>
      <x:c r="J210" s="16" t="str">
        <x:f>IF(A210="","",IF(COUNTIFS('Campaigns &amp; Budget'!$A$21:$A$219,A210)&gt;1,"Duplicate budget ID",IF(COUNTIFS('Campaigns &amp; Budget'!$A$7:$A$8,B210)&lt;&gt;1,"Unknown campaign",IF(ISBLANK(F210),"Missing budget",""))))</x:f>
      </x:c>
      <x:c r="L210" s="5"/>
      <x:c r="M210" s="10"/>
      <x:c r="N210" s="5"/>
      <x:c r="O210" s="14"/>
      <x:c r="P210" s="16" t="str">
        <x:f>IF(L210="","",IFERROR(INDEX('Campaigns &amp; Budget'!$B$21:$B$219,MATCH(L210,'Campaigns &amp; Budget'!$A$21:$A$219,0)),""))</x:f>
      </x:c>
      <x:c r="Q210" s="16" t="str">
        <x:f>IF(AND(L210="",ISBLANK(M210),N210="",ISBLANK(O210)),"",IF(L210="","Missing budget ID",IF(P210="","Unknown budget ID",IF(ISBLANK(O210),"Missing cost",IF(ISBLANK(M210),"Missing date","")))))</x:f>
      </x:c>
    </x:row>
    <x:row r="211" ht="24" customHeight="1">
      <x:c r="A211" s="5"/>
      <x:c r="B211" s="5"/>
      <x:c r="C211" s="5"/>
      <x:c r="D211" s="5"/>
      <x:c r="E211" s="5"/>
      <x:c r="F211" s="14"/>
      <x:c r="G211" s="18" t="str">
        <x:f>IF(A211="","",SUMIFS('Campaigns &amp; Budget'!$O$21:$O$419,'Campaigns &amp; Budget'!$L$21:$L$419,A211))</x:f>
      </x:c>
      <x:c r="H211" s="18" t="str">
        <x:f>IF(A211="","",IF(ISBLANK(F211),"",F211-G211))</x:f>
      </x:c>
      <x:c r="I211" s="20" t="str">
        <x:f>IF(OR(A211="",ISBLANK(F211),F211=0),"",(G211-F211)/F211)</x:f>
      </x:c>
      <x:c r="J211" s="16" t="str">
        <x:f>IF(A211="","",IF(COUNTIFS('Campaigns &amp; Budget'!$A$21:$A$219,A211)&gt;1,"Duplicate budget ID",IF(COUNTIFS('Campaigns &amp; Budget'!$A$7:$A$8,B211)&lt;&gt;1,"Unknown campaign",IF(ISBLANK(F211),"Missing budget",""))))</x:f>
      </x:c>
      <x:c r="L211" s="5"/>
      <x:c r="M211" s="10"/>
      <x:c r="N211" s="5"/>
      <x:c r="O211" s="14"/>
      <x:c r="P211" s="16" t="str">
        <x:f>IF(L211="","",IFERROR(INDEX('Campaigns &amp; Budget'!$B$21:$B$219,MATCH(L211,'Campaigns &amp; Budget'!$A$21:$A$219,0)),""))</x:f>
      </x:c>
      <x:c r="Q211" s="16" t="str">
        <x:f>IF(AND(L211="",ISBLANK(M211),N211="",ISBLANK(O211)),"",IF(L211="","Missing budget ID",IF(P211="","Unknown budget ID",IF(ISBLANK(O211),"Missing cost",IF(ISBLANK(M211),"Missing date","")))))</x:f>
      </x:c>
    </x:row>
    <x:row r="212" ht="24" customHeight="1">
      <x:c r="A212" s="5"/>
      <x:c r="B212" s="5"/>
      <x:c r="C212" s="5"/>
      <x:c r="D212" s="5"/>
      <x:c r="E212" s="5"/>
      <x:c r="F212" s="14"/>
      <x:c r="G212" s="18" t="str">
        <x:f>IF(A212="","",SUMIFS('Campaigns &amp; Budget'!$O$21:$O$419,'Campaigns &amp; Budget'!$L$21:$L$419,A212))</x:f>
      </x:c>
      <x:c r="H212" s="18" t="str">
        <x:f>IF(A212="","",IF(ISBLANK(F212),"",F212-G212))</x:f>
      </x:c>
      <x:c r="I212" s="20" t="str">
        <x:f>IF(OR(A212="",ISBLANK(F212),F212=0),"",(G212-F212)/F212)</x:f>
      </x:c>
      <x:c r="J212" s="16" t="str">
        <x:f>IF(A212="","",IF(COUNTIFS('Campaigns &amp; Budget'!$A$21:$A$219,A212)&gt;1,"Duplicate budget ID",IF(COUNTIFS('Campaigns &amp; Budget'!$A$7:$A$8,B212)&lt;&gt;1,"Unknown campaign",IF(ISBLANK(F212),"Missing budget",""))))</x:f>
      </x:c>
      <x:c r="L212" s="5"/>
      <x:c r="M212" s="10"/>
      <x:c r="N212" s="5"/>
      <x:c r="O212" s="14"/>
      <x:c r="P212" s="16" t="str">
        <x:f>IF(L212="","",IFERROR(INDEX('Campaigns &amp; Budget'!$B$21:$B$219,MATCH(L212,'Campaigns &amp; Budget'!$A$21:$A$219,0)),""))</x:f>
      </x:c>
      <x:c r="Q212" s="16" t="str">
        <x:f>IF(AND(L212="",ISBLANK(M212),N212="",ISBLANK(O212)),"",IF(L212="","Missing budget ID",IF(P212="","Unknown budget ID",IF(ISBLANK(O212),"Missing cost",IF(ISBLANK(M212),"Missing date","")))))</x:f>
      </x:c>
    </x:row>
    <x:row r="213" ht="24" customHeight="1">
      <x:c r="A213" s="5"/>
      <x:c r="B213" s="5"/>
      <x:c r="C213" s="5"/>
      <x:c r="D213" s="5"/>
      <x:c r="E213" s="5"/>
      <x:c r="F213" s="14"/>
      <x:c r="G213" s="18" t="str">
        <x:f>IF(A213="","",SUMIFS('Campaigns &amp; Budget'!$O$21:$O$419,'Campaigns &amp; Budget'!$L$21:$L$419,A213))</x:f>
      </x:c>
      <x:c r="H213" s="18" t="str">
        <x:f>IF(A213="","",IF(ISBLANK(F213),"",F213-G213))</x:f>
      </x:c>
      <x:c r="I213" s="20" t="str">
        <x:f>IF(OR(A213="",ISBLANK(F213),F213=0),"",(G213-F213)/F213)</x:f>
      </x:c>
      <x:c r="J213" s="16" t="str">
        <x:f>IF(A213="","",IF(COUNTIFS('Campaigns &amp; Budget'!$A$21:$A$219,A213)&gt;1,"Duplicate budget ID",IF(COUNTIFS('Campaigns &amp; Budget'!$A$7:$A$8,B213)&lt;&gt;1,"Unknown campaign",IF(ISBLANK(F213),"Missing budget",""))))</x:f>
      </x:c>
      <x:c r="L213" s="5"/>
      <x:c r="M213" s="10"/>
      <x:c r="N213" s="5"/>
      <x:c r="O213" s="14"/>
      <x:c r="P213" s="16" t="str">
        <x:f>IF(L213="","",IFERROR(INDEX('Campaigns &amp; Budget'!$B$21:$B$219,MATCH(L213,'Campaigns &amp; Budget'!$A$21:$A$219,0)),""))</x:f>
      </x:c>
      <x:c r="Q213" s="16" t="str">
        <x:f>IF(AND(L213="",ISBLANK(M213),N213="",ISBLANK(O213)),"",IF(L213="","Missing budget ID",IF(P213="","Unknown budget ID",IF(ISBLANK(O213),"Missing cost",IF(ISBLANK(M213),"Missing date","")))))</x:f>
      </x:c>
    </x:row>
    <x:row r="214" ht="24" customHeight="1">
      <x:c r="A214" s="5"/>
      <x:c r="B214" s="5"/>
      <x:c r="C214" s="5"/>
      <x:c r="D214" s="5"/>
      <x:c r="E214" s="5"/>
      <x:c r="F214" s="14"/>
      <x:c r="G214" s="18" t="str">
        <x:f>IF(A214="","",SUMIFS('Campaigns &amp; Budget'!$O$21:$O$419,'Campaigns &amp; Budget'!$L$21:$L$419,A214))</x:f>
      </x:c>
      <x:c r="H214" s="18" t="str">
        <x:f>IF(A214="","",IF(ISBLANK(F214),"",F214-G214))</x:f>
      </x:c>
      <x:c r="I214" s="20" t="str">
        <x:f>IF(OR(A214="",ISBLANK(F214),F214=0),"",(G214-F214)/F214)</x:f>
      </x:c>
      <x:c r="J214" s="16" t="str">
        <x:f>IF(A214="","",IF(COUNTIFS('Campaigns &amp; Budget'!$A$21:$A$219,A214)&gt;1,"Duplicate budget ID",IF(COUNTIFS('Campaigns &amp; Budget'!$A$7:$A$8,B214)&lt;&gt;1,"Unknown campaign",IF(ISBLANK(F214),"Missing budget",""))))</x:f>
      </x:c>
      <x:c r="L214" s="5"/>
      <x:c r="M214" s="10"/>
      <x:c r="N214" s="5"/>
      <x:c r="O214" s="14"/>
      <x:c r="P214" s="16" t="str">
        <x:f>IF(L214="","",IFERROR(INDEX('Campaigns &amp; Budget'!$B$21:$B$219,MATCH(L214,'Campaigns &amp; Budget'!$A$21:$A$219,0)),""))</x:f>
      </x:c>
      <x:c r="Q214" s="16" t="str">
        <x:f>IF(AND(L214="",ISBLANK(M214),N214="",ISBLANK(O214)),"",IF(L214="","Missing budget ID",IF(P214="","Unknown budget ID",IF(ISBLANK(O214),"Missing cost",IF(ISBLANK(M214),"Missing date","")))))</x:f>
      </x:c>
    </x:row>
    <x:row r="215" ht="24" customHeight="1">
      <x:c r="A215" s="5"/>
      <x:c r="B215" s="5"/>
      <x:c r="C215" s="5"/>
      <x:c r="D215" s="5"/>
      <x:c r="E215" s="5"/>
      <x:c r="F215" s="14"/>
      <x:c r="G215" s="18" t="str">
        <x:f>IF(A215="","",SUMIFS('Campaigns &amp; Budget'!$O$21:$O$419,'Campaigns &amp; Budget'!$L$21:$L$419,A215))</x:f>
      </x:c>
      <x:c r="H215" s="18" t="str">
        <x:f>IF(A215="","",IF(ISBLANK(F215),"",F215-G215))</x:f>
      </x:c>
      <x:c r="I215" s="20" t="str">
        <x:f>IF(OR(A215="",ISBLANK(F215),F215=0),"",(G215-F215)/F215)</x:f>
      </x:c>
      <x:c r="J215" s="16" t="str">
        <x:f>IF(A215="","",IF(COUNTIFS('Campaigns &amp; Budget'!$A$21:$A$219,A215)&gt;1,"Duplicate budget ID",IF(COUNTIFS('Campaigns &amp; Budget'!$A$7:$A$8,B215)&lt;&gt;1,"Unknown campaign",IF(ISBLANK(F215),"Missing budget",""))))</x:f>
      </x:c>
      <x:c r="L215" s="5"/>
      <x:c r="M215" s="10"/>
      <x:c r="N215" s="5"/>
      <x:c r="O215" s="14"/>
      <x:c r="P215" s="16" t="str">
        <x:f>IF(L215="","",IFERROR(INDEX('Campaigns &amp; Budget'!$B$21:$B$219,MATCH(L215,'Campaigns &amp; Budget'!$A$21:$A$219,0)),""))</x:f>
      </x:c>
      <x:c r="Q215" s="16" t="str">
        <x:f>IF(AND(L215="",ISBLANK(M215),N215="",ISBLANK(O215)),"",IF(L215="","Missing budget ID",IF(P215="","Unknown budget ID",IF(ISBLANK(O215),"Missing cost",IF(ISBLANK(M215),"Missing date","")))))</x:f>
      </x:c>
    </x:row>
    <x:row r="216" ht="24" customHeight="1">
      <x:c r="A216" s="5"/>
      <x:c r="B216" s="5"/>
      <x:c r="C216" s="5"/>
      <x:c r="D216" s="5"/>
      <x:c r="E216" s="5"/>
      <x:c r="F216" s="14"/>
      <x:c r="G216" s="18" t="str">
        <x:f>IF(A216="","",SUMIFS('Campaigns &amp; Budget'!$O$21:$O$419,'Campaigns &amp; Budget'!$L$21:$L$419,A216))</x:f>
      </x:c>
      <x:c r="H216" s="18" t="str">
        <x:f>IF(A216="","",IF(ISBLANK(F216),"",F216-G216))</x:f>
      </x:c>
      <x:c r="I216" s="20" t="str">
        <x:f>IF(OR(A216="",ISBLANK(F216),F216=0),"",(G216-F216)/F216)</x:f>
      </x:c>
      <x:c r="J216" s="16" t="str">
        <x:f>IF(A216="","",IF(COUNTIFS('Campaigns &amp; Budget'!$A$21:$A$219,A216)&gt;1,"Duplicate budget ID",IF(COUNTIFS('Campaigns &amp; Budget'!$A$7:$A$8,B216)&lt;&gt;1,"Unknown campaign",IF(ISBLANK(F216),"Missing budget",""))))</x:f>
      </x:c>
      <x:c r="L216" s="5"/>
      <x:c r="M216" s="10"/>
      <x:c r="N216" s="5"/>
      <x:c r="O216" s="14"/>
      <x:c r="P216" s="16" t="str">
        <x:f>IF(L216="","",IFERROR(INDEX('Campaigns &amp; Budget'!$B$21:$B$219,MATCH(L216,'Campaigns &amp; Budget'!$A$21:$A$219,0)),""))</x:f>
      </x:c>
      <x:c r="Q216" s="16" t="str">
        <x:f>IF(AND(L216="",ISBLANK(M216),N216="",ISBLANK(O216)),"",IF(L216="","Missing budget ID",IF(P216="","Unknown budget ID",IF(ISBLANK(O216),"Missing cost",IF(ISBLANK(M216),"Missing date","")))))</x:f>
      </x:c>
    </x:row>
    <x:row r="217" ht="24" customHeight="1">
      <x:c r="A217" s="5"/>
      <x:c r="B217" s="5"/>
      <x:c r="C217" s="5"/>
      <x:c r="D217" s="5"/>
      <x:c r="E217" s="5"/>
      <x:c r="F217" s="14"/>
      <x:c r="G217" s="18" t="str">
        <x:f>IF(A217="","",SUMIFS('Campaigns &amp; Budget'!$O$21:$O$419,'Campaigns &amp; Budget'!$L$21:$L$419,A217))</x:f>
      </x:c>
      <x:c r="H217" s="18" t="str">
        <x:f>IF(A217="","",IF(ISBLANK(F217),"",F217-G217))</x:f>
      </x:c>
      <x:c r="I217" s="20" t="str">
        <x:f>IF(OR(A217="",ISBLANK(F217),F217=0),"",(G217-F217)/F217)</x:f>
      </x:c>
      <x:c r="J217" s="16" t="str">
        <x:f>IF(A217="","",IF(COUNTIFS('Campaigns &amp; Budget'!$A$21:$A$219,A217)&gt;1,"Duplicate budget ID",IF(COUNTIFS('Campaigns &amp; Budget'!$A$7:$A$8,B217)&lt;&gt;1,"Unknown campaign",IF(ISBLANK(F217),"Missing budget",""))))</x:f>
      </x:c>
      <x:c r="L217" s="5"/>
      <x:c r="M217" s="10"/>
      <x:c r="N217" s="5"/>
      <x:c r="O217" s="14"/>
      <x:c r="P217" s="16" t="str">
        <x:f>IF(L217="","",IFERROR(INDEX('Campaigns &amp; Budget'!$B$21:$B$219,MATCH(L217,'Campaigns &amp; Budget'!$A$21:$A$219,0)),""))</x:f>
      </x:c>
      <x:c r="Q217" s="16" t="str">
        <x:f>IF(AND(L217="",ISBLANK(M217),N217="",ISBLANK(O217)),"",IF(L217="","Missing budget ID",IF(P217="","Unknown budget ID",IF(ISBLANK(O217),"Missing cost",IF(ISBLANK(M217),"Missing date","")))))</x:f>
      </x:c>
    </x:row>
    <x:row r="218" ht="24" customHeight="1">
      <x:c r="A218" s="5"/>
      <x:c r="B218" s="5"/>
      <x:c r="C218" s="5"/>
      <x:c r="D218" s="5"/>
      <x:c r="E218" s="5"/>
      <x:c r="F218" s="14"/>
      <x:c r="G218" s="18" t="str">
        <x:f>IF(A218="","",SUMIFS('Campaigns &amp; Budget'!$O$21:$O$419,'Campaigns &amp; Budget'!$L$21:$L$419,A218))</x:f>
      </x:c>
      <x:c r="H218" s="18" t="str">
        <x:f>IF(A218="","",IF(ISBLANK(F218),"",F218-G218))</x:f>
      </x:c>
      <x:c r="I218" s="20" t="str">
        <x:f>IF(OR(A218="",ISBLANK(F218),F218=0),"",(G218-F218)/F218)</x:f>
      </x:c>
      <x:c r="J218" s="16" t="str">
        <x:f>IF(A218="","",IF(COUNTIFS('Campaigns &amp; Budget'!$A$21:$A$219,A218)&gt;1,"Duplicate budget ID",IF(COUNTIFS('Campaigns &amp; Budget'!$A$7:$A$8,B218)&lt;&gt;1,"Unknown campaign",IF(ISBLANK(F218),"Missing budget",""))))</x:f>
      </x:c>
      <x:c r="L218" s="5"/>
      <x:c r="M218" s="10"/>
      <x:c r="N218" s="5"/>
      <x:c r="O218" s="14"/>
      <x:c r="P218" s="16" t="str">
        <x:f>IF(L218="","",IFERROR(INDEX('Campaigns &amp; Budget'!$B$21:$B$219,MATCH(L218,'Campaigns &amp; Budget'!$A$21:$A$219,0)),""))</x:f>
      </x:c>
      <x:c r="Q218" s="16" t="str">
        <x:f>IF(AND(L218="",ISBLANK(M218),N218="",ISBLANK(O218)),"",IF(L218="","Missing budget ID",IF(P218="","Unknown budget ID",IF(ISBLANK(O218),"Missing cost",IF(ISBLANK(M218),"Missing date","")))))</x:f>
      </x:c>
    </x:row>
    <x:row r="219" ht="24" customHeight="1">
      <x:c r="A219" s="5"/>
      <x:c r="B219" s="5"/>
      <x:c r="C219" s="5"/>
      <x:c r="D219" s="5"/>
      <x:c r="E219" s="5"/>
      <x:c r="F219" s="14"/>
      <x:c r="G219" s="18" t="str">
        <x:f>IF(A219="","",SUMIFS('Campaigns &amp; Budget'!$O$21:$O$419,'Campaigns &amp; Budget'!$L$21:$L$419,A219))</x:f>
      </x:c>
      <x:c r="H219" s="18" t="str">
        <x:f>IF(A219="","",IF(ISBLANK(F219),"",F219-G219))</x:f>
      </x:c>
      <x:c r="I219" s="20" t="str">
        <x:f>IF(OR(A219="",ISBLANK(F219),F219=0),"",(G219-F219)/F219)</x:f>
      </x:c>
      <x:c r="J219" s="16" t="str">
        <x:f>IF(A219="","",IF(COUNTIFS('Campaigns &amp; Budget'!$A$21:$A$219,A219)&gt;1,"Duplicate budget ID",IF(COUNTIFS('Campaigns &amp; Budget'!$A$7:$A$8,B219)&lt;&gt;1,"Unknown campaign",IF(ISBLANK(F219),"Missing budget",""))))</x:f>
      </x:c>
      <x:c r="L219" s="5"/>
      <x:c r="M219" s="10"/>
      <x:c r="N219" s="5"/>
      <x:c r="O219" s="14"/>
      <x:c r="P219" s="16" t="str">
        <x:f>IF(L219="","",IFERROR(INDEX('Campaigns &amp; Budget'!$B$21:$B$219,MATCH(L219,'Campaigns &amp; Budget'!$A$21:$A$219,0)),""))</x:f>
      </x:c>
      <x:c r="Q219" s="16" t="str">
        <x:f>IF(AND(L219="",ISBLANK(M219),N219="",ISBLANK(O219)),"",IF(L219="","Missing budget ID",IF(P219="","Unknown budget ID",IF(ISBLANK(O219),"Missing cost",IF(ISBLANK(M219),"Missing date","")))))</x:f>
      </x:c>
    </x:row>
    <x:row r="220" ht="24" customHeight="1">
      <x:c r="L220" s="5"/>
      <x:c r="M220" s="10"/>
      <x:c r="N220" s="5"/>
      <x:c r="O220" s="14"/>
      <x:c r="P220" s="16" t="str">
        <x:f>IF(L220="","",IFERROR(INDEX('Campaigns &amp; Budget'!$B$21:$B$219,MATCH(L220,'Campaigns &amp; Budget'!$A$21:$A$219,0)),""))</x:f>
      </x:c>
      <x:c r="Q220" s="16" t="str">
        <x:f>IF(AND(L220="",ISBLANK(M220),N220="",ISBLANK(O220)),"",IF(L220="","Missing budget ID",IF(P220="","Unknown budget ID",IF(ISBLANK(O220),"Missing cost",IF(ISBLANK(M220),"Missing date","")))))</x:f>
      </x:c>
    </x:row>
    <x:row r="221" ht="24" customHeight="1">
      <x:c r="L221" s="5"/>
      <x:c r="M221" s="10"/>
      <x:c r="N221" s="5"/>
      <x:c r="O221" s="14"/>
      <x:c r="P221" s="16" t="str">
        <x:f>IF(L221="","",IFERROR(INDEX('Campaigns &amp; Budget'!$B$21:$B$219,MATCH(L221,'Campaigns &amp; Budget'!$A$21:$A$219,0)),""))</x:f>
      </x:c>
      <x:c r="Q221" s="16" t="str">
        <x:f>IF(AND(L221="",ISBLANK(M221),N221="",ISBLANK(O221)),"",IF(L221="","Missing budget ID",IF(P221="","Unknown budget ID",IF(ISBLANK(O221),"Missing cost",IF(ISBLANK(M221),"Missing date","")))))</x:f>
      </x:c>
    </x:row>
    <x:row r="222" ht="24" customHeight="1">
      <x:c r="L222" s="5"/>
      <x:c r="M222" s="10"/>
      <x:c r="N222" s="5"/>
      <x:c r="O222" s="14"/>
      <x:c r="P222" s="16" t="str">
        <x:f>IF(L222="","",IFERROR(INDEX('Campaigns &amp; Budget'!$B$21:$B$219,MATCH(L222,'Campaigns &amp; Budget'!$A$21:$A$219,0)),""))</x:f>
      </x:c>
      <x:c r="Q222" s="16" t="str">
        <x:f>IF(AND(L222="",ISBLANK(M222),N222="",ISBLANK(O222)),"",IF(L222="","Missing budget ID",IF(P222="","Unknown budget ID",IF(ISBLANK(O222),"Missing cost",IF(ISBLANK(M222),"Missing date","")))))</x:f>
      </x:c>
    </x:row>
    <x:row r="223" ht="24" customHeight="1">
      <x:c r="L223" s="5"/>
      <x:c r="M223" s="10"/>
      <x:c r="N223" s="5"/>
      <x:c r="O223" s="14"/>
      <x:c r="P223" s="16" t="str">
        <x:f>IF(L223="","",IFERROR(INDEX('Campaigns &amp; Budget'!$B$21:$B$219,MATCH(L223,'Campaigns &amp; Budget'!$A$21:$A$219,0)),""))</x:f>
      </x:c>
      <x:c r="Q223" s="16" t="str">
        <x:f>IF(AND(L223="",ISBLANK(M223),N223="",ISBLANK(O223)),"",IF(L223="","Missing budget ID",IF(P223="","Unknown budget ID",IF(ISBLANK(O223),"Missing cost",IF(ISBLANK(M223),"Missing date","")))))</x:f>
      </x:c>
    </x:row>
    <x:row r="224" ht="24" customHeight="1">
      <x:c r="L224" s="5"/>
      <x:c r="M224" s="10"/>
      <x:c r="N224" s="5"/>
      <x:c r="O224" s="14"/>
      <x:c r="P224" s="16" t="str">
        <x:f>IF(L224="","",IFERROR(INDEX('Campaigns &amp; Budget'!$B$21:$B$219,MATCH(L224,'Campaigns &amp; Budget'!$A$21:$A$219,0)),""))</x:f>
      </x:c>
      <x:c r="Q224" s="16" t="str">
        <x:f>IF(AND(L224="",ISBLANK(M224),N224="",ISBLANK(O224)),"",IF(L224="","Missing budget ID",IF(P224="","Unknown budget ID",IF(ISBLANK(O224),"Missing cost",IF(ISBLANK(M224),"Missing date","")))))</x:f>
      </x:c>
    </x:row>
    <x:row r="225" ht="24" customHeight="1">
      <x:c r="L225" s="5"/>
      <x:c r="M225" s="10"/>
      <x:c r="N225" s="5"/>
      <x:c r="O225" s="14"/>
      <x:c r="P225" s="16" t="str">
        <x:f>IF(L225="","",IFERROR(INDEX('Campaigns &amp; Budget'!$B$21:$B$219,MATCH(L225,'Campaigns &amp; Budget'!$A$21:$A$219,0)),""))</x:f>
      </x:c>
      <x:c r="Q225" s="16" t="str">
        <x:f>IF(AND(L225="",ISBLANK(M225),N225="",ISBLANK(O225)),"",IF(L225="","Missing budget ID",IF(P225="","Unknown budget ID",IF(ISBLANK(O225),"Missing cost",IF(ISBLANK(M225),"Missing date","")))))</x:f>
      </x:c>
    </x:row>
    <x:row r="226" ht="24" customHeight="1">
      <x:c r="L226" s="5"/>
      <x:c r="M226" s="10"/>
      <x:c r="N226" s="5"/>
      <x:c r="O226" s="14"/>
      <x:c r="P226" s="16" t="str">
        <x:f>IF(L226="","",IFERROR(INDEX('Campaigns &amp; Budget'!$B$21:$B$219,MATCH(L226,'Campaigns &amp; Budget'!$A$21:$A$219,0)),""))</x:f>
      </x:c>
      <x:c r="Q226" s="16" t="str">
        <x:f>IF(AND(L226="",ISBLANK(M226),N226="",ISBLANK(O226)),"",IF(L226="","Missing budget ID",IF(P226="","Unknown budget ID",IF(ISBLANK(O226),"Missing cost",IF(ISBLANK(M226),"Missing date","")))))</x:f>
      </x:c>
    </x:row>
    <x:row r="227" ht="24" customHeight="1">
      <x:c r="L227" s="5"/>
      <x:c r="M227" s="10"/>
      <x:c r="N227" s="5"/>
      <x:c r="O227" s="14"/>
      <x:c r="P227" s="16" t="str">
        <x:f>IF(L227="","",IFERROR(INDEX('Campaigns &amp; Budget'!$B$21:$B$219,MATCH(L227,'Campaigns &amp; Budget'!$A$21:$A$219,0)),""))</x:f>
      </x:c>
      <x:c r="Q227" s="16" t="str">
        <x:f>IF(AND(L227="",ISBLANK(M227),N227="",ISBLANK(O227)),"",IF(L227="","Missing budget ID",IF(P227="","Unknown budget ID",IF(ISBLANK(O227),"Missing cost",IF(ISBLANK(M227),"Missing date","")))))</x:f>
      </x:c>
    </x:row>
    <x:row r="228" ht="24" customHeight="1">
      <x:c r="L228" s="5"/>
      <x:c r="M228" s="10"/>
      <x:c r="N228" s="5"/>
      <x:c r="O228" s="14"/>
      <x:c r="P228" s="16" t="str">
        <x:f>IF(L228="","",IFERROR(INDEX('Campaigns &amp; Budget'!$B$21:$B$219,MATCH(L228,'Campaigns &amp; Budget'!$A$21:$A$219,0)),""))</x:f>
      </x:c>
      <x:c r="Q228" s="16" t="str">
        <x:f>IF(AND(L228="",ISBLANK(M228),N228="",ISBLANK(O228)),"",IF(L228="","Missing budget ID",IF(P228="","Unknown budget ID",IF(ISBLANK(O228),"Missing cost",IF(ISBLANK(M228),"Missing date","")))))</x:f>
      </x:c>
    </x:row>
    <x:row r="229" ht="24" customHeight="1">
      <x:c r="L229" s="5"/>
      <x:c r="M229" s="10"/>
      <x:c r="N229" s="5"/>
      <x:c r="O229" s="14"/>
      <x:c r="P229" s="16" t="str">
        <x:f>IF(L229="","",IFERROR(INDEX('Campaigns &amp; Budget'!$B$21:$B$219,MATCH(L229,'Campaigns &amp; Budget'!$A$21:$A$219,0)),""))</x:f>
      </x:c>
      <x:c r="Q229" s="16" t="str">
        <x:f>IF(AND(L229="",ISBLANK(M229),N229="",ISBLANK(O229)),"",IF(L229="","Missing budget ID",IF(P229="","Unknown budget ID",IF(ISBLANK(O229),"Missing cost",IF(ISBLANK(M229),"Missing date","")))))</x:f>
      </x:c>
    </x:row>
    <x:row r="230" ht="24" customHeight="1">
      <x:c r="L230" s="5"/>
      <x:c r="M230" s="10"/>
      <x:c r="N230" s="5"/>
      <x:c r="O230" s="14"/>
      <x:c r="P230" s="16" t="str">
        <x:f>IF(L230="","",IFERROR(INDEX('Campaigns &amp; Budget'!$B$21:$B$219,MATCH(L230,'Campaigns &amp; Budget'!$A$21:$A$219,0)),""))</x:f>
      </x:c>
      <x:c r="Q230" s="16" t="str">
        <x:f>IF(AND(L230="",ISBLANK(M230),N230="",ISBLANK(O230)),"",IF(L230="","Missing budget ID",IF(P230="","Unknown budget ID",IF(ISBLANK(O230),"Missing cost",IF(ISBLANK(M230),"Missing date","")))))</x:f>
      </x:c>
    </x:row>
    <x:row r="231" ht="24" customHeight="1">
      <x:c r="L231" s="5"/>
      <x:c r="M231" s="10"/>
      <x:c r="N231" s="5"/>
      <x:c r="O231" s="14"/>
      <x:c r="P231" s="16" t="str">
        <x:f>IF(L231="","",IFERROR(INDEX('Campaigns &amp; Budget'!$B$21:$B$219,MATCH(L231,'Campaigns &amp; Budget'!$A$21:$A$219,0)),""))</x:f>
      </x:c>
      <x:c r="Q231" s="16" t="str">
        <x:f>IF(AND(L231="",ISBLANK(M231),N231="",ISBLANK(O231)),"",IF(L231="","Missing budget ID",IF(P231="","Unknown budget ID",IF(ISBLANK(O231),"Missing cost",IF(ISBLANK(M231),"Missing date","")))))</x:f>
      </x:c>
    </x:row>
    <x:row r="232" ht="24" customHeight="1">
      <x:c r="L232" s="5"/>
      <x:c r="M232" s="10"/>
      <x:c r="N232" s="5"/>
      <x:c r="O232" s="14"/>
      <x:c r="P232" s="16" t="str">
        <x:f>IF(L232="","",IFERROR(INDEX('Campaigns &amp; Budget'!$B$21:$B$219,MATCH(L232,'Campaigns &amp; Budget'!$A$21:$A$219,0)),""))</x:f>
      </x:c>
      <x:c r="Q232" s="16" t="str">
        <x:f>IF(AND(L232="",ISBLANK(M232),N232="",ISBLANK(O232)),"",IF(L232="","Missing budget ID",IF(P232="","Unknown budget ID",IF(ISBLANK(O232),"Missing cost",IF(ISBLANK(M232),"Missing date","")))))</x:f>
      </x:c>
    </x:row>
    <x:row r="233" ht="24" customHeight="1">
      <x:c r="L233" s="5"/>
      <x:c r="M233" s="10"/>
      <x:c r="N233" s="5"/>
      <x:c r="O233" s="14"/>
      <x:c r="P233" s="16" t="str">
        <x:f>IF(L233="","",IFERROR(INDEX('Campaigns &amp; Budget'!$B$21:$B$219,MATCH(L233,'Campaigns &amp; Budget'!$A$21:$A$219,0)),""))</x:f>
      </x:c>
      <x:c r="Q233" s="16" t="str">
        <x:f>IF(AND(L233="",ISBLANK(M233),N233="",ISBLANK(O233)),"",IF(L233="","Missing budget ID",IF(P233="","Unknown budget ID",IF(ISBLANK(O233),"Missing cost",IF(ISBLANK(M233),"Missing date","")))))</x:f>
      </x:c>
    </x:row>
    <x:row r="234" ht="24" customHeight="1">
      <x:c r="L234" s="5"/>
      <x:c r="M234" s="10"/>
      <x:c r="N234" s="5"/>
      <x:c r="O234" s="14"/>
      <x:c r="P234" s="16" t="str">
        <x:f>IF(L234="","",IFERROR(INDEX('Campaigns &amp; Budget'!$B$21:$B$219,MATCH(L234,'Campaigns &amp; Budget'!$A$21:$A$219,0)),""))</x:f>
      </x:c>
      <x:c r="Q234" s="16" t="str">
        <x:f>IF(AND(L234="",ISBLANK(M234),N234="",ISBLANK(O234)),"",IF(L234="","Missing budget ID",IF(P234="","Unknown budget ID",IF(ISBLANK(O234),"Missing cost",IF(ISBLANK(M234),"Missing date","")))))</x:f>
      </x:c>
    </x:row>
    <x:row r="235" ht="24" customHeight="1">
      <x:c r="L235" s="5"/>
      <x:c r="M235" s="10"/>
      <x:c r="N235" s="5"/>
      <x:c r="O235" s="14"/>
      <x:c r="P235" s="16" t="str">
        <x:f>IF(L235="","",IFERROR(INDEX('Campaigns &amp; Budget'!$B$21:$B$219,MATCH(L235,'Campaigns &amp; Budget'!$A$21:$A$219,0)),""))</x:f>
      </x:c>
      <x:c r="Q235" s="16" t="str">
        <x:f>IF(AND(L235="",ISBLANK(M235),N235="",ISBLANK(O235)),"",IF(L235="","Missing budget ID",IF(P235="","Unknown budget ID",IF(ISBLANK(O235),"Missing cost",IF(ISBLANK(M235),"Missing date","")))))</x:f>
      </x:c>
    </x:row>
    <x:row r="236" ht="24" customHeight="1">
      <x:c r="L236" s="5"/>
      <x:c r="M236" s="10"/>
      <x:c r="N236" s="5"/>
      <x:c r="O236" s="14"/>
      <x:c r="P236" s="16" t="str">
        <x:f>IF(L236="","",IFERROR(INDEX('Campaigns &amp; Budget'!$B$21:$B$219,MATCH(L236,'Campaigns &amp; Budget'!$A$21:$A$219,0)),""))</x:f>
      </x:c>
      <x:c r="Q236" s="16" t="str">
        <x:f>IF(AND(L236="",ISBLANK(M236),N236="",ISBLANK(O236)),"",IF(L236="","Missing budget ID",IF(P236="","Unknown budget ID",IF(ISBLANK(O236),"Missing cost",IF(ISBLANK(M236),"Missing date","")))))</x:f>
      </x:c>
    </x:row>
    <x:row r="237" ht="24" customHeight="1">
      <x:c r="L237" s="5"/>
      <x:c r="M237" s="10"/>
      <x:c r="N237" s="5"/>
      <x:c r="O237" s="14"/>
      <x:c r="P237" s="16" t="str">
        <x:f>IF(L237="","",IFERROR(INDEX('Campaigns &amp; Budget'!$B$21:$B$219,MATCH(L237,'Campaigns &amp; Budget'!$A$21:$A$219,0)),""))</x:f>
      </x:c>
      <x:c r="Q237" s="16" t="str">
        <x:f>IF(AND(L237="",ISBLANK(M237),N237="",ISBLANK(O237)),"",IF(L237="","Missing budget ID",IF(P237="","Unknown budget ID",IF(ISBLANK(O237),"Missing cost",IF(ISBLANK(M237),"Missing date","")))))</x:f>
      </x:c>
    </x:row>
    <x:row r="238" ht="24" customHeight="1">
      <x:c r="L238" s="5"/>
      <x:c r="M238" s="10"/>
      <x:c r="N238" s="5"/>
      <x:c r="O238" s="14"/>
      <x:c r="P238" s="16" t="str">
        <x:f>IF(L238="","",IFERROR(INDEX('Campaigns &amp; Budget'!$B$21:$B$219,MATCH(L238,'Campaigns &amp; Budget'!$A$21:$A$219,0)),""))</x:f>
      </x:c>
      <x:c r="Q238" s="16" t="str">
        <x:f>IF(AND(L238="",ISBLANK(M238),N238="",ISBLANK(O238)),"",IF(L238="","Missing budget ID",IF(P238="","Unknown budget ID",IF(ISBLANK(O238),"Missing cost",IF(ISBLANK(M238),"Missing date","")))))</x:f>
      </x:c>
    </x:row>
    <x:row r="239" ht="24" customHeight="1">
      <x:c r="L239" s="5"/>
      <x:c r="M239" s="10"/>
      <x:c r="N239" s="5"/>
      <x:c r="O239" s="14"/>
      <x:c r="P239" s="16" t="str">
        <x:f>IF(L239="","",IFERROR(INDEX('Campaigns &amp; Budget'!$B$21:$B$219,MATCH(L239,'Campaigns &amp; Budget'!$A$21:$A$219,0)),""))</x:f>
      </x:c>
      <x:c r="Q239" s="16" t="str">
        <x:f>IF(AND(L239="",ISBLANK(M239),N239="",ISBLANK(O239)),"",IF(L239="","Missing budget ID",IF(P239="","Unknown budget ID",IF(ISBLANK(O239),"Missing cost",IF(ISBLANK(M239),"Missing date","")))))</x:f>
      </x:c>
    </x:row>
    <x:row r="240" ht="24" customHeight="1">
      <x:c r="L240" s="5"/>
      <x:c r="M240" s="10"/>
      <x:c r="N240" s="5"/>
      <x:c r="O240" s="14"/>
      <x:c r="P240" s="16" t="str">
        <x:f>IF(L240="","",IFERROR(INDEX('Campaigns &amp; Budget'!$B$21:$B$219,MATCH(L240,'Campaigns &amp; Budget'!$A$21:$A$219,0)),""))</x:f>
      </x:c>
      <x:c r="Q240" s="16" t="str">
        <x:f>IF(AND(L240="",ISBLANK(M240),N240="",ISBLANK(O240)),"",IF(L240="","Missing budget ID",IF(P240="","Unknown budget ID",IF(ISBLANK(O240),"Missing cost",IF(ISBLANK(M240),"Missing date","")))))</x:f>
      </x:c>
    </x:row>
    <x:row r="241" ht="24" customHeight="1">
      <x:c r="L241" s="5"/>
      <x:c r="M241" s="10"/>
      <x:c r="N241" s="5"/>
      <x:c r="O241" s="14"/>
      <x:c r="P241" s="16" t="str">
        <x:f>IF(L241="","",IFERROR(INDEX('Campaigns &amp; Budget'!$B$21:$B$219,MATCH(L241,'Campaigns &amp; Budget'!$A$21:$A$219,0)),""))</x:f>
      </x:c>
      <x:c r="Q241" s="16" t="str">
        <x:f>IF(AND(L241="",ISBLANK(M241),N241="",ISBLANK(O241)),"",IF(L241="","Missing budget ID",IF(P241="","Unknown budget ID",IF(ISBLANK(O241),"Missing cost",IF(ISBLANK(M241),"Missing date","")))))</x:f>
      </x:c>
    </x:row>
    <x:row r="242" ht="24" customHeight="1">
      <x:c r="L242" s="5"/>
      <x:c r="M242" s="10"/>
      <x:c r="N242" s="5"/>
      <x:c r="O242" s="14"/>
      <x:c r="P242" s="16" t="str">
        <x:f>IF(L242="","",IFERROR(INDEX('Campaigns &amp; Budget'!$B$21:$B$219,MATCH(L242,'Campaigns &amp; Budget'!$A$21:$A$219,0)),""))</x:f>
      </x:c>
      <x:c r="Q242" s="16" t="str">
        <x:f>IF(AND(L242="",ISBLANK(M242),N242="",ISBLANK(O242)),"",IF(L242="","Missing budget ID",IF(P242="","Unknown budget ID",IF(ISBLANK(O242),"Missing cost",IF(ISBLANK(M242),"Missing date","")))))</x:f>
      </x:c>
    </x:row>
    <x:row r="243" ht="24" customHeight="1">
      <x:c r="L243" s="5"/>
      <x:c r="M243" s="10"/>
      <x:c r="N243" s="5"/>
      <x:c r="O243" s="14"/>
      <x:c r="P243" s="16" t="str">
        <x:f>IF(L243="","",IFERROR(INDEX('Campaigns &amp; Budget'!$B$21:$B$219,MATCH(L243,'Campaigns &amp; Budget'!$A$21:$A$219,0)),""))</x:f>
      </x:c>
      <x:c r="Q243" s="16" t="str">
        <x:f>IF(AND(L243="",ISBLANK(M243),N243="",ISBLANK(O243)),"",IF(L243="","Missing budget ID",IF(P243="","Unknown budget ID",IF(ISBLANK(O243),"Missing cost",IF(ISBLANK(M243),"Missing date","")))))</x:f>
      </x:c>
    </x:row>
    <x:row r="244" ht="24" customHeight="1">
      <x:c r="L244" s="5"/>
      <x:c r="M244" s="10"/>
      <x:c r="N244" s="5"/>
      <x:c r="O244" s="14"/>
      <x:c r="P244" s="16" t="str">
        <x:f>IF(L244="","",IFERROR(INDEX('Campaigns &amp; Budget'!$B$21:$B$219,MATCH(L244,'Campaigns &amp; Budget'!$A$21:$A$219,0)),""))</x:f>
      </x:c>
      <x:c r="Q244" s="16" t="str">
        <x:f>IF(AND(L244="",ISBLANK(M244),N244="",ISBLANK(O244)),"",IF(L244="","Missing budget ID",IF(P244="","Unknown budget ID",IF(ISBLANK(O244),"Missing cost",IF(ISBLANK(M244),"Missing date","")))))</x:f>
      </x:c>
    </x:row>
    <x:row r="245" ht="24" customHeight="1">
      <x:c r="L245" s="5"/>
      <x:c r="M245" s="10"/>
      <x:c r="N245" s="5"/>
      <x:c r="O245" s="14"/>
      <x:c r="P245" s="16" t="str">
        <x:f>IF(L245="","",IFERROR(INDEX('Campaigns &amp; Budget'!$B$21:$B$219,MATCH(L245,'Campaigns &amp; Budget'!$A$21:$A$219,0)),""))</x:f>
      </x:c>
      <x:c r="Q245" s="16" t="str">
        <x:f>IF(AND(L245="",ISBLANK(M245),N245="",ISBLANK(O245)),"",IF(L245="","Missing budget ID",IF(P245="","Unknown budget ID",IF(ISBLANK(O245),"Missing cost",IF(ISBLANK(M245),"Missing date","")))))</x:f>
      </x:c>
    </x:row>
    <x:row r="246" ht="24" customHeight="1">
      <x:c r="L246" s="5"/>
      <x:c r="M246" s="10"/>
      <x:c r="N246" s="5"/>
      <x:c r="O246" s="14"/>
      <x:c r="P246" s="16" t="str">
        <x:f>IF(L246="","",IFERROR(INDEX('Campaigns &amp; Budget'!$B$21:$B$219,MATCH(L246,'Campaigns &amp; Budget'!$A$21:$A$219,0)),""))</x:f>
      </x:c>
      <x:c r="Q246" s="16" t="str">
        <x:f>IF(AND(L246="",ISBLANK(M246),N246="",ISBLANK(O246)),"",IF(L246="","Missing budget ID",IF(P246="","Unknown budget ID",IF(ISBLANK(O246),"Missing cost",IF(ISBLANK(M246),"Missing date","")))))</x:f>
      </x:c>
    </x:row>
    <x:row r="247" ht="24" customHeight="1">
      <x:c r="L247" s="5"/>
      <x:c r="M247" s="10"/>
      <x:c r="N247" s="5"/>
      <x:c r="O247" s="14"/>
      <x:c r="P247" s="16" t="str">
        <x:f>IF(L247="","",IFERROR(INDEX('Campaigns &amp; Budget'!$B$21:$B$219,MATCH(L247,'Campaigns &amp; Budget'!$A$21:$A$219,0)),""))</x:f>
      </x:c>
      <x:c r="Q247" s="16" t="str">
        <x:f>IF(AND(L247="",ISBLANK(M247),N247="",ISBLANK(O247)),"",IF(L247="","Missing budget ID",IF(P247="","Unknown budget ID",IF(ISBLANK(O247),"Missing cost",IF(ISBLANK(M247),"Missing date","")))))</x:f>
      </x:c>
    </x:row>
    <x:row r="248" ht="24" customHeight="1">
      <x:c r="L248" s="5"/>
      <x:c r="M248" s="10"/>
      <x:c r="N248" s="5"/>
      <x:c r="O248" s="14"/>
      <x:c r="P248" s="16" t="str">
        <x:f>IF(L248="","",IFERROR(INDEX('Campaigns &amp; Budget'!$B$21:$B$219,MATCH(L248,'Campaigns &amp; Budget'!$A$21:$A$219,0)),""))</x:f>
      </x:c>
      <x:c r="Q248" s="16" t="str">
        <x:f>IF(AND(L248="",ISBLANK(M248),N248="",ISBLANK(O248)),"",IF(L248="","Missing budget ID",IF(P248="","Unknown budget ID",IF(ISBLANK(O248),"Missing cost",IF(ISBLANK(M248),"Missing date","")))))</x:f>
      </x:c>
    </x:row>
    <x:row r="249" ht="24" customHeight="1">
      <x:c r="L249" s="5"/>
      <x:c r="M249" s="10"/>
      <x:c r="N249" s="5"/>
      <x:c r="O249" s="14"/>
      <x:c r="P249" s="16" t="str">
        <x:f>IF(L249="","",IFERROR(INDEX('Campaigns &amp; Budget'!$B$21:$B$219,MATCH(L249,'Campaigns &amp; Budget'!$A$21:$A$219,0)),""))</x:f>
      </x:c>
      <x:c r="Q249" s="16" t="str">
        <x:f>IF(AND(L249="",ISBLANK(M249),N249="",ISBLANK(O249)),"",IF(L249="","Missing budget ID",IF(P249="","Unknown budget ID",IF(ISBLANK(O249),"Missing cost",IF(ISBLANK(M249),"Missing date","")))))</x:f>
      </x:c>
    </x:row>
    <x:row r="250" ht="24" customHeight="1">
      <x:c r="L250" s="5"/>
      <x:c r="M250" s="10"/>
      <x:c r="N250" s="5"/>
      <x:c r="O250" s="14"/>
      <x:c r="P250" s="16" t="str">
        <x:f>IF(L250="","",IFERROR(INDEX('Campaigns &amp; Budget'!$B$21:$B$219,MATCH(L250,'Campaigns &amp; Budget'!$A$21:$A$219,0)),""))</x:f>
      </x:c>
      <x:c r="Q250" s="16" t="str">
        <x:f>IF(AND(L250="",ISBLANK(M250),N250="",ISBLANK(O250)),"",IF(L250="","Missing budget ID",IF(P250="","Unknown budget ID",IF(ISBLANK(O250),"Missing cost",IF(ISBLANK(M250),"Missing date","")))))</x:f>
      </x:c>
    </x:row>
    <x:row r="251" ht="24" customHeight="1">
      <x:c r="L251" s="5"/>
      <x:c r="M251" s="10"/>
      <x:c r="N251" s="5"/>
      <x:c r="O251" s="14"/>
      <x:c r="P251" s="16" t="str">
        <x:f>IF(L251="","",IFERROR(INDEX('Campaigns &amp; Budget'!$B$21:$B$219,MATCH(L251,'Campaigns &amp; Budget'!$A$21:$A$219,0)),""))</x:f>
      </x:c>
      <x:c r="Q251" s="16" t="str">
        <x:f>IF(AND(L251="",ISBLANK(M251),N251="",ISBLANK(O251)),"",IF(L251="","Missing budget ID",IF(P251="","Unknown budget ID",IF(ISBLANK(O251),"Missing cost",IF(ISBLANK(M251),"Missing date","")))))</x:f>
      </x:c>
    </x:row>
    <x:row r="252" ht="24" customHeight="1">
      <x:c r="L252" s="5"/>
      <x:c r="M252" s="10"/>
      <x:c r="N252" s="5"/>
      <x:c r="O252" s="14"/>
      <x:c r="P252" s="16" t="str">
        <x:f>IF(L252="","",IFERROR(INDEX('Campaigns &amp; Budget'!$B$21:$B$219,MATCH(L252,'Campaigns &amp; Budget'!$A$21:$A$219,0)),""))</x:f>
      </x:c>
      <x:c r="Q252" s="16" t="str">
        <x:f>IF(AND(L252="",ISBLANK(M252),N252="",ISBLANK(O252)),"",IF(L252="","Missing budget ID",IF(P252="","Unknown budget ID",IF(ISBLANK(O252),"Missing cost",IF(ISBLANK(M252),"Missing date","")))))</x:f>
      </x:c>
    </x:row>
    <x:row r="253" ht="24" customHeight="1">
      <x:c r="L253" s="5"/>
      <x:c r="M253" s="10"/>
      <x:c r="N253" s="5"/>
      <x:c r="O253" s="14"/>
      <x:c r="P253" s="16" t="str">
        <x:f>IF(L253="","",IFERROR(INDEX('Campaigns &amp; Budget'!$B$21:$B$219,MATCH(L253,'Campaigns &amp; Budget'!$A$21:$A$219,0)),""))</x:f>
      </x:c>
      <x:c r="Q253" s="16" t="str">
        <x:f>IF(AND(L253="",ISBLANK(M253),N253="",ISBLANK(O253)),"",IF(L253="","Missing budget ID",IF(P253="","Unknown budget ID",IF(ISBLANK(O253),"Missing cost",IF(ISBLANK(M253),"Missing date","")))))</x:f>
      </x:c>
    </x:row>
    <x:row r="254" ht="24" customHeight="1">
      <x:c r="L254" s="5"/>
      <x:c r="M254" s="10"/>
      <x:c r="N254" s="5"/>
      <x:c r="O254" s="14"/>
      <x:c r="P254" s="16" t="str">
        <x:f>IF(L254="","",IFERROR(INDEX('Campaigns &amp; Budget'!$B$21:$B$219,MATCH(L254,'Campaigns &amp; Budget'!$A$21:$A$219,0)),""))</x:f>
      </x:c>
      <x:c r="Q254" s="16" t="str">
        <x:f>IF(AND(L254="",ISBLANK(M254),N254="",ISBLANK(O254)),"",IF(L254="","Missing budget ID",IF(P254="","Unknown budget ID",IF(ISBLANK(O254),"Missing cost",IF(ISBLANK(M254),"Missing date","")))))</x:f>
      </x:c>
    </x:row>
    <x:row r="255" ht="24" customHeight="1">
      <x:c r="L255" s="5"/>
      <x:c r="M255" s="10"/>
      <x:c r="N255" s="5"/>
      <x:c r="O255" s="14"/>
      <x:c r="P255" s="16" t="str">
        <x:f>IF(L255="","",IFERROR(INDEX('Campaigns &amp; Budget'!$B$21:$B$219,MATCH(L255,'Campaigns &amp; Budget'!$A$21:$A$219,0)),""))</x:f>
      </x:c>
      <x:c r="Q255" s="16" t="str">
        <x:f>IF(AND(L255="",ISBLANK(M255),N255="",ISBLANK(O255)),"",IF(L255="","Missing budget ID",IF(P255="","Unknown budget ID",IF(ISBLANK(O255),"Missing cost",IF(ISBLANK(M255),"Missing date","")))))</x:f>
      </x:c>
    </x:row>
    <x:row r="256" ht="24" customHeight="1">
      <x:c r="L256" s="5"/>
      <x:c r="M256" s="10"/>
      <x:c r="N256" s="5"/>
      <x:c r="O256" s="14"/>
      <x:c r="P256" s="16" t="str">
        <x:f>IF(L256="","",IFERROR(INDEX('Campaigns &amp; Budget'!$B$21:$B$219,MATCH(L256,'Campaigns &amp; Budget'!$A$21:$A$219,0)),""))</x:f>
      </x:c>
      <x:c r="Q256" s="16" t="str">
        <x:f>IF(AND(L256="",ISBLANK(M256),N256="",ISBLANK(O256)),"",IF(L256="","Missing budget ID",IF(P256="","Unknown budget ID",IF(ISBLANK(O256),"Missing cost",IF(ISBLANK(M256),"Missing date","")))))</x:f>
      </x:c>
    </x:row>
    <x:row r="257" ht="24" customHeight="1">
      <x:c r="L257" s="5"/>
      <x:c r="M257" s="10"/>
      <x:c r="N257" s="5"/>
      <x:c r="O257" s="14"/>
      <x:c r="P257" s="16" t="str">
        <x:f>IF(L257="","",IFERROR(INDEX('Campaigns &amp; Budget'!$B$21:$B$219,MATCH(L257,'Campaigns &amp; Budget'!$A$21:$A$219,0)),""))</x:f>
      </x:c>
      <x:c r="Q257" s="16" t="str">
        <x:f>IF(AND(L257="",ISBLANK(M257),N257="",ISBLANK(O257)),"",IF(L257="","Missing budget ID",IF(P257="","Unknown budget ID",IF(ISBLANK(O257),"Missing cost",IF(ISBLANK(M257),"Missing date","")))))</x:f>
      </x:c>
    </x:row>
    <x:row r="258" ht="24" customHeight="1">
      <x:c r="L258" s="5"/>
      <x:c r="M258" s="10"/>
      <x:c r="N258" s="5"/>
      <x:c r="O258" s="14"/>
      <x:c r="P258" s="16" t="str">
        <x:f>IF(L258="","",IFERROR(INDEX('Campaigns &amp; Budget'!$B$21:$B$219,MATCH(L258,'Campaigns &amp; Budget'!$A$21:$A$219,0)),""))</x:f>
      </x:c>
      <x:c r="Q258" s="16" t="str">
        <x:f>IF(AND(L258="",ISBLANK(M258),N258="",ISBLANK(O258)),"",IF(L258="","Missing budget ID",IF(P258="","Unknown budget ID",IF(ISBLANK(O258),"Missing cost",IF(ISBLANK(M258),"Missing date","")))))</x:f>
      </x:c>
    </x:row>
    <x:row r="259" ht="24" customHeight="1">
      <x:c r="L259" s="5"/>
      <x:c r="M259" s="10"/>
      <x:c r="N259" s="5"/>
      <x:c r="O259" s="14"/>
      <x:c r="P259" s="16" t="str">
        <x:f>IF(L259="","",IFERROR(INDEX('Campaigns &amp; Budget'!$B$21:$B$219,MATCH(L259,'Campaigns &amp; Budget'!$A$21:$A$219,0)),""))</x:f>
      </x:c>
      <x:c r="Q259" s="16" t="str">
        <x:f>IF(AND(L259="",ISBLANK(M259),N259="",ISBLANK(O259)),"",IF(L259="","Missing budget ID",IF(P259="","Unknown budget ID",IF(ISBLANK(O259),"Missing cost",IF(ISBLANK(M259),"Missing date","")))))</x:f>
      </x:c>
    </x:row>
    <x:row r="260" ht="24" customHeight="1">
      <x:c r="L260" s="5"/>
      <x:c r="M260" s="10"/>
      <x:c r="N260" s="5"/>
      <x:c r="O260" s="14"/>
      <x:c r="P260" s="16" t="str">
        <x:f>IF(L260="","",IFERROR(INDEX('Campaigns &amp; Budget'!$B$21:$B$219,MATCH(L260,'Campaigns &amp; Budget'!$A$21:$A$219,0)),""))</x:f>
      </x:c>
      <x:c r="Q260" s="16" t="str">
        <x:f>IF(AND(L260="",ISBLANK(M260),N260="",ISBLANK(O260)),"",IF(L260="","Missing budget ID",IF(P260="","Unknown budget ID",IF(ISBLANK(O260),"Missing cost",IF(ISBLANK(M260),"Missing date","")))))</x:f>
      </x:c>
    </x:row>
    <x:row r="261" ht="24" customHeight="1">
      <x:c r="L261" s="5"/>
      <x:c r="M261" s="10"/>
      <x:c r="N261" s="5"/>
      <x:c r="O261" s="14"/>
      <x:c r="P261" s="16" t="str">
        <x:f>IF(L261="","",IFERROR(INDEX('Campaigns &amp; Budget'!$B$21:$B$219,MATCH(L261,'Campaigns &amp; Budget'!$A$21:$A$219,0)),""))</x:f>
      </x:c>
      <x:c r="Q261" s="16" t="str">
        <x:f>IF(AND(L261="",ISBLANK(M261),N261="",ISBLANK(O261)),"",IF(L261="","Missing budget ID",IF(P261="","Unknown budget ID",IF(ISBLANK(O261),"Missing cost",IF(ISBLANK(M261),"Missing date","")))))</x:f>
      </x:c>
    </x:row>
    <x:row r="262" ht="24" customHeight="1">
      <x:c r="L262" s="5"/>
      <x:c r="M262" s="10"/>
      <x:c r="N262" s="5"/>
      <x:c r="O262" s="14"/>
      <x:c r="P262" s="16" t="str">
        <x:f>IF(L262="","",IFERROR(INDEX('Campaigns &amp; Budget'!$B$21:$B$219,MATCH(L262,'Campaigns &amp; Budget'!$A$21:$A$219,0)),""))</x:f>
      </x:c>
      <x:c r="Q262" s="16" t="str">
        <x:f>IF(AND(L262="",ISBLANK(M262),N262="",ISBLANK(O262)),"",IF(L262="","Missing budget ID",IF(P262="","Unknown budget ID",IF(ISBLANK(O262),"Missing cost",IF(ISBLANK(M262),"Missing date","")))))</x:f>
      </x:c>
    </x:row>
    <x:row r="263" ht="24" customHeight="1">
      <x:c r="L263" s="5"/>
      <x:c r="M263" s="10"/>
      <x:c r="N263" s="5"/>
      <x:c r="O263" s="14"/>
      <x:c r="P263" s="16" t="str">
        <x:f>IF(L263="","",IFERROR(INDEX('Campaigns &amp; Budget'!$B$21:$B$219,MATCH(L263,'Campaigns &amp; Budget'!$A$21:$A$219,0)),""))</x:f>
      </x:c>
      <x:c r="Q263" s="16" t="str">
        <x:f>IF(AND(L263="",ISBLANK(M263),N263="",ISBLANK(O263)),"",IF(L263="","Missing budget ID",IF(P263="","Unknown budget ID",IF(ISBLANK(O263),"Missing cost",IF(ISBLANK(M263),"Missing date","")))))</x:f>
      </x:c>
    </x:row>
    <x:row r="264" ht="24" customHeight="1">
      <x:c r="L264" s="5"/>
      <x:c r="M264" s="10"/>
      <x:c r="N264" s="5"/>
      <x:c r="O264" s="14"/>
      <x:c r="P264" s="16" t="str">
        <x:f>IF(L264="","",IFERROR(INDEX('Campaigns &amp; Budget'!$B$21:$B$219,MATCH(L264,'Campaigns &amp; Budget'!$A$21:$A$219,0)),""))</x:f>
      </x:c>
      <x:c r="Q264" s="16" t="str">
        <x:f>IF(AND(L264="",ISBLANK(M264),N264="",ISBLANK(O264)),"",IF(L264="","Missing budget ID",IF(P264="","Unknown budget ID",IF(ISBLANK(O264),"Missing cost",IF(ISBLANK(M264),"Missing date","")))))</x:f>
      </x:c>
    </x:row>
    <x:row r="265" ht="24" customHeight="1">
      <x:c r="L265" s="5"/>
      <x:c r="M265" s="10"/>
      <x:c r="N265" s="5"/>
      <x:c r="O265" s="14"/>
      <x:c r="P265" s="16" t="str">
        <x:f>IF(L265="","",IFERROR(INDEX('Campaigns &amp; Budget'!$B$21:$B$219,MATCH(L265,'Campaigns &amp; Budget'!$A$21:$A$219,0)),""))</x:f>
      </x:c>
      <x:c r="Q265" s="16" t="str">
        <x:f>IF(AND(L265="",ISBLANK(M265),N265="",ISBLANK(O265)),"",IF(L265="","Missing budget ID",IF(P265="","Unknown budget ID",IF(ISBLANK(O265),"Missing cost",IF(ISBLANK(M265),"Missing date","")))))</x:f>
      </x:c>
    </x:row>
    <x:row r="266" ht="24" customHeight="1">
      <x:c r="L266" s="5"/>
      <x:c r="M266" s="10"/>
      <x:c r="N266" s="5"/>
      <x:c r="O266" s="14"/>
      <x:c r="P266" s="16" t="str">
        <x:f>IF(L266="","",IFERROR(INDEX('Campaigns &amp; Budget'!$B$21:$B$219,MATCH(L266,'Campaigns &amp; Budget'!$A$21:$A$219,0)),""))</x:f>
      </x:c>
      <x:c r="Q266" s="16" t="str">
        <x:f>IF(AND(L266="",ISBLANK(M266),N266="",ISBLANK(O266)),"",IF(L266="","Missing budget ID",IF(P266="","Unknown budget ID",IF(ISBLANK(O266),"Missing cost",IF(ISBLANK(M266),"Missing date","")))))</x:f>
      </x:c>
    </x:row>
    <x:row r="267" ht="24" customHeight="1">
      <x:c r="L267" s="5"/>
      <x:c r="M267" s="10"/>
      <x:c r="N267" s="5"/>
      <x:c r="O267" s="14"/>
      <x:c r="P267" s="16" t="str">
        <x:f>IF(L267="","",IFERROR(INDEX('Campaigns &amp; Budget'!$B$21:$B$219,MATCH(L267,'Campaigns &amp; Budget'!$A$21:$A$219,0)),""))</x:f>
      </x:c>
      <x:c r="Q267" s="16" t="str">
        <x:f>IF(AND(L267="",ISBLANK(M267),N267="",ISBLANK(O267)),"",IF(L267="","Missing budget ID",IF(P267="","Unknown budget ID",IF(ISBLANK(O267),"Missing cost",IF(ISBLANK(M267),"Missing date","")))))</x:f>
      </x:c>
    </x:row>
    <x:row r="268" ht="24" customHeight="1">
      <x:c r="L268" s="5"/>
      <x:c r="M268" s="10"/>
      <x:c r="N268" s="5"/>
      <x:c r="O268" s="14"/>
      <x:c r="P268" s="16" t="str">
        <x:f>IF(L268="","",IFERROR(INDEX('Campaigns &amp; Budget'!$B$21:$B$219,MATCH(L268,'Campaigns &amp; Budget'!$A$21:$A$219,0)),""))</x:f>
      </x:c>
      <x:c r="Q268" s="16" t="str">
        <x:f>IF(AND(L268="",ISBLANK(M268),N268="",ISBLANK(O268)),"",IF(L268="","Missing budget ID",IF(P268="","Unknown budget ID",IF(ISBLANK(O268),"Missing cost",IF(ISBLANK(M268),"Missing date","")))))</x:f>
      </x:c>
    </x:row>
    <x:row r="269" ht="24" customHeight="1">
      <x:c r="L269" s="5"/>
      <x:c r="M269" s="10"/>
      <x:c r="N269" s="5"/>
      <x:c r="O269" s="14"/>
      <x:c r="P269" s="16" t="str">
        <x:f>IF(L269="","",IFERROR(INDEX('Campaigns &amp; Budget'!$B$21:$B$219,MATCH(L269,'Campaigns &amp; Budget'!$A$21:$A$219,0)),""))</x:f>
      </x:c>
      <x:c r="Q269" s="16" t="str">
        <x:f>IF(AND(L269="",ISBLANK(M269),N269="",ISBLANK(O269)),"",IF(L269="","Missing budget ID",IF(P269="","Unknown budget ID",IF(ISBLANK(O269),"Missing cost",IF(ISBLANK(M269),"Missing date","")))))</x:f>
      </x:c>
    </x:row>
    <x:row r="270" ht="24" customHeight="1">
      <x:c r="L270" s="5"/>
      <x:c r="M270" s="10"/>
      <x:c r="N270" s="5"/>
      <x:c r="O270" s="14"/>
      <x:c r="P270" s="16" t="str">
        <x:f>IF(L270="","",IFERROR(INDEX('Campaigns &amp; Budget'!$B$21:$B$219,MATCH(L270,'Campaigns &amp; Budget'!$A$21:$A$219,0)),""))</x:f>
      </x:c>
      <x:c r="Q270" s="16" t="str">
        <x:f>IF(AND(L270="",ISBLANK(M270),N270="",ISBLANK(O270)),"",IF(L270="","Missing budget ID",IF(P270="","Unknown budget ID",IF(ISBLANK(O270),"Missing cost",IF(ISBLANK(M270),"Missing date","")))))</x:f>
      </x:c>
    </x:row>
    <x:row r="271" ht="24" customHeight="1">
      <x:c r="L271" s="5"/>
      <x:c r="M271" s="10"/>
      <x:c r="N271" s="5"/>
      <x:c r="O271" s="14"/>
      <x:c r="P271" s="16" t="str">
        <x:f>IF(L271="","",IFERROR(INDEX('Campaigns &amp; Budget'!$B$21:$B$219,MATCH(L271,'Campaigns &amp; Budget'!$A$21:$A$219,0)),""))</x:f>
      </x:c>
      <x:c r="Q271" s="16" t="str">
        <x:f>IF(AND(L271="",ISBLANK(M271),N271="",ISBLANK(O271)),"",IF(L271="","Missing budget ID",IF(P271="","Unknown budget ID",IF(ISBLANK(O271),"Missing cost",IF(ISBLANK(M271),"Missing date","")))))</x:f>
      </x:c>
    </x:row>
    <x:row r="272" ht="24" customHeight="1">
      <x:c r="L272" s="5"/>
      <x:c r="M272" s="10"/>
      <x:c r="N272" s="5"/>
      <x:c r="O272" s="14"/>
      <x:c r="P272" s="16" t="str">
        <x:f>IF(L272="","",IFERROR(INDEX('Campaigns &amp; Budget'!$B$21:$B$219,MATCH(L272,'Campaigns &amp; Budget'!$A$21:$A$219,0)),""))</x:f>
      </x:c>
      <x:c r="Q272" s="16" t="str">
        <x:f>IF(AND(L272="",ISBLANK(M272),N272="",ISBLANK(O272)),"",IF(L272="","Missing budget ID",IF(P272="","Unknown budget ID",IF(ISBLANK(O272),"Missing cost",IF(ISBLANK(M272),"Missing date","")))))</x:f>
      </x:c>
    </x:row>
    <x:row r="273" ht="24" customHeight="1">
      <x:c r="L273" s="5"/>
      <x:c r="M273" s="10"/>
      <x:c r="N273" s="5"/>
      <x:c r="O273" s="14"/>
      <x:c r="P273" s="16" t="str">
        <x:f>IF(L273="","",IFERROR(INDEX('Campaigns &amp; Budget'!$B$21:$B$219,MATCH(L273,'Campaigns &amp; Budget'!$A$21:$A$219,0)),""))</x:f>
      </x:c>
      <x:c r="Q273" s="16" t="str">
        <x:f>IF(AND(L273="",ISBLANK(M273),N273="",ISBLANK(O273)),"",IF(L273="","Missing budget ID",IF(P273="","Unknown budget ID",IF(ISBLANK(O273),"Missing cost",IF(ISBLANK(M273),"Missing date","")))))</x:f>
      </x:c>
    </x:row>
    <x:row r="274" ht="24" customHeight="1">
      <x:c r="L274" s="5"/>
      <x:c r="M274" s="10"/>
      <x:c r="N274" s="5"/>
      <x:c r="O274" s="14"/>
      <x:c r="P274" s="16" t="str">
        <x:f>IF(L274="","",IFERROR(INDEX('Campaigns &amp; Budget'!$B$21:$B$219,MATCH(L274,'Campaigns &amp; Budget'!$A$21:$A$219,0)),""))</x:f>
      </x:c>
      <x:c r="Q274" s="16" t="str">
        <x:f>IF(AND(L274="",ISBLANK(M274),N274="",ISBLANK(O274)),"",IF(L274="","Missing budget ID",IF(P274="","Unknown budget ID",IF(ISBLANK(O274),"Missing cost",IF(ISBLANK(M274),"Missing date","")))))</x:f>
      </x:c>
    </x:row>
    <x:row r="275" ht="24" customHeight="1">
      <x:c r="L275" s="5"/>
      <x:c r="M275" s="10"/>
      <x:c r="N275" s="5"/>
      <x:c r="O275" s="14"/>
      <x:c r="P275" s="16" t="str">
        <x:f>IF(L275="","",IFERROR(INDEX('Campaigns &amp; Budget'!$B$21:$B$219,MATCH(L275,'Campaigns &amp; Budget'!$A$21:$A$219,0)),""))</x:f>
      </x:c>
      <x:c r="Q275" s="16" t="str">
        <x:f>IF(AND(L275="",ISBLANK(M275),N275="",ISBLANK(O275)),"",IF(L275="","Missing budget ID",IF(P275="","Unknown budget ID",IF(ISBLANK(O275),"Missing cost",IF(ISBLANK(M275),"Missing date","")))))</x:f>
      </x:c>
    </x:row>
    <x:row r="276" ht="24" customHeight="1">
      <x:c r="L276" s="5"/>
      <x:c r="M276" s="10"/>
      <x:c r="N276" s="5"/>
      <x:c r="O276" s="14"/>
      <x:c r="P276" s="16" t="str">
        <x:f>IF(L276="","",IFERROR(INDEX('Campaigns &amp; Budget'!$B$21:$B$219,MATCH(L276,'Campaigns &amp; Budget'!$A$21:$A$219,0)),""))</x:f>
      </x:c>
      <x:c r="Q276" s="16" t="str">
        <x:f>IF(AND(L276="",ISBLANK(M276),N276="",ISBLANK(O276)),"",IF(L276="","Missing budget ID",IF(P276="","Unknown budget ID",IF(ISBLANK(O276),"Missing cost",IF(ISBLANK(M276),"Missing date","")))))</x:f>
      </x:c>
    </x:row>
    <x:row r="277" ht="24" customHeight="1">
      <x:c r="L277" s="5"/>
      <x:c r="M277" s="10"/>
      <x:c r="N277" s="5"/>
      <x:c r="O277" s="14"/>
      <x:c r="P277" s="16" t="str">
        <x:f>IF(L277="","",IFERROR(INDEX('Campaigns &amp; Budget'!$B$21:$B$219,MATCH(L277,'Campaigns &amp; Budget'!$A$21:$A$219,0)),""))</x:f>
      </x:c>
      <x:c r="Q277" s="16" t="str">
        <x:f>IF(AND(L277="",ISBLANK(M277),N277="",ISBLANK(O277)),"",IF(L277="","Missing budget ID",IF(P277="","Unknown budget ID",IF(ISBLANK(O277),"Missing cost",IF(ISBLANK(M277),"Missing date","")))))</x:f>
      </x:c>
    </x:row>
    <x:row r="278" ht="24" customHeight="1">
      <x:c r="L278" s="5"/>
      <x:c r="M278" s="10"/>
      <x:c r="N278" s="5"/>
      <x:c r="O278" s="14"/>
      <x:c r="P278" s="16" t="str">
        <x:f>IF(L278="","",IFERROR(INDEX('Campaigns &amp; Budget'!$B$21:$B$219,MATCH(L278,'Campaigns &amp; Budget'!$A$21:$A$219,0)),""))</x:f>
      </x:c>
      <x:c r="Q278" s="16" t="str">
        <x:f>IF(AND(L278="",ISBLANK(M278),N278="",ISBLANK(O278)),"",IF(L278="","Missing budget ID",IF(P278="","Unknown budget ID",IF(ISBLANK(O278),"Missing cost",IF(ISBLANK(M278),"Missing date","")))))</x:f>
      </x:c>
    </x:row>
    <x:row r="279" ht="24" customHeight="1">
      <x:c r="L279" s="5"/>
      <x:c r="M279" s="10"/>
      <x:c r="N279" s="5"/>
      <x:c r="O279" s="14"/>
      <x:c r="P279" s="16" t="str">
        <x:f>IF(L279="","",IFERROR(INDEX('Campaigns &amp; Budget'!$B$21:$B$219,MATCH(L279,'Campaigns &amp; Budget'!$A$21:$A$219,0)),""))</x:f>
      </x:c>
      <x:c r="Q279" s="16" t="str">
        <x:f>IF(AND(L279="",ISBLANK(M279),N279="",ISBLANK(O279)),"",IF(L279="","Missing budget ID",IF(P279="","Unknown budget ID",IF(ISBLANK(O279),"Missing cost",IF(ISBLANK(M279),"Missing date","")))))</x:f>
      </x:c>
    </x:row>
    <x:row r="280" ht="24" customHeight="1">
      <x:c r="L280" s="5"/>
      <x:c r="M280" s="10"/>
      <x:c r="N280" s="5"/>
      <x:c r="O280" s="14"/>
      <x:c r="P280" s="16" t="str">
        <x:f>IF(L280="","",IFERROR(INDEX('Campaigns &amp; Budget'!$B$21:$B$219,MATCH(L280,'Campaigns &amp; Budget'!$A$21:$A$219,0)),""))</x:f>
      </x:c>
      <x:c r="Q280" s="16" t="str">
        <x:f>IF(AND(L280="",ISBLANK(M280),N280="",ISBLANK(O280)),"",IF(L280="","Missing budget ID",IF(P280="","Unknown budget ID",IF(ISBLANK(O280),"Missing cost",IF(ISBLANK(M280),"Missing date","")))))</x:f>
      </x:c>
    </x:row>
    <x:row r="281" ht="24" customHeight="1">
      <x:c r="L281" s="5"/>
      <x:c r="M281" s="10"/>
      <x:c r="N281" s="5"/>
      <x:c r="O281" s="14"/>
      <x:c r="P281" s="16" t="str">
        <x:f>IF(L281="","",IFERROR(INDEX('Campaigns &amp; Budget'!$B$21:$B$219,MATCH(L281,'Campaigns &amp; Budget'!$A$21:$A$219,0)),""))</x:f>
      </x:c>
      <x:c r="Q281" s="16" t="str">
        <x:f>IF(AND(L281="",ISBLANK(M281),N281="",ISBLANK(O281)),"",IF(L281="","Missing budget ID",IF(P281="","Unknown budget ID",IF(ISBLANK(O281),"Missing cost",IF(ISBLANK(M281),"Missing date","")))))</x:f>
      </x:c>
    </x:row>
    <x:row r="282" ht="24" customHeight="1">
      <x:c r="L282" s="5"/>
      <x:c r="M282" s="10"/>
      <x:c r="N282" s="5"/>
      <x:c r="O282" s="14"/>
      <x:c r="P282" s="16" t="str">
        <x:f>IF(L282="","",IFERROR(INDEX('Campaigns &amp; Budget'!$B$21:$B$219,MATCH(L282,'Campaigns &amp; Budget'!$A$21:$A$219,0)),""))</x:f>
      </x:c>
      <x:c r="Q282" s="16" t="str">
        <x:f>IF(AND(L282="",ISBLANK(M282),N282="",ISBLANK(O282)),"",IF(L282="","Missing budget ID",IF(P282="","Unknown budget ID",IF(ISBLANK(O282),"Missing cost",IF(ISBLANK(M282),"Missing date","")))))</x:f>
      </x:c>
    </x:row>
    <x:row r="283" ht="24" customHeight="1">
      <x:c r="L283" s="5"/>
      <x:c r="M283" s="10"/>
      <x:c r="N283" s="5"/>
      <x:c r="O283" s="14"/>
      <x:c r="P283" s="16" t="str">
        <x:f>IF(L283="","",IFERROR(INDEX('Campaigns &amp; Budget'!$B$21:$B$219,MATCH(L283,'Campaigns &amp; Budget'!$A$21:$A$219,0)),""))</x:f>
      </x:c>
      <x:c r="Q283" s="16" t="str">
        <x:f>IF(AND(L283="",ISBLANK(M283),N283="",ISBLANK(O283)),"",IF(L283="","Missing budget ID",IF(P283="","Unknown budget ID",IF(ISBLANK(O283),"Missing cost",IF(ISBLANK(M283),"Missing date","")))))</x:f>
      </x:c>
    </x:row>
    <x:row r="284" ht="24" customHeight="1">
      <x:c r="L284" s="5"/>
      <x:c r="M284" s="10"/>
      <x:c r="N284" s="5"/>
      <x:c r="O284" s="14"/>
      <x:c r="P284" s="16" t="str">
        <x:f>IF(L284="","",IFERROR(INDEX('Campaigns &amp; Budget'!$B$21:$B$219,MATCH(L284,'Campaigns &amp; Budget'!$A$21:$A$219,0)),""))</x:f>
      </x:c>
      <x:c r="Q284" s="16" t="str">
        <x:f>IF(AND(L284="",ISBLANK(M284),N284="",ISBLANK(O284)),"",IF(L284="","Missing budget ID",IF(P284="","Unknown budget ID",IF(ISBLANK(O284),"Missing cost",IF(ISBLANK(M284),"Missing date","")))))</x:f>
      </x:c>
    </x:row>
    <x:row r="285" ht="24" customHeight="1">
      <x:c r="L285" s="5"/>
      <x:c r="M285" s="10"/>
      <x:c r="N285" s="5"/>
      <x:c r="O285" s="14"/>
      <x:c r="P285" s="16" t="str">
        <x:f>IF(L285="","",IFERROR(INDEX('Campaigns &amp; Budget'!$B$21:$B$219,MATCH(L285,'Campaigns &amp; Budget'!$A$21:$A$219,0)),""))</x:f>
      </x:c>
      <x:c r="Q285" s="16" t="str">
        <x:f>IF(AND(L285="",ISBLANK(M285),N285="",ISBLANK(O285)),"",IF(L285="","Missing budget ID",IF(P285="","Unknown budget ID",IF(ISBLANK(O285),"Missing cost",IF(ISBLANK(M285),"Missing date","")))))</x:f>
      </x:c>
    </x:row>
    <x:row r="286" ht="24" customHeight="1">
      <x:c r="L286" s="5"/>
      <x:c r="M286" s="10"/>
      <x:c r="N286" s="5"/>
      <x:c r="O286" s="14"/>
      <x:c r="P286" s="16" t="str">
        <x:f>IF(L286="","",IFERROR(INDEX('Campaigns &amp; Budget'!$B$21:$B$219,MATCH(L286,'Campaigns &amp; Budget'!$A$21:$A$219,0)),""))</x:f>
      </x:c>
      <x:c r="Q286" s="16" t="str">
        <x:f>IF(AND(L286="",ISBLANK(M286),N286="",ISBLANK(O286)),"",IF(L286="","Missing budget ID",IF(P286="","Unknown budget ID",IF(ISBLANK(O286),"Missing cost",IF(ISBLANK(M286),"Missing date","")))))</x:f>
      </x:c>
    </x:row>
    <x:row r="287" ht="24" customHeight="1">
      <x:c r="L287" s="5"/>
      <x:c r="M287" s="10"/>
      <x:c r="N287" s="5"/>
      <x:c r="O287" s="14"/>
      <x:c r="P287" s="16" t="str">
        <x:f>IF(L287="","",IFERROR(INDEX('Campaigns &amp; Budget'!$B$21:$B$219,MATCH(L287,'Campaigns &amp; Budget'!$A$21:$A$219,0)),""))</x:f>
      </x:c>
      <x:c r="Q287" s="16" t="str">
        <x:f>IF(AND(L287="",ISBLANK(M287),N287="",ISBLANK(O287)),"",IF(L287="","Missing budget ID",IF(P287="","Unknown budget ID",IF(ISBLANK(O287),"Missing cost",IF(ISBLANK(M287),"Missing date","")))))</x:f>
      </x:c>
    </x:row>
    <x:row r="288" ht="24" customHeight="1">
      <x:c r="L288" s="5"/>
      <x:c r="M288" s="10"/>
      <x:c r="N288" s="5"/>
      <x:c r="O288" s="14"/>
      <x:c r="P288" s="16" t="str">
        <x:f>IF(L288="","",IFERROR(INDEX('Campaigns &amp; Budget'!$B$21:$B$219,MATCH(L288,'Campaigns &amp; Budget'!$A$21:$A$219,0)),""))</x:f>
      </x:c>
      <x:c r="Q288" s="16" t="str">
        <x:f>IF(AND(L288="",ISBLANK(M288),N288="",ISBLANK(O288)),"",IF(L288="","Missing budget ID",IF(P288="","Unknown budget ID",IF(ISBLANK(O288),"Missing cost",IF(ISBLANK(M288),"Missing date","")))))</x:f>
      </x:c>
    </x:row>
    <x:row r="289" ht="24" customHeight="1">
      <x:c r="L289" s="5"/>
      <x:c r="M289" s="10"/>
      <x:c r="N289" s="5"/>
      <x:c r="O289" s="14"/>
      <x:c r="P289" s="16" t="str">
        <x:f>IF(L289="","",IFERROR(INDEX('Campaigns &amp; Budget'!$B$21:$B$219,MATCH(L289,'Campaigns &amp; Budget'!$A$21:$A$219,0)),""))</x:f>
      </x:c>
      <x:c r="Q289" s="16" t="str">
        <x:f>IF(AND(L289="",ISBLANK(M289),N289="",ISBLANK(O289)),"",IF(L289="","Missing budget ID",IF(P289="","Unknown budget ID",IF(ISBLANK(O289),"Missing cost",IF(ISBLANK(M289),"Missing date","")))))</x:f>
      </x:c>
    </x:row>
    <x:row r="290" ht="24" customHeight="1">
      <x:c r="L290" s="5"/>
      <x:c r="M290" s="10"/>
      <x:c r="N290" s="5"/>
      <x:c r="O290" s="14"/>
      <x:c r="P290" s="16" t="str">
        <x:f>IF(L290="","",IFERROR(INDEX('Campaigns &amp; Budget'!$B$21:$B$219,MATCH(L290,'Campaigns &amp; Budget'!$A$21:$A$219,0)),""))</x:f>
      </x:c>
      <x:c r="Q290" s="16" t="str">
        <x:f>IF(AND(L290="",ISBLANK(M290),N290="",ISBLANK(O290)),"",IF(L290="","Missing budget ID",IF(P290="","Unknown budget ID",IF(ISBLANK(O290),"Missing cost",IF(ISBLANK(M290),"Missing date","")))))</x:f>
      </x:c>
    </x:row>
    <x:row r="291" ht="24" customHeight="1">
      <x:c r="L291" s="5"/>
      <x:c r="M291" s="10"/>
      <x:c r="N291" s="5"/>
      <x:c r="O291" s="14"/>
      <x:c r="P291" s="16" t="str">
        <x:f>IF(L291="","",IFERROR(INDEX('Campaigns &amp; Budget'!$B$21:$B$219,MATCH(L291,'Campaigns &amp; Budget'!$A$21:$A$219,0)),""))</x:f>
      </x:c>
      <x:c r="Q291" s="16" t="str">
        <x:f>IF(AND(L291="",ISBLANK(M291),N291="",ISBLANK(O291)),"",IF(L291="","Missing budget ID",IF(P291="","Unknown budget ID",IF(ISBLANK(O291),"Missing cost",IF(ISBLANK(M291),"Missing date","")))))</x:f>
      </x:c>
    </x:row>
    <x:row r="292" ht="24" customHeight="1">
      <x:c r="L292" s="5"/>
      <x:c r="M292" s="10"/>
      <x:c r="N292" s="5"/>
      <x:c r="O292" s="14"/>
      <x:c r="P292" s="16" t="str">
        <x:f>IF(L292="","",IFERROR(INDEX('Campaigns &amp; Budget'!$B$21:$B$219,MATCH(L292,'Campaigns &amp; Budget'!$A$21:$A$219,0)),""))</x:f>
      </x:c>
      <x:c r="Q292" s="16" t="str">
        <x:f>IF(AND(L292="",ISBLANK(M292),N292="",ISBLANK(O292)),"",IF(L292="","Missing budget ID",IF(P292="","Unknown budget ID",IF(ISBLANK(O292),"Missing cost",IF(ISBLANK(M292),"Missing date","")))))</x:f>
      </x:c>
    </x:row>
    <x:row r="293" ht="24" customHeight="1">
      <x:c r="L293" s="5"/>
      <x:c r="M293" s="10"/>
      <x:c r="N293" s="5"/>
      <x:c r="O293" s="14"/>
      <x:c r="P293" s="16" t="str">
        <x:f>IF(L293="","",IFERROR(INDEX('Campaigns &amp; Budget'!$B$21:$B$219,MATCH(L293,'Campaigns &amp; Budget'!$A$21:$A$219,0)),""))</x:f>
      </x:c>
      <x:c r="Q293" s="16" t="str">
        <x:f>IF(AND(L293="",ISBLANK(M293),N293="",ISBLANK(O293)),"",IF(L293="","Missing budget ID",IF(P293="","Unknown budget ID",IF(ISBLANK(O293),"Missing cost",IF(ISBLANK(M293),"Missing date","")))))</x:f>
      </x:c>
    </x:row>
    <x:row r="294" ht="24" customHeight="1">
      <x:c r="L294" s="5"/>
      <x:c r="M294" s="10"/>
      <x:c r="N294" s="5"/>
      <x:c r="O294" s="14"/>
      <x:c r="P294" s="16" t="str">
        <x:f>IF(L294="","",IFERROR(INDEX('Campaigns &amp; Budget'!$B$21:$B$219,MATCH(L294,'Campaigns &amp; Budget'!$A$21:$A$219,0)),""))</x:f>
      </x:c>
      <x:c r="Q294" s="16" t="str">
        <x:f>IF(AND(L294="",ISBLANK(M294),N294="",ISBLANK(O294)),"",IF(L294="","Missing budget ID",IF(P294="","Unknown budget ID",IF(ISBLANK(O294),"Missing cost",IF(ISBLANK(M294),"Missing date","")))))</x:f>
      </x:c>
    </x:row>
    <x:row r="295" ht="24" customHeight="1">
      <x:c r="L295" s="5"/>
      <x:c r="M295" s="10"/>
      <x:c r="N295" s="5"/>
      <x:c r="O295" s="14"/>
      <x:c r="P295" s="16" t="str">
        <x:f>IF(L295="","",IFERROR(INDEX('Campaigns &amp; Budget'!$B$21:$B$219,MATCH(L295,'Campaigns &amp; Budget'!$A$21:$A$219,0)),""))</x:f>
      </x:c>
      <x:c r="Q295" s="16" t="str">
        <x:f>IF(AND(L295="",ISBLANK(M295),N295="",ISBLANK(O295)),"",IF(L295="","Missing budget ID",IF(P295="","Unknown budget ID",IF(ISBLANK(O295),"Missing cost",IF(ISBLANK(M295),"Missing date","")))))</x:f>
      </x:c>
    </x:row>
    <x:row r="296" ht="24" customHeight="1">
      <x:c r="L296" s="5"/>
      <x:c r="M296" s="10"/>
      <x:c r="N296" s="5"/>
      <x:c r="O296" s="14"/>
      <x:c r="P296" s="16" t="str">
        <x:f>IF(L296="","",IFERROR(INDEX('Campaigns &amp; Budget'!$B$21:$B$219,MATCH(L296,'Campaigns &amp; Budget'!$A$21:$A$219,0)),""))</x:f>
      </x:c>
      <x:c r="Q296" s="16" t="str">
        <x:f>IF(AND(L296="",ISBLANK(M296),N296="",ISBLANK(O296)),"",IF(L296="","Missing budget ID",IF(P296="","Unknown budget ID",IF(ISBLANK(O296),"Missing cost",IF(ISBLANK(M296),"Missing date","")))))</x:f>
      </x:c>
    </x:row>
    <x:row r="297" ht="24" customHeight="1">
      <x:c r="L297" s="5"/>
      <x:c r="M297" s="10"/>
      <x:c r="N297" s="5"/>
      <x:c r="O297" s="14"/>
      <x:c r="P297" s="16" t="str">
        <x:f>IF(L297="","",IFERROR(INDEX('Campaigns &amp; Budget'!$B$21:$B$219,MATCH(L297,'Campaigns &amp; Budget'!$A$21:$A$219,0)),""))</x:f>
      </x:c>
      <x:c r="Q297" s="16" t="str">
        <x:f>IF(AND(L297="",ISBLANK(M297),N297="",ISBLANK(O297)),"",IF(L297="","Missing budget ID",IF(P297="","Unknown budget ID",IF(ISBLANK(O297),"Missing cost",IF(ISBLANK(M297),"Missing date","")))))</x:f>
      </x:c>
    </x:row>
    <x:row r="298" ht="24" customHeight="1">
      <x:c r="L298" s="5"/>
      <x:c r="M298" s="10"/>
      <x:c r="N298" s="5"/>
      <x:c r="O298" s="14"/>
      <x:c r="P298" s="16" t="str">
        <x:f>IF(L298="","",IFERROR(INDEX('Campaigns &amp; Budget'!$B$21:$B$219,MATCH(L298,'Campaigns &amp; Budget'!$A$21:$A$219,0)),""))</x:f>
      </x:c>
      <x:c r="Q298" s="16" t="str">
        <x:f>IF(AND(L298="",ISBLANK(M298),N298="",ISBLANK(O298)),"",IF(L298="","Missing budget ID",IF(P298="","Unknown budget ID",IF(ISBLANK(O298),"Missing cost",IF(ISBLANK(M298),"Missing date","")))))</x:f>
      </x:c>
    </x:row>
    <x:row r="299" ht="24" customHeight="1">
      <x:c r="L299" s="5"/>
      <x:c r="M299" s="10"/>
      <x:c r="N299" s="5"/>
      <x:c r="O299" s="14"/>
      <x:c r="P299" s="16" t="str">
        <x:f>IF(L299="","",IFERROR(INDEX('Campaigns &amp; Budget'!$B$21:$B$219,MATCH(L299,'Campaigns &amp; Budget'!$A$21:$A$219,0)),""))</x:f>
      </x:c>
      <x:c r="Q299" s="16" t="str">
        <x:f>IF(AND(L299="",ISBLANK(M299),N299="",ISBLANK(O299)),"",IF(L299="","Missing budget ID",IF(P299="","Unknown budget ID",IF(ISBLANK(O299),"Missing cost",IF(ISBLANK(M299),"Missing date","")))))</x:f>
      </x:c>
    </x:row>
    <x:row r="300" ht="24" customHeight="1">
      <x:c r="L300" s="5"/>
      <x:c r="M300" s="10"/>
      <x:c r="N300" s="5"/>
      <x:c r="O300" s="14"/>
      <x:c r="P300" s="16" t="str">
        <x:f>IF(L300="","",IFERROR(INDEX('Campaigns &amp; Budget'!$B$21:$B$219,MATCH(L300,'Campaigns &amp; Budget'!$A$21:$A$219,0)),""))</x:f>
      </x:c>
      <x:c r="Q300" s="16" t="str">
        <x:f>IF(AND(L300="",ISBLANK(M300),N300="",ISBLANK(O300)),"",IF(L300="","Missing budget ID",IF(P300="","Unknown budget ID",IF(ISBLANK(O300),"Missing cost",IF(ISBLANK(M300),"Missing date","")))))</x:f>
      </x:c>
    </x:row>
    <x:row r="301" ht="24" customHeight="1">
      <x:c r="L301" s="5"/>
      <x:c r="M301" s="10"/>
      <x:c r="N301" s="5"/>
      <x:c r="O301" s="14"/>
      <x:c r="P301" s="16" t="str">
        <x:f>IF(L301="","",IFERROR(INDEX('Campaigns &amp; Budget'!$B$21:$B$219,MATCH(L301,'Campaigns &amp; Budget'!$A$21:$A$219,0)),""))</x:f>
      </x:c>
      <x:c r="Q301" s="16" t="str">
        <x:f>IF(AND(L301="",ISBLANK(M301),N301="",ISBLANK(O301)),"",IF(L301="","Missing budget ID",IF(P301="","Unknown budget ID",IF(ISBLANK(O301),"Missing cost",IF(ISBLANK(M301),"Missing date","")))))</x:f>
      </x:c>
    </x:row>
    <x:row r="302" ht="24" customHeight="1">
      <x:c r="L302" s="5"/>
      <x:c r="M302" s="10"/>
      <x:c r="N302" s="5"/>
      <x:c r="O302" s="14"/>
      <x:c r="P302" s="16" t="str">
        <x:f>IF(L302="","",IFERROR(INDEX('Campaigns &amp; Budget'!$B$21:$B$219,MATCH(L302,'Campaigns &amp; Budget'!$A$21:$A$219,0)),""))</x:f>
      </x:c>
      <x:c r="Q302" s="16" t="str">
        <x:f>IF(AND(L302="",ISBLANK(M302),N302="",ISBLANK(O302)),"",IF(L302="","Missing budget ID",IF(P302="","Unknown budget ID",IF(ISBLANK(O302),"Missing cost",IF(ISBLANK(M302),"Missing date","")))))</x:f>
      </x:c>
    </x:row>
    <x:row r="303" ht="24" customHeight="1">
      <x:c r="L303" s="5"/>
      <x:c r="M303" s="10"/>
      <x:c r="N303" s="5"/>
      <x:c r="O303" s="14"/>
      <x:c r="P303" s="16" t="str">
        <x:f>IF(L303="","",IFERROR(INDEX('Campaigns &amp; Budget'!$B$21:$B$219,MATCH(L303,'Campaigns &amp; Budget'!$A$21:$A$219,0)),""))</x:f>
      </x:c>
      <x:c r="Q303" s="16" t="str">
        <x:f>IF(AND(L303="",ISBLANK(M303),N303="",ISBLANK(O303)),"",IF(L303="","Missing budget ID",IF(P303="","Unknown budget ID",IF(ISBLANK(O303),"Missing cost",IF(ISBLANK(M303),"Missing date","")))))</x:f>
      </x:c>
    </x:row>
    <x:row r="304" ht="24" customHeight="1">
      <x:c r="L304" s="5"/>
      <x:c r="M304" s="10"/>
      <x:c r="N304" s="5"/>
      <x:c r="O304" s="14"/>
      <x:c r="P304" s="16" t="str">
        <x:f>IF(L304="","",IFERROR(INDEX('Campaigns &amp; Budget'!$B$21:$B$219,MATCH(L304,'Campaigns &amp; Budget'!$A$21:$A$219,0)),""))</x:f>
      </x:c>
      <x:c r="Q304" s="16" t="str">
        <x:f>IF(AND(L304="",ISBLANK(M304),N304="",ISBLANK(O304)),"",IF(L304="","Missing budget ID",IF(P304="","Unknown budget ID",IF(ISBLANK(O304),"Missing cost",IF(ISBLANK(M304),"Missing date","")))))</x:f>
      </x:c>
    </x:row>
    <x:row r="305" ht="24" customHeight="1">
      <x:c r="L305" s="5"/>
      <x:c r="M305" s="10"/>
      <x:c r="N305" s="5"/>
      <x:c r="O305" s="14"/>
      <x:c r="P305" s="16" t="str">
        <x:f>IF(L305="","",IFERROR(INDEX('Campaigns &amp; Budget'!$B$21:$B$219,MATCH(L305,'Campaigns &amp; Budget'!$A$21:$A$219,0)),""))</x:f>
      </x:c>
      <x:c r="Q305" s="16" t="str">
        <x:f>IF(AND(L305="",ISBLANK(M305),N305="",ISBLANK(O305)),"",IF(L305="","Missing budget ID",IF(P305="","Unknown budget ID",IF(ISBLANK(O305),"Missing cost",IF(ISBLANK(M305),"Missing date","")))))</x:f>
      </x:c>
    </x:row>
    <x:row r="306" ht="24" customHeight="1">
      <x:c r="L306" s="5"/>
      <x:c r="M306" s="10"/>
      <x:c r="N306" s="5"/>
      <x:c r="O306" s="14"/>
      <x:c r="P306" s="16" t="str">
        <x:f>IF(L306="","",IFERROR(INDEX('Campaigns &amp; Budget'!$B$21:$B$219,MATCH(L306,'Campaigns &amp; Budget'!$A$21:$A$219,0)),""))</x:f>
      </x:c>
      <x:c r="Q306" s="16" t="str">
        <x:f>IF(AND(L306="",ISBLANK(M306),N306="",ISBLANK(O306)),"",IF(L306="","Missing budget ID",IF(P306="","Unknown budget ID",IF(ISBLANK(O306),"Missing cost",IF(ISBLANK(M306),"Missing date","")))))</x:f>
      </x:c>
    </x:row>
    <x:row r="307" ht="24" customHeight="1">
      <x:c r="L307" s="5"/>
      <x:c r="M307" s="10"/>
      <x:c r="N307" s="5"/>
      <x:c r="O307" s="14"/>
      <x:c r="P307" s="16" t="str">
        <x:f>IF(L307="","",IFERROR(INDEX('Campaigns &amp; Budget'!$B$21:$B$219,MATCH(L307,'Campaigns &amp; Budget'!$A$21:$A$219,0)),""))</x:f>
      </x:c>
      <x:c r="Q307" s="16" t="str">
        <x:f>IF(AND(L307="",ISBLANK(M307),N307="",ISBLANK(O307)),"",IF(L307="","Missing budget ID",IF(P307="","Unknown budget ID",IF(ISBLANK(O307),"Missing cost",IF(ISBLANK(M307),"Missing date","")))))</x:f>
      </x:c>
    </x:row>
    <x:row r="308" ht="24" customHeight="1">
      <x:c r="L308" s="5"/>
      <x:c r="M308" s="10"/>
      <x:c r="N308" s="5"/>
      <x:c r="O308" s="14"/>
      <x:c r="P308" s="16" t="str">
        <x:f>IF(L308="","",IFERROR(INDEX('Campaigns &amp; Budget'!$B$21:$B$219,MATCH(L308,'Campaigns &amp; Budget'!$A$21:$A$219,0)),""))</x:f>
      </x:c>
      <x:c r="Q308" s="16" t="str">
        <x:f>IF(AND(L308="",ISBLANK(M308),N308="",ISBLANK(O308)),"",IF(L308="","Missing budget ID",IF(P308="","Unknown budget ID",IF(ISBLANK(O308),"Missing cost",IF(ISBLANK(M308),"Missing date","")))))</x:f>
      </x:c>
    </x:row>
    <x:row r="309" ht="24" customHeight="1">
      <x:c r="L309" s="5"/>
      <x:c r="M309" s="10"/>
      <x:c r="N309" s="5"/>
      <x:c r="O309" s="14"/>
      <x:c r="P309" s="16" t="str">
        <x:f>IF(L309="","",IFERROR(INDEX('Campaigns &amp; Budget'!$B$21:$B$219,MATCH(L309,'Campaigns &amp; Budget'!$A$21:$A$219,0)),""))</x:f>
      </x:c>
      <x:c r="Q309" s="16" t="str">
        <x:f>IF(AND(L309="",ISBLANK(M309),N309="",ISBLANK(O309)),"",IF(L309="","Missing budget ID",IF(P309="","Unknown budget ID",IF(ISBLANK(O309),"Missing cost",IF(ISBLANK(M309),"Missing date","")))))</x:f>
      </x:c>
    </x:row>
    <x:row r="310" ht="24" customHeight="1">
      <x:c r="L310" s="5"/>
      <x:c r="M310" s="10"/>
      <x:c r="N310" s="5"/>
      <x:c r="O310" s="14"/>
      <x:c r="P310" s="16" t="str">
        <x:f>IF(L310="","",IFERROR(INDEX('Campaigns &amp; Budget'!$B$21:$B$219,MATCH(L310,'Campaigns &amp; Budget'!$A$21:$A$219,0)),""))</x:f>
      </x:c>
      <x:c r="Q310" s="16" t="str">
        <x:f>IF(AND(L310="",ISBLANK(M310),N310="",ISBLANK(O310)),"",IF(L310="","Missing budget ID",IF(P310="","Unknown budget ID",IF(ISBLANK(O310),"Missing cost",IF(ISBLANK(M310),"Missing date","")))))</x:f>
      </x:c>
    </x:row>
    <x:row r="311" ht="24" customHeight="1">
      <x:c r="L311" s="5"/>
      <x:c r="M311" s="10"/>
      <x:c r="N311" s="5"/>
      <x:c r="O311" s="14"/>
      <x:c r="P311" s="16" t="str">
        <x:f>IF(L311="","",IFERROR(INDEX('Campaigns &amp; Budget'!$B$21:$B$219,MATCH(L311,'Campaigns &amp; Budget'!$A$21:$A$219,0)),""))</x:f>
      </x:c>
      <x:c r="Q311" s="16" t="str">
        <x:f>IF(AND(L311="",ISBLANK(M311),N311="",ISBLANK(O311)),"",IF(L311="","Missing budget ID",IF(P311="","Unknown budget ID",IF(ISBLANK(O311),"Missing cost",IF(ISBLANK(M311),"Missing date","")))))</x:f>
      </x:c>
    </x:row>
    <x:row r="312" ht="24" customHeight="1">
      <x:c r="L312" s="5"/>
      <x:c r="M312" s="10"/>
      <x:c r="N312" s="5"/>
      <x:c r="O312" s="14"/>
      <x:c r="P312" s="16" t="str">
        <x:f>IF(L312="","",IFERROR(INDEX('Campaigns &amp; Budget'!$B$21:$B$219,MATCH(L312,'Campaigns &amp; Budget'!$A$21:$A$219,0)),""))</x:f>
      </x:c>
      <x:c r="Q312" s="16" t="str">
        <x:f>IF(AND(L312="",ISBLANK(M312),N312="",ISBLANK(O312)),"",IF(L312="","Missing budget ID",IF(P312="","Unknown budget ID",IF(ISBLANK(O312),"Missing cost",IF(ISBLANK(M312),"Missing date","")))))</x:f>
      </x:c>
    </x:row>
    <x:row r="313" ht="24" customHeight="1">
      <x:c r="L313" s="5"/>
      <x:c r="M313" s="10"/>
      <x:c r="N313" s="5"/>
      <x:c r="O313" s="14"/>
      <x:c r="P313" s="16" t="str">
        <x:f>IF(L313="","",IFERROR(INDEX('Campaigns &amp; Budget'!$B$21:$B$219,MATCH(L313,'Campaigns &amp; Budget'!$A$21:$A$219,0)),""))</x:f>
      </x:c>
      <x:c r="Q313" s="16" t="str">
        <x:f>IF(AND(L313="",ISBLANK(M313),N313="",ISBLANK(O313)),"",IF(L313="","Missing budget ID",IF(P313="","Unknown budget ID",IF(ISBLANK(O313),"Missing cost",IF(ISBLANK(M313),"Missing date","")))))</x:f>
      </x:c>
    </x:row>
    <x:row r="314" ht="24" customHeight="1">
      <x:c r="L314" s="5"/>
      <x:c r="M314" s="10"/>
      <x:c r="N314" s="5"/>
      <x:c r="O314" s="14"/>
      <x:c r="P314" s="16" t="str">
        <x:f>IF(L314="","",IFERROR(INDEX('Campaigns &amp; Budget'!$B$21:$B$219,MATCH(L314,'Campaigns &amp; Budget'!$A$21:$A$219,0)),""))</x:f>
      </x:c>
      <x:c r="Q314" s="16" t="str">
        <x:f>IF(AND(L314="",ISBLANK(M314),N314="",ISBLANK(O314)),"",IF(L314="","Missing budget ID",IF(P314="","Unknown budget ID",IF(ISBLANK(O314),"Missing cost",IF(ISBLANK(M314),"Missing date","")))))</x:f>
      </x:c>
    </x:row>
    <x:row r="315" ht="24" customHeight="1">
      <x:c r="L315" s="5"/>
      <x:c r="M315" s="10"/>
      <x:c r="N315" s="5"/>
      <x:c r="O315" s="14"/>
      <x:c r="P315" s="16" t="str">
        <x:f>IF(L315="","",IFERROR(INDEX('Campaigns &amp; Budget'!$B$21:$B$219,MATCH(L315,'Campaigns &amp; Budget'!$A$21:$A$219,0)),""))</x:f>
      </x:c>
      <x:c r="Q315" s="16" t="str">
        <x:f>IF(AND(L315="",ISBLANK(M315),N315="",ISBLANK(O315)),"",IF(L315="","Missing budget ID",IF(P315="","Unknown budget ID",IF(ISBLANK(O315),"Missing cost",IF(ISBLANK(M315),"Missing date","")))))</x:f>
      </x:c>
    </x:row>
    <x:row r="316" ht="24" customHeight="1">
      <x:c r="L316" s="5"/>
      <x:c r="M316" s="10"/>
      <x:c r="N316" s="5"/>
      <x:c r="O316" s="14"/>
      <x:c r="P316" s="16" t="str">
        <x:f>IF(L316="","",IFERROR(INDEX('Campaigns &amp; Budget'!$B$21:$B$219,MATCH(L316,'Campaigns &amp; Budget'!$A$21:$A$219,0)),""))</x:f>
      </x:c>
      <x:c r="Q316" s="16" t="str">
        <x:f>IF(AND(L316="",ISBLANK(M316),N316="",ISBLANK(O316)),"",IF(L316="","Missing budget ID",IF(P316="","Unknown budget ID",IF(ISBLANK(O316),"Missing cost",IF(ISBLANK(M316),"Missing date","")))))</x:f>
      </x:c>
    </x:row>
    <x:row r="317" ht="24" customHeight="1">
      <x:c r="L317" s="5"/>
      <x:c r="M317" s="10"/>
      <x:c r="N317" s="5"/>
      <x:c r="O317" s="14"/>
      <x:c r="P317" s="16" t="str">
        <x:f>IF(L317="","",IFERROR(INDEX('Campaigns &amp; Budget'!$B$21:$B$219,MATCH(L317,'Campaigns &amp; Budget'!$A$21:$A$219,0)),""))</x:f>
      </x:c>
      <x:c r="Q317" s="16" t="str">
        <x:f>IF(AND(L317="",ISBLANK(M317),N317="",ISBLANK(O317)),"",IF(L317="","Missing budget ID",IF(P317="","Unknown budget ID",IF(ISBLANK(O317),"Missing cost",IF(ISBLANK(M317),"Missing date","")))))</x:f>
      </x:c>
    </x:row>
    <x:row r="318" ht="24" customHeight="1">
      <x:c r="L318" s="5"/>
      <x:c r="M318" s="10"/>
      <x:c r="N318" s="5"/>
      <x:c r="O318" s="14"/>
      <x:c r="P318" s="16" t="str">
        <x:f>IF(L318="","",IFERROR(INDEX('Campaigns &amp; Budget'!$B$21:$B$219,MATCH(L318,'Campaigns &amp; Budget'!$A$21:$A$219,0)),""))</x:f>
      </x:c>
      <x:c r="Q318" s="16" t="str">
        <x:f>IF(AND(L318="",ISBLANK(M318),N318="",ISBLANK(O318)),"",IF(L318="","Missing budget ID",IF(P318="","Unknown budget ID",IF(ISBLANK(O318),"Missing cost",IF(ISBLANK(M318),"Missing date","")))))</x:f>
      </x:c>
    </x:row>
    <x:row r="319" ht="24" customHeight="1">
      <x:c r="L319" s="5"/>
      <x:c r="M319" s="10"/>
      <x:c r="N319" s="5"/>
      <x:c r="O319" s="14"/>
      <x:c r="P319" s="16" t="str">
        <x:f>IF(L319="","",IFERROR(INDEX('Campaigns &amp; Budget'!$B$21:$B$219,MATCH(L319,'Campaigns &amp; Budget'!$A$21:$A$219,0)),""))</x:f>
      </x:c>
      <x:c r="Q319" s="16" t="str">
        <x:f>IF(AND(L319="",ISBLANK(M319),N319="",ISBLANK(O319)),"",IF(L319="","Missing budget ID",IF(P319="","Unknown budget ID",IF(ISBLANK(O319),"Missing cost",IF(ISBLANK(M319),"Missing date","")))))</x:f>
      </x:c>
    </x:row>
    <x:row r="320" ht="24" customHeight="1">
      <x:c r="L320" s="5"/>
      <x:c r="M320" s="10"/>
      <x:c r="N320" s="5"/>
      <x:c r="O320" s="14"/>
      <x:c r="P320" s="16" t="str">
        <x:f>IF(L320="","",IFERROR(INDEX('Campaigns &amp; Budget'!$B$21:$B$219,MATCH(L320,'Campaigns &amp; Budget'!$A$21:$A$219,0)),""))</x:f>
      </x:c>
      <x:c r="Q320" s="16" t="str">
        <x:f>IF(AND(L320="",ISBLANK(M320),N320="",ISBLANK(O320)),"",IF(L320="","Missing budget ID",IF(P320="","Unknown budget ID",IF(ISBLANK(O320),"Missing cost",IF(ISBLANK(M320),"Missing date","")))))</x:f>
      </x:c>
    </x:row>
    <x:row r="321" ht="24" customHeight="1">
      <x:c r="L321" s="5"/>
      <x:c r="M321" s="10"/>
      <x:c r="N321" s="5"/>
      <x:c r="O321" s="14"/>
      <x:c r="P321" s="16" t="str">
        <x:f>IF(L321="","",IFERROR(INDEX('Campaigns &amp; Budget'!$B$21:$B$219,MATCH(L321,'Campaigns &amp; Budget'!$A$21:$A$219,0)),""))</x:f>
      </x:c>
      <x:c r="Q321" s="16" t="str">
        <x:f>IF(AND(L321="",ISBLANK(M321),N321="",ISBLANK(O321)),"",IF(L321="","Missing budget ID",IF(P321="","Unknown budget ID",IF(ISBLANK(O321),"Missing cost",IF(ISBLANK(M321),"Missing date","")))))</x:f>
      </x:c>
    </x:row>
    <x:row r="322" ht="24" customHeight="1">
      <x:c r="L322" s="5"/>
      <x:c r="M322" s="10"/>
      <x:c r="N322" s="5"/>
      <x:c r="O322" s="14"/>
      <x:c r="P322" s="16" t="str">
        <x:f>IF(L322="","",IFERROR(INDEX('Campaigns &amp; Budget'!$B$21:$B$219,MATCH(L322,'Campaigns &amp; Budget'!$A$21:$A$219,0)),""))</x:f>
      </x:c>
      <x:c r="Q322" s="16" t="str">
        <x:f>IF(AND(L322="",ISBLANK(M322),N322="",ISBLANK(O322)),"",IF(L322="","Missing budget ID",IF(P322="","Unknown budget ID",IF(ISBLANK(O322),"Missing cost",IF(ISBLANK(M322),"Missing date","")))))</x:f>
      </x:c>
    </x:row>
    <x:row r="323" ht="24" customHeight="1">
      <x:c r="L323" s="5"/>
      <x:c r="M323" s="10"/>
      <x:c r="N323" s="5"/>
      <x:c r="O323" s="14"/>
      <x:c r="P323" s="16" t="str">
        <x:f>IF(L323="","",IFERROR(INDEX('Campaigns &amp; Budget'!$B$21:$B$219,MATCH(L323,'Campaigns &amp; Budget'!$A$21:$A$219,0)),""))</x:f>
      </x:c>
      <x:c r="Q323" s="16" t="str">
        <x:f>IF(AND(L323="",ISBLANK(M323),N323="",ISBLANK(O323)),"",IF(L323="","Missing budget ID",IF(P323="","Unknown budget ID",IF(ISBLANK(O323),"Missing cost",IF(ISBLANK(M323),"Missing date","")))))</x:f>
      </x:c>
    </x:row>
    <x:row r="324" ht="24" customHeight="1">
      <x:c r="L324" s="5"/>
      <x:c r="M324" s="10"/>
      <x:c r="N324" s="5"/>
      <x:c r="O324" s="14"/>
      <x:c r="P324" s="16" t="str">
        <x:f>IF(L324="","",IFERROR(INDEX('Campaigns &amp; Budget'!$B$21:$B$219,MATCH(L324,'Campaigns &amp; Budget'!$A$21:$A$219,0)),""))</x:f>
      </x:c>
      <x:c r="Q324" s="16" t="str">
        <x:f>IF(AND(L324="",ISBLANK(M324),N324="",ISBLANK(O324)),"",IF(L324="","Missing budget ID",IF(P324="","Unknown budget ID",IF(ISBLANK(O324),"Missing cost",IF(ISBLANK(M324),"Missing date","")))))</x:f>
      </x:c>
    </x:row>
    <x:row r="325" ht="24" customHeight="1">
      <x:c r="L325" s="5"/>
      <x:c r="M325" s="10"/>
      <x:c r="N325" s="5"/>
      <x:c r="O325" s="14"/>
      <x:c r="P325" s="16" t="str">
        <x:f>IF(L325="","",IFERROR(INDEX('Campaigns &amp; Budget'!$B$21:$B$219,MATCH(L325,'Campaigns &amp; Budget'!$A$21:$A$219,0)),""))</x:f>
      </x:c>
      <x:c r="Q325" s="16" t="str">
        <x:f>IF(AND(L325="",ISBLANK(M325),N325="",ISBLANK(O325)),"",IF(L325="","Missing budget ID",IF(P325="","Unknown budget ID",IF(ISBLANK(O325),"Missing cost",IF(ISBLANK(M325),"Missing date","")))))</x:f>
      </x:c>
    </x:row>
    <x:row r="326" ht="24" customHeight="1">
      <x:c r="L326" s="5"/>
      <x:c r="M326" s="10"/>
      <x:c r="N326" s="5"/>
      <x:c r="O326" s="14"/>
      <x:c r="P326" s="16" t="str">
        <x:f>IF(L326="","",IFERROR(INDEX('Campaigns &amp; Budget'!$B$21:$B$219,MATCH(L326,'Campaigns &amp; Budget'!$A$21:$A$219,0)),""))</x:f>
      </x:c>
      <x:c r="Q326" s="16" t="str">
        <x:f>IF(AND(L326="",ISBLANK(M326),N326="",ISBLANK(O326)),"",IF(L326="","Missing budget ID",IF(P326="","Unknown budget ID",IF(ISBLANK(O326),"Missing cost",IF(ISBLANK(M326),"Missing date","")))))</x:f>
      </x:c>
    </x:row>
    <x:row r="327" ht="24" customHeight="1">
      <x:c r="L327" s="5"/>
      <x:c r="M327" s="10"/>
      <x:c r="N327" s="5"/>
      <x:c r="O327" s="14"/>
      <x:c r="P327" s="16" t="str">
        <x:f>IF(L327="","",IFERROR(INDEX('Campaigns &amp; Budget'!$B$21:$B$219,MATCH(L327,'Campaigns &amp; Budget'!$A$21:$A$219,0)),""))</x:f>
      </x:c>
      <x:c r="Q327" s="16" t="str">
        <x:f>IF(AND(L327="",ISBLANK(M327),N327="",ISBLANK(O327)),"",IF(L327="","Missing budget ID",IF(P327="","Unknown budget ID",IF(ISBLANK(O327),"Missing cost",IF(ISBLANK(M327),"Missing date","")))))</x:f>
      </x:c>
    </x:row>
    <x:row r="328" ht="24" customHeight="1">
      <x:c r="L328" s="5"/>
      <x:c r="M328" s="10"/>
      <x:c r="N328" s="5"/>
      <x:c r="O328" s="14"/>
      <x:c r="P328" s="16" t="str">
        <x:f>IF(L328="","",IFERROR(INDEX('Campaigns &amp; Budget'!$B$21:$B$219,MATCH(L328,'Campaigns &amp; Budget'!$A$21:$A$219,0)),""))</x:f>
      </x:c>
      <x:c r="Q328" s="16" t="str">
        <x:f>IF(AND(L328="",ISBLANK(M328),N328="",ISBLANK(O328)),"",IF(L328="","Missing budget ID",IF(P328="","Unknown budget ID",IF(ISBLANK(O328),"Missing cost",IF(ISBLANK(M328),"Missing date","")))))</x:f>
      </x:c>
    </x:row>
    <x:row r="329" ht="24" customHeight="1">
      <x:c r="L329" s="5"/>
      <x:c r="M329" s="10"/>
      <x:c r="N329" s="5"/>
      <x:c r="O329" s="14"/>
      <x:c r="P329" s="16" t="str">
        <x:f>IF(L329="","",IFERROR(INDEX('Campaigns &amp; Budget'!$B$21:$B$219,MATCH(L329,'Campaigns &amp; Budget'!$A$21:$A$219,0)),""))</x:f>
      </x:c>
      <x:c r="Q329" s="16" t="str">
        <x:f>IF(AND(L329="",ISBLANK(M329),N329="",ISBLANK(O329)),"",IF(L329="","Missing budget ID",IF(P329="","Unknown budget ID",IF(ISBLANK(O329),"Missing cost",IF(ISBLANK(M329),"Missing date","")))))</x:f>
      </x:c>
    </x:row>
    <x:row r="330" ht="24" customHeight="1">
      <x:c r="L330" s="5"/>
      <x:c r="M330" s="10"/>
      <x:c r="N330" s="5"/>
      <x:c r="O330" s="14"/>
      <x:c r="P330" s="16" t="str">
        <x:f>IF(L330="","",IFERROR(INDEX('Campaigns &amp; Budget'!$B$21:$B$219,MATCH(L330,'Campaigns &amp; Budget'!$A$21:$A$219,0)),""))</x:f>
      </x:c>
      <x:c r="Q330" s="16" t="str">
        <x:f>IF(AND(L330="",ISBLANK(M330),N330="",ISBLANK(O330)),"",IF(L330="","Missing budget ID",IF(P330="","Unknown budget ID",IF(ISBLANK(O330),"Missing cost",IF(ISBLANK(M330),"Missing date","")))))</x:f>
      </x:c>
    </x:row>
    <x:row r="331" ht="24" customHeight="1">
      <x:c r="L331" s="5"/>
      <x:c r="M331" s="10"/>
      <x:c r="N331" s="5"/>
      <x:c r="O331" s="14"/>
      <x:c r="P331" s="16" t="str">
        <x:f>IF(L331="","",IFERROR(INDEX('Campaigns &amp; Budget'!$B$21:$B$219,MATCH(L331,'Campaigns &amp; Budget'!$A$21:$A$219,0)),""))</x:f>
      </x:c>
      <x:c r="Q331" s="16" t="str">
        <x:f>IF(AND(L331="",ISBLANK(M331),N331="",ISBLANK(O331)),"",IF(L331="","Missing budget ID",IF(P331="","Unknown budget ID",IF(ISBLANK(O331),"Missing cost",IF(ISBLANK(M331),"Missing date","")))))</x:f>
      </x:c>
    </x:row>
    <x:row r="332" ht="24" customHeight="1">
      <x:c r="L332" s="5"/>
      <x:c r="M332" s="10"/>
      <x:c r="N332" s="5"/>
      <x:c r="O332" s="14"/>
      <x:c r="P332" s="16" t="str">
        <x:f>IF(L332="","",IFERROR(INDEX('Campaigns &amp; Budget'!$B$21:$B$219,MATCH(L332,'Campaigns &amp; Budget'!$A$21:$A$219,0)),""))</x:f>
      </x:c>
      <x:c r="Q332" s="16" t="str">
        <x:f>IF(AND(L332="",ISBLANK(M332),N332="",ISBLANK(O332)),"",IF(L332="","Missing budget ID",IF(P332="","Unknown budget ID",IF(ISBLANK(O332),"Missing cost",IF(ISBLANK(M332),"Missing date","")))))</x:f>
      </x:c>
    </x:row>
    <x:row r="333" ht="24" customHeight="1">
      <x:c r="L333" s="5"/>
      <x:c r="M333" s="10"/>
      <x:c r="N333" s="5"/>
      <x:c r="O333" s="14"/>
      <x:c r="P333" s="16" t="str">
        <x:f>IF(L333="","",IFERROR(INDEX('Campaigns &amp; Budget'!$B$21:$B$219,MATCH(L333,'Campaigns &amp; Budget'!$A$21:$A$219,0)),""))</x:f>
      </x:c>
      <x:c r="Q333" s="16" t="str">
        <x:f>IF(AND(L333="",ISBLANK(M333),N333="",ISBLANK(O333)),"",IF(L333="","Missing budget ID",IF(P333="","Unknown budget ID",IF(ISBLANK(O333),"Missing cost",IF(ISBLANK(M333),"Missing date","")))))</x:f>
      </x:c>
    </x:row>
    <x:row r="334" ht="24" customHeight="1">
      <x:c r="L334" s="5"/>
      <x:c r="M334" s="10"/>
      <x:c r="N334" s="5"/>
      <x:c r="O334" s="14"/>
      <x:c r="P334" s="16" t="str">
        <x:f>IF(L334="","",IFERROR(INDEX('Campaigns &amp; Budget'!$B$21:$B$219,MATCH(L334,'Campaigns &amp; Budget'!$A$21:$A$219,0)),""))</x:f>
      </x:c>
      <x:c r="Q334" s="16" t="str">
        <x:f>IF(AND(L334="",ISBLANK(M334),N334="",ISBLANK(O334)),"",IF(L334="","Missing budget ID",IF(P334="","Unknown budget ID",IF(ISBLANK(O334),"Missing cost",IF(ISBLANK(M334),"Missing date","")))))</x:f>
      </x:c>
    </x:row>
    <x:row r="335" ht="24" customHeight="1">
      <x:c r="L335" s="5"/>
      <x:c r="M335" s="10"/>
      <x:c r="N335" s="5"/>
      <x:c r="O335" s="14"/>
      <x:c r="P335" s="16" t="str">
        <x:f>IF(L335="","",IFERROR(INDEX('Campaigns &amp; Budget'!$B$21:$B$219,MATCH(L335,'Campaigns &amp; Budget'!$A$21:$A$219,0)),""))</x:f>
      </x:c>
      <x:c r="Q335" s="16" t="str">
        <x:f>IF(AND(L335="",ISBLANK(M335),N335="",ISBLANK(O335)),"",IF(L335="","Missing budget ID",IF(P335="","Unknown budget ID",IF(ISBLANK(O335),"Missing cost",IF(ISBLANK(M335),"Missing date","")))))</x:f>
      </x:c>
    </x:row>
    <x:row r="336" ht="24" customHeight="1">
      <x:c r="L336" s="5"/>
      <x:c r="M336" s="10"/>
      <x:c r="N336" s="5"/>
      <x:c r="O336" s="14"/>
      <x:c r="P336" s="16" t="str">
        <x:f>IF(L336="","",IFERROR(INDEX('Campaigns &amp; Budget'!$B$21:$B$219,MATCH(L336,'Campaigns &amp; Budget'!$A$21:$A$219,0)),""))</x:f>
      </x:c>
      <x:c r="Q336" s="16" t="str">
        <x:f>IF(AND(L336="",ISBLANK(M336),N336="",ISBLANK(O336)),"",IF(L336="","Missing budget ID",IF(P336="","Unknown budget ID",IF(ISBLANK(O336),"Missing cost",IF(ISBLANK(M336),"Missing date","")))))</x:f>
      </x:c>
    </x:row>
    <x:row r="337" ht="24" customHeight="1">
      <x:c r="L337" s="5"/>
      <x:c r="M337" s="10"/>
      <x:c r="N337" s="5"/>
      <x:c r="O337" s="14"/>
      <x:c r="P337" s="16" t="str">
        <x:f>IF(L337="","",IFERROR(INDEX('Campaigns &amp; Budget'!$B$21:$B$219,MATCH(L337,'Campaigns &amp; Budget'!$A$21:$A$219,0)),""))</x:f>
      </x:c>
      <x:c r="Q337" s="16" t="str">
        <x:f>IF(AND(L337="",ISBLANK(M337),N337="",ISBLANK(O337)),"",IF(L337="","Missing budget ID",IF(P337="","Unknown budget ID",IF(ISBLANK(O337),"Missing cost",IF(ISBLANK(M337),"Missing date","")))))</x:f>
      </x:c>
    </x:row>
    <x:row r="338" ht="24" customHeight="1">
      <x:c r="L338" s="5"/>
      <x:c r="M338" s="10"/>
      <x:c r="N338" s="5"/>
      <x:c r="O338" s="14"/>
      <x:c r="P338" s="16" t="str">
        <x:f>IF(L338="","",IFERROR(INDEX('Campaigns &amp; Budget'!$B$21:$B$219,MATCH(L338,'Campaigns &amp; Budget'!$A$21:$A$219,0)),""))</x:f>
      </x:c>
      <x:c r="Q338" s="16" t="str">
        <x:f>IF(AND(L338="",ISBLANK(M338),N338="",ISBLANK(O338)),"",IF(L338="","Missing budget ID",IF(P338="","Unknown budget ID",IF(ISBLANK(O338),"Missing cost",IF(ISBLANK(M338),"Missing date","")))))</x:f>
      </x:c>
    </x:row>
    <x:row r="339" ht="24" customHeight="1">
      <x:c r="L339" s="5"/>
      <x:c r="M339" s="10"/>
      <x:c r="N339" s="5"/>
      <x:c r="O339" s="14"/>
      <x:c r="P339" s="16" t="str">
        <x:f>IF(L339="","",IFERROR(INDEX('Campaigns &amp; Budget'!$B$21:$B$219,MATCH(L339,'Campaigns &amp; Budget'!$A$21:$A$219,0)),""))</x:f>
      </x:c>
      <x:c r="Q339" s="16" t="str">
        <x:f>IF(AND(L339="",ISBLANK(M339),N339="",ISBLANK(O339)),"",IF(L339="","Missing budget ID",IF(P339="","Unknown budget ID",IF(ISBLANK(O339),"Missing cost",IF(ISBLANK(M339),"Missing date","")))))</x:f>
      </x:c>
    </x:row>
    <x:row r="340" ht="24" customHeight="1">
      <x:c r="L340" s="5"/>
      <x:c r="M340" s="10"/>
      <x:c r="N340" s="5"/>
      <x:c r="O340" s="14"/>
      <x:c r="P340" s="16" t="str">
        <x:f>IF(L340="","",IFERROR(INDEX('Campaigns &amp; Budget'!$B$21:$B$219,MATCH(L340,'Campaigns &amp; Budget'!$A$21:$A$219,0)),""))</x:f>
      </x:c>
      <x:c r="Q340" s="16" t="str">
        <x:f>IF(AND(L340="",ISBLANK(M340),N340="",ISBLANK(O340)),"",IF(L340="","Missing budget ID",IF(P340="","Unknown budget ID",IF(ISBLANK(O340),"Missing cost",IF(ISBLANK(M340),"Missing date","")))))</x:f>
      </x:c>
    </x:row>
    <x:row r="341" ht="24" customHeight="1">
      <x:c r="L341" s="5"/>
      <x:c r="M341" s="10"/>
      <x:c r="N341" s="5"/>
      <x:c r="O341" s="14"/>
      <x:c r="P341" s="16" t="str">
        <x:f>IF(L341="","",IFERROR(INDEX('Campaigns &amp; Budget'!$B$21:$B$219,MATCH(L341,'Campaigns &amp; Budget'!$A$21:$A$219,0)),""))</x:f>
      </x:c>
      <x:c r="Q341" s="16" t="str">
        <x:f>IF(AND(L341="",ISBLANK(M341),N341="",ISBLANK(O341)),"",IF(L341="","Missing budget ID",IF(P341="","Unknown budget ID",IF(ISBLANK(O341),"Missing cost",IF(ISBLANK(M341),"Missing date","")))))</x:f>
      </x:c>
    </x:row>
    <x:row r="342" ht="24" customHeight="1">
      <x:c r="L342" s="5"/>
      <x:c r="M342" s="10"/>
      <x:c r="N342" s="5"/>
      <x:c r="O342" s="14"/>
      <x:c r="P342" s="16" t="str">
        <x:f>IF(L342="","",IFERROR(INDEX('Campaigns &amp; Budget'!$B$21:$B$219,MATCH(L342,'Campaigns &amp; Budget'!$A$21:$A$219,0)),""))</x:f>
      </x:c>
      <x:c r="Q342" s="16" t="str">
        <x:f>IF(AND(L342="",ISBLANK(M342),N342="",ISBLANK(O342)),"",IF(L342="","Missing budget ID",IF(P342="","Unknown budget ID",IF(ISBLANK(O342),"Missing cost",IF(ISBLANK(M342),"Missing date","")))))</x:f>
      </x:c>
    </x:row>
    <x:row r="343" ht="24" customHeight="1">
      <x:c r="L343" s="5"/>
      <x:c r="M343" s="10"/>
      <x:c r="N343" s="5"/>
      <x:c r="O343" s="14"/>
      <x:c r="P343" s="16" t="str">
        <x:f>IF(L343="","",IFERROR(INDEX('Campaigns &amp; Budget'!$B$21:$B$219,MATCH(L343,'Campaigns &amp; Budget'!$A$21:$A$219,0)),""))</x:f>
      </x:c>
      <x:c r="Q343" s="16" t="str">
        <x:f>IF(AND(L343="",ISBLANK(M343),N343="",ISBLANK(O343)),"",IF(L343="","Missing budget ID",IF(P343="","Unknown budget ID",IF(ISBLANK(O343),"Missing cost",IF(ISBLANK(M343),"Missing date","")))))</x:f>
      </x:c>
    </x:row>
    <x:row r="344" ht="24" customHeight="1">
      <x:c r="L344" s="5"/>
      <x:c r="M344" s="10"/>
      <x:c r="N344" s="5"/>
      <x:c r="O344" s="14"/>
      <x:c r="P344" s="16" t="str">
        <x:f>IF(L344="","",IFERROR(INDEX('Campaigns &amp; Budget'!$B$21:$B$219,MATCH(L344,'Campaigns &amp; Budget'!$A$21:$A$219,0)),""))</x:f>
      </x:c>
      <x:c r="Q344" s="16" t="str">
        <x:f>IF(AND(L344="",ISBLANK(M344),N344="",ISBLANK(O344)),"",IF(L344="","Missing budget ID",IF(P344="","Unknown budget ID",IF(ISBLANK(O344),"Missing cost",IF(ISBLANK(M344),"Missing date","")))))</x:f>
      </x:c>
    </x:row>
    <x:row r="345" ht="24" customHeight="1">
      <x:c r="L345" s="5"/>
      <x:c r="M345" s="10"/>
      <x:c r="N345" s="5"/>
      <x:c r="O345" s="14"/>
      <x:c r="P345" s="16" t="str">
        <x:f>IF(L345="","",IFERROR(INDEX('Campaigns &amp; Budget'!$B$21:$B$219,MATCH(L345,'Campaigns &amp; Budget'!$A$21:$A$219,0)),""))</x:f>
      </x:c>
      <x:c r="Q345" s="16" t="str">
        <x:f>IF(AND(L345="",ISBLANK(M345),N345="",ISBLANK(O345)),"",IF(L345="","Missing budget ID",IF(P345="","Unknown budget ID",IF(ISBLANK(O345),"Missing cost",IF(ISBLANK(M345),"Missing date","")))))</x:f>
      </x:c>
    </x:row>
    <x:row r="346" ht="24" customHeight="1">
      <x:c r="L346" s="5"/>
      <x:c r="M346" s="10"/>
      <x:c r="N346" s="5"/>
      <x:c r="O346" s="14"/>
      <x:c r="P346" s="16" t="str">
        <x:f>IF(L346="","",IFERROR(INDEX('Campaigns &amp; Budget'!$B$21:$B$219,MATCH(L346,'Campaigns &amp; Budget'!$A$21:$A$219,0)),""))</x:f>
      </x:c>
      <x:c r="Q346" s="16" t="str">
        <x:f>IF(AND(L346="",ISBLANK(M346),N346="",ISBLANK(O346)),"",IF(L346="","Missing budget ID",IF(P346="","Unknown budget ID",IF(ISBLANK(O346),"Missing cost",IF(ISBLANK(M346),"Missing date","")))))</x:f>
      </x:c>
    </x:row>
    <x:row r="347" ht="24" customHeight="1">
      <x:c r="L347" s="5"/>
      <x:c r="M347" s="10"/>
      <x:c r="N347" s="5"/>
      <x:c r="O347" s="14"/>
      <x:c r="P347" s="16" t="str">
        <x:f>IF(L347="","",IFERROR(INDEX('Campaigns &amp; Budget'!$B$21:$B$219,MATCH(L347,'Campaigns &amp; Budget'!$A$21:$A$219,0)),""))</x:f>
      </x:c>
      <x:c r="Q347" s="16" t="str">
        <x:f>IF(AND(L347="",ISBLANK(M347),N347="",ISBLANK(O347)),"",IF(L347="","Missing budget ID",IF(P347="","Unknown budget ID",IF(ISBLANK(O347),"Missing cost",IF(ISBLANK(M347),"Missing date","")))))</x:f>
      </x:c>
    </x:row>
    <x:row r="348" ht="24" customHeight="1">
      <x:c r="L348" s="5"/>
      <x:c r="M348" s="10"/>
      <x:c r="N348" s="5"/>
      <x:c r="O348" s="14"/>
      <x:c r="P348" s="16" t="str">
        <x:f>IF(L348="","",IFERROR(INDEX('Campaigns &amp; Budget'!$B$21:$B$219,MATCH(L348,'Campaigns &amp; Budget'!$A$21:$A$219,0)),""))</x:f>
      </x:c>
      <x:c r="Q348" s="16" t="str">
        <x:f>IF(AND(L348="",ISBLANK(M348),N348="",ISBLANK(O348)),"",IF(L348="","Missing budget ID",IF(P348="","Unknown budget ID",IF(ISBLANK(O348),"Missing cost",IF(ISBLANK(M348),"Missing date","")))))</x:f>
      </x:c>
    </x:row>
    <x:row r="349" ht="24" customHeight="1">
      <x:c r="L349" s="5"/>
      <x:c r="M349" s="10"/>
      <x:c r="N349" s="5"/>
      <x:c r="O349" s="14"/>
      <x:c r="P349" s="16" t="str">
        <x:f>IF(L349="","",IFERROR(INDEX('Campaigns &amp; Budget'!$B$21:$B$219,MATCH(L349,'Campaigns &amp; Budget'!$A$21:$A$219,0)),""))</x:f>
      </x:c>
      <x:c r="Q349" s="16" t="str">
        <x:f>IF(AND(L349="",ISBLANK(M349),N349="",ISBLANK(O349)),"",IF(L349="","Missing budget ID",IF(P349="","Unknown budget ID",IF(ISBLANK(O349),"Missing cost",IF(ISBLANK(M349),"Missing date","")))))</x:f>
      </x:c>
    </x:row>
    <x:row r="350" ht="24" customHeight="1">
      <x:c r="L350" s="5"/>
      <x:c r="M350" s="10"/>
      <x:c r="N350" s="5"/>
      <x:c r="O350" s="14"/>
      <x:c r="P350" s="16" t="str">
        <x:f>IF(L350="","",IFERROR(INDEX('Campaigns &amp; Budget'!$B$21:$B$219,MATCH(L350,'Campaigns &amp; Budget'!$A$21:$A$219,0)),""))</x:f>
      </x:c>
      <x:c r="Q350" s="16" t="str">
        <x:f>IF(AND(L350="",ISBLANK(M350),N350="",ISBLANK(O350)),"",IF(L350="","Missing budget ID",IF(P350="","Unknown budget ID",IF(ISBLANK(O350),"Missing cost",IF(ISBLANK(M350),"Missing date","")))))</x:f>
      </x:c>
    </x:row>
    <x:row r="351" ht="24" customHeight="1">
      <x:c r="L351" s="5"/>
      <x:c r="M351" s="10"/>
      <x:c r="N351" s="5"/>
      <x:c r="O351" s="14"/>
      <x:c r="P351" s="16" t="str">
        <x:f>IF(L351="","",IFERROR(INDEX('Campaigns &amp; Budget'!$B$21:$B$219,MATCH(L351,'Campaigns &amp; Budget'!$A$21:$A$219,0)),""))</x:f>
      </x:c>
      <x:c r="Q351" s="16" t="str">
        <x:f>IF(AND(L351="",ISBLANK(M351),N351="",ISBLANK(O351)),"",IF(L351="","Missing budget ID",IF(P351="","Unknown budget ID",IF(ISBLANK(O351),"Missing cost",IF(ISBLANK(M351),"Missing date","")))))</x:f>
      </x:c>
    </x:row>
    <x:row r="352" ht="24" customHeight="1">
      <x:c r="L352" s="5"/>
      <x:c r="M352" s="10"/>
      <x:c r="N352" s="5"/>
      <x:c r="O352" s="14"/>
      <x:c r="P352" s="16" t="str">
        <x:f>IF(L352="","",IFERROR(INDEX('Campaigns &amp; Budget'!$B$21:$B$219,MATCH(L352,'Campaigns &amp; Budget'!$A$21:$A$219,0)),""))</x:f>
      </x:c>
      <x:c r="Q352" s="16" t="str">
        <x:f>IF(AND(L352="",ISBLANK(M352),N352="",ISBLANK(O352)),"",IF(L352="","Missing budget ID",IF(P352="","Unknown budget ID",IF(ISBLANK(O352),"Missing cost",IF(ISBLANK(M352),"Missing date","")))))</x:f>
      </x:c>
    </x:row>
    <x:row r="353" ht="24" customHeight="1">
      <x:c r="L353" s="5"/>
      <x:c r="M353" s="10"/>
      <x:c r="N353" s="5"/>
      <x:c r="O353" s="14"/>
      <x:c r="P353" s="16" t="str">
        <x:f>IF(L353="","",IFERROR(INDEX('Campaigns &amp; Budget'!$B$21:$B$219,MATCH(L353,'Campaigns &amp; Budget'!$A$21:$A$219,0)),""))</x:f>
      </x:c>
      <x:c r="Q353" s="16" t="str">
        <x:f>IF(AND(L353="",ISBLANK(M353),N353="",ISBLANK(O353)),"",IF(L353="","Missing budget ID",IF(P353="","Unknown budget ID",IF(ISBLANK(O353),"Missing cost",IF(ISBLANK(M353),"Missing date","")))))</x:f>
      </x:c>
    </x:row>
    <x:row r="354" ht="24" customHeight="1">
      <x:c r="L354" s="5"/>
      <x:c r="M354" s="10"/>
      <x:c r="N354" s="5"/>
      <x:c r="O354" s="14"/>
      <x:c r="P354" s="16" t="str">
        <x:f>IF(L354="","",IFERROR(INDEX('Campaigns &amp; Budget'!$B$21:$B$219,MATCH(L354,'Campaigns &amp; Budget'!$A$21:$A$219,0)),""))</x:f>
      </x:c>
      <x:c r="Q354" s="16" t="str">
        <x:f>IF(AND(L354="",ISBLANK(M354),N354="",ISBLANK(O354)),"",IF(L354="","Missing budget ID",IF(P354="","Unknown budget ID",IF(ISBLANK(O354),"Missing cost",IF(ISBLANK(M354),"Missing date","")))))</x:f>
      </x:c>
    </x:row>
    <x:row r="355" ht="24" customHeight="1">
      <x:c r="L355" s="5"/>
      <x:c r="M355" s="10"/>
      <x:c r="N355" s="5"/>
      <x:c r="O355" s="14"/>
      <x:c r="P355" s="16" t="str">
        <x:f>IF(L355="","",IFERROR(INDEX('Campaigns &amp; Budget'!$B$21:$B$219,MATCH(L355,'Campaigns &amp; Budget'!$A$21:$A$219,0)),""))</x:f>
      </x:c>
      <x:c r="Q355" s="16" t="str">
        <x:f>IF(AND(L355="",ISBLANK(M355),N355="",ISBLANK(O355)),"",IF(L355="","Missing budget ID",IF(P355="","Unknown budget ID",IF(ISBLANK(O355),"Missing cost",IF(ISBLANK(M355),"Missing date","")))))</x:f>
      </x:c>
    </x:row>
    <x:row r="356" ht="24" customHeight="1">
      <x:c r="L356" s="5"/>
      <x:c r="M356" s="10"/>
      <x:c r="N356" s="5"/>
      <x:c r="O356" s="14"/>
      <x:c r="P356" s="16" t="str">
        <x:f>IF(L356="","",IFERROR(INDEX('Campaigns &amp; Budget'!$B$21:$B$219,MATCH(L356,'Campaigns &amp; Budget'!$A$21:$A$219,0)),""))</x:f>
      </x:c>
      <x:c r="Q356" s="16" t="str">
        <x:f>IF(AND(L356="",ISBLANK(M356),N356="",ISBLANK(O356)),"",IF(L356="","Missing budget ID",IF(P356="","Unknown budget ID",IF(ISBLANK(O356),"Missing cost",IF(ISBLANK(M356),"Missing date","")))))</x:f>
      </x:c>
    </x:row>
    <x:row r="357" ht="24" customHeight="1">
      <x:c r="L357" s="5"/>
      <x:c r="M357" s="10"/>
      <x:c r="N357" s="5"/>
      <x:c r="O357" s="14"/>
      <x:c r="P357" s="16" t="str">
        <x:f>IF(L357="","",IFERROR(INDEX('Campaigns &amp; Budget'!$B$21:$B$219,MATCH(L357,'Campaigns &amp; Budget'!$A$21:$A$219,0)),""))</x:f>
      </x:c>
      <x:c r="Q357" s="16" t="str">
        <x:f>IF(AND(L357="",ISBLANK(M357),N357="",ISBLANK(O357)),"",IF(L357="","Missing budget ID",IF(P357="","Unknown budget ID",IF(ISBLANK(O357),"Missing cost",IF(ISBLANK(M357),"Missing date","")))))</x:f>
      </x:c>
    </x:row>
    <x:row r="358" ht="24" customHeight="1">
      <x:c r="L358" s="5"/>
      <x:c r="M358" s="10"/>
      <x:c r="N358" s="5"/>
      <x:c r="O358" s="14"/>
      <x:c r="P358" s="16" t="str">
        <x:f>IF(L358="","",IFERROR(INDEX('Campaigns &amp; Budget'!$B$21:$B$219,MATCH(L358,'Campaigns &amp; Budget'!$A$21:$A$219,0)),""))</x:f>
      </x:c>
      <x:c r="Q358" s="16" t="str">
        <x:f>IF(AND(L358="",ISBLANK(M358),N358="",ISBLANK(O358)),"",IF(L358="","Missing budget ID",IF(P358="","Unknown budget ID",IF(ISBLANK(O358),"Missing cost",IF(ISBLANK(M358),"Missing date","")))))</x:f>
      </x:c>
    </x:row>
    <x:row r="359" ht="24" customHeight="1">
      <x:c r="L359" s="5"/>
      <x:c r="M359" s="10"/>
      <x:c r="N359" s="5"/>
      <x:c r="O359" s="14"/>
      <x:c r="P359" s="16" t="str">
        <x:f>IF(L359="","",IFERROR(INDEX('Campaigns &amp; Budget'!$B$21:$B$219,MATCH(L359,'Campaigns &amp; Budget'!$A$21:$A$219,0)),""))</x:f>
      </x:c>
      <x:c r="Q359" s="16" t="str">
        <x:f>IF(AND(L359="",ISBLANK(M359),N359="",ISBLANK(O359)),"",IF(L359="","Missing budget ID",IF(P359="","Unknown budget ID",IF(ISBLANK(O359),"Missing cost",IF(ISBLANK(M359),"Missing date","")))))</x:f>
      </x:c>
    </x:row>
    <x:row r="360" ht="24" customHeight="1">
      <x:c r="L360" s="5"/>
      <x:c r="M360" s="10"/>
      <x:c r="N360" s="5"/>
      <x:c r="O360" s="14"/>
      <x:c r="P360" s="16" t="str">
        <x:f>IF(L360="","",IFERROR(INDEX('Campaigns &amp; Budget'!$B$21:$B$219,MATCH(L360,'Campaigns &amp; Budget'!$A$21:$A$219,0)),""))</x:f>
      </x:c>
      <x:c r="Q360" s="16" t="str">
        <x:f>IF(AND(L360="",ISBLANK(M360),N360="",ISBLANK(O360)),"",IF(L360="","Missing budget ID",IF(P360="","Unknown budget ID",IF(ISBLANK(O360),"Missing cost",IF(ISBLANK(M360),"Missing date","")))))</x:f>
      </x:c>
    </x:row>
    <x:row r="361" ht="24" customHeight="1">
      <x:c r="L361" s="5"/>
      <x:c r="M361" s="10"/>
      <x:c r="N361" s="5"/>
      <x:c r="O361" s="14"/>
      <x:c r="P361" s="16" t="str">
        <x:f>IF(L361="","",IFERROR(INDEX('Campaigns &amp; Budget'!$B$21:$B$219,MATCH(L361,'Campaigns &amp; Budget'!$A$21:$A$219,0)),""))</x:f>
      </x:c>
      <x:c r="Q361" s="16" t="str">
        <x:f>IF(AND(L361="",ISBLANK(M361),N361="",ISBLANK(O361)),"",IF(L361="","Missing budget ID",IF(P361="","Unknown budget ID",IF(ISBLANK(O361),"Missing cost",IF(ISBLANK(M361),"Missing date","")))))</x:f>
      </x:c>
    </x:row>
    <x:row r="362" ht="24" customHeight="1">
      <x:c r="L362" s="5"/>
      <x:c r="M362" s="10"/>
      <x:c r="N362" s="5"/>
      <x:c r="O362" s="14"/>
      <x:c r="P362" s="16" t="str">
        <x:f>IF(L362="","",IFERROR(INDEX('Campaigns &amp; Budget'!$B$21:$B$219,MATCH(L362,'Campaigns &amp; Budget'!$A$21:$A$219,0)),""))</x:f>
      </x:c>
      <x:c r="Q362" s="16" t="str">
        <x:f>IF(AND(L362="",ISBLANK(M362),N362="",ISBLANK(O362)),"",IF(L362="","Missing budget ID",IF(P362="","Unknown budget ID",IF(ISBLANK(O362),"Missing cost",IF(ISBLANK(M362),"Missing date","")))))</x:f>
      </x:c>
    </x:row>
    <x:row r="363" ht="24" customHeight="1">
      <x:c r="L363" s="5"/>
      <x:c r="M363" s="10"/>
      <x:c r="N363" s="5"/>
      <x:c r="O363" s="14"/>
      <x:c r="P363" s="16" t="str">
        <x:f>IF(L363="","",IFERROR(INDEX('Campaigns &amp; Budget'!$B$21:$B$219,MATCH(L363,'Campaigns &amp; Budget'!$A$21:$A$219,0)),""))</x:f>
      </x:c>
      <x:c r="Q363" s="16" t="str">
        <x:f>IF(AND(L363="",ISBLANK(M363),N363="",ISBLANK(O363)),"",IF(L363="","Missing budget ID",IF(P363="","Unknown budget ID",IF(ISBLANK(O363),"Missing cost",IF(ISBLANK(M363),"Missing date","")))))</x:f>
      </x:c>
    </x:row>
    <x:row r="364" ht="24" customHeight="1">
      <x:c r="L364" s="5"/>
      <x:c r="M364" s="10"/>
      <x:c r="N364" s="5"/>
      <x:c r="O364" s="14"/>
      <x:c r="P364" s="16" t="str">
        <x:f>IF(L364="","",IFERROR(INDEX('Campaigns &amp; Budget'!$B$21:$B$219,MATCH(L364,'Campaigns &amp; Budget'!$A$21:$A$219,0)),""))</x:f>
      </x:c>
      <x:c r="Q364" s="16" t="str">
        <x:f>IF(AND(L364="",ISBLANK(M364),N364="",ISBLANK(O364)),"",IF(L364="","Missing budget ID",IF(P364="","Unknown budget ID",IF(ISBLANK(O364),"Missing cost",IF(ISBLANK(M364),"Missing date","")))))</x:f>
      </x:c>
    </x:row>
    <x:row r="365" ht="24" customHeight="1">
      <x:c r="L365" s="5"/>
      <x:c r="M365" s="10"/>
      <x:c r="N365" s="5"/>
      <x:c r="O365" s="14"/>
      <x:c r="P365" s="16" t="str">
        <x:f>IF(L365="","",IFERROR(INDEX('Campaigns &amp; Budget'!$B$21:$B$219,MATCH(L365,'Campaigns &amp; Budget'!$A$21:$A$219,0)),""))</x:f>
      </x:c>
      <x:c r="Q365" s="16" t="str">
        <x:f>IF(AND(L365="",ISBLANK(M365),N365="",ISBLANK(O365)),"",IF(L365="","Missing budget ID",IF(P365="","Unknown budget ID",IF(ISBLANK(O365),"Missing cost",IF(ISBLANK(M365),"Missing date","")))))</x:f>
      </x:c>
    </x:row>
    <x:row r="366" ht="24" customHeight="1">
      <x:c r="L366" s="5"/>
      <x:c r="M366" s="10"/>
      <x:c r="N366" s="5"/>
      <x:c r="O366" s="14"/>
      <x:c r="P366" s="16" t="str">
        <x:f>IF(L366="","",IFERROR(INDEX('Campaigns &amp; Budget'!$B$21:$B$219,MATCH(L366,'Campaigns &amp; Budget'!$A$21:$A$219,0)),""))</x:f>
      </x:c>
      <x:c r="Q366" s="16" t="str">
        <x:f>IF(AND(L366="",ISBLANK(M366),N366="",ISBLANK(O366)),"",IF(L366="","Missing budget ID",IF(P366="","Unknown budget ID",IF(ISBLANK(O366),"Missing cost",IF(ISBLANK(M366),"Missing date","")))))</x:f>
      </x:c>
    </x:row>
    <x:row r="367" ht="24" customHeight="1">
      <x:c r="L367" s="5"/>
      <x:c r="M367" s="10"/>
      <x:c r="N367" s="5"/>
      <x:c r="O367" s="14"/>
      <x:c r="P367" s="16" t="str">
        <x:f>IF(L367="","",IFERROR(INDEX('Campaigns &amp; Budget'!$B$21:$B$219,MATCH(L367,'Campaigns &amp; Budget'!$A$21:$A$219,0)),""))</x:f>
      </x:c>
      <x:c r="Q367" s="16" t="str">
        <x:f>IF(AND(L367="",ISBLANK(M367),N367="",ISBLANK(O367)),"",IF(L367="","Missing budget ID",IF(P367="","Unknown budget ID",IF(ISBLANK(O367),"Missing cost",IF(ISBLANK(M367),"Missing date","")))))</x:f>
      </x:c>
    </x:row>
    <x:row r="368" ht="24" customHeight="1">
      <x:c r="L368" s="5"/>
      <x:c r="M368" s="10"/>
      <x:c r="N368" s="5"/>
      <x:c r="O368" s="14"/>
      <x:c r="P368" s="16" t="str">
        <x:f>IF(L368="","",IFERROR(INDEX('Campaigns &amp; Budget'!$B$21:$B$219,MATCH(L368,'Campaigns &amp; Budget'!$A$21:$A$219,0)),""))</x:f>
      </x:c>
      <x:c r="Q368" s="16" t="str">
        <x:f>IF(AND(L368="",ISBLANK(M368),N368="",ISBLANK(O368)),"",IF(L368="","Missing budget ID",IF(P368="","Unknown budget ID",IF(ISBLANK(O368),"Missing cost",IF(ISBLANK(M368),"Missing date","")))))</x:f>
      </x:c>
    </x:row>
    <x:row r="369" ht="24" customHeight="1">
      <x:c r="L369" s="5"/>
      <x:c r="M369" s="10"/>
      <x:c r="N369" s="5"/>
      <x:c r="O369" s="14"/>
      <x:c r="P369" s="16" t="str">
        <x:f>IF(L369="","",IFERROR(INDEX('Campaigns &amp; Budget'!$B$21:$B$219,MATCH(L369,'Campaigns &amp; Budget'!$A$21:$A$219,0)),""))</x:f>
      </x:c>
      <x:c r="Q369" s="16" t="str">
        <x:f>IF(AND(L369="",ISBLANK(M369),N369="",ISBLANK(O369)),"",IF(L369="","Missing budget ID",IF(P369="","Unknown budget ID",IF(ISBLANK(O369),"Missing cost",IF(ISBLANK(M369),"Missing date","")))))</x:f>
      </x:c>
    </x:row>
    <x:row r="370" ht="24" customHeight="1">
      <x:c r="L370" s="5"/>
      <x:c r="M370" s="10"/>
      <x:c r="N370" s="5"/>
      <x:c r="O370" s="14"/>
      <x:c r="P370" s="16" t="str">
        <x:f>IF(L370="","",IFERROR(INDEX('Campaigns &amp; Budget'!$B$21:$B$219,MATCH(L370,'Campaigns &amp; Budget'!$A$21:$A$219,0)),""))</x:f>
      </x:c>
      <x:c r="Q370" s="16" t="str">
        <x:f>IF(AND(L370="",ISBLANK(M370),N370="",ISBLANK(O370)),"",IF(L370="","Missing budget ID",IF(P370="","Unknown budget ID",IF(ISBLANK(O370),"Missing cost",IF(ISBLANK(M370),"Missing date","")))))</x:f>
      </x:c>
    </x:row>
    <x:row r="371" ht="24" customHeight="1">
      <x:c r="L371" s="5"/>
      <x:c r="M371" s="10"/>
      <x:c r="N371" s="5"/>
      <x:c r="O371" s="14"/>
      <x:c r="P371" s="16" t="str">
        <x:f>IF(L371="","",IFERROR(INDEX('Campaigns &amp; Budget'!$B$21:$B$219,MATCH(L371,'Campaigns &amp; Budget'!$A$21:$A$219,0)),""))</x:f>
      </x:c>
      <x:c r="Q371" s="16" t="str">
        <x:f>IF(AND(L371="",ISBLANK(M371),N371="",ISBLANK(O371)),"",IF(L371="","Missing budget ID",IF(P371="","Unknown budget ID",IF(ISBLANK(O371),"Missing cost",IF(ISBLANK(M371),"Missing date","")))))</x:f>
      </x:c>
    </x:row>
    <x:row r="372" ht="24" customHeight="1">
      <x:c r="L372" s="5"/>
      <x:c r="M372" s="10"/>
      <x:c r="N372" s="5"/>
      <x:c r="O372" s="14"/>
      <x:c r="P372" s="16" t="str">
        <x:f>IF(L372="","",IFERROR(INDEX('Campaigns &amp; Budget'!$B$21:$B$219,MATCH(L372,'Campaigns &amp; Budget'!$A$21:$A$219,0)),""))</x:f>
      </x:c>
      <x:c r="Q372" s="16" t="str">
        <x:f>IF(AND(L372="",ISBLANK(M372),N372="",ISBLANK(O372)),"",IF(L372="","Missing budget ID",IF(P372="","Unknown budget ID",IF(ISBLANK(O372),"Missing cost",IF(ISBLANK(M372),"Missing date","")))))</x:f>
      </x:c>
    </x:row>
    <x:row r="373" ht="24" customHeight="1">
      <x:c r="L373" s="5"/>
      <x:c r="M373" s="10"/>
      <x:c r="N373" s="5"/>
      <x:c r="O373" s="14"/>
      <x:c r="P373" s="16" t="str">
        <x:f>IF(L373="","",IFERROR(INDEX('Campaigns &amp; Budget'!$B$21:$B$219,MATCH(L373,'Campaigns &amp; Budget'!$A$21:$A$219,0)),""))</x:f>
      </x:c>
      <x:c r="Q373" s="16" t="str">
        <x:f>IF(AND(L373="",ISBLANK(M373),N373="",ISBLANK(O373)),"",IF(L373="","Missing budget ID",IF(P373="","Unknown budget ID",IF(ISBLANK(O373),"Missing cost",IF(ISBLANK(M373),"Missing date","")))))</x:f>
      </x:c>
    </x:row>
    <x:row r="374" ht="24" customHeight="1">
      <x:c r="L374" s="5"/>
      <x:c r="M374" s="10"/>
      <x:c r="N374" s="5"/>
      <x:c r="O374" s="14"/>
      <x:c r="P374" s="16" t="str">
        <x:f>IF(L374="","",IFERROR(INDEX('Campaigns &amp; Budget'!$B$21:$B$219,MATCH(L374,'Campaigns &amp; Budget'!$A$21:$A$219,0)),""))</x:f>
      </x:c>
      <x:c r="Q374" s="16" t="str">
        <x:f>IF(AND(L374="",ISBLANK(M374),N374="",ISBLANK(O374)),"",IF(L374="","Missing budget ID",IF(P374="","Unknown budget ID",IF(ISBLANK(O374),"Missing cost",IF(ISBLANK(M374),"Missing date","")))))</x:f>
      </x:c>
    </x:row>
    <x:row r="375" ht="24" customHeight="1">
      <x:c r="L375" s="5"/>
      <x:c r="M375" s="10"/>
      <x:c r="N375" s="5"/>
      <x:c r="O375" s="14"/>
      <x:c r="P375" s="16" t="str">
        <x:f>IF(L375="","",IFERROR(INDEX('Campaigns &amp; Budget'!$B$21:$B$219,MATCH(L375,'Campaigns &amp; Budget'!$A$21:$A$219,0)),""))</x:f>
      </x:c>
      <x:c r="Q375" s="16" t="str">
        <x:f>IF(AND(L375="",ISBLANK(M375),N375="",ISBLANK(O375)),"",IF(L375="","Missing budget ID",IF(P375="","Unknown budget ID",IF(ISBLANK(O375),"Missing cost",IF(ISBLANK(M375),"Missing date","")))))</x:f>
      </x:c>
    </x:row>
    <x:row r="376" ht="24" customHeight="1">
      <x:c r="L376" s="5"/>
      <x:c r="M376" s="10"/>
      <x:c r="N376" s="5"/>
      <x:c r="O376" s="14"/>
      <x:c r="P376" s="16" t="str">
        <x:f>IF(L376="","",IFERROR(INDEX('Campaigns &amp; Budget'!$B$21:$B$219,MATCH(L376,'Campaigns &amp; Budget'!$A$21:$A$219,0)),""))</x:f>
      </x:c>
      <x:c r="Q376" s="16" t="str">
        <x:f>IF(AND(L376="",ISBLANK(M376),N376="",ISBLANK(O376)),"",IF(L376="","Missing budget ID",IF(P376="","Unknown budget ID",IF(ISBLANK(O376),"Missing cost",IF(ISBLANK(M376),"Missing date","")))))</x:f>
      </x:c>
    </x:row>
    <x:row r="377" ht="24" customHeight="1">
      <x:c r="L377" s="5"/>
      <x:c r="M377" s="10"/>
      <x:c r="N377" s="5"/>
      <x:c r="O377" s="14"/>
      <x:c r="P377" s="16" t="str">
        <x:f>IF(L377="","",IFERROR(INDEX('Campaigns &amp; Budget'!$B$21:$B$219,MATCH(L377,'Campaigns &amp; Budget'!$A$21:$A$219,0)),""))</x:f>
      </x:c>
      <x:c r="Q377" s="16" t="str">
        <x:f>IF(AND(L377="",ISBLANK(M377),N377="",ISBLANK(O377)),"",IF(L377="","Missing budget ID",IF(P377="","Unknown budget ID",IF(ISBLANK(O377),"Missing cost",IF(ISBLANK(M377),"Missing date","")))))</x:f>
      </x:c>
    </x:row>
    <x:row r="378" ht="24" customHeight="1">
      <x:c r="L378" s="5"/>
      <x:c r="M378" s="10"/>
      <x:c r="N378" s="5"/>
      <x:c r="O378" s="14"/>
      <x:c r="P378" s="16" t="str">
        <x:f>IF(L378="","",IFERROR(INDEX('Campaigns &amp; Budget'!$B$21:$B$219,MATCH(L378,'Campaigns &amp; Budget'!$A$21:$A$219,0)),""))</x:f>
      </x:c>
      <x:c r="Q378" s="16" t="str">
        <x:f>IF(AND(L378="",ISBLANK(M378),N378="",ISBLANK(O378)),"",IF(L378="","Missing budget ID",IF(P378="","Unknown budget ID",IF(ISBLANK(O378),"Missing cost",IF(ISBLANK(M378),"Missing date","")))))</x:f>
      </x:c>
    </x:row>
    <x:row r="379" ht="24" customHeight="1">
      <x:c r="L379" s="5"/>
      <x:c r="M379" s="10"/>
      <x:c r="N379" s="5"/>
      <x:c r="O379" s="14"/>
      <x:c r="P379" s="16" t="str">
        <x:f>IF(L379="","",IFERROR(INDEX('Campaigns &amp; Budget'!$B$21:$B$219,MATCH(L379,'Campaigns &amp; Budget'!$A$21:$A$219,0)),""))</x:f>
      </x:c>
      <x:c r="Q379" s="16" t="str">
        <x:f>IF(AND(L379="",ISBLANK(M379),N379="",ISBLANK(O379)),"",IF(L379="","Missing budget ID",IF(P379="","Unknown budget ID",IF(ISBLANK(O379),"Missing cost",IF(ISBLANK(M379),"Missing date","")))))</x:f>
      </x:c>
    </x:row>
    <x:row r="380" ht="24" customHeight="1">
      <x:c r="L380" s="5"/>
      <x:c r="M380" s="10"/>
      <x:c r="N380" s="5"/>
      <x:c r="O380" s="14"/>
      <x:c r="P380" s="16" t="str">
        <x:f>IF(L380="","",IFERROR(INDEX('Campaigns &amp; Budget'!$B$21:$B$219,MATCH(L380,'Campaigns &amp; Budget'!$A$21:$A$219,0)),""))</x:f>
      </x:c>
      <x:c r="Q380" s="16" t="str">
        <x:f>IF(AND(L380="",ISBLANK(M380),N380="",ISBLANK(O380)),"",IF(L380="","Missing budget ID",IF(P380="","Unknown budget ID",IF(ISBLANK(O380),"Missing cost",IF(ISBLANK(M380),"Missing date","")))))</x:f>
      </x:c>
    </x:row>
    <x:row r="381" ht="24" customHeight="1">
      <x:c r="L381" s="5"/>
      <x:c r="M381" s="10"/>
      <x:c r="N381" s="5"/>
      <x:c r="O381" s="14"/>
      <x:c r="P381" s="16" t="str">
        <x:f>IF(L381="","",IFERROR(INDEX('Campaigns &amp; Budget'!$B$21:$B$219,MATCH(L381,'Campaigns &amp; Budget'!$A$21:$A$219,0)),""))</x:f>
      </x:c>
      <x:c r="Q381" s="16" t="str">
        <x:f>IF(AND(L381="",ISBLANK(M381),N381="",ISBLANK(O381)),"",IF(L381="","Missing budget ID",IF(P381="","Unknown budget ID",IF(ISBLANK(O381),"Missing cost",IF(ISBLANK(M381),"Missing date","")))))</x:f>
      </x:c>
    </x:row>
    <x:row r="382" ht="24" customHeight="1">
      <x:c r="L382" s="5"/>
      <x:c r="M382" s="10"/>
      <x:c r="N382" s="5"/>
      <x:c r="O382" s="14"/>
      <x:c r="P382" s="16" t="str">
        <x:f>IF(L382="","",IFERROR(INDEX('Campaigns &amp; Budget'!$B$21:$B$219,MATCH(L382,'Campaigns &amp; Budget'!$A$21:$A$219,0)),""))</x:f>
      </x:c>
      <x:c r="Q382" s="16" t="str">
        <x:f>IF(AND(L382="",ISBLANK(M382),N382="",ISBLANK(O382)),"",IF(L382="","Missing budget ID",IF(P382="","Unknown budget ID",IF(ISBLANK(O382),"Missing cost",IF(ISBLANK(M382),"Missing date","")))))</x:f>
      </x:c>
    </x:row>
    <x:row r="383" ht="24" customHeight="1">
      <x:c r="L383" s="5"/>
      <x:c r="M383" s="10"/>
      <x:c r="N383" s="5"/>
      <x:c r="O383" s="14"/>
      <x:c r="P383" s="16" t="str">
        <x:f>IF(L383="","",IFERROR(INDEX('Campaigns &amp; Budget'!$B$21:$B$219,MATCH(L383,'Campaigns &amp; Budget'!$A$21:$A$219,0)),""))</x:f>
      </x:c>
      <x:c r="Q383" s="16" t="str">
        <x:f>IF(AND(L383="",ISBLANK(M383),N383="",ISBLANK(O383)),"",IF(L383="","Missing budget ID",IF(P383="","Unknown budget ID",IF(ISBLANK(O383),"Missing cost",IF(ISBLANK(M383),"Missing date","")))))</x:f>
      </x:c>
    </x:row>
    <x:row r="384" ht="24" customHeight="1">
      <x:c r="L384" s="5"/>
      <x:c r="M384" s="10"/>
      <x:c r="N384" s="5"/>
      <x:c r="O384" s="14"/>
      <x:c r="P384" s="16" t="str">
        <x:f>IF(L384="","",IFERROR(INDEX('Campaigns &amp; Budget'!$B$21:$B$219,MATCH(L384,'Campaigns &amp; Budget'!$A$21:$A$219,0)),""))</x:f>
      </x:c>
      <x:c r="Q384" s="16" t="str">
        <x:f>IF(AND(L384="",ISBLANK(M384),N384="",ISBLANK(O384)),"",IF(L384="","Missing budget ID",IF(P384="","Unknown budget ID",IF(ISBLANK(O384),"Missing cost",IF(ISBLANK(M384),"Missing date","")))))</x:f>
      </x:c>
    </x:row>
    <x:row r="385" ht="24" customHeight="1">
      <x:c r="L385" s="5"/>
      <x:c r="M385" s="10"/>
      <x:c r="N385" s="5"/>
      <x:c r="O385" s="14"/>
      <x:c r="P385" s="16" t="str">
        <x:f>IF(L385="","",IFERROR(INDEX('Campaigns &amp; Budget'!$B$21:$B$219,MATCH(L385,'Campaigns &amp; Budget'!$A$21:$A$219,0)),""))</x:f>
      </x:c>
      <x:c r="Q385" s="16" t="str">
        <x:f>IF(AND(L385="",ISBLANK(M385),N385="",ISBLANK(O385)),"",IF(L385="","Missing budget ID",IF(P385="","Unknown budget ID",IF(ISBLANK(O385),"Missing cost",IF(ISBLANK(M385),"Missing date","")))))</x:f>
      </x:c>
    </x:row>
    <x:row r="386" ht="24" customHeight="1">
      <x:c r="L386" s="5"/>
      <x:c r="M386" s="10"/>
      <x:c r="N386" s="5"/>
      <x:c r="O386" s="14"/>
      <x:c r="P386" s="16" t="str">
        <x:f>IF(L386="","",IFERROR(INDEX('Campaigns &amp; Budget'!$B$21:$B$219,MATCH(L386,'Campaigns &amp; Budget'!$A$21:$A$219,0)),""))</x:f>
      </x:c>
      <x:c r="Q386" s="16" t="str">
        <x:f>IF(AND(L386="",ISBLANK(M386),N386="",ISBLANK(O386)),"",IF(L386="","Missing budget ID",IF(P386="","Unknown budget ID",IF(ISBLANK(O386),"Missing cost",IF(ISBLANK(M386),"Missing date","")))))</x:f>
      </x:c>
    </x:row>
    <x:row r="387" ht="24" customHeight="1">
      <x:c r="L387" s="5"/>
      <x:c r="M387" s="10"/>
      <x:c r="N387" s="5"/>
      <x:c r="O387" s="14"/>
      <x:c r="P387" s="16" t="str">
        <x:f>IF(L387="","",IFERROR(INDEX('Campaigns &amp; Budget'!$B$21:$B$219,MATCH(L387,'Campaigns &amp; Budget'!$A$21:$A$219,0)),""))</x:f>
      </x:c>
      <x:c r="Q387" s="16" t="str">
        <x:f>IF(AND(L387="",ISBLANK(M387),N387="",ISBLANK(O387)),"",IF(L387="","Missing budget ID",IF(P387="","Unknown budget ID",IF(ISBLANK(O387),"Missing cost",IF(ISBLANK(M387),"Missing date","")))))</x:f>
      </x:c>
    </x:row>
    <x:row r="388" ht="24" customHeight="1">
      <x:c r="L388" s="5"/>
      <x:c r="M388" s="10"/>
      <x:c r="N388" s="5"/>
      <x:c r="O388" s="14"/>
      <x:c r="P388" s="16" t="str">
        <x:f>IF(L388="","",IFERROR(INDEX('Campaigns &amp; Budget'!$B$21:$B$219,MATCH(L388,'Campaigns &amp; Budget'!$A$21:$A$219,0)),""))</x:f>
      </x:c>
      <x:c r="Q388" s="16" t="str">
        <x:f>IF(AND(L388="",ISBLANK(M388),N388="",ISBLANK(O388)),"",IF(L388="","Missing budget ID",IF(P388="","Unknown budget ID",IF(ISBLANK(O388),"Missing cost",IF(ISBLANK(M388),"Missing date","")))))</x:f>
      </x:c>
    </x:row>
    <x:row r="389" ht="24" customHeight="1">
      <x:c r="L389" s="5"/>
      <x:c r="M389" s="10"/>
      <x:c r="N389" s="5"/>
      <x:c r="O389" s="14"/>
      <x:c r="P389" s="16" t="str">
        <x:f>IF(L389="","",IFERROR(INDEX('Campaigns &amp; Budget'!$B$21:$B$219,MATCH(L389,'Campaigns &amp; Budget'!$A$21:$A$219,0)),""))</x:f>
      </x:c>
      <x:c r="Q389" s="16" t="str">
        <x:f>IF(AND(L389="",ISBLANK(M389),N389="",ISBLANK(O389)),"",IF(L389="","Missing budget ID",IF(P389="","Unknown budget ID",IF(ISBLANK(O389),"Missing cost",IF(ISBLANK(M389),"Missing date","")))))</x:f>
      </x:c>
    </x:row>
    <x:row r="390" ht="24" customHeight="1">
      <x:c r="L390" s="5"/>
      <x:c r="M390" s="10"/>
      <x:c r="N390" s="5"/>
      <x:c r="O390" s="14"/>
      <x:c r="P390" s="16" t="str">
        <x:f>IF(L390="","",IFERROR(INDEX('Campaigns &amp; Budget'!$B$21:$B$219,MATCH(L390,'Campaigns &amp; Budget'!$A$21:$A$219,0)),""))</x:f>
      </x:c>
      <x:c r="Q390" s="16" t="str">
        <x:f>IF(AND(L390="",ISBLANK(M390),N390="",ISBLANK(O390)),"",IF(L390="","Missing budget ID",IF(P390="","Unknown budget ID",IF(ISBLANK(O390),"Missing cost",IF(ISBLANK(M390),"Missing date","")))))</x:f>
      </x:c>
    </x:row>
    <x:row r="391" ht="24" customHeight="1">
      <x:c r="L391" s="5"/>
      <x:c r="M391" s="10"/>
      <x:c r="N391" s="5"/>
      <x:c r="O391" s="14"/>
      <x:c r="P391" s="16" t="str">
        <x:f>IF(L391="","",IFERROR(INDEX('Campaigns &amp; Budget'!$B$21:$B$219,MATCH(L391,'Campaigns &amp; Budget'!$A$21:$A$219,0)),""))</x:f>
      </x:c>
      <x:c r="Q391" s="16" t="str">
        <x:f>IF(AND(L391="",ISBLANK(M391),N391="",ISBLANK(O391)),"",IF(L391="","Missing budget ID",IF(P391="","Unknown budget ID",IF(ISBLANK(O391),"Missing cost",IF(ISBLANK(M391),"Missing date","")))))</x:f>
      </x:c>
    </x:row>
    <x:row r="392" ht="24" customHeight="1">
      <x:c r="L392" s="5"/>
      <x:c r="M392" s="10"/>
      <x:c r="N392" s="5"/>
      <x:c r="O392" s="14"/>
      <x:c r="P392" s="16" t="str">
        <x:f>IF(L392="","",IFERROR(INDEX('Campaigns &amp; Budget'!$B$21:$B$219,MATCH(L392,'Campaigns &amp; Budget'!$A$21:$A$219,0)),""))</x:f>
      </x:c>
      <x:c r="Q392" s="16" t="str">
        <x:f>IF(AND(L392="",ISBLANK(M392),N392="",ISBLANK(O392)),"",IF(L392="","Missing budget ID",IF(P392="","Unknown budget ID",IF(ISBLANK(O392),"Missing cost",IF(ISBLANK(M392),"Missing date","")))))</x:f>
      </x:c>
    </x:row>
    <x:row r="393" ht="24" customHeight="1">
      <x:c r="L393" s="5"/>
      <x:c r="M393" s="10"/>
      <x:c r="N393" s="5"/>
      <x:c r="O393" s="14"/>
      <x:c r="P393" s="16" t="str">
        <x:f>IF(L393="","",IFERROR(INDEX('Campaigns &amp; Budget'!$B$21:$B$219,MATCH(L393,'Campaigns &amp; Budget'!$A$21:$A$219,0)),""))</x:f>
      </x:c>
      <x:c r="Q393" s="16" t="str">
        <x:f>IF(AND(L393="",ISBLANK(M393),N393="",ISBLANK(O393)),"",IF(L393="","Missing budget ID",IF(P393="","Unknown budget ID",IF(ISBLANK(O393),"Missing cost",IF(ISBLANK(M393),"Missing date","")))))</x:f>
      </x:c>
    </x:row>
    <x:row r="394" ht="24" customHeight="1">
      <x:c r="L394" s="5"/>
      <x:c r="M394" s="10"/>
      <x:c r="N394" s="5"/>
      <x:c r="O394" s="14"/>
      <x:c r="P394" s="16" t="str">
        <x:f>IF(L394="","",IFERROR(INDEX('Campaigns &amp; Budget'!$B$21:$B$219,MATCH(L394,'Campaigns &amp; Budget'!$A$21:$A$219,0)),""))</x:f>
      </x:c>
      <x:c r="Q394" s="16" t="str">
        <x:f>IF(AND(L394="",ISBLANK(M394),N394="",ISBLANK(O394)),"",IF(L394="","Missing budget ID",IF(P394="","Unknown budget ID",IF(ISBLANK(O394),"Missing cost",IF(ISBLANK(M394),"Missing date","")))))</x:f>
      </x:c>
    </x:row>
    <x:row r="395" ht="24" customHeight="1">
      <x:c r="L395" s="5"/>
      <x:c r="M395" s="10"/>
      <x:c r="N395" s="5"/>
      <x:c r="O395" s="14"/>
      <x:c r="P395" s="16" t="str">
        <x:f>IF(L395="","",IFERROR(INDEX('Campaigns &amp; Budget'!$B$21:$B$219,MATCH(L395,'Campaigns &amp; Budget'!$A$21:$A$219,0)),""))</x:f>
      </x:c>
      <x:c r="Q395" s="16" t="str">
        <x:f>IF(AND(L395="",ISBLANK(M395),N395="",ISBLANK(O395)),"",IF(L395="","Missing budget ID",IF(P395="","Unknown budget ID",IF(ISBLANK(O395),"Missing cost",IF(ISBLANK(M395),"Missing date","")))))</x:f>
      </x:c>
    </x:row>
    <x:row r="396" ht="24" customHeight="1">
      <x:c r="L396" s="5"/>
      <x:c r="M396" s="10"/>
      <x:c r="N396" s="5"/>
      <x:c r="O396" s="14"/>
      <x:c r="P396" s="16" t="str">
        <x:f>IF(L396="","",IFERROR(INDEX('Campaigns &amp; Budget'!$B$21:$B$219,MATCH(L396,'Campaigns &amp; Budget'!$A$21:$A$219,0)),""))</x:f>
      </x:c>
      <x:c r="Q396" s="16" t="str">
        <x:f>IF(AND(L396="",ISBLANK(M396),N396="",ISBLANK(O396)),"",IF(L396="","Missing budget ID",IF(P396="","Unknown budget ID",IF(ISBLANK(O396),"Missing cost",IF(ISBLANK(M396),"Missing date","")))))</x:f>
      </x:c>
    </x:row>
    <x:row r="397" ht="24" customHeight="1">
      <x:c r="L397" s="5"/>
      <x:c r="M397" s="10"/>
      <x:c r="N397" s="5"/>
      <x:c r="O397" s="14"/>
      <x:c r="P397" s="16" t="str">
        <x:f>IF(L397="","",IFERROR(INDEX('Campaigns &amp; Budget'!$B$21:$B$219,MATCH(L397,'Campaigns &amp; Budget'!$A$21:$A$219,0)),""))</x:f>
      </x:c>
      <x:c r="Q397" s="16" t="str">
        <x:f>IF(AND(L397="",ISBLANK(M397),N397="",ISBLANK(O397)),"",IF(L397="","Missing budget ID",IF(P397="","Unknown budget ID",IF(ISBLANK(O397),"Missing cost",IF(ISBLANK(M397),"Missing date","")))))</x:f>
      </x:c>
    </x:row>
    <x:row r="398" ht="24" customHeight="1">
      <x:c r="L398" s="5"/>
      <x:c r="M398" s="10"/>
      <x:c r="N398" s="5"/>
      <x:c r="O398" s="14"/>
      <x:c r="P398" s="16" t="str">
        <x:f>IF(L398="","",IFERROR(INDEX('Campaigns &amp; Budget'!$B$21:$B$219,MATCH(L398,'Campaigns &amp; Budget'!$A$21:$A$219,0)),""))</x:f>
      </x:c>
      <x:c r="Q398" s="16" t="str">
        <x:f>IF(AND(L398="",ISBLANK(M398),N398="",ISBLANK(O398)),"",IF(L398="","Missing budget ID",IF(P398="","Unknown budget ID",IF(ISBLANK(O398),"Missing cost",IF(ISBLANK(M398),"Missing date","")))))</x:f>
      </x:c>
    </x:row>
    <x:row r="399" ht="24" customHeight="1">
      <x:c r="L399" s="5"/>
      <x:c r="M399" s="10"/>
      <x:c r="N399" s="5"/>
      <x:c r="O399" s="14"/>
      <x:c r="P399" s="16" t="str">
        <x:f>IF(L399="","",IFERROR(INDEX('Campaigns &amp; Budget'!$B$21:$B$219,MATCH(L399,'Campaigns &amp; Budget'!$A$21:$A$219,0)),""))</x:f>
      </x:c>
      <x:c r="Q399" s="16" t="str">
        <x:f>IF(AND(L399="",ISBLANK(M399),N399="",ISBLANK(O399)),"",IF(L399="","Missing budget ID",IF(P399="","Unknown budget ID",IF(ISBLANK(O399),"Missing cost",IF(ISBLANK(M399),"Missing date","")))))</x:f>
      </x:c>
    </x:row>
    <x:row r="400" ht="24" customHeight="1">
      <x:c r="L400" s="5"/>
      <x:c r="M400" s="10"/>
      <x:c r="N400" s="5"/>
      <x:c r="O400" s="14"/>
      <x:c r="P400" s="16" t="str">
        <x:f>IF(L400="","",IFERROR(INDEX('Campaigns &amp; Budget'!$B$21:$B$219,MATCH(L400,'Campaigns &amp; Budget'!$A$21:$A$219,0)),""))</x:f>
      </x:c>
      <x:c r="Q400" s="16" t="str">
        <x:f>IF(AND(L400="",ISBLANK(M400),N400="",ISBLANK(O400)),"",IF(L400="","Missing budget ID",IF(P400="","Unknown budget ID",IF(ISBLANK(O400),"Missing cost",IF(ISBLANK(M400),"Missing date","")))))</x:f>
      </x:c>
    </x:row>
    <x:row r="401" ht="24" customHeight="1">
      <x:c r="L401" s="5"/>
      <x:c r="M401" s="10"/>
      <x:c r="N401" s="5"/>
      <x:c r="O401" s="14"/>
      <x:c r="P401" s="16" t="str">
        <x:f>IF(L401="","",IFERROR(INDEX('Campaigns &amp; Budget'!$B$21:$B$219,MATCH(L401,'Campaigns &amp; Budget'!$A$21:$A$219,0)),""))</x:f>
      </x:c>
      <x:c r="Q401" s="16" t="str">
        <x:f>IF(AND(L401="",ISBLANK(M401),N401="",ISBLANK(O401)),"",IF(L401="","Missing budget ID",IF(P401="","Unknown budget ID",IF(ISBLANK(O401),"Missing cost",IF(ISBLANK(M401),"Missing date","")))))</x:f>
      </x:c>
    </x:row>
    <x:row r="402" ht="24" customHeight="1">
      <x:c r="L402" s="5"/>
      <x:c r="M402" s="10"/>
      <x:c r="N402" s="5"/>
      <x:c r="O402" s="14"/>
      <x:c r="P402" s="16" t="str">
        <x:f>IF(L402="","",IFERROR(INDEX('Campaigns &amp; Budget'!$B$21:$B$219,MATCH(L402,'Campaigns &amp; Budget'!$A$21:$A$219,0)),""))</x:f>
      </x:c>
      <x:c r="Q402" s="16" t="str">
        <x:f>IF(AND(L402="",ISBLANK(M402),N402="",ISBLANK(O402)),"",IF(L402="","Missing budget ID",IF(P402="","Unknown budget ID",IF(ISBLANK(O402),"Missing cost",IF(ISBLANK(M402),"Missing date","")))))</x:f>
      </x:c>
    </x:row>
    <x:row r="403" ht="24" customHeight="1">
      <x:c r="L403" s="5"/>
      <x:c r="M403" s="10"/>
      <x:c r="N403" s="5"/>
      <x:c r="O403" s="14"/>
      <x:c r="P403" s="16" t="str">
        <x:f>IF(L403="","",IFERROR(INDEX('Campaigns &amp; Budget'!$B$21:$B$219,MATCH(L403,'Campaigns &amp; Budget'!$A$21:$A$219,0)),""))</x:f>
      </x:c>
      <x:c r="Q403" s="16" t="str">
        <x:f>IF(AND(L403="",ISBLANK(M403),N403="",ISBLANK(O403)),"",IF(L403="","Missing budget ID",IF(P403="","Unknown budget ID",IF(ISBLANK(O403),"Missing cost",IF(ISBLANK(M403),"Missing date","")))))</x:f>
      </x:c>
    </x:row>
    <x:row r="404" ht="24" customHeight="1">
      <x:c r="L404" s="5"/>
      <x:c r="M404" s="10"/>
      <x:c r="N404" s="5"/>
      <x:c r="O404" s="14"/>
      <x:c r="P404" s="16" t="str">
        <x:f>IF(L404="","",IFERROR(INDEX('Campaigns &amp; Budget'!$B$21:$B$219,MATCH(L404,'Campaigns &amp; Budget'!$A$21:$A$219,0)),""))</x:f>
      </x:c>
      <x:c r="Q404" s="16" t="str">
        <x:f>IF(AND(L404="",ISBLANK(M404),N404="",ISBLANK(O404)),"",IF(L404="","Missing budget ID",IF(P404="","Unknown budget ID",IF(ISBLANK(O404),"Missing cost",IF(ISBLANK(M404),"Missing date","")))))</x:f>
      </x:c>
    </x:row>
    <x:row r="405" ht="24" customHeight="1">
      <x:c r="L405" s="5"/>
      <x:c r="M405" s="10"/>
      <x:c r="N405" s="5"/>
      <x:c r="O405" s="14"/>
      <x:c r="P405" s="16" t="str">
        <x:f>IF(L405="","",IFERROR(INDEX('Campaigns &amp; Budget'!$B$21:$B$219,MATCH(L405,'Campaigns &amp; Budget'!$A$21:$A$219,0)),""))</x:f>
      </x:c>
      <x:c r="Q405" s="16" t="str">
        <x:f>IF(AND(L405="",ISBLANK(M405),N405="",ISBLANK(O405)),"",IF(L405="","Missing budget ID",IF(P405="","Unknown budget ID",IF(ISBLANK(O405),"Missing cost",IF(ISBLANK(M405),"Missing date","")))))</x:f>
      </x:c>
    </x:row>
    <x:row r="406" ht="24" customHeight="1">
      <x:c r="L406" s="5"/>
      <x:c r="M406" s="10"/>
      <x:c r="N406" s="5"/>
      <x:c r="O406" s="14"/>
      <x:c r="P406" s="16" t="str">
        <x:f>IF(L406="","",IFERROR(INDEX('Campaigns &amp; Budget'!$B$21:$B$219,MATCH(L406,'Campaigns &amp; Budget'!$A$21:$A$219,0)),""))</x:f>
      </x:c>
      <x:c r="Q406" s="16" t="str">
        <x:f>IF(AND(L406="",ISBLANK(M406),N406="",ISBLANK(O406)),"",IF(L406="","Missing budget ID",IF(P406="","Unknown budget ID",IF(ISBLANK(O406),"Missing cost",IF(ISBLANK(M406),"Missing date","")))))</x:f>
      </x:c>
    </x:row>
    <x:row r="407" ht="24" customHeight="1">
      <x:c r="L407" s="5"/>
      <x:c r="M407" s="10"/>
      <x:c r="N407" s="5"/>
      <x:c r="O407" s="14"/>
      <x:c r="P407" s="16" t="str">
        <x:f>IF(L407="","",IFERROR(INDEX('Campaigns &amp; Budget'!$B$21:$B$219,MATCH(L407,'Campaigns &amp; Budget'!$A$21:$A$219,0)),""))</x:f>
      </x:c>
      <x:c r="Q407" s="16" t="str">
        <x:f>IF(AND(L407="",ISBLANK(M407),N407="",ISBLANK(O407)),"",IF(L407="","Missing budget ID",IF(P407="","Unknown budget ID",IF(ISBLANK(O407),"Missing cost",IF(ISBLANK(M407),"Missing date","")))))</x:f>
      </x:c>
    </x:row>
    <x:row r="408" ht="24" customHeight="1">
      <x:c r="L408" s="5"/>
      <x:c r="M408" s="10"/>
      <x:c r="N408" s="5"/>
      <x:c r="O408" s="14"/>
      <x:c r="P408" s="16" t="str">
        <x:f>IF(L408="","",IFERROR(INDEX('Campaigns &amp; Budget'!$B$21:$B$219,MATCH(L408,'Campaigns &amp; Budget'!$A$21:$A$219,0)),""))</x:f>
      </x:c>
      <x:c r="Q408" s="16" t="str">
        <x:f>IF(AND(L408="",ISBLANK(M408),N408="",ISBLANK(O408)),"",IF(L408="","Missing budget ID",IF(P408="","Unknown budget ID",IF(ISBLANK(O408),"Missing cost",IF(ISBLANK(M408),"Missing date","")))))</x:f>
      </x:c>
    </x:row>
    <x:row r="409" ht="24" customHeight="1">
      <x:c r="L409" s="5"/>
      <x:c r="M409" s="10"/>
      <x:c r="N409" s="5"/>
      <x:c r="O409" s="14"/>
      <x:c r="P409" s="16" t="str">
        <x:f>IF(L409="","",IFERROR(INDEX('Campaigns &amp; Budget'!$B$21:$B$219,MATCH(L409,'Campaigns &amp; Budget'!$A$21:$A$219,0)),""))</x:f>
      </x:c>
      <x:c r="Q409" s="16" t="str">
        <x:f>IF(AND(L409="",ISBLANK(M409),N409="",ISBLANK(O409)),"",IF(L409="","Missing budget ID",IF(P409="","Unknown budget ID",IF(ISBLANK(O409),"Missing cost",IF(ISBLANK(M409),"Missing date","")))))</x:f>
      </x:c>
    </x:row>
    <x:row r="410" ht="24" customHeight="1">
      <x:c r="L410" s="5"/>
      <x:c r="M410" s="10"/>
      <x:c r="N410" s="5"/>
      <x:c r="O410" s="14"/>
      <x:c r="P410" s="16" t="str">
        <x:f>IF(L410="","",IFERROR(INDEX('Campaigns &amp; Budget'!$B$21:$B$219,MATCH(L410,'Campaigns &amp; Budget'!$A$21:$A$219,0)),""))</x:f>
      </x:c>
      <x:c r="Q410" s="16" t="str">
        <x:f>IF(AND(L410="",ISBLANK(M410),N410="",ISBLANK(O410)),"",IF(L410="","Missing budget ID",IF(P410="","Unknown budget ID",IF(ISBLANK(O410),"Missing cost",IF(ISBLANK(M410),"Missing date","")))))</x:f>
      </x:c>
    </x:row>
    <x:row r="411" ht="24" customHeight="1">
      <x:c r="L411" s="5"/>
      <x:c r="M411" s="10"/>
      <x:c r="N411" s="5"/>
      <x:c r="O411" s="14"/>
      <x:c r="P411" s="16" t="str">
        <x:f>IF(L411="","",IFERROR(INDEX('Campaigns &amp; Budget'!$B$21:$B$219,MATCH(L411,'Campaigns &amp; Budget'!$A$21:$A$219,0)),""))</x:f>
      </x:c>
      <x:c r="Q411" s="16" t="str">
        <x:f>IF(AND(L411="",ISBLANK(M411),N411="",ISBLANK(O411)),"",IF(L411="","Missing budget ID",IF(P411="","Unknown budget ID",IF(ISBLANK(O411),"Missing cost",IF(ISBLANK(M411),"Missing date","")))))</x:f>
      </x:c>
    </x:row>
    <x:row r="412" ht="24" customHeight="1">
      <x:c r="L412" s="5"/>
      <x:c r="M412" s="10"/>
      <x:c r="N412" s="5"/>
      <x:c r="O412" s="14"/>
      <x:c r="P412" s="16" t="str">
        <x:f>IF(L412="","",IFERROR(INDEX('Campaigns &amp; Budget'!$B$21:$B$219,MATCH(L412,'Campaigns &amp; Budget'!$A$21:$A$219,0)),""))</x:f>
      </x:c>
      <x:c r="Q412" s="16" t="str">
        <x:f>IF(AND(L412="",ISBLANK(M412),N412="",ISBLANK(O412)),"",IF(L412="","Missing budget ID",IF(P412="","Unknown budget ID",IF(ISBLANK(O412),"Missing cost",IF(ISBLANK(M412),"Missing date","")))))</x:f>
      </x:c>
    </x:row>
    <x:row r="413" ht="24" customHeight="1">
      <x:c r="L413" s="5"/>
      <x:c r="M413" s="10"/>
      <x:c r="N413" s="5"/>
      <x:c r="O413" s="14"/>
      <x:c r="P413" s="16" t="str">
        <x:f>IF(L413="","",IFERROR(INDEX('Campaigns &amp; Budget'!$B$21:$B$219,MATCH(L413,'Campaigns &amp; Budget'!$A$21:$A$219,0)),""))</x:f>
      </x:c>
      <x:c r="Q413" s="16" t="str">
        <x:f>IF(AND(L413="",ISBLANK(M413),N413="",ISBLANK(O413)),"",IF(L413="","Missing budget ID",IF(P413="","Unknown budget ID",IF(ISBLANK(O413),"Missing cost",IF(ISBLANK(M413),"Missing date","")))))</x:f>
      </x:c>
    </x:row>
    <x:row r="414" ht="24" customHeight="1">
      <x:c r="L414" s="5"/>
      <x:c r="M414" s="10"/>
      <x:c r="N414" s="5"/>
      <x:c r="O414" s="14"/>
      <x:c r="P414" s="16" t="str">
        <x:f>IF(L414="","",IFERROR(INDEX('Campaigns &amp; Budget'!$B$21:$B$219,MATCH(L414,'Campaigns &amp; Budget'!$A$21:$A$219,0)),""))</x:f>
      </x:c>
      <x:c r="Q414" s="16" t="str">
        <x:f>IF(AND(L414="",ISBLANK(M414),N414="",ISBLANK(O414)),"",IF(L414="","Missing budget ID",IF(P414="","Unknown budget ID",IF(ISBLANK(O414),"Missing cost",IF(ISBLANK(M414),"Missing date","")))))</x:f>
      </x:c>
    </x:row>
    <x:row r="415" ht="24" customHeight="1">
      <x:c r="L415" s="5"/>
      <x:c r="M415" s="10"/>
      <x:c r="N415" s="5"/>
      <x:c r="O415" s="14"/>
      <x:c r="P415" s="16" t="str">
        <x:f>IF(L415="","",IFERROR(INDEX('Campaigns &amp; Budget'!$B$21:$B$219,MATCH(L415,'Campaigns &amp; Budget'!$A$21:$A$219,0)),""))</x:f>
      </x:c>
      <x:c r="Q415" s="16" t="str">
        <x:f>IF(AND(L415="",ISBLANK(M415),N415="",ISBLANK(O415)),"",IF(L415="","Missing budget ID",IF(P415="","Unknown budget ID",IF(ISBLANK(O415),"Missing cost",IF(ISBLANK(M415),"Missing date","")))))</x:f>
      </x:c>
    </x:row>
    <x:row r="416" ht="24" customHeight="1">
      <x:c r="L416" s="5"/>
      <x:c r="M416" s="10"/>
      <x:c r="N416" s="5"/>
      <x:c r="O416" s="14"/>
      <x:c r="P416" s="16" t="str">
        <x:f>IF(L416="","",IFERROR(INDEX('Campaigns &amp; Budget'!$B$21:$B$219,MATCH(L416,'Campaigns &amp; Budget'!$A$21:$A$219,0)),""))</x:f>
      </x:c>
      <x:c r="Q416" s="16" t="str">
        <x:f>IF(AND(L416="",ISBLANK(M416),N416="",ISBLANK(O416)),"",IF(L416="","Missing budget ID",IF(P416="","Unknown budget ID",IF(ISBLANK(O416),"Missing cost",IF(ISBLANK(M416),"Missing date","")))))</x:f>
      </x:c>
    </x:row>
    <x:row r="417" ht="24" customHeight="1">
      <x:c r="L417" s="5"/>
      <x:c r="M417" s="10"/>
      <x:c r="N417" s="5"/>
      <x:c r="O417" s="14"/>
      <x:c r="P417" s="16" t="str">
        <x:f>IF(L417="","",IFERROR(INDEX('Campaigns &amp; Budget'!$B$21:$B$219,MATCH(L417,'Campaigns &amp; Budget'!$A$21:$A$219,0)),""))</x:f>
      </x:c>
      <x:c r="Q417" s="16" t="str">
        <x:f>IF(AND(L417="",ISBLANK(M417),N417="",ISBLANK(O417)),"",IF(L417="","Missing budget ID",IF(P417="","Unknown budget ID",IF(ISBLANK(O417),"Missing cost",IF(ISBLANK(M417),"Missing date","")))))</x:f>
      </x:c>
    </x:row>
    <x:row r="418" ht="24" customHeight="1">
      <x:c r="L418" s="5"/>
      <x:c r="M418" s="10"/>
      <x:c r="N418" s="5"/>
      <x:c r="O418" s="14"/>
      <x:c r="P418" s="16" t="str">
        <x:f>IF(L418="","",IFERROR(INDEX('Campaigns &amp; Budget'!$B$21:$B$219,MATCH(L418,'Campaigns &amp; Budget'!$A$21:$A$219,0)),""))</x:f>
      </x:c>
      <x:c r="Q418" s="16" t="str">
        <x:f>IF(AND(L418="",ISBLANK(M418),N418="",ISBLANK(O418)),"",IF(L418="","Missing budget ID",IF(P418="","Unknown budget ID",IF(ISBLANK(O418),"Missing cost",IF(ISBLANK(M418),"Missing date","")))))</x:f>
      </x:c>
    </x:row>
    <x:row r="419" ht="24" customHeight="1">
      <x:c r="L419" s="5"/>
      <x:c r="M419" s="10"/>
      <x:c r="N419" s="5"/>
      <x:c r="O419" s="14"/>
      <x:c r="P419" s="16" t="str">
        <x:f>IF(L419="","",IFERROR(INDEX('Campaigns &amp; Budget'!$B$21:$B$219,MATCH(L419,'Campaigns &amp; Budget'!$A$21:$A$219,0)),""))</x:f>
      </x:c>
      <x:c r="Q419" s="16" t="str">
        <x:f>IF(AND(L419="",ISBLANK(M419),N419="",ISBLANK(O419)),"",IF(L419="","Missing budget ID",IF(P419="","Unknown budget ID",IF(ISBLANK(O419),"Missing cost",IF(ISBLANK(M419),"Missing date","")))))</x:f>
      </x:c>
    </x:row>
  </x:sheetData>
  <x:mergeCells>
    <x:mergeCell ref="D10:J10"/>
    <x:mergeCell ref="D11:J11"/>
    <x:mergeCell ref="D12:J12"/>
    <x:mergeCell ref="D13:J13"/>
    <x:mergeCell ref="D14:J14"/>
  </x:mergeCells>
  <x:conditionalFormatting sqref="P7:P7">
    <x:cfRule type="expression" dxfId="0" priority="1">
      <x:formula>AND(P7&lt;&gt;"",A7&lt;&gt;"")</x:formula>
    </x:cfRule>
  </x:conditionalFormatting>
  <x:conditionalFormatting sqref="J21:J219">
    <x:cfRule type="expression" dxfId="1" priority="2">
      <x:formula>AND(J21&lt;&gt;"",A21&lt;&gt;"")</x:formula>
    </x:cfRule>
  </x:conditionalFormatting>
  <x:conditionalFormatting sqref="Q21:Q419">
    <x:cfRule type="expression" dxfId="2" priority="3">
      <x:formula>AND(Q21&lt;&gt;"",L21&lt;&gt;"")</x:formula>
    </x:cfRule>
  </x:conditionalFormatting>
  <x:conditionalFormatting sqref="B12:B12">
    <x:cfRule type="cellIs" dxfId="16" priority="4" operator="lessThan">
      <x:formula>0</x:formula>
    </x:cfRule>
  </x:conditionalFormatting>
  <x:conditionalFormatting sqref="B14:B14">
    <x:cfRule type="cellIs" dxfId="17" priority="5" operator="lessThan">
      <x:formula>0</x:formula>
    </x:cfRule>
  </x:conditionalFormatting>
  <x:conditionalFormatting sqref="H21:H219">
    <x:cfRule type="cellIs" dxfId="19" priority="6" operator="lessThan">
      <x:formula>0</x:formula>
    </x:cfRule>
  </x:conditionalFormatting>
  <x:conditionalFormatting sqref="J7:J7">
    <x:cfRule type="cellIs" dxfId="20" priority="7" operator="lessThan">
      <x:formula>0</x:formula>
    </x:cfRule>
  </x:conditionalFormatting>
  <x:dataValidations count="5">
    <x:dataValidation type="list" sqref="E7">
      <x:formula1>'People &amp; Vendors'!$A$7:$A$205</x:formula1>
    </x:dataValidation>
    <x:dataValidation type="list" sqref="B21:B219">
      <x:formula1>'Campaigns &amp; Budget'!$A$7:$A$8</x:formula1>
    </x:dataValidation>
    <x:dataValidation type="list" sqref="E21:E219">
      <x:formula1>'People &amp; Vendors'!$E$7:$E$205</x:formula1>
    </x:dataValidation>
    <x:dataValidation type="list" sqref="L21:L419">
      <x:formula1>'Campaigns &amp; Budget'!$A$21:$A$219</x:formula1>
    </x:dataValidation>
    <x:dataValidation type="decimal" operator="greaterThanOrEqual" sqref="B10">
      <x:formula1>0</x:formula1>
    </x:dataValidation>
  </x:dataValidations>
  <x:pageMargins left="0.7" right="0.7" top="0.75" bottom="0.75" header="0.3" footer="0.3"/>
  <x:tableParts count="3">
    <x:tablePart xmlns:r="http://schemas.openxmlformats.org/officeDocument/2006/relationships" r:id="R8345d6fac6d74953"/>
    <x:tablePart xmlns:r="http://schemas.openxmlformats.org/officeDocument/2006/relationships" r:id="R69b7e248ad414392"/>
    <x:tablePart xmlns:r="http://schemas.openxmlformats.org/officeDocument/2006/relationships" r:id="R974f78558baa41aa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8" hidden="0" customWidth="1"/>
    <x:col min="2" max="2" width="18" hidden="0" customWidth="1"/>
    <x:col min="3" max="3" width="34" hidden="0" customWidth="1"/>
    <x:col min="4" max="4" width="20" hidden="0" customWidth="1"/>
    <x:col min="5" max="5" width="18" hidden="0" customWidth="1"/>
    <x:col min="6" max="6" width="2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30" hidden="0" customWidth="1"/>
    <x:col min="17" max="17" width="30" hidden="0" customWidth="1"/>
    <x:col min="20" max="20" width="4" hidden="0" customWidth="1"/>
    <x:col min="21" max="21" width="4" hidden="0" customWidth="1"/>
    <x:col min="22" max="22" width="4" hidden="0" customWidth="1"/>
    <x:col min="23" max="23" width="4" hidden="0" customWidth="1"/>
    <x:col min="24" max="24" width="4" hidden="0" customWidth="1"/>
    <x:col min="25" max="25" width="4" hidden="0" customWidth="1"/>
    <x:col min="26" max="26" width="4" hidden="0" customWidth="1"/>
    <x:col min="27" max="27" width="4" hidden="0" customWidth="1"/>
    <x:col min="28" max="28" width="4" hidden="0" customWidth="1"/>
    <x:col min="29" max="29" width="4" hidden="0" customWidth="1"/>
    <x:col min="30" max="30" width="4" hidden="0" customWidth="1"/>
    <x:col min="31" max="31" width="4" hidden="0" customWidth="1"/>
    <x:col min="32" max="32" width="4" hidden="0" customWidth="1"/>
    <x:col min="33" max="33" width="4" hidden="0" customWidth="1"/>
    <x:col min="34" max="34" width="4" hidden="0" customWidth="1"/>
    <x:col min="35" max="35" width="4" hidden="0" customWidth="1"/>
    <x:col min="36" max="36" width="4" hidden="0" customWidth="1"/>
    <x:col min="37" max="37" width="4" hidden="0" customWidth="1"/>
    <x:col min="38" max="38" width="4" hidden="0" customWidth="1"/>
    <x:col min="39" max="39" width="4" hidden="0" customWidth="1"/>
    <x:col min="40" max="40" width="4" hidden="0" customWidth="1"/>
    <x:col min="41" max="41" width="4" hidden="0" customWidth="1"/>
    <x:col min="42" max="42" width="4" hidden="0" customWidth="1"/>
    <x:col min="43" max="43" width="4" hidden="0" customWidth="1"/>
    <x:col min="44" max="44" width="4" hidden="0" customWidth="1"/>
    <x:col min="45" max="45" width="4" hidden="0" customWidth="1"/>
    <x:col min="46" max="46" width="4" hidden="0" customWidth="1"/>
    <x:col min="47" max="47" width="4" hidden="0" customWidth="1"/>
    <x:col min="48" max="48" width="4" hidden="0" customWidth="1"/>
    <x:col min="49" max="49" width="4" hidden="0" customWidth="1"/>
    <x:col min="50" max="50" width="4" hidden="0" customWidth="1"/>
    <x:col min="51" max="51" width="4" hidden="0" customWidth="1"/>
    <x:col min="52" max="52" width="4" hidden="0" customWidth="1"/>
    <x:col min="53" max="53" width="4" hidden="0" customWidth="1"/>
    <x:col min="54" max="54" width="4" hidden="0" customWidth="1"/>
    <x:col min="55" max="55" width="4" hidden="0" customWidth="1"/>
    <x:col min="56" max="56" width="4" hidden="0" customWidth="1"/>
    <x:col min="57" max="57" width="4" hidden="0" customWidth="1"/>
    <x:col min="58" max="58" width="4" hidden="0" customWidth="1"/>
    <x:col min="59" max="59" width="4" hidden="0" customWidth="1"/>
    <x:col min="60" max="60" width="4" hidden="0" customWidth="1"/>
    <x:col min="61" max="61" width="4" hidden="0" customWidth="1"/>
    <x:col min="62" max="62" width="4" hidden="0" customWidth="1"/>
    <x:col min="63" max="63" width="4" hidden="0" customWidth="1"/>
    <x:col min="64" max="64" width="4" hidden="0" customWidth="1"/>
    <x:col min="65" max="65" width="4" hidden="0" customWidth="1"/>
    <x:col min="66" max="66" width="4" hidden="0" customWidth="1"/>
    <x:col min="67" max="67" width="4" hidden="0" customWidth="1"/>
    <x:col min="68" max="68" width="4" hidden="0" customWidth="1"/>
    <x:col min="69" max="69" width="4" hidden="0" customWidth="1"/>
    <x:col min="70" max="70" width="4" hidden="0" customWidth="1"/>
    <x:col min="71" max="71" width="4" hidden="0" customWidth="1"/>
    <x:col min="72" max="72" width="4" hidden="0" customWidth="1"/>
    <x:col min="73" max="73" width="4" hidden="0" customWidth="1"/>
    <x:col min="74" max="74" width="4" hidden="0" customWidth="1"/>
    <x:col min="75" max="75" width="4" hidden="0" customWidth="1"/>
    <x:col min="76" max="76" width="4" hidden="0" customWidth="1"/>
    <x:col min="77" max="77" width="4" hidden="0" customWidth="1"/>
    <x:col min="78" max="78" width="4" hidden="0" customWidth="1"/>
    <x:col min="79" max="79" width="4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</x:row>
    <x:row r="2">
      <x:c r="A2" s="2" t="str">
        <x:v>Tasks &amp; Gantt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t="str">
        <x:v>Gantt: pale = planned duration; green = completed portion; amber line = today.</x:v>
      </x:c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</x:row>
    <x:row r="4">
      <x:c r="A4" s="1" t="str">
        <x:v>Filter Campaign ID in column B. Enter completion as 0%–100%.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 t="str">
        <x:v>Timeline start</x:v>
      </x:c>
      <x:c r="T4" s="29" t="n">
        <x:f>IFERROR(INDEX('Campaigns &amp; Budget'!$C$7:$C$8,MATCH('Dashboard'!$B$4,'Campaigns &amp; Budget'!$A$7:$A$8,0)),"")</x:f>
        <x:v>46317</x:v>
      </x:c>
      <x:c r="X4" t="str">
        <x:v>Change T4 to scroll the 60-day timeline.</x:v>
      </x:c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</x:row>
    <x:row r="6" ht="38" customHeight="1">
      <x:c r="A6" s="9" t="str">
        <x:v>Task ID</x:v>
      </x:c>
      <x:c r="B6" s="9" t="str">
        <x:v>Campaign ID</x:v>
      </x:c>
      <x:c r="C6" s="9" t="str">
        <x:v>Task</x:v>
      </x:c>
      <x:c r="D6" s="9" t="str">
        <x:v>Workstream</x:v>
      </x:c>
      <x:c r="E6" s="9" t="str">
        <x:v>Lead PIC</x:v>
      </x:c>
      <x:c r="F6" s="9" t="str">
        <x:v>Additional PICs</x:v>
      </x:c>
      <x:c r="G6" s="9" t="str">
        <x:v>Vendor</x:v>
      </x:c>
      <x:c r="H6" s="9" t="str">
        <x:v>Planned Start</x:v>
      </x:c>
      <x:c r="I6" s="9" t="str">
        <x:v>Deadline</x:v>
      </x:c>
      <x:c r="J6" s="9" t="str">
        <x:v>Actual Start</x:v>
      </x:c>
      <x:c r="K6" s="9" t="str">
        <x:v>Actual Finish</x:v>
      </x:c>
      <x:c r="L6" s="9" t="str">
        <x:v>Complete %</x:v>
      </x:c>
      <x:c r="M6" s="9" t="str">
        <x:v>Cancelled</x:v>
      </x:c>
      <x:c r="N6" s="9" t="str">
        <x:v>Progress</x:v>
      </x:c>
      <x:c r="O6" s="9" t="str">
        <x:v>Deadline Flag</x:v>
      </x:c>
      <x:c r="P6" s="9" t="str">
        <x:v>Next Action</x:v>
      </x:c>
      <x:c r="Q6" s="9" t="str">
        <x:v>Input Check</x:v>
      </x:c>
      <x:c r="R6" s="1"/>
      <x:c r="S6" s="1"/>
      <x:c r="T6" s="34" t="n">
        <x:f>$T$4+0</x:f>
        <x:v>46317</x:v>
      </x:c>
      <x:c r="U6" s="34" t="n">
        <x:f>$T$4+1</x:f>
        <x:v>46318</x:v>
      </x:c>
      <x:c r="V6" s="34" t="n">
        <x:f>$T$4+2</x:f>
        <x:v>46319</x:v>
      </x:c>
      <x:c r="W6" s="34" t="n">
        <x:f>$T$4+3</x:f>
        <x:v>46320</x:v>
      </x:c>
      <x:c r="X6" s="34" t="n">
        <x:f>$T$4+4</x:f>
        <x:v>46321</x:v>
      </x:c>
      <x:c r="Y6" s="34" t="n">
        <x:f>$T$4+5</x:f>
        <x:v>46322</x:v>
      </x:c>
      <x:c r="Z6" s="34" t="n">
        <x:f>$T$4+6</x:f>
        <x:v>46323</x:v>
      </x:c>
      <x:c r="AA6" s="34" t="n">
        <x:f>$T$4+7</x:f>
        <x:v>46324</x:v>
      </x:c>
      <x:c r="AB6" s="34" t="n">
        <x:f>$T$4+8</x:f>
        <x:v>46325</x:v>
      </x:c>
      <x:c r="AC6" s="34" t="n">
        <x:f>$T$4+9</x:f>
        <x:v>46326</x:v>
      </x:c>
      <x:c r="AD6" s="34" t="n">
        <x:f>$T$4+10</x:f>
        <x:v>46327</x:v>
      </x:c>
      <x:c r="AE6" s="34" t="n">
        <x:f>$T$4+11</x:f>
        <x:v>46328</x:v>
      </x:c>
      <x:c r="AF6" s="34" t="n">
        <x:f>$T$4+12</x:f>
        <x:v>46329</x:v>
      </x:c>
      <x:c r="AG6" s="34" t="n">
        <x:f>$T$4+13</x:f>
        <x:v>46330</x:v>
      </x:c>
      <x:c r="AH6" s="34" t="n">
        <x:f>$T$4+14</x:f>
        <x:v>46331</x:v>
      </x:c>
      <x:c r="AI6" s="34" t="n">
        <x:f>$T$4+15</x:f>
        <x:v>46332</x:v>
      </x:c>
      <x:c r="AJ6" s="34" t="n">
        <x:f>$T$4+16</x:f>
        <x:v>46333</x:v>
      </x:c>
      <x:c r="AK6" s="34" t="n">
        <x:f>$T$4+17</x:f>
        <x:v>46334</x:v>
      </x:c>
      <x:c r="AL6" s="34" t="n">
        <x:f>$T$4+18</x:f>
        <x:v>46335</x:v>
      </x:c>
      <x:c r="AM6" s="34" t="n">
        <x:f>$T$4+19</x:f>
        <x:v>46336</x:v>
      </x:c>
      <x:c r="AN6" s="34" t="n">
        <x:f>$T$4+20</x:f>
        <x:v>46337</x:v>
      </x:c>
      <x:c r="AO6" s="34" t="n">
        <x:f>$T$4+21</x:f>
        <x:v>46338</x:v>
      </x:c>
      <x:c r="AP6" s="34" t="n">
        <x:f>$T$4+22</x:f>
        <x:v>46339</x:v>
      </x:c>
      <x:c r="AQ6" s="34" t="n">
        <x:f>$T$4+23</x:f>
        <x:v>46340</x:v>
      </x:c>
      <x:c r="AR6" s="34" t="n">
        <x:f>$T$4+24</x:f>
        <x:v>46341</x:v>
      </x:c>
      <x:c r="AS6" s="34" t="n">
        <x:f>$T$4+25</x:f>
        <x:v>46342</x:v>
      </x:c>
      <x:c r="AT6" s="34" t="n">
        <x:f>$T$4+26</x:f>
        <x:v>46343</x:v>
      </x:c>
      <x:c r="AU6" s="34" t="n">
        <x:f>$T$4+27</x:f>
        <x:v>46344</x:v>
      </x:c>
      <x:c r="AV6" s="34" t="n">
        <x:f>$T$4+28</x:f>
        <x:v>46345</x:v>
      </x:c>
      <x:c r="AW6" s="34" t="n">
        <x:f>$T$4+29</x:f>
        <x:v>46346</x:v>
      </x:c>
      <x:c r="AX6" s="34" t="n">
        <x:f>$T$4+30</x:f>
        <x:v>46347</x:v>
      </x:c>
      <x:c r="AY6" s="34" t="n">
        <x:f>$T$4+31</x:f>
        <x:v>46348</x:v>
      </x:c>
      <x:c r="AZ6" s="34" t="n">
        <x:f>$T$4+32</x:f>
        <x:v>46349</x:v>
      </x:c>
      <x:c r="BA6" s="34" t="n">
        <x:f>$T$4+33</x:f>
        <x:v>46350</x:v>
      </x:c>
      <x:c r="BB6" s="34" t="n">
        <x:f>$T$4+34</x:f>
        <x:v>46351</x:v>
      </x:c>
      <x:c r="BC6" s="34" t="n">
        <x:f>$T$4+35</x:f>
        <x:v>46352</x:v>
      </x:c>
      <x:c r="BD6" s="34" t="n">
        <x:f>$T$4+36</x:f>
        <x:v>46353</x:v>
      </x:c>
      <x:c r="BE6" s="34" t="n">
        <x:f>$T$4+37</x:f>
        <x:v>46354</x:v>
      </x:c>
      <x:c r="BF6" s="34" t="n">
        <x:f>$T$4+38</x:f>
        <x:v>46355</x:v>
      </x:c>
      <x:c r="BG6" s="34" t="n">
        <x:f>$T$4+39</x:f>
        <x:v>46356</x:v>
      </x:c>
      <x:c r="BH6" s="34" t="n">
        <x:f>$T$4+40</x:f>
        <x:v>46357</x:v>
      </x:c>
      <x:c r="BI6" s="34" t="n">
        <x:f>$T$4+41</x:f>
        <x:v>46358</x:v>
      </x:c>
      <x:c r="BJ6" s="34" t="n">
        <x:f>$T$4+42</x:f>
        <x:v>46359</x:v>
      </x:c>
      <x:c r="BK6" s="34" t="n">
        <x:f>$T$4+43</x:f>
        <x:v>46360</x:v>
      </x:c>
      <x:c r="BL6" s="34" t="n">
        <x:f>$T$4+44</x:f>
        <x:v>46361</x:v>
      </x:c>
      <x:c r="BM6" s="34" t="n">
        <x:f>$T$4+45</x:f>
        <x:v>46362</x:v>
      </x:c>
      <x:c r="BN6" s="34" t="n">
        <x:f>$T$4+46</x:f>
        <x:v>46363</x:v>
      </x:c>
      <x:c r="BO6" s="34" t="n">
        <x:f>$T$4+47</x:f>
        <x:v>46364</x:v>
      </x:c>
      <x:c r="BP6" s="34" t="n">
        <x:f>$T$4+48</x:f>
        <x:v>46365</x:v>
      </x:c>
      <x:c r="BQ6" s="34" t="n">
        <x:f>$T$4+49</x:f>
        <x:v>46366</x:v>
      </x:c>
      <x:c r="BR6" s="34" t="n">
        <x:f>$T$4+50</x:f>
        <x:v>46367</x:v>
      </x:c>
      <x:c r="BS6" s="34" t="n">
        <x:f>$T$4+51</x:f>
        <x:v>46368</x:v>
      </x:c>
      <x:c r="BT6" s="34" t="n">
        <x:f>$T$4+52</x:f>
        <x:v>46369</x:v>
      </x:c>
      <x:c r="BU6" s="34" t="n">
        <x:f>$T$4+53</x:f>
        <x:v>46370</x:v>
      </x:c>
      <x:c r="BV6" s="34" t="n">
        <x:f>$T$4+54</x:f>
        <x:v>46371</x:v>
      </x:c>
      <x:c r="BW6" s="34" t="n">
        <x:f>$T$4+55</x:f>
        <x:v>46372</x:v>
      </x:c>
      <x:c r="BX6" s="34" t="n">
        <x:f>$T$4+56</x:f>
        <x:v>46373</x:v>
      </x:c>
      <x:c r="BY6" s="34" t="n">
        <x:f>$T$4+57</x:f>
        <x:v>46374</x:v>
      </x:c>
      <x:c r="BZ6" s="34" t="n">
        <x:f>$T$4+58</x:f>
        <x:v>46375</x:v>
      </x:c>
      <x:c r="CA6" s="34" t="n">
        <x:f>$T$4+59</x:f>
        <x:v>46376</x:v>
      </x:c>
    </x:row>
    <x:row r="7" ht="24" customHeight="1">
      <x:c r="A7" s="5" t="str">
        <x:v>T-001</x:v>
      </x:c>
      <x:c r="B7" s="5" t="str">
        <x:v>DEMO-001</x:v>
      </x:c>
      <x:c r="C7" s="5" t="str">
        <x:v>Approve campaign creative</x:v>
      </x:c>
      <x:c r="D7" s="5" t="str">
        <x:v>Creative</x:v>
      </x:c>
      <x:c r="E7" s="5" t="str">
        <x:v>Alex Tan</x:v>
      </x:c>
      <x:c r="F7" s="5" t="str">
        <x:v>Jamie Lee</x:v>
      </x:c>
      <x:c r="G7" s="5" t="str">
        <x:v>Studio North</x:v>
      </x:c>
      <x:c r="H7" s="10" t="n">
        <x:v>46315</x:v>
      </x:c>
      <x:c r="I7" s="10" t="n">
        <x:v>46318</x:v>
      </x:c>
      <x:c r="J7" s="10" t="n">
        <x:v>46315</x:v>
      </x:c>
      <x:c r="K7" s="10" t="n">
        <x:v>46318</x:v>
      </x:c>
      <x:c r="L7" s="11" t="n">
        <x:v>1</x:v>
      </x:c>
      <x:c r="M7" s="5" t="str">
        <x:v>No</x:v>
      </x:c>
      <x:c r="N7" s="16" t="str">
        <x:f>IF(A7="","",IF(M7="Yes","Cancelled",IF(ISBLANK(L7),"Missing %",IF(L7&gt;=1,"Completed",IF(OR(L7&gt;0,NOT(ISBLANK(J7))),"In progress","Not started")))))</x:f>
        <x:v>Completed</x:v>
      </x:c>
      <x:c r="O7" s="16" t="str">
        <x:f>IF(OR(A7="",N7="Completed",N7="Cancelled"),"",IF(ISBLANK(I7),"Missing deadline",IF(I7&lt;'Dashboard'!$B$5,"Overdue",IF(I7='Dashboard'!$B$5,"Due today",IF(I7&lt;='Dashboard'!$B$5+'Dashboard'!$B$6,"Due soon",IF(AND(N7="Not started",H7&lt;'Dashboard'!$B$5),"Starting late",""))))))</x:f>
      </x:c>
      <x:c r="P7" s="5"/>
      <x:c r="Q7" s="16" t="str">
        <x:f>IF(A7="","",IF(COUNTIFS('Tasks &amp; Gantt'!$A$7:$A$155,A7)&gt;1,"Duplicate task ID",IF(COUNTIFS('Campaigns &amp; Budget'!$A$7:$A$8,B7)&lt;&gt;1,"Unknown campaign",IF(OR(ISBLANK(H7),ISBLANK(I7),E7="",ISBLANK(L7)),"Missing dates / PIC / %",IF(OR(L7&lt;0,L7&gt;1),"Invalid completion",IF(I7&lt;H7,"Deadline before start",IF(AND(NOT(ISBLANK(K7)),L7&lt;&gt;1),"Finish entered but not 100%",IF(AND(NOT(ISBLANK(J7)),NOT(ISBLANK(K7)),K7&lt;J7),"Finish before start",""))))))))</x:f>
      </x:c>
      <x:c r="R7" s="1"/>
      <x:c r="S7" s="1"/>
      <x:c r="T7" s="35" t="n">
        <x:f>IF(OR($A7="",$M7="Yes",$H7="",$I7=""),"",IF(AND(T$6&gt;=$H7,T$6&lt;=$I7),IF(T$6&lt;$H7+ROUNDUP(($I7-$H7+1)*$L7,0),2,1),""))</x:f>
        <x:v>2</x:v>
      </x:c>
      <x:c r="U7" s="35" t="n">
        <x:f>IF(OR($A7="",$M7="Yes",$H7="",$I7=""),"",IF(AND(U$6&gt;=$H7,U$6&lt;=$I7),IF(U$6&lt;$H7+ROUNDUP(($I7-$H7+1)*$L7,0),2,1),""))</x:f>
        <x:v>2</x:v>
      </x:c>
      <x:c r="V7" s="35" t="str">
        <x:f>IF(OR($A7="",$M7="Yes",$H7="",$I7=""),"",IF(AND(V$6&gt;=$H7,V$6&lt;=$I7),IF(V$6&lt;$H7+ROUNDUP(($I7-$H7+1)*$L7,0),2,1),""))</x:f>
      </x:c>
      <x:c r="W7" s="35" t="str">
        <x:f>IF(OR($A7="",$M7="Yes",$H7="",$I7=""),"",IF(AND(W$6&gt;=$H7,W$6&lt;=$I7),IF(W$6&lt;$H7+ROUNDUP(($I7-$H7+1)*$L7,0),2,1),""))</x:f>
      </x:c>
      <x:c r="X7" s="35" t="str">
        <x:f>IF(OR($A7="",$M7="Yes",$H7="",$I7=""),"",IF(AND(X$6&gt;=$H7,X$6&lt;=$I7),IF(X$6&lt;$H7+ROUNDUP(($I7-$H7+1)*$L7,0),2,1),""))</x:f>
      </x:c>
      <x:c r="Y7" s="35" t="str">
        <x:f>IF(OR($A7="",$M7="Yes",$H7="",$I7=""),"",IF(AND(Y$6&gt;=$H7,Y$6&lt;=$I7),IF(Y$6&lt;$H7+ROUNDUP(($I7-$H7+1)*$L7,0),2,1),""))</x:f>
      </x:c>
      <x:c r="Z7" s="35" t="str">
        <x:f>IF(OR($A7="",$M7="Yes",$H7="",$I7=""),"",IF(AND(Z$6&gt;=$H7,Z$6&lt;=$I7),IF(Z$6&lt;$H7+ROUNDUP(($I7-$H7+1)*$L7,0),2,1),""))</x:f>
      </x:c>
      <x:c r="AA7" s="35" t="str">
        <x:f>IF(OR($A7="",$M7="Yes",$H7="",$I7=""),"",IF(AND(AA$6&gt;=$H7,AA$6&lt;=$I7),IF(AA$6&lt;$H7+ROUNDUP(($I7-$H7+1)*$L7,0),2,1),""))</x:f>
      </x:c>
      <x:c r="AB7" s="35" t="str">
        <x:f>IF(OR($A7="",$M7="Yes",$H7="",$I7=""),"",IF(AND(AB$6&gt;=$H7,AB$6&lt;=$I7),IF(AB$6&lt;$H7+ROUNDUP(($I7-$H7+1)*$L7,0),2,1),""))</x:f>
      </x:c>
      <x:c r="AC7" s="35" t="str">
        <x:f>IF(OR($A7="",$M7="Yes",$H7="",$I7=""),"",IF(AND(AC$6&gt;=$H7,AC$6&lt;=$I7),IF(AC$6&lt;$H7+ROUNDUP(($I7-$H7+1)*$L7,0),2,1),""))</x:f>
      </x:c>
      <x:c r="AD7" s="35" t="str">
        <x:f>IF(OR($A7="",$M7="Yes",$H7="",$I7=""),"",IF(AND(AD$6&gt;=$H7,AD$6&lt;=$I7),IF(AD$6&lt;$H7+ROUNDUP(($I7-$H7+1)*$L7,0),2,1),""))</x:f>
      </x:c>
      <x:c r="AE7" s="35" t="str">
        <x:f>IF(OR($A7="",$M7="Yes",$H7="",$I7=""),"",IF(AND(AE$6&gt;=$H7,AE$6&lt;=$I7),IF(AE$6&lt;$H7+ROUNDUP(($I7-$H7+1)*$L7,0),2,1),""))</x:f>
      </x:c>
      <x:c r="AF7" s="35" t="str">
        <x:f>IF(OR($A7="",$M7="Yes",$H7="",$I7=""),"",IF(AND(AF$6&gt;=$H7,AF$6&lt;=$I7),IF(AF$6&lt;$H7+ROUNDUP(($I7-$H7+1)*$L7,0),2,1),""))</x:f>
      </x:c>
      <x:c r="AG7" s="35" t="str">
        <x:f>IF(OR($A7="",$M7="Yes",$H7="",$I7=""),"",IF(AND(AG$6&gt;=$H7,AG$6&lt;=$I7),IF(AG$6&lt;$H7+ROUNDUP(($I7-$H7+1)*$L7,0),2,1),""))</x:f>
      </x:c>
      <x:c r="AH7" s="35" t="str">
        <x:f>IF(OR($A7="",$M7="Yes",$H7="",$I7=""),"",IF(AND(AH$6&gt;=$H7,AH$6&lt;=$I7),IF(AH$6&lt;$H7+ROUNDUP(($I7-$H7+1)*$L7,0),2,1),""))</x:f>
      </x:c>
      <x:c r="AI7" s="35" t="str">
        <x:f>IF(OR($A7="",$M7="Yes",$H7="",$I7=""),"",IF(AND(AI$6&gt;=$H7,AI$6&lt;=$I7),IF(AI$6&lt;$H7+ROUNDUP(($I7-$H7+1)*$L7,0),2,1),""))</x:f>
      </x:c>
      <x:c r="AJ7" s="35" t="str">
        <x:f>IF(OR($A7="",$M7="Yes",$H7="",$I7=""),"",IF(AND(AJ$6&gt;=$H7,AJ$6&lt;=$I7),IF(AJ$6&lt;$H7+ROUNDUP(($I7-$H7+1)*$L7,0),2,1),""))</x:f>
      </x:c>
      <x:c r="AK7" s="35" t="str">
        <x:f>IF(OR($A7="",$M7="Yes",$H7="",$I7=""),"",IF(AND(AK$6&gt;=$H7,AK$6&lt;=$I7),IF(AK$6&lt;$H7+ROUNDUP(($I7-$H7+1)*$L7,0),2,1),""))</x:f>
      </x:c>
      <x:c r="AL7" s="35" t="str">
        <x:f>IF(OR($A7="",$M7="Yes",$H7="",$I7=""),"",IF(AND(AL$6&gt;=$H7,AL$6&lt;=$I7),IF(AL$6&lt;$H7+ROUNDUP(($I7-$H7+1)*$L7,0),2,1),""))</x:f>
      </x:c>
      <x:c r="AM7" s="35" t="str">
        <x:f>IF(OR($A7="",$M7="Yes",$H7="",$I7=""),"",IF(AND(AM$6&gt;=$H7,AM$6&lt;=$I7),IF(AM$6&lt;$H7+ROUNDUP(($I7-$H7+1)*$L7,0),2,1),""))</x:f>
      </x:c>
      <x:c r="AN7" s="35" t="str">
        <x:f>IF(OR($A7="",$M7="Yes",$H7="",$I7=""),"",IF(AND(AN$6&gt;=$H7,AN$6&lt;=$I7),IF(AN$6&lt;$H7+ROUNDUP(($I7-$H7+1)*$L7,0),2,1),""))</x:f>
      </x:c>
      <x:c r="AO7" s="35" t="str">
        <x:f>IF(OR($A7="",$M7="Yes",$H7="",$I7=""),"",IF(AND(AO$6&gt;=$H7,AO$6&lt;=$I7),IF(AO$6&lt;$H7+ROUNDUP(($I7-$H7+1)*$L7,0),2,1),""))</x:f>
      </x:c>
      <x:c r="AP7" s="35" t="str">
        <x:f>IF(OR($A7="",$M7="Yes",$H7="",$I7=""),"",IF(AND(AP$6&gt;=$H7,AP$6&lt;=$I7),IF(AP$6&lt;$H7+ROUNDUP(($I7-$H7+1)*$L7,0),2,1),""))</x:f>
      </x:c>
      <x:c r="AQ7" s="35" t="str">
        <x:f>IF(OR($A7="",$M7="Yes",$H7="",$I7=""),"",IF(AND(AQ$6&gt;=$H7,AQ$6&lt;=$I7),IF(AQ$6&lt;$H7+ROUNDUP(($I7-$H7+1)*$L7,0),2,1),""))</x:f>
      </x:c>
      <x:c r="AR7" s="35" t="str">
        <x:f>IF(OR($A7="",$M7="Yes",$H7="",$I7=""),"",IF(AND(AR$6&gt;=$H7,AR$6&lt;=$I7),IF(AR$6&lt;$H7+ROUNDUP(($I7-$H7+1)*$L7,0),2,1),""))</x:f>
      </x:c>
      <x:c r="AS7" s="35" t="str">
        <x:f>IF(OR($A7="",$M7="Yes",$H7="",$I7=""),"",IF(AND(AS$6&gt;=$H7,AS$6&lt;=$I7),IF(AS$6&lt;$H7+ROUNDUP(($I7-$H7+1)*$L7,0),2,1),""))</x:f>
      </x:c>
      <x:c r="AT7" s="35" t="str">
        <x:f>IF(OR($A7="",$M7="Yes",$H7="",$I7=""),"",IF(AND(AT$6&gt;=$H7,AT$6&lt;=$I7),IF(AT$6&lt;$H7+ROUNDUP(($I7-$H7+1)*$L7,0),2,1),""))</x:f>
      </x:c>
      <x:c r="AU7" s="35" t="str">
        <x:f>IF(OR($A7="",$M7="Yes",$H7="",$I7=""),"",IF(AND(AU$6&gt;=$H7,AU$6&lt;=$I7),IF(AU$6&lt;$H7+ROUNDUP(($I7-$H7+1)*$L7,0),2,1),""))</x:f>
      </x:c>
      <x:c r="AV7" s="35" t="str">
        <x:f>IF(OR($A7="",$M7="Yes",$H7="",$I7=""),"",IF(AND(AV$6&gt;=$H7,AV$6&lt;=$I7),IF(AV$6&lt;$H7+ROUNDUP(($I7-$H7+1)*$L7,0),2,1),""))</x:f>
      </x:c>
      <x:c r="AW7" s="35" t="str">
        <x:f>IF(OR($A7="",$M7="Yes",$H7="",$I7=""),"",IF(AND(AW$6&gt;=$H7,AW$6&lt;=$I7),IF(AW$6&lt;$H7+ROUNDUP(($I7-$H7+1)*$L7,0),2,1),""))</x:f>
      </x:c>
      <x:c r="AX7" s="35" t="str">
        <x:f>IF(OR($A7="",$M7="Yes",$H7="",$I7=""),"",IF(AND(AX$6&gt;=$H7,AX$6&lt;=$I7),IF(AX$6&lt;$H7+ROUNDUP(($I7-$H7+1)*$L7,0),2,1),""))</x:f>
      </x:c>
      <x:c r="AY7" s="35" t="str">
        <x:f>IF(OR($A7="",$M7="Yes",$H7="",$I7=""),"",IF(AND(AY$6&gt;=$H7,AY$6&lt;=$I7),IF(AY$6&lt;$H7+ROUNDUP(($I7-$H7+1)*$L7,0),2,1),""))</x:f>
      </x:c>
      <x:c r="AZ7" s="35" t="str">
        <x:f>IF(OR($A7="",$M7="Yes",$H7="",$I7=""),"",IF(AND(AZ$6&gt;=$H7,AZ$6&lt;=$I7),IF(AZ$6&lt;$H7+ROUNDUP(($I7-$H7+1)*$L7,0),2,1),""))</x:f>
      </x:c>
      <x:c r="BA7" s="35" t="str">
        <x:f>IF(OR($A7="",$M7="Yes",$H7="",$I7=""),"",IF(AND(BA$6&gt;=$H7,BA$6&lt;=$I7),IF(BA$6&lt;$H7+ROUNDUP(($I7-$H7+1)*$L7,0),2,1),""))</x:f>
      </x:c>
      <x:c r="BB7" s="35" t="str">
        <x:f>IF(OR($A7="",$M7="Yes",$H7="",$I7=""),"",IF(AND(BB$6&gt;=$H7,BB$6&lt;=$I7),IF(BB$6&lt;$H7+ROUNDUP(($I7-$H7+1)*$L7,0),2,1),""))</x:f>
      </x:c>
      <x:c r="BC7" s="35" t="str">
        <x:f>IF(OR($A7="",$M7="Yes",$H7="",$I7=""),"",IF(AND(BC$6&gt;=$H7,BC$6&lt;=$I7),IF(BC$6&lt;$H7+ROUNDUP(($I7-$H7+1)*$L7,0),2,1),""))</x:f>
      </x:c>
      <x:c r="BD7" s="35" t="str">
        <x:f>IF(OR($A7="",$M7="Yes",$H7="",$I7=""),"",IF(AND(BD$6&gt;=$H7,BD$6&lt;=$I7),IF(BD$6&lt;$H7+ROUNDUP(($I7-$H7+1)*$L7,0),2,1),""))</x:f>
      </x:c>
      <x:c r="BE7" s="35" t="str">
        <x:f>IF(OR($A7="",$M7="Yes",$H7="",$I7=""),"",IF(AND(BE$6&gt;=$H7,BE$6&lt;=$I7),IF(BE$6&lt;$H7+ROUNDUP(($I7-$H7+1)*$L7,0),2,1),""))</x:f>
      </x:c>
      <x:c r="BF7" s="35" t="str">
        <x:f>IF(OR($A7="",$M7="Yes",$H7="",$I7=""),"",IF(AND(BF$6&gt;=$H7,BF$6&lt;=$I7),IF(BF$6&lt;$H7+ROUNDUP(($I7-$H7+1)*$L7,0),2,1),""))</x:f>
      </x:c>
      <x:c r="BG7" s="35" t="str">
        <x:f>IF(OR($A7="",$M7="Yes",$H7="",$I7=""),"",IF(AND(BG$6&gt;=$H7,BG$6&lt;=$I7),IF(BG$6&lt;$H7+ROUNDUP(($I7-$H7+1)*$L7,0),2,1),""))</x:f>
      </x:c>
      <x:c r="BH7" s="35" t="str">
        <x:f>IF(OR($A7="",$M7="Yes",$H7="",$I7=""),"",IF(AND(BH$6&gt;=$H7,BH$6&lt;=$I7),IF(BH$6&lt;$H7+ROUNDUP(($I7-$H7+1)*$L7,0),2,1),""))</x:f>
      </x:c>
      <x:c r="BI7" s="35" t="str">
        <x:f>IF(OR($A7="",$M7="Yes",$H7="",$I7=""),"",IF(AND(BI$6&gt;=$H7,BI$6&lt;=$I7),IF(BI$6&lt;$H7+ROUNDUP(($I7-$H7+1)*$L7,0),2,1),""))</x:f>
      </x:c>
      <x:c r="BJ7" s="35" t="str">
        <x:f>IF(OR($A7="",$M7="Yes",$H7="",$I7=""),"",IF(AND(BJ$6&gt;=$H7,BJ$6&lt;=$I7),IF(BJ$6&lt;$H7+ROUNDUP(($I7-$H7+1)*$L7,0),2,1),""))</x:f>
      </x:c>
      <x:c r="BK7" s="35" t="str">
        <x:f>IF(OR($A7="",$M7="Yes",$H7="",$I7=""),"",IF(AND(BK$6&gt;=$H7,BK$6&lt;=$I7),IF(BK$6&lt;$H7+ROUNDUP(($I7-$H7+1)*$L7,0),2,1),""))</x:f>
      </x:c>
      <x:c r="BL7" s="35" t="str">
        <x:f>IF(OR($A7="",$M7="Yes",$H7="",$I7=""),"",IF(AND(BL$6&gt;=$H7,BL$6&lt;=$I7),IF(BL$6&lt;$H7+ROUNDUP(($I7-$H7+1)*$L7,0),2,1),""))</x:f>
      </x:c>
      <x:c r="BM7" s="35" t="str">
        <x:f>IF(OR($A7="",$M7="Yes",$H7="",$I7=""),"",IF(AND(BM$6&gt;=$H7,BM$6&lt;=$I7),IF(BM$6&lt;$H7+ROUNDUP(($I7-$H7+1)*$L7,0),2,1),""))</x:f>
      </x:c>
      <x:c r="BN7" s="35" t="str">
        <x:f>IF(OR($A7="",$M7="Yes",$H7="",$I7=""),"",IF(AND(BN$6&gt;=$H7,BN$6&lt;=$I7),IF(BN$6&lt;$H7+ROUNDUP(($I7-$H7+1)*$L7,0),2,1),""))</x:f>
      </x:c>
      <x:c r="BO7" s="35" t="str">
        <x:f>IF(OR($A7="",$M7="Yes",$H7="",$I7=""),"",IF(AND(BO$6&gt;=$H7,BO$6&lt;=$I7),IF(BO$6&lt;$H7+ROUNDUP(($I7-$H7+1)*$L7,0),2,1),""))</x:f>
      </x:c>
      <x:c r="BP7" s="35" t="str">
        <x:f>IF(OR($A7="",$M7="Yes",$H7="",$I7=""),"",IF(AND(BP$6&gt;=$H7,BP$6&lt;=$I7),IF(BP$6&lt;$H7+ROUNDUP(($I7-$H7+1)*$L7,0),2,1),""))</x:f>
      </x:c>
      <x:c r="BQ7" s="35" t="str">
        <x:f>IF(OR($A7="",$M7="Yes",$H7="",$I7=""),"",IF(AND(BQ$6&gt;=$H7,BQ$6&lt;=$I7),IF(BQ$6&lt;$H7+ROUNDUP(($I7-$H7+1)*$L7,0),2,1),""))</x:f>
      </x:c>
      <x:c r="BR7" s="35" t="str">
        <x:f>IF(OR($A7="",$M7="Yes",$H7="",$I7=""),"",IF(AND(BR$6&gt;=$H7,BR$6&lt;=$I7),IF(BR$6&lt;$H7+ROUNDUP(($I7-$H7+1)*$L7,0),2,1),""))</x:f>
      </x:c>
      <x:c r="BS7" s="35" t="str">
        <x:f>IF(OR($A7="",$M7="Yes",$H7="",$I7=""),"",IF(AND(BS$6&gt;=$H7,BS$6&lt;=$I7),IF(BS$6&lt;$H7+ROUNDUP(($I7-$H7+1)*$L7,0),2,1),""))</x:f>
      </x:c>
      <x:c r="BT7" s="35" t="str">
        <x:f>IF(OR($A7="",$M7="Yes",$H7="",$I7=""),"",IF(AND(BT$6&gt;=$H7,BT$6&lt;=$I7),IF(BT$6&lt;$H7+ROUNDUP(($I7-$H7+1)*$L7,0),2,1),""))</x:f>
      </x:c>
      <x:c r="BU7" s="35" t="str">
        <x:f>IF(OR($A7="",$M7="Yes",$H7="",$I7=""),"",IF(AND(BU$6&gt;=$H7,BU$6&lt;=$I7),IF(BU$6&lt;$H7+ROUNDUP(($I7-$H7+1)*$L7,0),2,1),""))</x:f>
      </x:c>
      <x:c r="BV7" s="35" t="str">
        <x:f>IF(OR($A7="",$M7="Yes",$H7="",$I7=""),"",IF(AND(BV$6&gt;=$H7,BV$6&lt;=$I7),IF(BV$6&lt;$H7+ROUNDUP(($I7-$H7+1)*$L7,0),2,1),""))</x:f>
      </x:c>
      <x:c r="BW7" s="35" t="str">
        <x:f>IF(OR($A7="",$M7="Yes",$H7="",$I7=""),"",IF(AND(BW$6&gt;=$H7,BW$6&lt;=$I7),IF(BW$6&lt;$H7+ROUNDUP(($I7-$H7+1)*$L7,0),2,1),""))</x:f>
      </x:c>
      <x:c r="BX7" s="35" t="str">
        <x:f>IF(OR($A7="",$M7="Yes",$H7="",$I7=""),"",IF(AND(BX$6&gt;=$H7,BX$6&lt;=$I7),IF(BX$6&lt;$H7+ROUNDUP(($I7-$H7+1)*$L7,0),2,1),""))</x:f>
      </x:c>
      <x:c r="BY7" s="35" t="str">
        <x:f>IF(OR($A7="",$M7="Yes",$H7="",$I7=""),"",IF(AND(BY$6&gt;=$H7,BY$6&lt;=$I7),IF(BY$6&lt;$H7+ROUNDUP(($I7-$H7+1)*$L7,0),2,1),""))</x:f>
      </x:c>
      <x:c r="BZ7" s="35" t="str">
        <x:f>IF(OR($A7="",$M7="Yes",$H7="",$I7=""),"",IF(AND(BZ$6&gt;=$H7,BZ$6&lt;=$I7),IF(BZ$6&lt;$H7+ROUNDUP(($I7-$H7+1)*$L7,0),2,1),""))</x:f>
      </x:c>
      <x:c r="CA7" s="35" t="str">
        <x:f>IF(OR($A7="",$M7="Yes",$H7="",$I7=""),"",IF(AND(CA$6&gt;=$H7,CA$6&lt;=$I7),IF(CA$6&lt;$H7+ROUNDUP(($I7-$H7+1)*$L7,0),2,1),""))</x:f>
      </x:c>
    </x:row>
    <x:row r="8" ht="24" customHeight="1">
      <x:c r="A8" s="5" t="str">
        <x:v>T-002</x:v>
      </x:c>
      <x:c r="B8" s="5" t="str">
        <x:v>DEMO-001</x:v>
      </x:c>
      <x:c r="C8" s="5" t="str">
        <x:v>Confirm activation crew</x:v>
      </x:c>
      <x:c r="D8" s="5" t="str">
        <x:v>Events</x:v>
      </x:c>
      <x:c r="E8" s="5" t="str">
        <x:v>Jamie Lee</x:v>
      </x:c>
      <x:c r="F8" s="5" t="str">
        <x:v>Sam Lim</x:v>
      </x:c>
      <x:c r="G8" s="5" t="str">
        <x:v>LiveWorks</x:v>
      </x:c>
      <x:c r="H8" s="10" t="n">
        <x:v>46321</x:v>
      </x:c>
      <x:c r="I8" s="10" t="n">
        <x:v>46325</x:v>
      </x:c>
      <x:c r="J8" s="10" t="n">
        <x:v>46321</x:v>
      </x:c>
      <x:c r="K8" s="10"/>
      <x:c r="L8" s="11" t="n">
        <x:v>0.65</x:v>
      </x:c>
      <x:c r="M8" s="5" t="str">
        <x:v>No</x:v>
      </x:c>
      <x:c r="N8" s="16" t="str">
        <x:f>IF(A8="","",IF(M8="Yes","Cancelled",IF(ISBLANK(L8),"Missing %",IF(L8&gt;=1,"Completed",IF(OR(L8&gt;0,NOT(ISBLANK(J8))),"In progress","Not started")))))</x:f>
        <x:v>In progress</x:v>
      </x:c>
      <x:c r="O8" s="16" t="str">
        <x:f>IF(OR(A8="",N8="Completed",N8="Cancelled"),"",IF(ISBLANK(I8),"Missing deadline",IF(I8&lt;'Dashboard'!$B$5,"Overdue",IF(I8='Dashboard'!$B$5,"Due today",IF(I8&lt;='Dashboard'!$B$5+'Dashboard'!$B$6,"Due soon",IF(AND(N8="Not started",H8&lt;'Dashboard'!$B$5),"Starting late",""))))))</x:f>
        <x:v>Overdue</x:v>
      </x:c>
      <x:c r="P8" s="5" t="str">
        <x:v>Confirm remaining shifts</x:v>
      </x:c>
      <x:c r="Q8" s="16" t="str">
        <x:f>IF(A8="","",IF(COUNTIFS('Tasks &amp; Gantt'!$A$7:$A$155,A8)&gt;1,"Duplicate task ID",IF(COUNTIFS('Campaigns &amp; Budget'!$A$7:$A$8,B8)&lt;&gt;1,"Unknown campaign",IF(OR(ISBLANK(H8),ISBLANK(I8),E8="",ISBLANK(L8)),"Missing dates / PIC / %",IF(OR(L8&lt;0,L8&gt;1),"Invalid completion",IF(I8&lt;H8,"Deadline before start",IF(AND(NOT(ISBLANK(K8)),L8&lt;&gt;1),"Finish entered but not 100%",IF(AND(NOT(ISBLANK(J8)),NOT(ISBLANK(K8)),K8&lt;J8),"Finish before start",""))))))))</x:f>
      </x:c>
      <x:c r="R8" s="1"/>
      <x:c r="S8" s="1"/>
      <x:c r="T8" s="35" t="str">
        <x:f>IF(OR($A8="",$M8="Yes",$H8="",$I8=""),"",IF(AND(T$6&gt;=$H8,T$6&lt;=$I8),IF(T$6&lt;$H8+ROUNDUP(($I8-$H8+1)*$L8,0),2,1),""))</x:f>
      </x:c>
      <x:c r="U8" s="35" t="str">
        <x:f>IF(OR($A8="",$M8="Yes",$H8="",$I8=""),"",IF(AND(U$6&gt;=$H8,U$6&lt;=$I8),IF(U$6&lt;$H8+ROUNDUP(($I8-$H8+1)*$L8,0),2,1),""))</x:f>
      </x:c>
      <x:c r="V8" s="35" t="str">
        <x:f>IF(OR($A8="",$M8="Yes",$H8="",$I8=""),"",IF(AND(V$6&gt;=$H8,V$6&lt;=$I8),IF(V$6&lt;$H8+ROUNDUP(($I8-$H8+1)*$L8,0),2,1),""))</x:f>
      </x:c>
      <x:c r="W8" s="35" t="str">
        <x:f>IF(OR($A8="",$M8="Yes",$H8="",$I8=""),"",IF(AND(W$6&gt;=$H8,W$6&lt;=$I8),IF(W$6&lt;$H8+ROUNDUP(($I8-$H8+1)*$L8,0),2,1),""))</x:f>
      </x:c>
      <x:c r="X8" s="35" t="n">
        <x:f>IF(OR($A8="",$M8="Yes",$H8="",$I8=""),"",IF(AND(X$6&gt;=$H8,X$6&lt;=$I8),IF(X$6&lt;$H8+ROUNDUP(($I8-$H8+1)*$L8,0),2,1),""))</x:f>
        <x:v>2</x:v>
      </x:c>
      <x:c r="Y8" s="35" t="n">
        <x:f>IF(OR($A8="",$M8="Yes",$H8="",$I8=""),"",IF(AND(Y$6&gt;=$H8,Y$6&lt;=$I8),IF(Y$6&lt;$H8+ROUNDUP(($I8-$H8+1)*$L8,0),2,1),""))</x:f>
        <x:v>2</x:v>
      </x:c>
      <x:c r="Z8" s="35" t="n">
        <x:f>IF(OR($A8="",$M8="Yes",$H8="",$I8=""),"",IF(AND(Z$6&gt;=$H8,Z$6&lt;=$I8),IF(Z$6&lt;$H8+ROUNDUP(($I8-$H8+1)*$L8,0),2,1),""))</x:f>
        <x:v>2</x:v>
      </x:c>
      <x:c r="AA8" s="35" t="n">
        <x:f>IF(OR($A8="",$M8="Yes",$H8="",$I8=""),"",IF(AND(AA$6&gt;=$H8,AA$6&lt;=$I8),IF(AA$6&lt;$H8+ROUNDUP(($I8-$H8+1)*$L8,0),2,1),""))</x:f>
        <x:v>2</x:v>
      </x:c>
      <x:c r="AB8" s="35" t="n">
        <x:f>IF(OR($A8="",$M8="Yes",$H8="",$I8=""),"",IF(AND(AB$6&gt;=$H8,AB$6&lt;=$I8),IF(AB$6&lt;$H8+ROUNDUP(($I8-$H8+1)*$L8,0),2,1),""))</x:f>
        <x:v>1</x:v>
      </x:c>
      <x:c r="AC8" s="35" t="str">
        <x:f>IF(OR($A8="",$M8="Yes",$H8="",$I8=""),"",IF(AND(AC$6&gt;=$H8,AC$6&lt;=$I8),IF(AC$6&lt;$H8+ROUNDUP(($I8-$H8+1)*$L8,0),2,1),""))</x:f>
      </x:c>
      <x:c r="AD8" s="35" t="str">
        <x:f>IF(OR($A8="",$M8="Yes",$H8="",$I8=""),"",IF(AND(AD$6&gt;=$H8,AD$6&lt;=$I8),IF(AD$6&lt;$H8+ROUNDUP(($I8-$H8+1)*$L8,0),2,1),""))</x:f>
      </x:c>
      <x:c r="AE8" s="35" t="str">
        <x:f>IF(OR($A8="",$M8="Yes",$H8="",$I8=""),"",IF(AND(AE$6&gt;=$H8,AE$6&lt;=$I8),IF(AE$6&lt;$H8+ROUNDUP(($I8-$H8+1)*$L8,0),2,1),""))</x:f>
      </x:c>
      <x:c r="AF8" s="35" t="str">
        <x:f>IF(OR($A8="",$M8="Yes",$H8="",$I8=""),"",IF(AND(AF$6&gt;=$H8,AF$6&lt;=$I8),IF(AF$6&lt;$H8+ROUNDUP(($I8-$H8+1)*$L8,0),2,1),""))</x:f>
      </x:c>
      <x:c r="AG8" s="35" t="str">
        <x:f>IF(OR($A8="",$M8="Yes",$H8="",$I8=""),"",IF(AND(AG$6&gt;=$H8,AG$6&lt;=$I8),IF(AG$6&lt;$H8+ROUNDUP(($I8-$H8+1)*$L8,0),2,1),""))</x:f>
      </x:c>
      <x:c r="AH8" s="35" t="str">
        <x:f>IF(OR($A8="",$M8="Yes",$H8="",$I8=""),"",IF(AND(AH$6&gt;=$H8,AH$6&lt;=$I8),IF(AH$6&lt;$H8+ROUNDUP(($I8-$H8+1)*$L8,0),2,1),""))</x:f>
      </x:c>
      <x:c r="AI8" s="35" t="str">
        <x:f>IF(OR($A8="",$M8="Yes",$H8="",$I8=""),"",IF(AND(AI$6&gt;=$H8,AI$6&lt;=$I8),IF(AI$6&lt;$H8+ROUNDUP(($I8-$H8+1)*$L8,0),2,1),""))</x:f>
      </x:c>
      <x:c r="AJ8" s="35" t="str">
        <x:f>IF(OR($A8="",$M8="Yes",$H8="",$I8=""),"",IF(AND(AJ$6&gt;=$H8,AJ$6&lt;=$I8),IF(AJ$6&lt;$H8+ROUNDUP(($I8-$H8+1)*$L8,0),2,1),""))</x:f>
      </x:c>
      <x:c r="AK8" s="35" t="str">
        <x:f>IF(OR($A8="",$M8="Yes",$H8="",$I8=""),"",IF(AND(AK$6&gt;=$H8,AK$6&lt;=$I8),IF(AK$6&lt;$H8+ROUNDUP(($I8-$H8+1)*$L8,0),2,1),""))</x:f>
      </x:c>
      <x:c r="AL8" s="35" t="str">
        <x:f>IF(OR($A8="",$M8="Yes",$H8="",$I8=""),"",IF(AND(AL$6&gt;=$H8,AL$6&lt;=$I8),IF(AL$6&lt;$H8+ROUNDUP(($I8-$H8+1)*$L8,0),2,1),""))</x:f>
      </x:c>
      <x:c r="AM8" s="35" t="str">
        <x:f>IF(OR($A8="",$M8="Yes",$H8="",$I8=""),"",IF(AND(AM$6&gt;=$H8,AM$6&lt;=$I8),IF(AM$6&lt;$H8+ROUNDUP(($I8-$H8+1)*$L8,0),2,1),""))</x:f>
      </x:c>
      <x:c r="AN8" s="35" t="str">
        <x:f>IF(OR($A8="",$M8="Yes",$H8="",$I8=""),"",IF(AND(AN$6&gt;=$H8,AN$6&lt;=$I8),IF(AN$6&lt;$H8+ROUNDUP(($I8-$H8+1)*$L8,0),2,1),""))</x:f>
      </x:c>
      <x:c r="AO8" s="35" t="str">
        <x:f>IF(OR($A8="",$M8="Yes",$H8="",$I8=""),"",IF(AND(AO$6&gt;=$H8,AO$6&lt;=$I8),IF(AO$6&lt;$H8+ROUNDUP(($I8-$H8+1)*$L8,0),2,1),""))</x:f>
      </x:c>
      <x:c r="AP8" s="35" t="str">
        <x:f>IF(OR($A8="",$M8="Yes",$H8="",$I8=""),"",IF(AND(AP$6&gt;=$H8,AP$6&lt;=$I8),IF(AP$6&lt;$H8+ROUNDUP(($I8-$H8+1)*$L8,0),2,1),""))</x:f>
      </x:c>
      <x:c r="AQ8" s="35" t="str">
        <x:f>IF(OR($A8="",$M8="Yes",$H8="",$I8=""),"",IF(AND(AQ$6&gt;=$H8,AQ$6&lt;=$I8),IF(AQ$6&lt;$H8+ROUNDUP(($I8-$H8+1)*$L8,0),2,1),""))</x:f>
      </x:c>
      <x:c r="AR8" s="35" t="str">
        <x:f>IF(OR($A8="",$M8="Yes",$H8="",$I8=""),"",IF(AND(AR$6&gt;=$H8,AR$6&lt;=$I8),IF(AR$6&lt;$H8+ROUNDUP(($I8-$H8+1)*$L8,0),2,1),""))</x:f>
      </x:c>
      <x:c r="AS8" s="35" t="str">
        <x:f>IF(OR($A8="",$M8="Yes",$H8="",$I8=""),"",IF(AND(AS$6&gt;=$H8,AS$6&lt;=$I8),IF(AS$6&lt;$H8+ROUNDUP(($I8-$H8+1)*$L8,0),2,1),""))</x:f>
      </x:c>
      <x:c r="AT8" s="35" t="str">
        <x:f>IF(OR($A8="",$M8="Yes",$H8="",$I8=""),"",IF(AND(AT$6&gt;=$H8,AT$6&lt;=$I8),IF(AT$6&lt;$H8+ROUNDUP(($I8-$H8+1)*$L8,0),2,1),""))</x:f>
      </x:c>
      <x:c r="AU8" s="35" t="str">
        <x:f>IF(OR($A8="",$M8="Yes",$H8="",$I8=""),"",IF(AND(AU$6&gt;=$H8,AU$6&lt;=$I8),IF(AU$6&lt;$H8+ROUNDUP(($I8-$H8+1)*$L8,0),2,1),""))</x:f>
      </x:c>
      <x:c r="AV8" s="35" t="str">
        <x:f>IF(OR($A8="",$M8="Yes",$H8="",$I8=""),"",IF(AND(AV$6&gt;=$H8,AV$6&lt;=$I8),IF(AV$6&lt;$H8+ROUNDUP(($I8-$H8+1)*$L8,0),2,1),""))</x:f>
      </x:c>
      <x:c r="AW8" s="35" t="str">
        <x:f>IF(OR($A8="",$M8="Yes",$H8="",$I8=""),"",IF(AND(AW$6&gt;=$H8,AW$6&lt;=$I8),IF(AW$6&lt;$H8+ROUNDUP(($I8-$H8+1)*$L8,0),2,1),""))</x:f>
      </x:c>
      <x:c r="AX8" s="35" t="str">
        <x:f>IF(OR($A8="",$M8="Yes",$H8="",$I8=""),"",IF(AND(AX$6&gt;=$H8,AX$6&lt;=$I8),IF(AX$6&lt;$H8+ROUNDUP(($I8-$H8+1)*$L8,0),2,1),""))</x:f>
      </x:c>
      <x:c r="AY8" s="35" t="str">
        <x:f>IF(OR($A8="",$M8="Yes",$H8="",$I8=""),"",IF(AND(AY$6&gt;=$H8,AY$6&lt;=$I8),IF(AY$6&lt;$H8+ROUNDUP(($I8-$H8+1)*$L8,0),2,1),""))</x:f>
      </x:c>
      <x:c r="AZ8" s="35" t="str">
        <x:f>IF(OR($A8="",$M8="Yes",$H8="",$I8=""),"",IF(AND(AZ$6&gt;=$H8,AZ$6&lt;=$I8),IF(AZ$6&lt;$H8+ROUNDUP(($I8-$H8+1)*$L8,0),2,1),""))</x:f>
      </x:c>
      <x:c r="BA8" s="35" t="str">
        <x:f>IF(OR($A8="",$M8="Yes",$H8="",$I8=""),"",IF(AND(BA$6&gt;=$H8,BA$6&lt;=$I8),IF(BA$6&lt;$H8+ROUNDUP(($I8-$H8+1)*$L8,0),2,1),""))</x:f>
      </x:c>
      <x:c r="BB8" s="35" t="str">
        <x:f>IF(OR($A8="",$M8="Yes",$H8="",$I8=""),"",IF(AND(BB$6&gt;=$H8,BB$6&lt;=$I8),IF(BB$6&lt;$H8+ROUNDUP(($I8-$H8+1)*$L8,0),2,1),""))</x:f>
      </x:c>
      <x:c r="BC8" s="35" t="str">
        <x:f>IF(OR($A8="",$M8="Yes",$H8="",$I8=""),"",IF(AND(BC$6&gt;=$H8,BC$6&lt;=$I8),IF(BC$6&lt;$H8+ROUNDUP(($I8-$H8+1)*$L8,0),2,1),""))</x:f>
      </x:c>
      <x:c r="BD8" s="35" t="str">
        <x:f>IF(OR($A8="",$M8="Yes",$H8="",$I8=""),"",IF(AND(BD$6&gt;=$H8,BD$6&lt;=$I8),IF(BD$6&lt;$H8+ROUNDUP(($I8-$H8+1)*$L8,0),2,1),""))</x:f>
      </x:c>
      <x:c r="BE8" s="35" t="str">
        <x:f>IF(OR($A8="",$M8="Yes",$H8="",$I8=""),"",IF(AND(BE$6&gt;=$H8,BE$6&lt;=$I8),IF(BE$6&lt;$H8+ROUNDUP(($I8-$H8+1)*$L8,0),2,1),""))</x:f>
      </x:c>
      <x:c r="BF8" s="35" t="str">
        <x:f>IF(OR($A8="",$M8="Yes",$H8="",$I8=""),"",IF(AND(BF$6&gt;=$H8,BF$6&lt;=$I8),IF(BF$6&lt;$H8+ROUNDUP(($I8-$H8+1)*$L8,0),2,1),""))</x:f>
      </x:c>
      <x:c r="BG8" s="35" t="str">
        <x:f>IF(OR($A8="",$M8="Yes",$H8="",$I8=""),"",IF(AND(BG$6&gt;=$H8,BG$6&lt;=$I8),IF(BG$6&lt;$H8+ROUNDUP(($I8-$H8+1)*$L8,0),2,1),""))</x:f>
      </x:c>
      <x:c r="BH8" s="35" t="str">
        <x:f>IF(OR($A8="",$M8="Yes",$H8="",$I8=""),"",IF(AND(BH$6&gt;=$H8,BH$6&lt;=$I8),IF(BH$6&lt;$H8+ROUNDUP(($I8-$H8+1)*$L8,0),2,1),""))</x:f>
      </x:c>
      <x:c r="BI8" s="35" t="str">
        <x:f>IF(OR($A8="",$M8="Yes",$H8="",$I8=""),"",IF(AND(BI$6&gt;=$H8,BI$6&lt;=$I8),IF(BI$6&lt;$H8+ROUNDUP(($I8-$H8+1)*$L8,0),2,1),""))</x:f>
      </x:c>
      <x:c r="BJ8" s="35" t="str">
        <x:f>IF(OR($A8="",$M8="Yes",$H8="",$I8=""),"",IF(AND(BJ$6&gt;=$H8,BJ$6&lt;=$I8),IF(BJ$6&lt;$H8+ROUNDUP(($I8-$H8+1)*$L8,0),2,1),""))</x:f>
      </x:c>
      <x:c r="BK8" s="35" t="str">
        <x:f>IF(OR($A8="",$M8="Yes",$H8="",$I8=""),"",IF(AND(BK$6&gt;=$H8,BK$6&lt;=$I8),IF(BK$6&lt;$H8+ROUNDUP(($I8-$H8+1)*$L8,0),2,1),""))</x:f>
      </x:c>
      <x:c r="BL8" s="35" t="str">
        <x:f>IF(OR($A8="",$M8="Yes",$H8="",$I8=""),"",IF(AND(BL$6&gt;=$H8,BL$6&lt;=$I8),IF(BL$6&lt;$H8+ROUNDUP(($I8-$H8+1)*$L8,0),2,1),""))</x:f>
      </x:c>
      <x:c r="BM8" s="35" t="str">
        <x:f>IF(OR($A8="",$M8="Yes",$H8="",$I8=""),"",IF(AND(BM$6&gt;=$H8,BM$6&lt;=$I8),IF(BM$6&lt;$H8+ROUNDUP(($I8-$H8+1)*$L8,0),2,1),""))</x:f>
      </x:c>
      <x:c r="BN8" s="35" t="str">
        <x:f>IF(OR($A8="",$M8="Yes",$H8="",$I8=""),"",IF(AND(BN$6&gt;=$H8,BN$6&lt;=$I8),IF(BN$6&lt;$H8+ROUNDUP(($I8-$H8+1)*$L8,0),2,1),""))</x:f>
      </x:c>
      <x:c r="BO8" s="35" t="str">
        <x:f>IF(OR($A8="",$M8="Yes",$H8="",$I8=""),"",IF(AND(BO$6&gt;=$H8,BO$6&lt;=$I8),IF(BO$6&lt;$H8+ROUNDUP(($I8-$H8+1)*$L8,0),2,1),""))</x:f>
      </x:c>
      <x:c r="BP8" s="35" t="str">
        <x:f>IF(OR($A8="",$M8="Yes",$H8="",$I8=""),"",IF(AND(BP$6&gt;=$H8,BP$6&lt;=$I8),IF(BP$6&lt;$H8+ROUNDUP(($I8-$H8+1)*$L8,0),2,1),""))</x:f>
      </x:c>
      <x:c r="BQ8" s="35" t="str">
        <x:f>IF(OR($A8="",$M8="Yes",$H8="",$I8=""),"",IF(AND(BQ$6&gt;=$H8,BQ$6&lt;=$I8),IF(BQ$6&lt;$H8+ROUNDUP(($I8-$H8+1)*$L8,0),2,1),""))</x:f>
      </x:c>
      <x:c r="BR8" s="35" t="str">
        <x:f>IF(OR($A8="",$M8="Yes",$H8="",$I8=""),"",IF(AND(BR$6&gt;=$H8,BR$6&lt;=$I8),IF(BR$6&lt;$H8+ROUNDUP(($I8-$H8+1)*$L8,0),2,1),""))</x:f>
      </x:c>
      <x:c r="BS8" s="35" t="str">
        <x:f>IF(OR($A8="",$M8="Yes",$H8="",$I8=""),"",IF(AND(BS$6&gt;=$H8,BS$6&lt;=$I8),IF(BS$6&lt;$H8+ROUNDUP(($I8-$H8+1)*$L8,0),2,1),""))</x:f>
      </x:c>
      <x:c r="BT8" s="35" t="str">
        <x:f>IF(OR($A8="",$M8="Yes",$H8="",$I8=""),"",IF(AND(BT$6&gt;=$H8,BT$6&lt;=$I8),IF(BT$6&lt;$H8+ROUNDUP(($I8-$H8+1)*$L8,0),2,1),""))</x:f>
      </x:c>
      <x:c r="BU8" s="35" t="str">
        <x:f>IF(OR($A8="",$M8="Yes",$H8="",$I8=""),"",IF(AND(BU$6&gt;=$H8,BU$6&lt;=$I8),IF(BU$6&lt;$H8+ROUNDUP(($I8-$H8+1)*$L8,0),2,1),""))</x:f>
      </x:c>
      <x:c r="BV8" s="35" t="str">
        <x:f>IF(OR($A8="",$M8="Yes",$H8="",$I8=""),"",IF(AND(BV$6&gt;=$H8,BV$6&lt;=$I8),IF(BV$6&lt;$H8+ROUNDUP(($I8-$H8+1)*$L8,0),2,1),""))</x:f>
      </x:c>
      <x:c r="BW8" s="35" t="str">
        <x:f>IF(OR($A8="",$M8="Yes",$H8="",$I8=""),"",IF(AND(BW$6&gt;=$H8,BW$6&lt;=$I8),IF(BW$6&lt;$H8+ROUNDUP(($I8-$H8+1)*$L8,0),2,1),""))</x:f>
      </x:c>
      <x:c r="BX8" s="35" t="str">
        <x:f>IF(OR($A8="",$M8="Yes",$H8="",$I8=""),"",IF(AND(BX$6&gt;=$H8,BX$6&lt;=$I8),IF(BX$6&lt;$H8+ROUNDUP(($I8-$H8+1)*$L8,0),2,1),""))</x:f>
      </x:c>
      <x:c r="BY8" s="35" t="str">
        <x:f>IF(OR($A8="",$M8="Yes",$H8="",$I8=""),"",IF(AND(BY$6&gt;=$H8,BY$6&lt;=$I8),IF(BY$6&lt;$H8+ROUNDUP(($I8-$H8+1)*$L8,0),2,1),""))</x:f>
      </x:c>
      <x:c r="BZ8" s="35" t="str">
        <x:f>IF(OR($A8="",$M8="Yes",$H8="",$I8=""),"",IF(AND(BZ$6&gt;=$H8,BZ$6&lt;=$I8),IF(BZ$6&lt;$H8+ROUNDUP(($I8-$H8+1)*$L8,0),2,1),""))</x:f>
      </x:c>
      <x:c r="CA8" s="35" t="str">
        <x:f>IF(OR($A8="",$M8="Yes",$H8="",$I8=""),"",IF(AND(CA$6&gt;=$H8,CA$6&lt;=$I8),IF(CA$6&lt;$H8+ROUNDUP(($I8-$H8+1)*$L8,0),2,1),""))</x:f>
      </x:c>
    </x:row>
    <x:row r="9" ht="24" customHeight="1">
      <x:c r="A9" s="5" t="str">
        <x:v>T-003</x:v>
      </x:c>
      <x:c r="B9" s="5" t="str">
        <x:v>DEMO-001</x:v>
      </x:c>
      <x:c r="C9" s="5" t="str">
        <x:v>Approve weekend run sheet</x:v>
      </x:c>
      <x:c r="D9" s="5" t="str">
        <x:v>Events</x:v>
      </x:c>
      <x:c r="E9" s="5" t="str">
        <x:v>Alex Tan</x:v>
      </x:c>
      <x:c r="F9" s="5" t="str">
        <x:v>Jamie Lee</x:v>
      </x:c>
      <x:c r="G9" s="5" t="str">
        <x:v>LiveWorks</x:v>
      </x:c>
      <x:c r="H9" s="10" t="n">
        <x:v>46325</x:v>
      </x:c>
      <x:c r="I9" s="10" t="n">
        <x:v>46327</x:v>
      </x:c>
      <x:c r="J9" s="10" t="n">
        <x:v>46325</x:v>
      </x:c>
      <x:c r="K9" s="10"/>
      <x:c r="L9" s="11" t="n">
        <x:v>0.8</x:v>
      </x:c>
      <x:c r="M9" s="5" t="str">
        <x:v>No</x:v>
      </x:c>
      <x:c r="N9" s="16" t="str">
        <x:f>IF(A9="","",IF(M9="Yes","Cancelled",IF(ISBLANK(L9),"Missing %",IF(L9&gt;=1,"Completed",IF(OR(L9&gt;0,NOT(ISBLANK(J9))),"In progress","Not started")))))</x:f>
        <x:v>In progress</x:v>
      </x:c>
      <x:c r="O9" s="16" t="str">
        <x:f>IF(OR(A9="",N9="Completed",N9="Cancelled"),"",IF(ISBLANK(I9),"Missing deadline",IF(I9&lt;'Dashboard'!$B$5,"Overdue",IF(I9='Dashboard'!$B$5,"Due today",IF(I9&lt;='Dashboard'!$B$5+'Dashboard'!$B$6,"Due soon",IF(AND(N9="Not started",H9&lt;'Dashboard'!$B$5),"Starting late",""))))))</x:f>
        <x:v>Due today</x:v>
      </x:c>
      <x:c r="P9" s="5" t="str">
        <x:v>Final venue sign-off</x:v>
      </x:c>
      <x:c r="Q9" s="16" t="str">
        <x:f>IF(A9="","",IF(COUNTIFS('Tasks &amp; Gantt'!$A$7:$A$155,A9)&gt;1,"Duplicate task ID",IF(COUNTIFS('Campaigns &amp; Budget'!$A$7:$A$8,B9)&lt;&gt;1,"Unknown campaign",IF(OR(ISBLANK(H9),ISBLANK(I9),E9="",ISBLANK(L9)),"Missing dates / PIC / %",IF(OR(L9&lt;0,L9&gt;1),"Invalid completion",IF(I9&lt;H9,"Deadline before start",IF(AND(NOT(ISBLANK(K9)),L9&lt;&gt;1),"Finish entered but not 100%",IF(AND(NOT(ISBLANK(J9)),NOT(ISBLANK(K9)),K9&lt;J9),"Finish before start",""))))))))</x:f>
      </x:c>
      <x:c r="R9" s="1"/>
      <x:c r="S9" s="1"/>
      <x:c r="T9" s="35" t="str">
        <x:f>IF(OR($A9="",$M9="Yes",$H9="",$I9=""),"",IF(AND(T$6&gt;=$H9,T$6&lt;=$I9),IF(T$6&lt;$H9+ROUNDUP(($I9-$H9+1)*$L9,0),2,1),""))</x:f>
      </x:c>
      <x:c r="U9" s="35" t="str">
        <x:f>IF(OR($A9="",$M9="Yes",$H9="",$I9=""),"",IF(AND(U$6&gt;=$H9,U$6&lt;=$I9),IF(U$6&lt;$H9+ROUNDUP(($I9-$H9+1)*$L9,0),2,1),""))</x:f>
      </x:c>
      <x:c r="V9" s="35" t="str">
        <x:f>IF(OR($A9="",$M9="Yes",$H9="",$I9=""),"",IF(AND(V$6&gt;=$H9,V$6&lt;=$I9),IF(V$6&lt;$H9+ROUNDUP(($I9-$H9+1)*$L9,0),2,1),""))</x:f>
      </x:c>
      <x:c r="W9" s="35" t="str">
        <x:f>IF(OR($A9="",$M9="Yes",$H9="",$I9=""),"",IF(AND(W$6&gt;=$H9,W$6&lt;=$I9),IF(W$6&lt;$H9+ROUNDUP(($I9-$H9+1)*$L9,0),2,1),""))</x:f>
      </x:c>
      <x:c r="X9" s="35" t="str">
        <x:f>IF(OR($A9="",$M9="Yes",$H9="",$I9=""),"",IF(AND(X$6&gt;=$H9,X$6&lt;=$I9),IF(X$6&lt;$H9+ROUNDUP(($I9-$H9+1)*$L9,0),2,1),""))</x:f>
      </x:c>
      <x:c r="Y9" s="35" t="str">
        <x:f>IF(OR($A9="",$M9="Yes",$H9="",$I9=""),"",IF(AND(Y$6&gt;=$H9,Y$6&lt;=$I9),IF(Y$6&lt;$H9+ROUNDUP(($I9-$H9+1)*$L9,0),2,1),""))</x:f>
      </x:c>
      <x:c r="Z9" s="35" t="str">
        <x:f>IF(OR($A9="",$M9="Yes",$H9="",$I9=""),"",IF(AND(Z$6&gt;=$H9,Z$6&lt;=$I9),IF(Z$6&lt;$H9+ROUNDUP(($I9-$H9+1)*$L9,0),2,1),""))</x:f>
      </x:c>
      <x:c r="AA9" s="35" t="str">
        <x:f>IF(OR($A9="",$M9="Yes",$H9="",$I9=""),"",IF(AND(AA$6&gt;=$H9,AA$6&lt;=$I9),IF(AA$6&lt;$H9+ROUNDUP(($I9-$H9+1)*$L9,0),2,1),""))</x:f>
      </x:c>
      <x:c r="AB9" s="35" t="n">
        <x:f>IF(OR($A9="",$M9="Yes",$H9="",$I9=""),"",IF(AND(AB$6&gt;=$H9,AB$6&lt;=$I9),IF(AB$6&lt;$H9+ROUNDUP(($I9-$H9+1)*$L9,0),2,1),""))</x:f>
        <x:v>2</x:v>
      </x:c>
      <x:c r="AC9" s="35" t="n">
        <x:f>IF(OR($A9="",$M9="Yes",$H9="",$I9=""),"",IF(AND(AC$6&gt;=$H9,AC$6&lt;=$I9),IF(AC$6&lt;$H9+ROUNDUP(($I9-$H9+1)*$L9,0),2,1),""))</x:f>
        <x:v>2</x:v>
      </x:c>
      <x:c r="AD9" s="35" t="n">
        <x:f>IF(OR($A9="",$M9="Yes",$H9="",$I9=""),"",IF(AND(AD$6&gt;=$H9,AD$6&lt;=$I9),IF(AD$6&lt;$H9+ROUNDUP(($I9-$H9+1)*$L9,0),2,1),""))</x:f>
        <x:v>2</x:v>
      </x:c>
      <x:c r="AE9" s="35" t="str">
        <x:f>IF(OR($A9="",$M9="Yes",$H9="",$I9=""),"",IF(AND(AE$6&gt;=$H9,AE$6&lt;=$I9),IF(AE$6&lt;$H9+ROUNDUP(($I9-$H9+1)*$L9,0),2,1),""))</x:f>
      </x:c>
      <x:c r="AF9" s="35" t="str">
        <x:f>IF(OR($A9="",$M9="Yes",$H9="",$I9=""),"",IF(AND(AF$6&gt;=$H9,AF$6&lt;=$I9),IF(AF$6&lt;$H9+ROUNDUP(($I9-$H9+1)*$L9,0),2,1),""))</x:f>
      </x:c>
      <x:c r="AG9" s="35" t="str">
        <x:f>IF(OR($A9="",$M9="Yes",$H9="",$I9=""),"",IF(AND(AG$6&gt;=$H9,AG$6&lt;=$I9),IF(AG$6&lt;$H9+ROUNDUP(($I9-$H9+1)*$L9,0),2,1),""))</x:f>
      </x:c>
      <x:c r="AH9" s="35" t="str">
        <x:f>IF(OR($A9="",$M9="Yes",$H9="",$I9=""),"",IF(AND(AH$6&gt;=$H9,AH$6&lt;=$I9),IF(AH$6&lt;$H9+ROUNDUP(($I9-$H9+1)*$L9,0),2,1),""))</x:f>
      </x:c>
      <x:c r="AI9" s="35" t="str">
        <x:f>IF(OR($A9="",$M9="Yes",$H9="",$I9=""),"",IF(AND(AI$6&gt;=$H9,AI$6&lt;=$I9),IF(AI$6&lt;$H9+ROUNDUP(($I9-$H9+1)*$L9,0),2,1),""))</x:f>
      </x:c>
      <x:c r="AJ9" s="35" t="str">
        <x:f>IF(OR($A9="",$M9="Yes",$H9="",$I9=""),"",IF(AND(AJ$6&gt;=$H9,AJ$6&lt;=$I9),IF(AJ$6&lt;$H9+ROUNDUP(($I9-$H9+1)*$L9,0),2,1),""))</x:f>
      </x:c>
      <x:c r="AK9" s="35" t="str">
        <x:f>IF(OR($A9="",$M9="Yes",$H9="",$I9=""),"",IF(AND(AK$6&gt;=$H9,AK$6&lt;=$I9),IF(AK$6&lt;$H9+ROUNDUP(($I9-$H9+1)*$L9,0),2,1),""))</x:f>
      </x:c>
      <x:c r="AL9" s="35" t="str">
        <x:f>IF(OR($A9="",$M9="Yes",$H9="",$I9=""),"",IF(AND(AL$6&gt;=$H9,AL$6&lt;=$I9),IF(AL$6&lt;$H9+ROUNDUP(($I9-$H9+1)*$L9,0),2,1),""))</x:f>
      </x:c>
      <x:c r="AM9" s="35" t="str">
        <x:f>IF(OR($A9="",$M9="Yes",$H9="",$I9=""),"",IF(AND(AM$6&gt;=$H9,AM$6&lt;=$I9),IF(AM$6&lt;$H9+ROUNDUP(($I9-$H9+1)*$L9,0),2,1),""))</x:f>
      </x:c>
      <x:c r="AN9" s="35" t="str">
        <x:f>IF(OR($A9="",$M9="Yes",$H9="",$I9=""),"",IF(AND(AN$6&gt;=$H9,AN$6&lt;=$I9),IF(AN$6&lt;$H9+ROUNDUP(($I9-$H9+1)*$L9,0),2,1),""))</x:f>
      </x:c>
      <x:c r="AO9" s="35" t="str">
        <x:f>IF(OR($A9="",$M9="Yes",$H9="",$I9=""),"",IF(AND(AO$6&gt;=$H9,AO$6&lt;=$I9),IF(AO$6&lt;$H9+ROUNDUP(($I9-$H9+1)*$L9,0),2,1),""))</x:f>
      </x:c>
      <x:c r="AP9" s="35" t="str">
        <x:f>IF(OR($A9="",$M9="Yes",$H9="",$I9=""),"",IF(AND(AP$6&gt;=$H9,AP$6&lt;=$I9),IF(AP$6&lt;$H9+ROUNDUP(($I9-$H9+1)*$L9,0),2,1),""))</x:f>
      </x:c>
      <x:c r="AQ9" s="35" t="str">
        <x:f>IF(OR($A9="",$M9="Yes",$H9="",$I9=""),"",IF(AND(AQ$6&gt;=$H9,AQ$6&lt;=$I9),IF(AQ$6&lt;$H9+ROUNDUP(($I9-$H9+1)*$L9,0),2,1),""))</x:f>
      </x:c>
      <x:c r="AR9" s="35" t="str">
        <x:f>IF(OR($A9="",$M9="Yes",$H9="",$I9=""),"",IF(AND(AR$6&gt;=$H9,AR$6&lt;=$I9),IF(AR$6&lt;$H9+ROUNDUP(($I9-$H9+1)*$L9,0),2,1),""))</x:f>
      </x:c>
      <x:c r="AS9" s="35" t="str">
        <x:f>IF(OR($A9="",$M9="Yes",$H9="",$I9=""),"",IF(AND(AS$6&gt;=$H9,AS$6&lt;=$I9),IF(AS$6&lt;$H9+ROUNDUP(($I9-$H9+1)*$L9,0),2,1),""))</x:f>
      </x:c>
      <x:c r="AT9" s="35" t="str">
        <x:f>IF(OR($A9="",$M9="Yes",$H9="",$I9=""),"",IF(AND(AT$6&gt;=$H9,AT$6&lt;=$I9),IF(AT$6&lt;$H9+ROUNDUP(($I9-$H9+1)*$L9,0),2,1),""))</x:f>
      </x:c>
      <x:c r="AU9" s="35" t="str">
        <x:f>IF(OR($A9="",$M9="Yes",$H9="",$I9=""),"",IF(AND(AU$6&gt;=$H9,AU$6&lt;=$I9),IF(AU$6&lt;$H9+ROUNDUP(($I9-$H9+1)*$L9,0),2,1),""))</x:f>
      </x:c>
      <x:c r="AV9" s="35" t="str">
        <x:f>IF(OR($A9="",$M9="Yes",$H9="",$I9=""),"",IF(AND(AV$6&gt;=$H9,AV$6&lt;=$I9),IF(AV$6&lt;$H9+ROUNDUP(($I9-$H9+1)*$L9,0),2,1),""))</x:f>
      </x:c>
      <x:c r="AW9" s="35" t="str">
        <x:f>IF(OR($A9="",$M9="Yes",$H9="",$I9=""),"",IF(AND(AW$6&gt;=$H9,AW$6&lt;=$I9),IF(AW$6&lt;$H9+ROUNDUP(($I9-$H9+1)*$L9,0),2,1),""))</x:f>
      </x:c>
      <x:c r="AX9" s="35" t="str">
        <x:f>IF(OR($A9="",$M9="Yes",$H9="",$I9=""),"",IF(AND(AX$6&gt;=$H9,AX$6&lt;=$I9),IF(AX$6&lt;$H9+ROUNDUP(($I9-$H9+1)*$L9,0),2,1),""))</x:f>
      </x:c>
      <x:c r="AY9" s="35" t="str">
        <x:f>IF(OR($A9="",$M9="Yes",$H9="",$I9=""),"",IF(AND(AY$6&gt;=$H9,AY$6&lt;=$I9),IF(AY$6&lt;$H9+ROUNDUP(($I9-$H9+1)*$L9,0),2,1),""))</x:f>
      </x:c>
      <x:c r="AZ9" s="35" t="str">
        <x:f>IF(OR($A9="",$M9="Yes",$H9="",$I9=""),"",IF(AND(AZ$6&gt;=$H9,AZ$6&lt;=$I9),IF(AZ$6&lt;$H9+ROUNDUP(($I9-$H9+1)*$L9,0),2,1),""))</x:f>
      </x:c>
      <x:c r="BA9" s="35" t="str">
        <x:f>IF(OR($A9="",$M9="Yes",$H9="",$I9=""),"",IF(AND(BA$6&gt;=$H9,BA$6&lt;=$I9),IF(BA$6&lt;$H9+ROUNDUP(($I9-$H9+1)*$L9,0),2,1),""))</x:f>
      </x:c>
      <x:c r="BB9" s="35" t="str">
        <x:f>IF(OR($A9="",$M9="Yes",$H9="",$I9=""),"",IF(AND(BB$6&gt;=$H9,BB$6&lt;=$I9),IF(BB$6&lt;$H9+ROUNDUP(($I9-$H9+1)*$L9,0),2,1),""))</x:f>
      </x:c>
      <x:c r="BC9" s="35" t="str">
        <x:f>IF(OR($A9="",$M9="Yes",$H9="",$I9=""),"",IF(AND(BC$6&gt;=$H9,BC$6&lt;=$I9),IF(BC$6&lt;$H9+ROUNDUP(($I9-$H9+1)*$L9,0),2,1),""))</x:f>
      </x:c>
      <x:c r="BD9" s="35" t="str">
        <x:f>IF(OR($A9="",$M9="Yes",$H9="",$I9=""),"",IF(AND(BD$6&gt;=$H9,BD$6&lt;=$I9),IF(BD$6&lt;$H9+ROUNDUP(($I9-$H9+1)*$L9,0),2,1),""))</x:f>
      </x:c>
      <x:c r="BE9" s="35" t="str">
        <x:f>IF(OR($A9="",$M9="Yes",$H9="",$I9=""),"",IF(AND(BE$6&gt;=$H9,BE$6&lt;=$I9),IF(BE$6&lt;$H9+ROUNDUP(($I9-$H9+1)*$L9,0),2,1),""))</x:f>
      </x:c>
      <x:c r="BF9" s="35" t="str">
        <x:f>IF(OR($A9="",$M9="Yes",$H9="",$I9=""),"",IF(AND(BF$6&gt;=$H9,BF$6&lt;=$I9),IF(BF$6&lt;$H9+ROUNDUP(($I9-$H9+1)*$L9,0),2,1),""))</x:f>
      </x:c>
      <x:c r="BG9" s="35" t="str">
        <x:f>IF(OR($A9="",$M9="Yes",$H9="",$I9=""),"",IF(AND(BG$6&gt;=$H9,BG$6&lt;=$I9),IF(BG$6&lt;$H9+ROUNDUP(($I9-$H9+1)*$L9,0),2,1),""))</x:f>
      </x:c>
      <x:c r="BH9" s="35" t="str">
        <x:f>IF(OR($A9="",$M9="Yes",$H9="",$I9=""),"",IF(AND(BH$6&gt;=$H9,BH$6&lt;=$I9),IF(BH$6&lt;$H9+ROUNDUP(($I9-$H9+1)*$L9,0),2,1),""))</x:f>
      </x:c>
      <x:c r="BI9" s="35" t="str">
        <x:f>IF(OR($A9="",$M9="Yes",$H9="",$I9=""),"",IF(AND(BI$6&gt;=$H9,BI$6&lt;=$I9),IF(BI$6&lt;$H9+ROUNDUP(($I9-$H9+1)*$L9,0),2,1),""))</x:f>
      </x:c>
      <x:c r="BJ9" s="35" t="str">
        <x:f>IF(OR($A9="",$M9="Yes",$H9="",$I9=""),"",IF(AND(BJ$6&gt;=$H9,BJ$6&lt;=$I9),IF(BJ$6&lt;$H9+ROUNDUP(($I9-$H9+1)*$L9,0),2,1),""))</x:f>
      </x:c>
      <x:c r="BK9" s="35" t="str">
        <x:f>IF(OR($A9="",$M9="Yes",$H9="",$I9=""),"",IF(AND(BK$6&gt;=$H9,BK$6&lt;=$I9),IF(BK$6&lt;$H9+ROUNDUP(($I9-$H9+1)*$L9,0),2,1),""))</x:f>
      </x:c>
      <x:c r="BL9" s="35" t="str">
        <x:f>IF(OR($A9="",$M9="Yes",$H9="",$I9=""),"",IF(AND(BL$6&gt;=$H9,BL$6&lt;=$I9),IF(BL$6&lt;$H9+ROUNDUP(($I9-$H9+1)*$L9,0),2,1),""))</x:f>
      </x:c>
      <x:c r="BM9" s="35" t="str">
        <x:f>IF(OR($A9="",$M9="Yes",$H9="",$I9=""),"",IF(AND(BM$6&gt;=$H9,BM$6&lt;=$I9),IF(BM$6&lt;$H9+ROUNDUP(($I9-$H9+1)*$L9,0),2,1),""))</x:f>
      </x:c>
      <x:c r="BN9" s="35" t="str">
        <x:f>IF(OR($A9="",$M9="Yes",$H9="",$I9=""),"",IF(AND(BN$6&gt;=$H9,BN$6&lt;=$I9),IF(BN$6&lt;$H9+ROUNDUP(($I9-$H9+1)*$L9,0),2,1),""))</x:f>
      </x:c>
      <x:c r="BO9" s="35" t="str">
        <x:f>IF(OR($A9="",$M9="Yes",$H9="",$I9=""),"",IF(AND(BO$6&gt;=$H9,BO$6&lt;=$I9),IF(BO$6&lt;$H9+ROUNDUP(($I9-$H9+1)*$L9,0),2,1),""))</x:f>
      </x:c>
      <x:c r="BP9" s="35" t="str">
        <x:f>IF(OR($A9="",$M9="Yes",$H9="",$I9=""),"",IF(AND(BP$6&gt;=$H9,BP$6&lt;=$I9),IF(BP$6&lt;$H9+ROUNDUP(($I9-$H9+1)*$L9,0),2,1),""))</x:f>
      </x:c>
      <x:c r="BQ9" s="35" t="str">
        <x:f>IF(OR($A9="",$M9="Yes",$H9="",$I9=""),"",IF(AND(BQ$6&gt;=$H9,BQ$6&lt;=$I9),IF(BQ$6&lt;$H9+ROUNDUP(($I9-$H9+1)*$L9,0),2,1),""))</x:f>
      </x:c>
      <x:c r="BR9" s="35" t="str">
        <x:f>IF(OR($A9="",$M9="Yes",$H9="",$I9=""),"",IF(AND(BR$6&gt;=$H9,BR$6&lt;=$I9),IF(BR$6&lt;$H9+ROUNDUP(($I9-$H9+1)*$L9,0),2,1),""))</x:f>
      </x:c>
      <x:c r="BS9" s="35" t="str">
        <x:f>IF(OR($A9="",$M9="Yes",$H9="",$I9=""),"",IF(AND(BS$6&gt;=$H9,BS$6&lt;=$I9),IF(BS$6&lt;$H9+ROUNDUP(($I9-$H9+1)*$L9,0),2,1),""))</x:f>
      </x:c>
      <x:c r="BT9" s="35" t="str">
        <x:f>IF(OR($A9="",$M9="Yes",$H9="",$I9=""),"",IF(AND(BT$6&gt;=$H9,BT$6&lt;=$I9),IF(BT$6&lt;$H9+ROUNDUP(($I9-$H9+1)*$L9,0),2,1),""))</x:f>
      </x:c>
      <x:c r="BU9" s="35" t="str">
        <x:f>IF(OR($A9="",$M9="Yes",$H9="",$I9=""),"",IF(AND(BU$6&gt;=$H9,BU$6&lt;=$I9),IF(BU$6&lt;$H9+ROUNDUP(($I9-$H9+1)*$L9,0),2,1),""))</x:f>
      </x:c>
      <x:c r="BV9" s="35" t="str">
        <x:f>IF(OR($A9="",$M9="Yes",$H9="",$I9=""),"",IF(AND(BV$6&gt;=$H9,BV$6&lt;=$I9),IF(BV$6&lt;$H9+ROUNDUP(($I9-$H9+1)*$L9,0),2,1),""))</x:f>
      </x:c>
      <x:c r="BW9" s="35" t="str">
        <x:f>IF(OR($A9="",$M9="Yes",$H9="",$I9=""),"",IF(AND(BW$6&gt;=$H9,BW$6&lt;=$I9),IF(BW$6&lt;$H9+ROUNDUP(($I9-$H9+1)*$L9,0),2,1),""))</x:f>
      </x:c>
      <x:c r="BX9" s="35" t="str">
        <x:f>IF(OR($A9="",$M9="Yes",$H9="",$I9=""),"",IF(AND(BX$6&gt;=$H9,BX$6&lt;=$I9),IF(BX$6&lt;$H9+ROUNDUP(($I9-$H9+1)*$L9,0),2,1),""))</x:f>
      </x:c>
      <x:c r="BY9" s="35" t="str">
        <x:f>IF(OR($A9="",$M9="Yes",$H9="",$I9=""),"",IF(AND(BY$6&gt;=$H9,BY$6&lt;=$I9),IF(BY$6&lt;$H9+ROUNDUP(($I9-$H9+1)*$L9,0),2,1),""))</x:f>
      </x:c>
      <x:c r="BZ9" s="35" t="str">
        <x:f>IF(OR($A9="",$M9="Yes",$H9="",$I9=""),"",IF(AND(BZ$6&gt;=$H9,BZ$6&lt;=$I9),IF(BZ$6&lt;$H9+ROUNDUP(($I9-$H9+1)*$L9,0),2,1),""))</x:f>
      </x:c>
      <x:c r="CA9" s="35" t="str">
        <x:f>IF(OR($A9="",$M9="Yes",$H9="",$I9=""),"",IF(AND(CA$6&gt;=$H9,CA$6&lt;=$I9),IF(CA$6&lt;$H9+ROUNDUP(($I9-$H9+1)*$L9,0),2,1),""))</x:f>
      </x:c>
    </x:row>
    <x:row r="10" ht="24" customHeight="1">
      <x:c r="A10" s="5" t="str">
        <x:v>T-004</x:v>
      </x:c>
      <x:c r="B10" s="5" t="str">
        <x:v>DEMO-001</x:v>
      </x:c>
      <x:c r="C10" s="5" t="str">
        <x:v>Launch member reminder</x:v>
      </x:c>
      <x:c r="D10" s="5" t="str">
        <x:v>CRM</x:v>
      </x:c>
      <x:c r="E10" s="5" t="str">
        <x:v>Priya Kumar</x:v>
      </x:c>
      <x:c r="F10" s="5"/>
      <x:c r="G10" s="5" t="str">
        <x:v>Studio North</x:v>
      </x:c>
      <x:c r="H10" s="10" t="n">
        <x:v>46328</x:v>
      </x:c>
      <x:c r="I10" s="10" t="n">
        <x:v>46330</x:v>
      </x:c>
      <x:c r="J10" s="10"/>
      <x:c r="K10" s="10"/>
      <x:c r="L10" s="11" t="n">
        <x:v>0</x:v>
      </x:c>
      <x:c r="M10" s="5" t="str">
        <x:v>No</x:v>
      </x:c>
      <x:c r="N10" s="16" t="str">
        <x:f>IF(A10="","",IF(M10="Yes","Cancelled",IF(ISBLANK(L10),"Missing %",IF(L10&gt;=1,"Completed",IF(OR(L10&gt;0,NOT(ISBLANK(J10))),"In progress","Not started")))))</x:f>
        <x:v>Not started</x:v>
      </x:c>
      <x:c r="O10" s="16" t="str">
        <x:f>IF(OR(A10="",N10="Completed",N10="Cancelled"),"",IF(ISBLANK(I10),"Missing deadline",IF(I10&lt;'Dashboard'!$B$5,"Overdue",IF(I10='Dashboard'!$B$5,"Due today",IF(I10&lt;='Dashboard'!$B$5+'Dashboard'!$B$6,"Due soon",IF(AND(N10="Not started",H10&lt;'Dashboard'!$B$5),"Starting late",""))))))</x:f>
        <x:v>Due soon</x:v>
      </x:c>
      <x:c r="P10" s="5"/>
      <x:c r="Q10" s="16" t="str">
        <x:f>IF(A10="","",IF(COUNTIFS('Tasks &amp; Gantt'!$A$7:$A$155,A10)&gt;1,"Duplicate task ID",IF(COUNTIFS('Campaigns &amp; Budget'!$A$7:$A$8,B10)&lt;&gt;1,"Unknown campaign",IF(OR(ISBLANK(H10),ISBLANK(I10),E10="",ISBLANK(L10)),"Missing dates / PIC / %",IF(OR(L10&lt;0,L10&gt;1),"Invalid completion",IF(I10&lt;H10,"Deadline before start",IF(AND(NOT(ISBLANK(K10)),L10&lt;&gt;1),"Finish entered but not 100%",IF(AND(NOT(ISBLANK(J10)),NOT(ISBLANK(K10)),K10&lt;J10),"Finish before start",""))))))))</x:f>
      </x:c>
      <x:c r="R10" s="1"/>
      <x:c r="S10" s="1"/>
      <x:c r="T10" s="35" t="str">
        <x:f>IF(OR($A10="",$M10="Yes",$H10="",$I10=""),"",IF(AND(T$6&gt;=$H10,T$6&lt;=$I10),IF(T$6&lt;$H10+ROUNDUP(($I10-$H10+1)*$L10,0),2,1),""))</x:f>
      </x:c>
      <x:c r="U10" s="35" t="str">
        <x:f>IF(OR($A10="",$M10="Yes",$H10="",$I10=""),"",IF(AND(U$6&gt;=$H10,U$6&lt;=$I10),IF(U$6&lt;$H10+ROUNDUP(($I10-$H10+1)*$L10,0),2,1),""))</x:f>
      </x:c>
      <x:c r="V10" s="35" t="str">
        <x:f>IF(OR($A10="",$M10="Yes",$H10="",$I10=""),"",IF(AND(V$6&gt;=$H10,V$6&lt;=$I10),IF(V$6&lt;$H10+ROUNDUP(($I10-$H10+1)*$L10,0),2,1),""))</x:f>
      </x:c>
      <x:c r="W10" s="35" t="str">
        <x:f>IF(OR($A10="",$M10="Yes",$H10="",$I10=""),"",IF(AND(W$6&gt;=$H10,W$6&lt;=$I10),IF(W$6&lt;$H10+ROUNDUP(($I10-$H10+1)*$L10,0),2,1),""))</x:f>
      </x:c>
      <x:c r="X10" s="35" t="str">
        <x:f>IF(OR($A10="",$M10="Yes",$H10="",$I10=""),"",IF(AND(X$6&gt;=$H10,X$6&lt;=$I10),IF(X$6&lt;$H10+ROUNDUP(($I10-$H10+1)*$L10,0),2,1),""))</x:f>
      </x:c>
      <x:c r="Y10" s="35" t="str">
        <x:f>IF(OR($A10="",$M10="Yes",$H10="",$I10=""),"",IF(AND(Y$6&gt;=$H10,Y$6&lt;=$I10),IF(Y$6&lt;$H10+ROUNDUP(($I10-$H10+1)*$L10,0),2,1),""))</x:f>
      </x:c>
      <x:c r="Z10" s="35" t="str">
        <x:f>IF(OR($A10="",$M10="Yes",$H10="",$I10=""),"",IF(AND(Z$6&gt;=$H10,Z$6&lt;=$I10),IF(Z$6&lt;$H10+ROUNDUP(($I10-$H10+1)*$L10,0),2,1),""))</x:f>
      </x:c>
      <x:c r="AA10" s="35" t="str">
        <x:f>IF(OR($A10="",$M10="Yes",$H10="",$I10=""),"",IF(AND(AA$6&gt;=$H10,AA$6&lt;=$I10),IF(AA$6&lt;$H10+ROUNDUP(($I10-$H10+1)*$L10,0),2,1),""))</x:f>
      </x:c>
      <x:c r="AB10" s="35" t="str">
        <x:f>IF(OR($A10="",$M10="Yes",$H10="",$I10=""),"",IF(AND(AB$6&gt;=$H10,AB$6&lt;=$I10),IF(AB$6&lt;$H10+ROUNDUP(($I10-$H10+1)*$L10,0),2,1),""))</x:f>
      </x:c>
      <x:c r="AC10" s="35" t="str">
        <x:f>IF(OR($A10="",$M10="Yes",$H10="",$I10=""),"",IF(AND(AC$6&gt;=$H10,AC$6&lt;=$I10),IF(AC$6&lt;$H10+ROUNDUP(($I10-$H10+1)*$L10,0),2,1),""))</x:f>
      </x:c>
      <x:c r="AD10" s="35" t="str">
        <x:f>IF(OR($A10="",$M10="Yes",$H10="",$I10=""),"",IF(AND(AD$6&gt;=$H10,AD$6&lt;=$I10),IF(AD$6&lt;$H10+ROUNDUP(($I10-$H10+1)*$L10,0),2,1),""))</x:f>
      </x:c>
      <x:c r="AE10" s="35" t="n">
        <x:f>IF(OR($A10="",$M10="Yes",$H10="",$I10=""),"",IF(AND(AE$6&gt;=$H10,AE$6&lt;=$I10),IF(AE$6&lt;$H10+ROUNDUP(($I10-$H10+1)*$L10,0),2,1),""))</x:f>
        <x:v>1</x:v>
      </x:c>
      <x:c r="AF10" s="35" t="n">
        <x:f>IF(OR($A10="",$M10="Yes",$H10="",$I10=""),"",IF(AND(AF$6&gt;=$H10,AF$6&lt;=$I10),IF(AF$6&lt;$H10+ROUNDUP(($I10-$H10+1)*$L10,0),2,1),""))</x:f>
        <x:v>1</x:v>
      </x:c>
      <x:c r="AG10" s="35" t="n">
        <x:f>IF(OR($A10="",$M10="Yes",$H10="",$I10=""),"",IF(AND(AG$6&gt;=$H10,AG$6&lt;=$I10),IF(AG$6&lt;$H10+ROUNDUP(($I10-$H10+1)*$L10,0),2,1),""))</x:f>
        <x:v>1</x:v>
      </x:c>
      <x:c r="AH10" s="35" t="str">
        <x:f>IF(OR($A10="",$M10="Yes",$H10="",$I10=""),"",IF(AND(AH$6&gt;=$H10,AH$6&lt;=$I10),IF(AH$6&lt;$H10+ROUNDUP(($I10-$H10+1)*$L10,0),2,1),""))</x:f>
      </x:c>
      <x:c r="AI10" s="35" t="str">
        <x:f>IF(OR($A10="",$M10="Yes",$H10="",$I10=""),"",IF(AND(AI$6&gt;=$H10,AI$6&lt;=$I10),IF(AI$6&lt;$H10+ROUNDUP(($I10-$H10+1)*$L10,0),2,1),""))</x:f>
      </x:c>
      <x:c r="AJ10" s="35" t="str">
        <x:f>IF(OR($A10="",$M10="Yes",$H10="",$I10=""),"",IF(AND(AJ$6&gt;=$H10,AJ$6&lt;=$I10),IF(AJ$6&lt;$H10+ROUNDUP(($I10-$H10+1)*$L10,0),2,1),""))</x:f>
      </x:c>
      <x:c r="AK10" s="35" t="str">
        <x:f>IF(OR($A10="",$M10="Yes",$H10="",$I10=""),"",IF(AND(AK$6&gt;=$H10,AK$6&lt;=$I10),IF(AK$6&lt;$H10+ROUNDUP(($I10-$H10+1)*$L10,0),2,1),""))</x:f>
      </x:c>
      <x:c r="AL10" s="35" t="str">
        <x:f>IF(OR($A10="",$M10="Yes",$H10="",$I10=""),"",IF(AND(AL$6&gt;=$H10,AL$6&lt;=$I10),IF(AL$6&lt;$H10+ROUNDUP(($I10-$H10+1)*$L10,0),2,1),""))</x:f>
      </x:c>
      <x:c r="AM10" s="35" t="str">
        <x:f>IF(OR($A10="",$M10="Yes",$H10="",$I10=""),"",IF(AND(AM$6&gt;=$H10,AM$6&lt;=$I10),IF(AM$6&lt;$H10+ROUNDUP(($I10-$H10+1)*$L10,0),2,1),""))</x:f>
      </x:c>
      <x:c r="AN10" s="35" t="str">
        <x:f>IF(OR($A10="",$M10="Yes",$H10="",$I10=""),"",IF(AND(AN$6&gt;=$H10,AN$6&lt;=$I10),IF(AN$6&lt;$H10+ROUNDUP(($I10-$H10+1)*$L10,0),2,1),""))</x:f>
      </x:c>
      <x:c r="AO10" s="35" t="str">
        <x:f>IF(OR($A10="",$M10="Yes",$H10="",$I10=""),"",IF(AND(AO$6&gt;=$H10,AO$6&lt;=$I10),IF(AO$6&lt;$H10+ROUNDUP(($I10-$H10+1)*$L10,0),2,1),""))</x:f>
      </x:c>
      <x:c r="AP10" s="35" t="str">
        <x:f>IF(OR($A10="",$M10="Yes",$H10="",$I10=""),"",IF(AND(AP$6&gt;=$H10,AP$6&lt;=$I10),IF(AP$6&lt;$H10+ROUNDUP(($I10-$H10+1)*$L10,0),2,1),""))</x:f>
      </x:c>
      <x:c r="AQ10" s="35" t="str">
        <x:f>IF(OR($A10="",$M10="Yes",$H10="",$I10=""),"",IF(AND(AQ$6&gt;=$H10,AQ$6&lt;=$I10),IF(AQ$6&lt;$H10+ROUNDUP(($I10-$H10+1)*$L10,0),2,1),""))</x:f>
      </x:c>
      <x:c r="AR10" s="35" t="str">
        <x:f>IF(OR($A10="",$M10="Yes",$H10="",$I10=""),"",IF(AND(AR$6&gt;=$H10,AR$6&lt;=$I10),IF(AR$6&lt;$H10+ROUNDUP(($I10-$H10+1)*$L10,0),2,1),""))</x:f>
      </x:c>
      <x:c r="AS10" s="35" t="str">
        <x:f>IF(OR($A10="",$M10="Yes",$H10="",$I10=""),"",IF(AND(AS$6&gt;=$H10,AS$6&lt;=$I10),IF(AS$6&lt;$H10+ROUNDUP(($I10-$H10+1)*$L10,0),2,1),""))</x:f>
      </x:c>
      <x:c r="AT10" s="35" t="str">
        <x:f>IF(OR($A10="",$M10="Yes",$H10="",$I10=""),"",IF(AND(AT$6&gt;=$H10,AT$6&lt;=$I10),IF(AT$6&lt;$H10+ROUNDUP(($I10-$H10+1)*$L10,0),2,1),""))</x:f>
      </x:c>
      <x:c r="AU10" s="35" t="str">
        <x:f>IF(OR($A10="",$M10="Yes",$H10="",$I10=""),"",IF(AND(AU$6&gt;=$H10,AU$6&lt;=$I10),IF(AU$6&lt;$H10+ROUNDUP(($I10-$H10+1)*$L10,0),2,1),""))</x:f>
      </x:c>
      <x:c r="AV10" s="35" t="str">
        <x:f>IF(OR($A10="",$M10="Yes",$H10="",$I10=""),"",IF(AND(AV$6&gt;=$H10,AV$6&lt;=$I10),IF(AV$6&lt;$H10+ROUNDUP(($I10-$H10+1)*$L10,0),2,1),""))</x:f>
      </x:c>
      <x:c r="AW10" s="35" t="str">
        <x:f>IF(OR($A10="",$M10="Yes",$H10="",$I10=""),"",IF(AND(AW$6&gt;=$H10,AW$6&lt;=$I10),IF(AW$6&lt;$H10+ROUNDUP(($I10-$H10+1)*$L10,0),2,1),""))</x:f>
      </x:c>
      <x:c r="AX10" s="35" t="str">
        <x:f>IF(OR($A10="",$M10="Yes",$H10="",$I10=""),"",IF(AND(AX$6&gt;=$H10,AX$6&lt;=$I10),IF(AX$6&lt;$H10+ROUNDUP(($I10-$H10+1)*$L10,0),2,1),""))</x:f>
      </x:c>
      <x:c r="AY10" s="35" t="str">
        <x:f>IF(OR($A10="",$M10="Yes",$H10="",$I10=""),"",IF(AND(AY$6&gt;=$H10,AY$6&lt;=$I10),IF(AY$6&lt;$H10+ROUNDUP(($I10-$H10+1)*$L10,0),2,1),""))</x:f>
      </x:c>
      <x:c r="AZ10" s="35" t="str">
        <x:f>IF(OR($A10="",$M10="Yes",$H10="",$I10=""),"",IF(AND(AZ$6&gt;=$H10,AZ$6&lt;=$I10),IF(AZ$6&lt;$H10+ROUNDUP(($I10-$H10+1)*$L10,0),2,1),""))</x:f>
      </x:c>
      <x:c r="BA10" s="35" t="str">
        <x:f>IF(OR($A10="",$M10="Yes",$H10="",$I10=""),"",IF(AND(BA$6&gt;=$H10,BA$6&lt;=$I10),IF(BA$6&lt;$H10+ROUNDUP(($I10-$H10+1)*$L10,0),2,1),""))</x:f>
      </x:c>
      <x:c r="BB10" s="35" t="str">
        <x:f>IF(OR($A10="",$M10="Yes",$H10="",$I10=""),"",IF(AND(BB$6&gt;=$H10,BB$6&lt;=$I10),IF(BB$6&lt;$H10+ROUNDUP(($I10-$H10+1)*$L10,0),2,1),""))</x:f>
      </x:c>
      <x:c r="BC10" s="35" t="str">
        <x:f>IF(OR($A10="",$M10="Yes",$H10="",$I10=""),"",IF(AND(BC$6&gt;=$H10,BC$6&lt;=$I10),IF(BC$6&lt;$H10+ROUNDUP(($I10-$H10+1)*$L10,0),2,1),""))</x:f>
      </x:c>
      <x:c r="BD10" s="35" t="str">
        <x:f>IF(OR($A10="",$M10="Yes",$H10="",$I10=""),"",IF(AND(BD$6&gt;=$H10,BD$6&lt;=$I10),IF(BD$6&lt;$H10+ROUNDUP(($I10-$H10+1)*$L10,0),2,1),""))</x:f>
      </x:c>
      <x:c r="BE10" s="35" t="str">
        <x:f>IF(OR($A10="",$M10="Yes",$H10="",$I10=""),"",IF(AND(BE$6&gt;=$H10,BE$6&lt;=$I10),IF(BE$6&lt;$H10+ROUNDUP(($I10-$H10+1)*$L10,0),2,1),""))</x:f>
      </x:c>
      <x:c r="BF10" s="35" t="str">
        <x:f>IF(OR($A10="",$M10="Yes",$H10="",$I10=""),"",IF(AND(BF$6&gt;=$H10,BF$6&lt;=$I10),IF(BF$6&lt;$H10+ROUNDUP(($I10-$H10+1)*$L10,0),2,1),""))</x:f>
      </x:c>
      <x:c r="BG10" s="35" t="str">
        <x:f>IF(OR($A10="",$M10="Yes",$H10="",$I10=""),"",IF(AND(BG$6&gt;=$H10,BG$6&lt;=$I10),IF(BG$6&lt;$H10+ROUNDUP(($I10-$H10+1)*$L10,0),2,1),""))</x:f>
      </x:c>
      <x:c r="BH10" s="35" t="str">
        <x:f>IF(OR($A10="",$M10="Yes",$H10="",$I10=""),"",IF(AND(BH$6&gt;=$H10,BH$6&lt;=$I10),IF(BH$6&lt;$H10+ROUNDUP(($I10-$H10+1)*$L10,0),2,1),""))</x:f>
      </x:c>
      <x:c r="BI10" s="35" t="str">
        <x:f>IF(OR($A10="",$M10="Yes",$H10="",$I10=""),"",IF(AND(BI$6&gt;=$H10,BI$6&lt;=$I10),IF(BI$6&lt;$H10+ROUNDUP(($I10-$H10+1)*$L10,0),2,1),""))</x:f>
      </x:c>
      <x:c r="BJ10" s="35" t="str">
        <x:f>IF(OR($A10="",$M10="Yes",$H10="",$I10=""),"",IF(AND(BJ$6&gt;=$H10,BJ$6&lt;=$I10),IF(BJ$6&lt;$H10+ROUNDUP(($I10-$H10+1)*$L10,0),2,1),""))</x:f>
      </x:c>
      <x:c r="BK10" s="35" t="str">
        <x:f>IF(OR($A10="",$M10="Yes",$H10="",$I10=""),"",IF(AND(BK$6&gt;=$H10,BK$6&lt;=$I10),IF(BK$6&lt;$H10+ROUNDUP(($I10-$H10+1)*$L10,0),2,1),""))</x:f>
      </x:c>
      <x:c r="BL10" s="35" t="str">
        <x:f>IF(OR($A10="",$M10="Yes",$H10="",$I10=""),"",IF(AND(BL$6&gt;=$H10,BL$6&lt;=$I10),IF(BL$6&lt;$H10+ROUNDUP(($I10-$H10+1)*$L10,0),2,1),""))</x:f>
      </x:c>
      <x:c r="BM10" s="35" t="str">
        <x:f>IF(OR($A10="",$M10="Yes",$H10="",$I10=""),"",IF(AND(BM$6&gt;=$H10,BM$6&lt;=$I10),IF(BM$6&lt;$H10+ROUNDUP(($I10-$H10+1)*$L10,0),2,1),""))</x:f>
      </x:c>
      <x:c r="BN10" s="35" t="str">
        <x:f>IF(OR($A10="",$M10="Yes",$H10="",$I10=""),"",IF(AND(BN$6&gt;=$H10,BN$6&lt;=$I10),IF(BN$6&lt;$H10+ROUNDUP(($I10-$H10+1)*$L10,0),2,1),""))</x:f>
      </x:c>
      <x:c r="BO10" s="35" t="str">
        <x:f>IF(OR($A10="",$M10="Yes",$H10="",$I10=""),"",IF(AND(BO$6&gt;=$H10,BO$6&lt;=$I10),IF(BO$6&lt;$H10+ROUNDUP(($I10-$H10+1)*$L10,0),2,1),""))</x:f>
      </x:c>
      <x:c r="BP10" s="35" t="str">
        <x:f>IF(OR($A10="",$M10="Yes",$H10="",$I10=""),"",IF(AND(BP$6&gt;=$H10,BP$6&lt;=$I10),IF(BP$6&lt;$H10+ROUNDUP(($I10-$H10+1)*$L10,0),2,1),""))</x:f>
      </x:c>
      <x:c r="BQ10" s="35" t="str">
        <x:f>IF(OR($A10="",$M10="Yes",$H10="",$I10=""),"",IF(AND(BQ$6&gt;=$H10,BQ$6&lt;=$I10),IF(BQ$6&lt;$H10+ROUNDUP(($I10-$H10+1)*$L10,0),2,1),""))</x:f>
      </x:c>
      <x:c r="BR10" s="35" t="str">
        <x:f>IF(OR($A10="",$M10="Yes",$H10="",$I10=""),"",IF(AND(BR$6&gt;=$H10,BR$6&lt;=$I10),IF(BR$6&lt;$H10+ROUNDUP(($I10-$H10+1)*$L10,0),2,1),""))</x:f>
      </x:c>
      <x:c r="BS10" s="35" t="str">
        <x:f>IF(OR($A10="",$M10="Yes",$H10="",$I10=""),"",IF(AND(BS$6&gt;=$H10,BS$6&lt;=$I10),IF(BS$6&lt;$H10+ROUNDUP(($I10-$H10+1)*$L10,0),2,1),""))</x:f>
      </x:c>
      <x:c r="BT10" s="35" t="str">
        <x:f>IF(OR($A10="",$M10="Yes",$H10="",$I10=""),"",IF(AND(BT$6&gt;=$H10,BT$6&lt;=$I10),IF(BT$6&lt;$H10+ROUNDUP(($I10-$H10+1)*$L10,0),2,1),""))</x:f>
      </x:c>
      <x:c r="BU10" s="35" t="str">
        <x:f>IF(OR($A10="",$M10="Yes",$H10="",$I10=""),"",IF(AND(BU$6&gt;=$H10,BU$6&lt;=$I10),IF(BU$6&lt;$H10+ROUNDUP(($I10-$H10+1)*$L10,0),2,1),""))</x:f>
      </x:c>
      <x:c r="BV10" s="35" t="str">
        <x:f>IF(OR($A10="",$M10="Yes",$H10="",$I10=""),"",IF(AND(BV$6&gt;=$H10,BV$6&lt;=$I10),IF(BV$6&lt;$H10+ROUNDUP(($I10-$H10+1)*$L10,0),2,1),""))</x:f>
      </x:c>
      <x:c r="BW10" s="35" t="str">
        <x:f>IF(OR($A10="",$M10="Yes",$H10="",$I10=""),"",IF(AND(BW$6&gt;=$H10,BW$6&lt;=$I10),IF(BW$6&lt;$H10+ROUNDUP(($I10-$H10+1)*$L10,0),2,1),""))</x:f>
      </x:c>
      <x:c r="BX10" s="35" t="str">
        <x:f>IF(OR($A10="",$M10="Yes",$H10="",$I10=""),"",IF(AND(BX$6&gt;=$H10,BX$6&lt;=$I10),IF(BX$6&lt;$H10+ROUNDUP(($I10-$H10+1)*$L10,0),2,1),""))</x:f>
      </x:c>
      <x:c r="BY10" s="35" t="str">
        <x:f>IF(OR($A10="",$M10="Yes",$H10="",$I10=""),"",IF(AND(BY$6&gt;=$H10,BY$6&lt;=$I10),IF(BY$6&lt;$H10+ROUNDUP(($I10-$H10+1)*$L10,0),2,1),""))</x:f>
      </x:c>
      <x:c r="BZ10" s="35" t="str">
        <x:f>IF(OR($A10="",$M10="Yes",$H10="",$I10=""),"",IF(AND(BZ$6&gt;=$H10,BZ$6&lt;=$I10),IF(BZ$6&lt;$H10+ROUNDUP(($I10-$H10+1)*$L10,0),2,1),""))</x:f>
      </x:c>
      <x:c r="CA10" s="35" t="str">
        <x:f>IF(OR($A10="",$M10="Yes",$H10="",$I10=""),"",IF(AND(CA$6&gt;=$H10,CA$6&lt;=$I10),IF(CA$6&lt;$H10+ROUNDUP(($I10-$H10+1)*$L10,0),2,1),""))</x:f>
      </x:c>
    </x:row>
    <x:row r="11" ht="24" customHeight="1">
      <x:c r="A11" s="5" t="str">
        <x:v>T-005</x:v>
      </x:c>
      <x:c r="B11" s="5" t="str">
        <x:v>DEMO-001</x:v>
      </x:c>
      <x:c r="C11" s="5" t="str">
        <x:v>Replenish reward stock</x:v>
      </x:c>
      <x:c r="D11" s="5" t="str">
        <x:v>Rewards</x:v>
      </x:c>
      <x:c r="E11" s="5" t="str">
        <x:v>Jamie Lee</x:v>
      </x:c>
      <x:c r="F11" s="5"/>
      <x:c r="G11" s="5" t="str">
        <x:v>Gift Supply Co</x:v>
      </x:c>
      <x:c r="H11" s="10" t="n">
        <x:v>46326</x:v>
      </x:c>
      <x:c r="I11" s="10" t="n">
        <x:v>46329</x:v>
      </x:c>
      <x:c r="J11" s="10"/>
      <x:c r="K11" s="10"/>
      <x:c r="L11" s="11" t="n">
        <x:v>0</x:v>
      </x:c>
      <x:c r="M11" s="5" t="str">
        <x:v>No</x:v>
      </x:c>
      <x:c r="N11" s="16" t="str">
        <x:f>IF(A11="","",IF(M11="Yes","Cancelled",IF(ISBLANK(L11),"Missing %",IF(L11&gt;=1,"Completed",IF(OR(L11&gt;0,NOT(ISBLANK(J11))),"In progress","Not started")))))</x:f>
        <x:v>Not started</x:v>
      </x:c>
      <x:c r="O11" s="16" t="str">
        <x:f>IF(OR(A11="",N11="Completed",N11="Cancelled"),"",IF(ISBLANK(I11),"Missing deadline",IF(I11&lt;'Dashboard'!$B$5,"Overdue",IF(I11='Dashboard'!$B$5,"Due today",IF(I11&lt;='Dashboard'!$B$5+'Dashboard'!$B$6,"Due soon",IF(AND(N11="Not started",H11&lt;'Dashboard'!$B$5),"Starting late",""))))))</x:f>
        <x:v>Due soon</x:v>
      </x:c>
      <x:c r="P11" s="5"/>
      <x:c r="Q11" s="16" t="str">
        <x:f>IF(A11="","",IF(COUNTIFS('Tasks &amp; Gantt'!$A$7:$A$155,A11)&gt;1,"Duplicate task ID",IF(COUNTIFS('Campaigns &amp; Budget'!$A$7:$A$8,B11)&lt;&gt;1,"Unknown campaign",IF(OR(ISBLANK(H11),ISBLANK(I11),E11="",ISBLANK(L11)),"Missing dates / PIC / %",IF(OR(L11&lt;0,L11&gt;1),"Invalid completion",IF(I11&lt;H11,"Deadline before start",IF(AND(NOT(ISBLANK(K11)),L11&lt;&gt;1),"Finish entered but not 100%",IF(AND(NOT(ISBLANK(J11)),NOT(ISBLANK(K11)),K11&lt;J11),"Finish before start",""))))))))</x:f>
      </x:c>
      <x:c r="R11" s="1"/>
      <x:c r="S11" s="1"/>
      <x:c r="T11" s="35" t="str">
        <x:f>IF(OR($A11="",$M11="Yes",$H11="",$I11=""),"",IF(AND(T$6&gt;=$H11,T$6&lt;=$I11),IF(T$6&lt;$H11+ROUNDUP(($I11-$H11+1)*$L11,0),2,1),""))</x:f>
      </x:c>
      <x:c r="U11" s="35" t="str">
        <x:f>IF(OR($A11="",$M11="Yes",$H11="",$I11=""),"",IF(AND(U$6&gt;=$H11,U$6&lt;=$I11),IF(U$6&lt;$H11+ROUNDUP(($I11-$H11+1)*$L11,0),2,1),""))</x:f>
      </x:c>
      <x:c r="V11" s="35" t="str">
        <x:f>IF(OR($A11="",$M11="Yes",$H11="",$I11=""),"",IF(AND(V$6&gt;=$H11,V$6&lt;=$I11),IF(V$6&lt;$H11+ROUNDUP(($I11-$H11+1)*$L11,0),2,1),""))</x:f>
      </x:c>
      <x:c r="W11" s="35" t="str">
        <x:f>IF(OR($A11="",$M11="Yes",$H11="",$I11=""),"",IF(AND(W$6&gt;=$H11,W$6&lt;=$I11),IF(W$6&lt;$H11+ROUNDUP(($I11-$H11+1)*$L11,0),2,1),""))</x:f>
      </x:c>
      <x:c r="X11" s="35" t="str">
        <x:f>IF(OR($A11="",$M11="Yes",$H11="",$I11=""),"",IF(AND(X$6&gt;=$H11,X$6&lt;=$I11),IF(X$6&lt;$H11+ROUNDUP(($I11-$H11+1)*$L11,0),2,1),""))</x:f>
      </x:c>
      <x:c r="Y11" s="35" t="str">
        <x:f>IF(OR($A11="",$M11="Yes",$H11="",$I11=""),"",IF(AND(Y$6&gt;=$H11,Y$6&lt;=$I11),IF(Y$6&lt;$H11+ROUNDUP(($I11-$H11+1)*$L11,0),2,1),""))</x:f>
      </x:c>
      <x:c r="Z11" s="35" t="str">
        <x:f>IF(OR($A11="",$M11="Yes",$H11="",$I11=""),"",IF(AND(Z$6&gt;=$H11,Z$6&lt;=$I11),IF(Z$6&lt;$H11+ROUNDUP(($I11-$H11+1)*$L11,0),2,1),""))</x:f>
      </x:c>
      <x:c r="AA11" s="35" t="str">
        <x:f>IF(OR($A11="",$M11="Yes",$H11="",$I11=""),"",IF(AND(AA$6&gt;=$H11,AA$6&lt;=$I11),IF(AA$6&lt;$H11+ROUNDUP(($I11-$H11+1)*$L11,0),2,1),""))</x:f>
      </x:c>
      <x:c r="AB11" s="35" t="str">
        <x:f>IF(OR($A11="",$M11="Yes",$H11="",$I11=""),"",IF(AND(AB$6&gt;=$H11,AB$6&lt;=$I11),IF(AB$6&lt;$H11+ROUNDUP(($I11-$H11+1)*$L11,0),2,1),""))</x:f>
      </x:c>
      <x:c r="AC11" s="35" t="n">
        <x:f>IF(OR($A11="",$M11="Yes",$H11="",$I11=""),"",IF(AND(AC$6&gt;=$H11,AC$6&lt;=$I11),IF(AC$6&lt;$H11+ROUNDUP(($I11-$H11+1)*$L11,0),2,1),""))</x:f>
        <x:v>1</x:v>
      </x:c>
      <x:c r="AD11" s="35" t="n">
        <x:f>IF(OR($A11="",$M11="Yes",$H11="",$I11=""),"",IF(AND(AD$6&gt;=$H11,AD$6&lt;=$I11),IF(AD$6&lt;$H11+ROUNDUP(($I11-$H11+1)*$L11,0),2,1),""))</x:f>
        <x:v>1</x:v>
      </x:c>
      <x:c r="AE11" s="35" t="n">
        <x:f>IF(OR($A11="",$M11="Yes",$H11="",$I11=""),"",IF(AND(AE$6&gt;=$H11,AE$6&lt;=$I11),IF(AE$6&lt;$H11+ROUNDUP(($I11-$H11+1)*$L11,0),2,1),""))</x:f>
        <x:v>1</x:v>
      </x:c>
      <x:c r="AF11" s="35" t="n">
        <x:f>IF(OR($A11="",$M11="Yes",$H11="",$I11=""),"",IF(AND(AF$6&gt;=$H11,AF$6&lt;=$I11),IF(AF$6&lt;$H11+ROUNDUP(($I11-$H11+1)*$L11,0),2,1),""))</x:f>
        <x:v>1</x:v>
      </x:c>
      <x:c r="AG11" s="35" t="str">
        <x:f>IF(OR($A11="",$M11="Yes",$H11="",$I11=""),"",IF(AND(AG$6&gt;=$H11,AG$6&lt;=$I11),IF(AG$6&lt;$H11+ROUNDUP(($I11-$H11+1)*$L11,0),2,1),""))</x:f>
      </x:c>
      <x:c r="AH11" s="35" t="str">
        <x:f>IF(OR($A11="",$M11="Yes",$H11="",$I11=""),"",IF(AND(AH$6&gt;=$H11,AH$6&lt;=$I11),IF(AH$6&lt;$H11+ROUNDUP(($I11-$H11+1)*$L11,0),2,1),""))</x:f>
      </x:c>
      <x:c r="AI11" s="35" t="str">
        <x:f>IF(OR($A11="",$M11="Yes",$H11="",$I11=""),"",IF(AND(AI$6&gt;=$H11,AI$6&lt;=$I11),IF(AI$6&lt;$H11+ROUNDUP(($I11-$H11+1)*$L11,0),2,1),""))</x:f>
      </x:c>
      <x:c r="AJ11" s="35" t="str">
        <x:f>IF(OR($A11="",$M11="Yes",$H11="",$I11=""),"",IF(AND(AJ$6&gt;=$H11,AJ$6&lt;=$I11),IF(AJ$6&lt;$H11+ROUNDUP(($I11-$H11+1)*$L11,0),2,1),""))</x:f>
      </x:c>
      <x:c r="AK11" s="35" t="str">
        <x:f>IF(OR($A11="",$M11="Yes",$H11="",$I11=""),"",IF(AND(AK$6&gt;=$H11,AK$6&lt;=$I11),IF(AK$6&lt;$H11+ROUNDUP(($I11-$H11+1)*$L11,0),2,1),""))</x:f>
      </x:c>
      <x:c r="AL11" s="35" t="str">
        <x:f>IF(OR($A11="",$M11="Yes",$H11="",$I11=""),"",IF(AND(AL$6&gt;=$H11,AL$6&lt;=$I11),IF(AL$6&lt;$H11+ROUNDUP(($I11-$H11+1)*$L11,0),2,1),""))</x:f>
      </x:c>
      <x:c r="AM11" s="35" t="str">
        <x:f>IF(OR($A11="",$M11="Yes",$H11="",$I11=""),"",IF(AND(AM$6&gt;=$H11,AM$6&lt;=$I11),IF(AM$6&lt;$H11+ROUNDUP(($I11-$H11+1)*$L11,0),2,1),""))</x:f>
      </x:c>
      <x:c r="AN11" s="35" t="str">
        <x:f>IF(OR($A11="",$M11="Yes",$H11="",$I11=""),"",IF(AND(AN$6&gt;=$H11,AN$6&lt;=$I11),IF(AN$6&lt;$H11+ROUNDUP(($I11-$H11+1)*$L11,0),2,1),""))</x:f>
      </x:c>
      <x:c r="AO11" s="35" t="str">
        <x:f>IF(OR($A11="",$M11="Yes",$H11="",$I11=""),"",IF(AND(AO$6&gt;=$H11,AO$6&lt;=$I11),IF(AO$6&lt;$H11+ROUNDUP(($I11-$H11+1)*$L11,0),2,1),""))</x:f>
      </x:c>
      <x:c r="AP11" s="35" t="str">
        <x:f>IF(OR($A11="",$M11="Yes",$H11="",$I11=""),"",IF(AND(AP$6&gt;=$H11,AP$6&lt;=$I11),IF(AP$6&lt;$H11+ROUNDUP(($I11-$H11+1)*$L11,0),2,1),""))</x:f>
      </x:c>
      <x:c r="AQ11" s="35" t="str">
        <x:f>IF(OR($A11="",$M11="Yes",$H11="",$I11=""),"",IF(AND(AQ$6&gt;=$H11,AQ$6&lt;=$I11),IF(AQ$6&lt;$H11+ROUNDUP(($I11-$H11+1)*$L11,0),2,1),""))</x:f>
      </x:c>
      <x:c r="AR11" s="35" t="str">
        <x:f>IF(OR($A11="",$M11="Yes",$H11="",$I11=""),"",IF(AND(AR$6&gt;=$H11,AR$6&lt;=$I11),IF(AR$6&lt;$H11+ROUNDUP(($I11-$H11+1)*$L11,0),2,1),""))</x:f>
      </x:c>
      <x:c r="AS11" s="35" t="str">
        <x:f>IF(OR($A11="",$M11="Yes",$H11="",$I11=""),"",IF(AND(AS$6&gt;=$H11,AS$6&lt;=$I11),IF(AS$6&lt;$H11+ROUNDUP(($I11-$H11+1)*$L11,0),2,1),""))</x:f>
      </x:c>
      <x:c r="AT11" s="35" t="str">
        <x:f>IF(OR($A11="",$M11="Yes",$H11="",$I11=""),"",IF(AND(AT$6&gt;=$H11,AT$6&lt;=$I11),IF(AT$6&lt;$H11+ROUNDUP(($I11-$H11+1)*$L11,0),2,1),""))</x:f>
      </x:c>
      <x:c r="AU11" s="35" t="str">
        <x:f>IF(OR($A11="",$M11="Yes",$H11="",$I11=""),"",IF(AND(AU$6&gt;=$H11,AU$6&lt;=$I11),IF(AU$6&lt;$H11+ROUNDUP(($I11-$H11+1)*$L11,0),2,1),""))</x:f>
      </x:c>
      <x:c r="AV11" s="35" t="str">
        <x:f>IF(OR($A11="",$M11="Yes",$H11="",$I11=""),"",IF(AND(AV$6&gt;=$H11,AV$6&lt;=$I11),IF(AV$6&lt;$H11+ROUNDUP(($I11-$H11+1)*$L11,0),2,1),""))</x:f>
      </x:c>
      <x:c r="AW11" s="35" t="str">
        <x:f>IF(OR($A11="",$M11="Yes",$H11="",$I11=""),"",IF(AND(AW$6&gt;=$H11,AW$6&lt;=$I11),IF(AW$6&lt;$H11+ROUNDUP(($I11-$H11+1)*$L11,0),2,1),""))</x:f>
      </x:c>
      <x:c r="AX11" s="35" t="str">
        <x:f>IF(OR($A11="",$M11="Yes",$H11="",$I11=""),"",IF(AND(AX$6&gt;=$H11,AX$6&lt;=$I11),IF(AX$6&lt;$H11+ROUNDUP(($I11-$H11+1)*$L11,0),2,1),""))</x:f>
      </x:c>
      <x:c r="AY11" s="35" t="str">
        <x:f>IF(OR($A11="",$M11="Yes",$H11="",$I11=""),"",IF(AND(AY$6&gt;=$H11,AY$6&lt;=$I11),IF(AY$6&lt;$H11+ROUNDUP(($I11-$H11+1)*$L11,0),2,1),""))</x:f>
      </x:c>
      <x:c r="AZ11" s="35" t="str">
        <x:f>IF(OR($A11="",$M11="Yes",$H11="",$I11=""),"",IF(AND(AZ$6&gt;=$H11,AZ$6&lt;=$I11),IF(AZ$6&lt;$H11+ROUNDUP(($I11-$H11+1)*$L11,0),2,1),""))</x:f>
      </x:c>
      <x:c r="BA11" s="35" t="str">
        <x:f>IF(OR($A11="",$M11="Yes",$H11="",$I11=""),"",IF(AND(BA$6&gt;=$H11,BA$6&lt;=$I11),IF(BA$6&lt;$H11+ROUNDUP(($I11-$H11+1)*$L11,0),2,1),""))</x:f>
      </x:c>
      <x:c r="BB11" s="35" t="str">
        <x:f>IF(OR($A11="",$M11="Yes",$H11="",$I11=""),"",IF(AND(BB$6&gt;=$H11,BB$6&lt;=$I11),IF(BB$6&lt;$H11+ROUNDUP(($I11-$H11+1)*$L11,0),2,1),""))</x:f>
      </x:c>
      <x:c r="BC11" s="35" t="str">
        <x:f>IF(OR($A11="",$M11="Yes",$H11="",$I11=""),"",IF(AND(BC$6&gt;=$H11,BC$6&lt;=$I11),IF(BC$6&lt;$H11+ROUNDUP(($I11-$H11+1)*$L11,0),2,1),""))</x:f>
      </x:c>
      <x:c r="BD11" s="35" t="str">
        <x:f>IF(OR($A11="",$M11="Yes",$H11="",$I11=""),"",IF(AND(BD$6&gt;=$H11,BD$6&lt;=$I11),IF(BD$6&lt;$H11+ROUNDUP(($I11-$H11+1)*$L11,0),2,1),""))</x:f>
      </x:c>
      <x:c r="BE11" s="35" t="str">
        <x:f>IF(OR($A11="",$M11="Yes",$H11="",$I11=""),"",IF(AND(BE$6&gt;=$H11,BE$6&lt;=$I11),IF(BE$6&lt;$H11+ROUNDUP(($I11-$H11+1)*$L11,0),2,1),""))</x:f>
      </x:c>
      <x:c r="BF11" s="35" t="str">
        <x:f>IF(OR($A11="",$M11="Yes",$H11="",$I11=""),"",IF(AND(BF$6&gt;=$H11,BF$6&lt;=$I11),IF(BF$6&lt;$H11+ROUNDUP(($I11-$H11+1)*$L11,0),2,1),""))</x:f>
      </x:c>
      <x:c r="BG11" s="35" t="str">
        <x:f>IF(OR($A11="",$M11="Yes",$H11="",$I11=""),"",IF(AND(BG$6&gt;=$H11,BG$6&lt;=$I11),IF(BG$6&lt;$H11+ROUNDUP(($I11-$H11+1)*$L11,0),2,1),""))</x:f>
      </x:c>
      <x:c r="BH11" s="35" t="str">
        <x:f>IF(OR($A11="",$M11="Yes",$H11="",$I11=""),"",IF(AND(BH$6&gt;=$H11,BH$6&lt;=$I11),IF(BH$6&lt;$H11+ROUNDUP(($I11-$H11+1)*$L11,0),2,1),""))</x:f>
      </x:c>
      <x:c r="BI11" s="35" t="str">
        <x:f>IF(OR($A11="",$M11="Yes",$H11="",$I11=""),"",IF(AND(BI$6&gt;=$H11,BI$6&lt;=$I11),IF(BI$6&lt;$H11+ROUNDUP(($I11-$H11+1)*$L11,0),2,1),""))</x:f>
      </x:c>
      <x:c r="BJ11" s="35" t="str">
        <x:f>IF(OR($A11="",$M11="Yes",$H11="",$I11=""),"",IF(AND(BJ$6&gt;=$H11,BJ$6&lt;=$I11),IF(BJ$6&lt;$H11+ROUNDUP(($I11-$H11+1)*$L11,0),2,1),""))</x:f>
      </x:c>
      <x:c r="BK11" s="35" t="str">
        <x:f>IF(OR($A11="",$M11="Yes",$H11="",$I11=""),"",IF(AND(BK$6&gt;=$H11,BK$6&lt;=$I11),IF(BK$6&lt;$H11+ROUNDUP(($I11-$H11+1)*$L11,0),2,1),""))</x:f>
      </x:c>
      <x:c r="BL11" s="35" t="str">
        <x:f>IF(OR($A11="",$M11="Yes",$H11="",$I11=""),"",IF(AND(BL$6&gt;=$H11,BL$6&lt;=$I11),IF(BL$6&lt;$H11+ROUNDUP(($I11-$H11+1)*$L11,0),2,1),""))</x:f>
      </x:c>
      <x:c r="BM11" s="35" t="str">
        <x:f>IF(OR($A11="",$M11="Yes",$H11="",$I11=""),"",IF(AND(BM$6&gt;=$H11,BM$6&lt;=$I11),IF(BM$6&lt;$H11+ROUNDUP(($I11-$H11+1)*$L11,0),2,1),""))</x:f>
      </x:c>
      <x:c r="BN11" s="35" t="str">
        <x:f>IF(OR($A11="",$M11="Yes",$H11="",$I11=""),"",IF(AND(BN$6&gt;=$H11,BN$6&lt;=$I11),IF(BN$6&lt;$H11+ROUNDUP(($I11-$H11+1)*$L11,0),2,1),""))</x:f>
      </x:c>
      <x:c r="BO11" s="35" t="str">
        <x:f>IF(OR($A11="",$M11="Yes",$H11="",$I11=""),"",IF(AND(BO$6&gt;=$H11,BO$6&lt;=$I11),IF(BO$6&lt;$H11+ROUNDUP(($I11-$H11+1)*$L11,0),2,1),""))</x:f>
      </x:c>
      <x:c r="BP11" s="35" t="str">
        <x:f>IF(OR($A11="",$M11="Yes",$H11="",$I11=""),"",IF(AND(BP$6&gt;=$H11,BP$6&lt;=$I11),IF(BP$6&lt;$H11+ROUNDUP(($I11-$H11+1)*$L11,0),2,1),""))</x:f>
      </x:c>
      <x:c r="BQ11" s="35" t="str">
        <x:f>IF(OR($A11="",$M11="Yes",$H11="",$I11=""),"",IF(AND(BQ$6&gt;=$H11,BQ$6&lt;=$I11),IF(BQ$6&lt;$H11+ROUNDUP(($I11-$H11+1)*$L11,0),2,1),""))</x:f>
      </x:c>
      <x:c r="BR11" s="35" t="str">
        <x:f>IF(OR($A11="",$M11="Yes",$H11="",$I11=""),"",IF(AND(BR$6&gt;=$H11,BR$6&lt;=$I11),IF(BR$6&lt;$H11+ROUNDUP(($I11-$H11+1)*$L11,0),2,1),""))</x:f>
      </x:c>
      <x:c r="BS11" s="35" t="str">
        <x:f>IF(OR($A11="",$M11="Yes",$H11="",$I11=""),"",IF(AND(BS$6&gt;=$H11,BS$6&lt;=$I11),IF(BS$6&lt;$H11+ROUNDUP(($I11-$H11+1)*$L11,0),2,1),""))</x:f>
      </x:c>
      <x:c r="BT11" s="35" t="str">
        <x:f>IF(OR($A11="",$M11="Yes",$H11="",$I11=""),"",IF(AND(BT$6&gt;=$H11,BT$6&lt;=$I11),IF(BT$6&lt;$H11+ROUNDUP(($I11-$H11+1)*$L11,0),2,1),""))</x:f>
      </x:c>
      <x:c r="BU11" s="35" t="str">
        <x:f>IF(OR($A11="",$M11="Yes",$H11="",$I11=""),"",IF(AND(BU$6&gt;=$H11,BU$6&lt;=$I11),IF(BU$6&lt;$H11+ROUNDUP(($I11-$H11+1)*$L11,0),2,1),""))</x:f>
      </x:c>
      <x:c r="BV11" s="35" t="str">
        <x:f>IF(OR($A11="",$M11="Yes",$H11="",$I11=""),"",IF(AND(BV$6&gt;=$H11,BV$6&lt;=$I11),IF(BV$6&lt;$H11+ROUNDUP(($I11-$H11+1)*$L11,0),2,1),""))</x:f>
      </x:c>
      <x:c r="BW11" s="35" t="str">
        <x:f>IF(OR($A11="",$M11="Yes",$H11="",$I11=""),"",IF(AND(BW$6&gt;=$H11,BW$6&lt;=$I11),IF(BW$6&lt;$H11+ROUNDUP(($I11-$H11+1)*$L11,0),2,1),""))</x:f>
      </x:c>
      <x:c r="BX11" s="35" t="str">
        <x:f>IF(OR($A11="",$M11="Yes",$H11="",$I11=""),"",IF(AND(BX$6&gt;=$H11,BX$6&lt;=$I11),IF(BX$6&lt;$H11+ROUNDUP(($I11-$H11+1)*$L11,0),2,1),""))</x:f>
      </x:c>
      <x:c r="BY11" s="35" t="str">
        <x:f>IF(OR($A11="",$M11="Yes",$H11="",$I11=""),"",IF(AND(BY$6&gt;=$H11,BY$6&lt;=$I11),IF(BY$6&lt;$H11+ROUNDUP(($I11-$H11+1)*$L11,0),2,1),""))</x:f>
      </x:c>
      <x:c r="BZ11" s="35" t="str">
        <x:f>IF(OR($A11="",$M11="Yes",$H11="",$I11=""),"",IF(AND(BZ$6&gt;=$H11,BZ$6&lt;=$I11),IF(BZ$6&lt;$H11+ROUNDUP(($I11-$H11+1)*$L11,0),2,1),""))</x:f>
      </x:c>
      <x:c r="CA11" s="35" t="str">
        <x:f>IF(OR($A11="",$M11="Yes",$H11="",$I11=""),"",IF(AND(CA$6&gt;=$H11,CA$6&lt;=$I11),IF(CA$6&lt;$H11+ROUNDUP(($I11-$H11+1)*$L11,0),2,1),""))</x:f>
      </x:c>
    </x:row>
    <x:row r="12" ht="24" customHeight="1">
      <x:c r="A12" s="5" t="str">
        <x:v>T-006</x:v>
      </x:c>
      <x:c r="B12" s="5" t="str">
        <x:v>DEMO-001</x:v>
      </x:c>
      <x:c r="C12" s="5" t="str">
        <x:v>Prepare campaign wrap-up</x:v>
      </x:c>
      <x:c r="D12" s="5" t="str">
        <x:v>Reporting</x:v>
      </x:c>
      <x:c r="E12" s="5" t="str">
        <x:v>Alex Tan</x:v>
      </x:c>
      <x:c r="F12" s="5" t="str">
        <x:v>Priya Kumar</x:v>
      </x:c>
      <x:c r="G12" s="5"/>
      <x:c r="H12" s="10" t="n">
        <x:v>46338</x:v>
      </x:c>
      <x:c r="I12" s="10" t="n">
        <x:v>46343</x:v>
      </x:c>
      <x:c r="J12" s="10"/>
      <x:c r="K12" s="10"/>
      <x:c r="L12" s="11" t="n">
        <x:v>0</x:v>
      </x:c>
      <x:c r="M12" s="5" t="str">
        <x:v>No</x:v>
      </x:c>
      <x:c r="N12" s="16" t="str">
        <x:f>IF(A12="","",IF(M12="Yes","Cancelled",IF(ISBLANK(L12),"Missing %",IF(L12&gt;=1,"Completed",IF(OR(L12&gt;0,NOT(ISBLANK(J12))),"In progress","Not started")))))</x:f>
        <x:v>Not started</x:v>
      </x:c>
      <x:c r="O12" s="16" t="str">
        <x:f>IF(OR(A12="",N12="Completed",N12="Cancelled"),"",IF(ISBLANK(I12),"Missing deadline",IF(I12&lt;'Dashboard'!$B$5,"Overdue",IF(I12='Dashboard'!$B$5,"Due today",IF(I12&lt;='Dashboard'!$B$5+'Dashboard'!$B$6,"Due soon",IF(AND(N12="Not started",H12&lt;'Dashboard'!$B$5),"Starting late",""))))))</x:f>
      </x:c>
      <x:c r="P12" s="5"/>
      <x:c r="Q12" s="16" t="str">
        <x:f>IF(A12="","",IF(COUNTIFS('Tasks &amp; Gantt'!$A$7:$A$155,A12)&gt;1,"Duplicate task ID",IF(COUNTIFS('Campaigns &amp; Budget'!$A$7:$A$8,B12)&lt;&gt;1,"Unknown campaign",IF(OR(ISBLANK(H12),ISBLANK(I12),E12="",ISBLANK(L12)),"Missing dates / PIC / %",IF(OR(L12&lt;0,L12&gt;1),"Invalid completion",IF(I12&lt;H12,"Deadline before start",IF(AND(NOT(ISBLANK(K12)),L12&lt;&gt;1),"Finish entered but not 100%",IF(AND(NOT(ISBLANK(J12)),NOT(ISBLANK(K12)),K12&lt;J12),"Finish before start",""))))))))</x:f>
      </x:c>
      <x:c r="R12" s="1"/>
      <x:c r="S12" s="1"/>
      <x:c r="T12" s="35" t="str">
        <x:f>IF(OR($A12="",$M12="Yes",$H12="",$I12=""),"",IF(AND(T$6&gt;=$H12,T$6&lt;=$I12),IF(T$6&lt;$H12+ROUNDUP(($I12-$H12+1)*$L12,0),2,1),""))</x:f>
      </x:c>
      <x:c r="U12" s="35" t="str">
        <x:f>IF(OR($A12="",$M12="Yes",$H12="",$I12=""),"",IF(AND(U$6&gt;=$H12,U$6&lt;=$I12),IF(U$6&lt;$H12+ROUNDUP(($I12-$H12+1)*$L12,0),2,1),""))</x:f>
      </x:c>
      <x:c r="V12" s="35" t="str">
        <x:f>IF(OR($A12="",$M12="Yes",$H12="",$I12=""),"",IF(AND(V$6&gt;=$H12,V$6&lt;=$I12),IF(V$6&lt;$H12+ROUNDUP(($I12-$H12+1)*$L12,0),2,1),""))</x:f>
      </x:c>
      <x:c r="W12" s="35" t="str">
        <x:f>IF(OR($A12="",$M12="Yes",$H12="",$I12=""),"",IF(AND(W$6&gt;=$H12,W$6&lt;=$I12),IF(W$6&lt;$H12+ROUNDUP(($I12-$H12+1)*$L12,0),2,1),""))</x:f>
      </x:c>
      <x:c r="X12" s="35" t="str">
        <x:f>IF(OR($A12="",$M12="Yes",$H12="",$I12=""),"",IF(AND(X$6&gt;=$H12,X$6&lt;=$I12),IF(X$6&lt;$H12+ROUNDUP(($I12-$H12+1)*$L12,0),2,1),""))</x:f>
      </x:c>
      <x:c r="Y12" s="35" t="str">
        <x:f>IF(OR($A12="",$M12="Yes",$H12="",$I12=""),"",IF(AND(Y$6&gt;=$H12,Y$6&lt;=$I12),IF(Y$6&lt;$H12+ROUNDUP(($I12-$H12+1)*$L12,0),2,1),""))</x:f>
      </x:c>
      <x:c r="Z12" s="35" t="str">
        <x:f>IF(OR($A12="",$M12="Yes",$H12="",$I12=""),"",IF(AND(Z$6&gt;=$H12,Z$6&lt;=$I12),IF(Z$6&lt;$H12+ROUNDUP(($I12-$H12+1)*$L12,0),2,1),""))</x:f>
      </x:c>
      <x:c r="AA12" s="35" t="str">
        <x:f>IF(OR($A12="",$M12="Yes",$H12="",$I12=""),"",IF(AND(AA$6&gt;=$H12,AA$6&lt;=$I12),IF(AA$6&lt;$H12+ROUNDUP(($I12-$H12+1)*$L12,0),2,1),""))</x:f>
      </x:c>
      <x:c r="AB12" s="35" t="str">
        <x:f>IF(OR($A12="",$M12="Yes",$H12="",$I12=""),"",IF(AND(AB$6&gt;=$H12,AB$6&lt;=$I12),IF(AB$6&lt;$H12+ROUNDUP(($I12-$H12+1)*$L12,0),2,1),""))</x:f>
      </x:c>
      <x:c r="AC12" s="35" t="str">
        <x:f>IF(OR($A12="",$M12="Yes",$H12="",$I12=""),"",IF(AND(AC$6&gt;=$H12,AC$6&lt;=$I12),IF(AC$6&lt;$H12+ROUNDUP(($I12-$H12+1)*$L12,0),2,1),""))</x:f>
      </x:c>
      <x:c r="AD12" s="35" t="str">
        <x:f>IF(OR($A12="",$M12="Yes",$H12="",$I12=""),"",IF(AND(AD$6&gt;=$H12,AD$6&lt;=$I12),IF(AD$6&lt;$H12+ROUNDUP(($I12-$H12+1)*$L12,0),2,1),""))</x:f>
      </x:c>
      <x:c r="AE12" s="35" t="str">
        <x:f>IF(OR($A12="",$M12="Yes",$H12="",$I12=""),"",IF(AND(AE$6&gt;=$H12,AE$6&lt;=$I12),IF(AE$6&lt;$H12+ROUNDUP(($I12-$H12+1)*$L12,0),2,1),""))</x:f>
      </x:c>
      <x:c r="AF12" s="35" t="str">
        <x:f>IF(OR($A12="",$M12="Yes",$H12="",$I12=""),"",IF(AND(AF$6&gt;=$H12,AF$6&lt;=$I12),IF(AF$6&lt;$H12+ROUNDUP(($I12-$H12+1)*$L12,0),2,1),""))</x:f>
      </x:c>
      <x:c r="AG12" s="35" t="str">
        <x:f>IF(OR($A12="",$M12="Yes",$H12="",$I12=""),"",IF(AND(AG$6&gt;=$H12,AG$6&lt;=$I12),IF(AG$6&lt;$H12+ROUNDUP(($I12-$H12+1)*$L12,0),2,1),""))</x:f>
      </x:c>
      <x:c r="AH12" s="35" t="str">
        <x:f>IF(OR($A12="",$M12="Yes",$H12="",$I12=""),"",IF(AND(AH$6&gt;=$H12,AH$6&lt;=$I12),IF(AH$6&lt;$H12+ROUNDUP(($I12-$H12+1)*$L12,0),2,1),""))</x:f>
      </x:c>
      <x:c r="AI12" s="35" t="str">
        <x:f>IF(OR($A12="",$M12="Yes",$H12="",$I12=""),"",IF(AND(AI$6&gt;=$H12,AI$6&lt;=$I12),IF(AI$6&lt;$H12+ROUNDUP(($I12-$H12+1)*$L12,0),2,1),""))</x:f>
      </x:c>
      <x:c r="AJ12" s="35" t="str">
        <x:f>IF(OR($A12="",$M12="Yes",$H12="",$I12=""),"",IF(AND(AJ$6&gt;=$H12,AJ$6&lt;=$I12),IF(AJ$6&lt;$H12+ROUNDUP(($I12-$H12+1)*$L12,0),2,1),""))</x:f>
      </x:c>
      <x:c r="AK12" s="35" t="str">
        <x:f>IF(OR($A12="",$M12="Yes",$H12="",$I12=""),"",IF(AND(AK$6&gt;=$H12,AK$6&lt;=$I12),IF(AK$6&lt;$H12+ROUNDUP(($I12-$H12+1)*$L12,0),2,1),""))</x:f>
      </x:c>
      <x:c r="AL12" s="35" t="str">
        <x:f>IF(OR($A12="",$M12="Yes",$H12="",$I12=""),"",IF(AND(AL$6&gt;=$H12,AL$6&lt;=$I12),IF(AL$6&lt;$H12+ROUNDUP(($I12-$H12+1)*$L12,0),2,1),""))</x:f>
      </x:c>
      <x:c r="AM12" s="35" t="str">
        <x:f>IF(OR($A12="",$M12="Yes",$H12="",$I12=""),"",IF(AND(AM$6&gt;=$H12,AM$6&lt;=$I12),IF(AM$6&lt;$H12+ROUNDUP(($I12-$H12+1)*$L12,0),2,1),""))</x:f>
      </x:c>
      <x:c r="AN12" s="35" t="str">
        <x:f>IF(OR($A12="",$M12="Yes",$H12="",$I12=""),"",IF(AND(AN$6&gt;=$H12,AN$6&lt;=$I12),IF(AN$6&lt;$H12+ROUNDUP(($I12-$H12+1)*$L12,0),2,1),""))</x:f>
      </x:c>
      <x:c r="AO12" s="35" t="n">
        <x:f>IF(OR($A12="",$M12="Yes",$H12="",$I12=""),"",IF(AND(AO$6&gt;=$H12,AO$6&lt;=$I12),IF(AO$6&lt;$H12+ROUNDUP(($I12-$H12+1)*$L12,0),2,1),""))</x:f>
        <x:v>1</x:v>
      </x:c>
      <x:c r="AP12" s="35" t="n">
        <x:f>IF(OR($A12="",$M12="Yes",$H12="",$I12=""),"",IF(AND(AP$6&gt;=$H12,AP$6&lt;=$I12),IF(AP$6&lt;$H12+ROUNDUP(($I12-$H12+1)*$L12,0),2,1),""))</x:f>
        <x:v>1</x:v>
      </x:c>
      <x:c r="AQ12" s="35" t="n">
        <x:f>IF(OR($A12="",$M12="Yes",$H12="",$I12=""),"",IF(AND(AQ$6&gt;=$H12,AQ$6&lt;=$I12),IF(AQ$6&lt;$H12+ROUNDUP(($I12-$H12+1)*$L12,0),2,1),""))</x:f>
        <x:v>1</x:v>
      </x:c>
      <x:c r="AR12" s="35" t="n">
        <x:f>IF(OR($A12="",$M12="Yes",$H12="",$I12=""),"",IF(AND(AR$6&gt;=$H12,AR$6&lt;=$I12),IF(AR$6&lt;$H12+ROUNDUP(($I12-$H12+1)*$L12,0),2,1),""))</x:f>
        <x:v>1</x:v>
      </x:c>
      <x:c r="AS12" s="35" t="n">
        <x:f>IF(OR($A12="",$M12="Yes",$H12="",$I12=""),"",IF(AND(AS$6&gt;=$H12,AS$6&lt;=$I12),IF(AS$6&lt;$H12+ROUNDUP(($I12-$H12+1)*$L12,0),2,1),""))</x:f>
        <x:v>1</x:v>
      </x:c>
      <x:c r="AT12" s="35" t="n">
        <x:f>IF(OR($A12="",$M12="Yes",$H12="",$I12=""),"",IF(AND(AT$6&gt;=$H12,AT$6&lt;=$I12),IF(AT$6&lt;$H12+ROUNDUP(($I12-$H12+1)*$L12,0),2,1),""))</x:f>
        <x:v>1</x:v>
      </x:c>
      <x:c r="AU12" s="35" t="str">
        <x:f>IF(OR($A12="",$M12="Yes",$H12="",$I12=""),"",IF(AND(AU$6&gt;=$H12,AU$6&lt;=$I12),IF(AU$6&lt;$H12+ROUNDUP(($I12-$H12+1)*$L12,0),2,1),""))</x:f>
      </x:c>
      <x:c r="AV12" s="35" t="str">
        <x:f>IF(OR($A12="",$M12="Yes",$H12="",$I12=""),"",IF(AND(AV$6&gt;=$H12,AV$6&lt;=$I12),IF(AV$6&lt;$H12+ROUNDUP(($I12-$H12+1)*$L12,0),2,1),""))</x:f>
      </x:c>
      <x:c r="AW12" s="35" t="str">
        <x:f>IF(OR($A12="",$M12="Yes",$H12="",$I12=""),"",IF(AND(AW$6&gt;=$H12,AW$6&lt;=$I12),IF(AW$6&lt;$H12+ROUNDUP(($I12-$H12+1)*$L12,0),2,1),""))</x:f>
      </x:c>
      <x:c r="AX12" s="35" t="str">
        <x:f>IF(OR($A12="",$M12="Yes",$H12="",$I12=""),"",IF(AND(AX$6&gt;=$H12,AX$6&lt;=$I12),IF(AX$6&lt;$H12+ROUNDUP(($I12-$H12+1)*$L12,0),2,1),""))</x:f>
      </x:c>
      <x:c r="AY12" s="35" t="str">
        <x:f>IF(OR($A12="",$M12="Yes",$H12="",$I12=""),"",IF(AND(AY$6&gt;=$H12,AY$6&lt;=$I12),IF(AY$6&lt;$H12+ROUNDUP(($I12-$H12+1)*$L12,0),2,1),""))</x:f>
      </x:c>
      <x:c r="AZ12" s="35" t="str">
        <x:f>IF(OR($A12="",$M12="Yes",$H12="",$I12=""),"",IF(AND(AZ$6&gt;=$H12,AZ$6&lt;=$I12),IF(AZ$6&lt;$H12+ROUNDUP(($I12-$H12+1)*$L12,0),2,1),""))</x:f>
      </x:c>
      <x:c r="BA12" s="35" t="str">
        <x:f>IF(OR($A12="",$M12="Yes",$H12="",$I12=""),"",IF(AND(BA$6&gt;=$H12,BA$6&lt;=$I12),IF(BA$6&lt;$H12+ROUNDUP(($I12-$H12+1)*$L12,0),2,1),""))</x:f>
      </x:c>
      <x:c r="BB12" s="35" t="str">
        <x:f>IF(OR($A12="",$M12="Yes",$H12="",$I12=""),"",IF(AND(BB$6&gt;=$H12,BB$6&lt;=$I12),IF(BB$6&lt;$H12+ROUNDUP(($I12-$H12+1)*$L12,0),2,1),""))</x:f>
      </x:c>
      <x:c r="BC12" s="35" t="str">
        <x:f>IF(OR($A12="",$M12="Yes",$H12="",$I12=""),"",IF(AND(BC$6&gt;=$H12,BC$6&lt;=$I12),IF(BC$6&lt;$H12+ROUNDUP(($I12-$H12+1)*$L12,0),2,1),""))</x:f>
      </x:c>
      <x:c r="BD12" s="35" t="str">
        <x:f>IF(OR($A12="",$M12="Yes",$H12="",$I12=""),"",IF(AND(BD$6&gt;=$H12,BD$6&lt;=$I12),IF(BD$6&lt;$H12+ROUNDUP(($I12-$H12+1)*$L12,0),2,1),""))</x:f>
      </x:c>
      <x:c r="BE12" s="35" t="str">
        <x:f>IF(OR($A12="",$M12="Yes",$H12="",$I12=""),"",IF(AND(BE$6&gt;=$H12,BE$6&lt;=$I12),IF(BE$6&lt;$H12+ROUNDUP(($I12-$H12+1)*$L12,0),2,1),""))</x:f>
      </x:c>
      <x:c r="BF12" s="35" t="str">
        <x:f>IF(OR($A12="",$M12="Yes",$H12="",$I12=""),"",IF(AND(BF$6&gt;=$H12,BF$6&lt;=$I12),IF(BF$6&lt;$H12+ROUNDUP(($I12-$H12+1)*$L12,0),2,1),""))</x:f>
      </x:c>
      <x:c r="BG12" s="35" t="str">
        <x:f>IF(OR($A12="",$M12="Yes",$H12="",$I12=""),"",IF(AND(BG$6&gt;=$H12,BG$6&lt;=$I12),IF(BG$6&lt;$H12+ROUNDUP(($I12-$H12+1)*$L12,0),2,1),""))</x:f>
      </x:c>
      <x:c r="BH12" s="35" t="str">
        <x:f>IF(OR($A12="",$M12="Yes",$H12="",$I12=""),"",IF(AND(BH$6&gt;=$H12,BH$6&lt;=$I12),IF(BH$6&lt;$H12+ROUNDUP(($I12-$H12+1)*$L12,0),2,1),""))</x:f>
      </x:c>
      <x:c r="BI12" s="35" t="str">
        <x:f>IF(OR($A12="",$M12="Yes",$H12="",$I12=""),"",IF(AND(BI$6&gt;=$H12,BI$6&lt;=$I12),IF(BI$6&lt;$H12+ROUNDUP(($I12-$H12+1)*$L12,0),2,1),""))</x:f>
      </x:c>
      <x:c r="BJ12" s="35" t="str">
        <x:f>IF(OR($A12="",$M12="Yes",$H12="",$I12=""),"",IF(AND(BJ$6&gt;=$H12,BJ$6&lt;=$I12),IF(BJ$6&lt;$H12+ROUNDUP(($I12-$H12+1)*$L12,0),2,1),""))</x:f>
      </x:c>
      <x:c r="BK12" s="35" t="str">
        <x:f>IF(OR($A12="",$M12="Yes",$H12="",$I12=""),"",IF(AND(BK$6&gt;=$H12,BK$6&lt;=$I12),IF(BK$6&lt;$H12+ROUNDUP(($I12-$H12+1)*$L12,0),2,1),""))</x:f>
      </x:c>
      <x:c r="BL12" s="35" t="str">
        <x:f>IF(OR($A12="",$M12="Yes",$H12="",$I12=""),"",IF(AND(BL$6&gt;=$H12,BL$6&lt;=$I12),IF(BL$6&lt;$H12+ROUNDUP(($I12-$H12+1)*$L12,0),2,1),""))</x:f>
      </x:c>
      <x:c r="BM12" s="35" t="str">
        <x:f>IF(OR($A12="",$M12="Yes",$H12="",$I12=""),"",IF(AND(BM$6&gt;=$H12,BM$6&lt;=$I12),IF(BM$6&lt;$H12+ROUNDUP(($I12-$H12+1)*$L12,0),2,1),""))</x:f>
      </x:c>
      <x:c r="BN12" s="35" t="str">
        <x:f>IF(OR($A12="",$M12="Yes",$H12="",$I12=""),"",IF(AND(BN$6&gt;=$H12,BN$6&lt;=$I12),IF(BN$6&lt;$H12+ROUNDUP(($I12-$H12+1)*$L12,0),2,1),""))</x:f>
      </x:c>
      <x:c r="BO12" s="35" t="str">
        <x:f>IF(OR($A12="",$M12="Yes",$H12="",$I12=""),"",IF(AND(BO$6&gt;=$H12,BO$6&lt;=$I12),IF(BO$6&lt;$H12+ROUNDUP(($I12-$H12+1)*$L12,0),2,1),""))</x:f>
      </x:c>
      <x:c r="BP12" s="35" t="str">
        <x:f>IF(OR($A12="",$M12="Yes",$H12="",$I12=""),"",IF(AND(BP$6&gt;=$H12,BP$6&lt;=$I12),IF(BP$6&lt;$H12+ROUNDUP(($I12-$H12+1)*$L12,0),2,1),""))</x:f>
      </x:c>
      <x:c r="BQ12" s="35" t="str">
        <x:f>IF(OR($A12="",$M12="Yes",$H12="",$I12=""),"",IF(AND(BQ$6&gt;=$H12,BQ$6&lt;=$I12),IF(BQ$6&lt;$H12+ROUNDUP(($I12-$H12+1)*$L12,0),2,1),""))</x:f>
      </x:c>
      <x:c r="BR12" s="35" t="str">
        <x:f>IF(OR($A12="",$M12="Yes",$H12="",$I12=""),"",IF(AND(BR$6&gt;=$H12,BR$6&lt;=$I12),IF(BR$6&lt;$H12+ROUNDUP(($I12-$H12+1)*$L12,0),2,1),""))</x:f>
      </x:c>
      <x:c r="BS12" s="35" t="str">
        <x:f>IF(OR($A12="",$M12="Yes",$H12="",$I12=""),"",IF(AND(BS$6&gt;=$H12,BS$6&lt;=$I12),IF(BS$6&lt;$H12+ROUNDUP(($I12-$H12+1)*$L12,0),2,1),""))</x:f>
      </x:c>
      <x:c r="BT12" s="35" t="str">
        <x:f>IF(OR($A12="",$M12="Yes",$H12="",$I12=""),"",IF(AND(BT$6&gt;=$H12,BT$6&lt;=$I12),IF(BT$6&lt;$H12+ROUNDUP(($I12-$H12+1)*$L12,0),2,1),""))</x:f>
      </x:c>
      <x:c r="BU12" s="35" t="str">
        <x:f>IF(OR($A12="",$M12="Yes",$H12="",$I12=""),"",IF(AND(BU$6&gt;=$H12,BU$6&lt;=$I12),IF(BU$6&lt;$H12+ROUNDUP(($I12-$H12+1)*$L12,0),2,1),""))</x:f>
      </x:c>
      <x:c r="BV12" s="35" t="str">
        <x:f>IF(OR($A12="",$M12="Yes",$H12="",$I12=""),"",IF(AND(BV$6&gt;=$H12,BV$6&lt;=$I12),IF(BV$6&lt;$H12+ROUNDUP(($I12-$H12+1)*$L12,0),2,1),""))</x:f>
      </x:c>
      <x:c r="BW12" s="35" t="str">
        <x:f>IF(OR($A12="",$M12="Yes",$H12="",$I12=""),"",IF(AND(BW$6&gt;=$H12,BW$6&lt;=$I12),IF(BW$6&lt;$H12+ROUNDUP(($I12-$H12+1)*$L12,0),2,1),""))</x:f>
      </x:c>
      <x:c r="BX12" s="35" t="str">
        <x:f>IF(OR($A12="",$M12="Yes",$H12="",$I12=""),"",IF(AND(BX$6&gt;=$H12,BX$6&lt;=$I12),IF(BX$6&lt;$H12+ROUNDUP(($I12-$H12+1)*$L12,0),2,1),""))</x:f>
      </x:c>
      <x:c r="BY12" s="35" t="str">
        <x:f>IF(OR($A12="",$M12="Yes",$H12="",$I12=""),"",IF(AND(BY$6&gt;=$H12,BY$6&lt;=$I12),IF(BY$6&lt;$H12+ROUNDUP(($I12-$H12+1)*$L12,0),2,1),""))</x:f>
      </x:c>
      <x:c r="BZ12" s="35" t="str">
        <x:f>IF(OR($A12="",$M12="Yes",$H12="",$I12=""),"",IF(AND(BZ$6&gt;=$H12,BZ$6&lt;=$I12),IF(BZ$6&lt;$H12+ROUNDUP(($I12-$H12+1)*$L12,0),2,1),""))</x:f>
      </x:c>
      <x:c r="CA12" s="35" t="str">
        <x:f>IF(OR($A12="",$M12="Yes",$H12="",$I12=""),"",IF(AND(CA$6&gt;=$H12,CA$6&lt;=$I12),IF(CA$6&lt;$H12+ROUNDUP(($I12-$H12+1)*$L12,0),2,1),""))</x:f>
      </x:c>
    </x:row>
    <x:row r="13" ht="24" customHeight="1">
      <x:c r="A13" s="5"/>
      <x:c r="B13" s="5"/>
      <x:c r="C13" s="5"/>
      <x:c r="D13" s="5"/>
      <x:c r="E13" s="5"/>
      <x:c r="F13" s="5"/>
      <x:c r="G13" s="5"/>
      <x:c r="H13" s="10"/>
      <x:c r="I13" s="10"/>
      <x:c r="J13" s="10"/>
      <x:c r="K13" s="10"/>
      <x:c r="L13" s="11"/>
      <x:c r="M13" s="5"/>
      <x:c r="N13" s="16" t="str">
        <x:f>IF(A13="","",IF(M13="Yes","Cancelled",IF(ISBLANK(L13),"Missing %",IF(L13&gt;=1,"Completed",IF(OR(L13&gt;0,NOT(ISBLANK(J13))),"In progress","Not started")))))</x:f>
      </x:c>
      <x:c r="O13" s="16" t="str">
        <x:f>IF(OR(A13="",N13="Completed",N13="Cancelled"),"",IF(ISBLANK(I13),"Missing deadline",IF(I13&lt;'Dashboard'!$B$5,"Overdue",IF(I13='Dashboard'!$B$5,"Due today",IF(I13&lt;='Dashboard'!$B$5+'Dashboard'!$B$6,"Due soon",IF(AND(N13="Not started",H13&lt;'Dashboard'!$B$5),"Starting late",""))))))</x:f>
      </x:c>
      <x:c r="P13" s="5"/>
      <x:c r="Q13" s="16" t="str">
        <x:f>IF(A13="","",IF(COUNTIFS('Tasks &amp; Gantt'!$A$7:$A$155,A13)&gt;1,"Duplicate task ID",IF(COUNTIFS('Campaigns &amp; Budget'!$A$7:$A$8,B13)&lt;&gt;1,"Unknown campaign",IF(OR(ISBLANK(H13),ISBLANK(I13),E13="",ISBLANK(L13)),"Missing dates / PIC / %",IF(OR(L13&lt;0,L13&gt;1),"Invalid completion",IF(I13&lt;H13,"Deadline before start",IF(AND(NOT(ISBLANK(K13)),L13&lt;&gt;1),"Finish entered but not 100%",IF(AND(NOT(ISBLANK(J13)),NOT(ISBLANK(K13)),K13&lt;J13),"Finish before start",""))))))))</x:f>
      </x:c>
      <x:c r="R13" s="1"/>
      <x:c r="S13" s="1"/>
      <x:c r="T13" s="35" t="str">
        <x:f>IF(OR($A13="",$M13="Yes",$H13="",$I13=""),"",IF(AND(T$6&gt;=$H13,T$6&lt;=$I13),IF(T$6&lt;$H13+ROUNDUP(($I13-$H13+1)*$L13,0),2,1),""))</x:f>
      </x:c>
      <x:c r="U13" s="35" t="str">
        <x:f>IF(OR($A13="",$M13="Yes",$H13="",$I13=""),"",IF(AND(U$6&gt;=$H13,U$6&lt;=$I13),IF(U$6&lt;$H13+ROUNDUP(($I13-$H13+1)*$L13,0),2,1),""))</x:f>
      </x:c>
      <x:c r="V13" s="35" t="str">
        <x:f>IF(OR($A13="",$M13="Yes",$H13="",$I13=""),"",IF(AND(V$6&gt;=$H13,V$6&lt;=$I13),IF(V$6&lt;$H13+ROUNDUP(($I13-$H13+1)*$L13,0),2,1),""))</x:f>
      </x:c>
      <x:c r="W13" s="35" t="str">
        <x:f>IF(OR($A13="",$M13="Yes",$H13="",$I13=""),"",IF(AND(W$6&gt;=$H13,W$6&lt;=$I13),IF(W$6&lt;$H13+ROUNDUP(($I13-$H13+1)*$L13,0),2,1),""))</x:f>
      </x:c>
      <x:c r="X13" s="35" t="str">
        <x:f>IF(OR($A13="",$M13="Yes",$H13="",$I13=""),"",IF(AND(X$6&gt;=$H13,X$6&lt;=$I13),IF(X$6&lt;$H13+ROUNDUP(($I13-$H13+1)*$L13,0),2,1),""))</x:f>
      </x:c>
      <x:c r="Y13" s="35" t="str">
        <x:f>IF(OR($A13="",$M13="Yes",$H13="",$I13=""),"",IF(AND(Y$6&gt;=$H13,Y$6&lt;=$I13),IF(Y$6&lt;$H13+ROUNDUP(($I13-$H13+1)*$L13,0),2,1),""))</x:f>
      </x:c>
      <x:c r="Z13" s="35" t="str">
        <x:f>IF(OR($A13="",$M13="Yes",$H13="",$I13=""),"",IF(AND(Z$6&gt;=$H13,Z$6&lt;=$I13),IF(Z$6&lt;$H13+ROUNDUP(($I13-$H13+1)*$L13,0),2,1),""))</x:f>
      </x:c>
      <x:c r="AA13" s="35" t="str">
        <x:f>IF(OR($A13="",$M13="Yes",$H13="",$I13=""),"",IF(AND(AA$6&gt;=$H13,AA$6&lt;=$I13),IF(AA$6&lt;$H13+ROUNDUP(($I13-$H13+1)*$L13,0),2,1),""))</x:f>
      </x:c>
      <x:c r="AB13" s="35" t="str">
        <x:f>IF(OR($A13="",$M13="Yes",$H13="",$I13=""),"",IF(AND(AB$6&gt;=$H13,AB$6&lt;=$I13),IF(AB$6&lt;$H13+ROUNDUP(($I13-$H13+1)*$L13,0),2,1),""))</x:f>
      </x:c>
      <x:c r="AC13" s="35" t="str">
        <x:f>IF(OR($A13="",$M13="Yes",$H13="",$I13=""),"",IF(AND(AC$6&gt;=$H13,AC$6&lt;=$I13),IF(AC$6&lt;$H13+ROUNDUP(($I13-$H13+1)*$L13,0),2,1),""))</x:f>
      </x:c>
      <x:c r="AD13" s="35" t="str">
        <x:f>IF(OR($A13="",$M13="Yes",$H13="",$I13=""),"",IF(AND(AD$6&gt;=$H13,AD$6&lt;=$I13),IF(AD$6&lt;$H13+ROUNDUP(($I13-$H13+1)*$L13,0),2,1),""))</x:f>
      </x:c>
      <x:c r="AE13" s="35" t="str">
        <x:f>IF(OR($A13="",$M13="Yes",$H13="",$I13=""),"",IF(AND(AE$6&gt;=$H13,AE$6&lt;=$I13),IF(AE$6&lt;$H13+ROUNDUP(($I13-$H13+1)*$L13,0),2,1),""))</x:f>
      </x:c>
      <x:c r="AF13" s="35" t="str">
        <x:f>IF(OR($A13="",$M13="Yes",$H13="",$I13=""),"",IF(AND(AF$6&gt;=$H13,AF$6&lt;=$I13),IF(AF$6&lt;$H13+ROUNDUP(($I13-$H13+1)*$L13,0),2,1),""))</x:f>
      </x:c>
      <x:c r="AG13" s="35" t="str">
        <x:f>IF(OR($A13="",$M13="Yes",$H13="",$I13=""),"",IF(AND(AG$6&gt;=$H13,AG$6&lt;=$I13),IF(AG$6&lt;$H13+ROUNDUP(($I13-$H13+1)*$L13,0),2,1),""))</x:f>
      </x:c>
      <x:c r="AH13" s="35" t="str">
        <x:f>IF(OR($A13="",$M13="Yes",$H13="",$I13=""),"",IF(AND(AH$6&gt;=$H13,AH$6&lt;=$I13),IF(AH$6&lt;$H13+ROUNDUP(($I13-$H13+1)*$L13,0),2,1),""))</x:f>
      </x:c>
      <x:c r="AI13" s="35" t="str">
        <x:f>IF(OR($A13="",$M13="Yes",$H13="",$I13=""),"",IF(AND(AI$6&gt;=$H13,AI$6&lt;=$I13),IF(AI$6&lt;$H13+ROUNDUP(($I13-$H13+1)*$L13,0),2,1),""))</x:f>
      </x:c>
      <x:c r="AJ13" s="35" t="str">
        <x:f>IF(OR($A13="",$M13="Yes",$H13="",$I13=""),"",IF(AND(AJ$6&gt;=$H13,AJ$6&lt;=$I13),IF(AJ$6&lt;$H13+ROUNDUP(($I13-$H13+1)*$L13,0),2,1),""))</x:f>
      </x:c>
      <x:c r="AK13" s="35" t="str">
        <x:f>IF(OR($A13="",$M13="Yes",$H13="",$I13=""),"",IF(AND(AK$6&gt;=$H13,AK$6&lt;=$I13),IF(AK$6&lt;$H13+ROUNDUP(($I13-$H13+1)*$L13,0),2,1),""))</x:f>
      </x:c>
      <x:c r="AL13" s="35" t="str">
        <x:f>IF(OR($A13="",$M13="Yes",$H13="",$I13=""),"",IF(AND(AL$6&gt;=$H13,AL$6&lt;=$I13),IF(AL$6&lt;$H13+ROUNDUP(($I13-$H13+1)*$L13,0),2,1),""))</x:f>
      </x:c>
      <x:c r="AM13" s="35" t="str">
        <x:f>IF(OR($A13="",$M13="Yes",$H13="",$I13=""),"",IF(AND(AM$6&gt;=$H13,AM$6&lt;=$I13),IF(AM$6&lt;$H13+ROUNDUP(($I13-$H13+1)*$L13,0),2,1),""))</x:f>
      </x:c>
      <x:c r="AN13" s="35" t="str">
        <x:f>IF(OR($A13="",$M13="Yes",$H13="",$I13=""),"",IF(AND(AN$6&gt;=$H13,AN$6&lt;=$I13),IF(AN$6&lt;$H13+ROUNDUP(($I13-$H13+1)*$L13,0),2,1),""))</x:f>
      </x:c>
      <x:c r="AO13" s="35" t="str">
        <x:f>IF(OR($A13="",$M13="Yes",$H13="",$I13=""),"",IF(AND(AO$6&gt;=$H13,AO$6&lt;=$I13),IF(AO$6&lt;$H13+ROUNDUP(($I13-$H13+1)*$L13,0),2,1),""))</x:f>
      </x:c>
      <x:c r="AP13" s="35" t="str">
        <x:f>IF(OR($A13="",$M13="Yes",$H13="",$I13=""),"",IF(AND(AP$6&gt;=$H13,AP$6&lt;=$I13),IF(AP$6&lt;$H13+ROUNDUP(($I13-$H13+1)*$L13,0),2,1),""))</x:f>
      </x:c>
      <x:c r="AQ13" s="35" t="str">
        <x:f>IF(OR($A13="",$M13="Yes",$H13="",$I13=""),"",IF(AND(AQ$6&gt;=$H13,AQ$6&lt;=$I13),IF(AQ$6&lt;$H13+ROUNDUP(($I13-$H13+1)*$L13,0),2,1),""))</x:f>
      </x:c>
      <x:c r="AR13" s="35" t="str">
        <x:f>IF(OR($A13="",$M13="Yes",$H13="",$I13=""),"",IF(AND(AR$6&gt;=$H13,AR$6&lt;=$I13),IF(AR$6&lt;$H13+ROUNDUP(($I13-$H13+1)*$L13,0),2,1),""))</x:f>
      </x:c>
      <x:c r="AS13" s="35" t="str">
        <x:f>IF(OR($A13="",$M13="Yes",$H13="",$I13=""),"",IF(AND(AS$6&gt;=$H13,AS$6&lt;=$I13),IF(AS$6&lt;$H13+ROUNDUP(($I13-$H13+1)*$L13,0),2,1),""))</x:f>
      </x:c>
      <x:c r="AT13" s="35" t="str">
        <x:f>IF(OR($A13="",$M13="Yes",$H13="",$I13=""),"",IF(AND(AT$6&gt;=$H13,AT$6&lt;=$I13),IF(AT$6&lt;$H13+ROUNDUP(($I13-$H13+1)*$L13,0),2,1),""))</x:f>
      </x:c>
      <x:c r="AU13" s="35" t="str">
        <x:f>IF(OR($A13="",$M13="Yes",$H13="",$I13=""),"",IF(AND(AU$6&gt;=$H13,AU$6&lt;=$I13),IF(AU$6&lt;$H13+ROUNDUP(($I13-$H13+1)*$L13,0),2,1),""))</x:f>
      </x:c>
      <x:c r="AV13" s="35" t="str">
        <x:f>IF(OR($A13="",$M13="Yes",$H13="",$I13=""),"",IF(AND(AV$6&gt;=$H13,AV$6&lt;=$I13),IF(AV$6&lt;$H13+ROUNDUP(($I13-$H13+1)*$L13,0),2,1),""))</x:f>
      </x:c>
      <x:c r="AW13" s="35" t="str">
        <x:f>IF(OR($A13="",$M13="Yes",$H13="",$I13=""),"",IF(AND(AW$6&gt;=$H13,AW$6&lt;=$I13),IF(AW$6&lt;$H13+ROUNDUP(($I13-$H13+1)*$L13,0),2,1),""))</x:f>
      </x:c>
      <x:c r="AX13" s="35" t="str">
        <x:f>IF(OR($A13="",$M13="Yes",$H13="",$I13=""),"",IF(AND(AX$6&gt;=$H13,AX$6&lt;=$I13),IF(AX$6&lt;$H13+ROUNDUP(($I13-$H13+1)*$L13,0),2,1),""))</x:f>
      </x:c>
      <x:c r="AY13" s="35" t="str">
        <x:f>IF(OR($A13="",$M13="Yes",$H13="",$I13=""),"",IF(AND(AY$6&gt;=$H13,AY$6&lt;=$I13),IF(AY$6&lt;$H13+ROUNDUP(($I13-$H13+1)*$L13,0),2,1),""))</x:f>
      </x:c>
      <x:c r="AZ13" s="35" t="str">
        <x:f>IF(OR($A13="",$M13="Yes",$H13="",$I13=""),"",IF(AND(AZ$6&gt;=$H13,AZ$6&lt;=$I13),IF(AZ$6&lt;$H13+ROUNDUP(($I13-$H13+1)*$L13,0),2,1),""))</x:f>
      </x:c>
      <x:c r="BA13" s="35" t="str">
        <x:f>IF(OR($A13="",$M13="Yes",$H13="",$I13=""),"",IF(AND(BA$6&gt;=$H13,BA$6&lt;=$I13),IF(BA$6&lt;$H13+ROUNDUP(($I13-$H13+1)*$L13,0),2,1),""))</x:f>
      </x:c>
      <x:c r="BB13" s="35" t="str">
        <x:f>IF(OR($A13="",$M13="Yes",$H13="",$I13=""),"",IF(AND(BB$6&gt;=$H13,BB$6&lt;=$I13),IF(BB$6&lt;$H13+ROUNDUP(($I13-$H13+1)*$L13,0),2,1),""))</x:f>
      </x:c>
      <x:c r="BC13" s="35" t="str">
        <x:f>IF(OR($A13="",$M13="Yes",$H13="",$I13=""),"",IF(AND(BC$6&gt;=$H13,BC$6&lt;=$I13),IF(BC$6&lt;$H13+ROUNDUP(($I13-$H13+1)*$L13,0),2,1),""))</x:f>
      </x:c>
      <x:c r="BD13" s="35" t="str">
        <x:f>IF(OR($A13="",$M13="Yes",$H13="",$I13=""),"",IF(AND(BD$6&gt;=$H13,BD$6&lt;=$I13),IF(BD$6&lt;$H13+ROUNDUP(($I13-$H13+1)*$L13,0),2,1),""))</x:f>
      </x:c>
      <x:c r="BE13" s="35" t="str">
        <x:f>IF(OR($A13="",$M13="Yes",$H13="",$I13=""),"",IF(AND(BE$6&gt;=$H13,BE$6&lt;=$I13),IF(BE$6&lt;$H13+ROUNDUP(($I13-$H13+1)*$L13,0),2,1),""))</x:f>
      </x:c>
      <x:c r="BF13" s="35" t="str">
        <x:f>IF(OR($A13="",$M13="Yes",$H13="",$I13=""),"",IF(AND(BF$6&gt;=$H13,BF$6&lt;=$I13),IF(BF$6&lt;$H13+ROUNDUP(($I13-$H13+1)*$L13,0),2,1),""))</x:f>
      </x:c>
      <x:c r="BG13" s="35" t="str">
        <x:f>IF(OR($A13="",$M13="Yes",$H13="",$I13=""),"",IF(AND(BG$6&gt;=$H13,BG$6&lt;=$I13),IF(BG$6&lt;$H13+ROUNDUP(($I13-$H13+1)*$L13,0),2,1),""))</x:f>
      </x:c>
      <x:c r="BH13" s="35" t="str">
        <x:f>IF(OR($A13="",$M13="Yes",$H13="",$I13=""),"",IF(AND(BH$6&gt;=$H13,BH$6&lt;=$I13),IF(BH$6&lt;$H13+ROUNDUP(($I13-$H13+1)*$L13,0),2,1),""))</x:f>
      </x:c>
      <x:c r="BI13" s="35" t="str">
        <x:f>IF(OR($A13="",$M13="Yes",$H13="",$I13=""),"",IF(AND(BI$6&gt;=$H13,BI$6&lt;=$I13),IF(BI$6&lt;$H13+ROUNDUP(($I13-$H13+1)*$L13,0),2,1),""))</x:f>
      </x:c>
      <x:c r="BJ13" s="35" t="str">
        <x:f>IF(OR($A13="",$M13="Yes",$H13="",$I13=""),"",IF(AND(BJ$6&gt;=$H13,BJ$6&lt;=$I13),IF(BJ$6&lt;$H13+ROUNDUP(($I13-$H13+1)*$L13,0),2,1),""))</x:f>
      </x:c>
      <x:c r="BK13" s="35" t="str">
        <x:f>IF(OR($A13="",$M13="Yes",$H13="",$I13=""),"",IF(AND(BK$6&gt;=$H13,BK$6&lt;=$I13),IF(BK$6&lt;$H13+ROUNDUP(($I13-$H13+1)*$L13,0),2,1),""))</x:f>
      </x:c>
      <x:c r="BL13" s="35" t="str">
        <x:f>IF(OR($A13="",$M13="Yes",$H13="",$I13=""),"",IF(AND(BL$6&gt;=$H13,BL$6&lt;=$I13),IF(BL$6&lt;$H13+ROUNDUP(($I13-$H13+1)*$L13,0),2,1),""))</x:f>
      </x:c>
      <x:c r="BM13" s="35" t="str">
        <x:f>IF(OR($A13="",$M13="Yes",$H13="",$I13=""),"",IF(AND(BM$6&gt;=$H13,BM$6&lt;=$I13),IF(BM$6&lt;$H13+ROUNDUP(($I13-$H13+1)*$L13,0),2,1),""))</x:f>
      </x:c>
      <x:c r="BN13" s="35" t="str">
        <x:f>IF(OR($A13="",$M13="Yes",$H13="",$I13=""),"",IF(AND(BN$6&gt;=$H13,BN$6&lt;=$I13),IF(BN$6&lt;$H13+ROUNDUP(($I13-$H13+1)*$L13,0),2,1),""))</x:f>
      </x:c>
      <x:c r="BO13" s="35" t="str">
        <x:f>IF(OR($A13="",$M13="Yes",$H13="",$I13=""),"",IF(AND(BO$6&gt;=$H13,BO$6&lt;=$I13),IF(BO$6&lt;$H13+ROUNDUP(($I13-$H13+1)*$L13,0),2,1),""))</x:f>
      </x:c>
      <x:c r="BP13" s="35" t="str">
        <x:f>IF(OR($A13="",$M13="Yes",$H13="",$I13=""),"",IF(AND(BP$6&gt;=$H13,BP$6&lt;=$I13),IF(BP$6&lt;$H13+ROUNDUP(($I13-$H13+1)*$L13,0),2,1),""))</x:f>
      </x:c>
      <x:c r="BQ13" s="35" t="str">
        <x:f>IF(OR($A13="",$M13="Yes",$H13="",$I13=""),"",IF(AND(BQ$6&gt;=$H13,BQ$6&lt;=$I13),IF(BQ$6&lt;$H13+ROUNDUP(($I13-$H13+1)*$L13,0),2,1),""))</x:f>
      </x:c>
      <x:c r="BR13" s="35" t="str">
        <x:f>IF(OR($A13="",$M13="Yes",$H13="",$I13=""),"",IF(AND(BR$6&gt;=$H13,BR$6&lt;=$I13),IF(BR$6&lt;$H13+ROUNDUP(($I13-$H13+1)*$L13,0),2,1),""))</x:f>
      </x:c>
      <x:c r="BS13" s="35" t="str">
        <x:f>IF(OR($A13="",$M13="Yes",$H13="",$I13=""),"",IF(AND(BS$6&gt;=$H13,BS$6&lt;=$I13),IF(BS$6&lt;$H13+ROUNDUP(($I13-$H13+1)*$L13,0),2,1),""))</x:f>
      </x:c>
      <x:c r="BT13" s="35" t="str">
        <x:f>IF(OR($A13="",$M13="Yes",$H13="",$I13=""),"",IF(AND(BT$6&gt;=$H13,BT$6&lt;=$I13),IF(BT$6&lt;$H13+ROUNDUP(($I13-$H13+1)*$L13,0),2,1),""))</x:f>
      </x:c>
      <x:c r="BU13" s="35" t="str">
        <x:f>IF(OR($A13="",$M13="Yes",$H13="",$I13=""),"",IF(AND(BU$6&gt;=$H13,BU$6&lt;=$I13),IF(BU$6&lt;$H13+ROUNDUP(($I13-$H13+1)*$L13,0),2,1),""))</x:f>
      </x:c>
      <x:c r="BV13" s="35" t="str">
        <x:f>IF(OR($A13="",$M13="Yes",$H13="",$I13=""),"",IF(AND(BV$6&gt;=$H13,BV$6&lt;=$I13),IF(BV$6&lt;$H13+ROUNDUP(($I13-$H13+1)*$L13,0),2,1),""))</x:f>
      </x:c>
      <x:c r="BW13" s="35" t="str">
        <x:f>IF(OR($A13="",$M13="Yes",$H13="",$I13=""),"",IF(AND(BW$6&gt;=$H13,BW$6&lt;=$I13),IF(BW$6&lt;$H13+ROUNDUP(($I13-$H13+1)*$L13,0),2,1),""))</x:f>
      </x:c>
      <x:c r="BX13" s="35" t="str">
        <x:f>IF(OR($A13="",$M13="Yes",$H13="",$I13=""),"",IF(AND(BX$6&gt;=$H13,BX$6&lt;=$I13),IF(BX$6&lt;$H13+ROUNDUP(($I13-$H13+1)*$L13,0),2,1),""))</x:f>
      </x:c>
      <x:c r="BY13" s="35" t="str">
        <x:f>IF(OR($A13="",$M13="Yes",$H13="",$I13=""),"",IF(AND(BY$6&gt;=$H13,BY$6&lt;=$I13),IF(BY$6&lt;$H13+ROUNDUP(($I13-$H13+1)*$L13,0),2,1),""))</x:f>
      </x:c>
      <x:c r="BZ13" s="35" t="str">
        <x:f>IF(OR($A13="",$M13="Yes",$H13="",$I13=""),"",IF(AND(BZ$6&gt;=$H13,BZ$6&lt;=$I13),IF(BZ$6&lt;$H13+ROUNDUP(($I13-$H13+1)*$L13,0),2,1),""))</x:f>
      </x:c>
      <x:c r="CA13" s="35" t="str">
        <x:f>IF(OR($A13="",$M13="Yes",$H13="",$I13=""),"",IF(AND(CA$6&gt;=$H13,CA$6&lt;=$I13),IF(CA$6&lt;$H13+ROUNDUP(($I13-$H13+1)*$L13,0),2,1),""))</x:f>
      </x:c>
    </x:row>
    <x:row r="14" ht="24" customHeight="1">
      <x:c r="A14" s="5"/>
      <x:c r="B14" s="5"/>
      <x:c r="C14" s="5"/>
      <x:c r="D14" s="5"/>
      <x:c r="E14" s="5"/>
      <x:c r="F14" s="5"/>
      <x:c r="G14" s="5"/>
      <x:c r="H14" s="10"/>
      <x:c r="I14" s="10"/>
      <x:c r="J14" s="10"/>
      <x:c r="K14" s="10"/>
      <x:c r="L14" s="11"/>
      <x:c r="M14" s="5"/>
      <x:c r="N14" s="16" t="str">
        <x:f>IF(A14="","",IF(M14="Yes","Cancelled",IF(ISBLANK(L14),"Missing %",IF(L14&gt;=1,"Completed",IF(OR(L14&gt;0,NOT(ISBLANK(J14))),"In progress","Not started")))))</x:f>
      </x:c>
      <x:c r="O14" s="16" t="str">
        <x:f>IF(OR(A14="",N14="Completed",N14="Cancelled"),"",IF(ISBLANK(I14),"Missing deadline",IF(I14&lt;'Dashboard'!$B$5,"Overdue",IF(I14='Dashboard'!$B$5,"Due today",IF(I14&lt;='Dashboard'!$B$5+'Dashboard'!$B$6,"Due soon",IF(AND(N14="Not started",H14&lt;'Dashboard'!$B$5),"Starting late",""))))))</x:f>
      </x:c>
      <x:c r="P14" s="5"/>
      <x:c r="Q14" s="16" t="str">
        <x:f>IF(A14="","",IF(COUNTIFS('Tasks &amp; Gantt'!$A$7:$A$155,A14)&gt;1,"Duplicate task ID",IF(COUNTIFS('Campaigns &amp; Budget'!$A$7:$A$8,B14)&lt;&gt;1,"Unknown campaign",IF(OR(ISBLANK(H14),ISBLANK(I14),E14="",ISBLANK(L14)),"Missing dates / PIC / %",IF(OR(L14&lt;0,L14&gt;1),"Invalid completion",IF(I14&lt;H14,"Deadline before start",IF(AND(NOT(ISBLANK(K14)),L14&lt;&gt;1),"Finish entered but not 100%",IF(AND(NOT(ISBLANK(J14)),NOT(ISBLANK(K14)),K14&lt;J14),"Finish before start",""))))))))</x:f>
      </x:c>
      <x:c r="R14" s="1"/>
      <x:c r="S14" s="1"/>
      <x:c r="T14" s="35" t="str">
        <x:f>IF(OR($A14="",$M14="Yes",$H14="",$I14=""),"",IF(AND(T$6&gt;=$H14,T$6&lt;=$I14),IF(T$6&lt;$H14+ROUNDUP(($I14-$H14+1)*$L14,0),2,1),""))</x:f>
      </x:c>
      <x:c r="U14" s="35" t="str">
        <x:f>IF(OR($A14="",$M14="Yes",$H14="",$I14=""),"",IF(AND(U$6&gt;=$H14,U$6&lt;=$I14),IF(U$6&lt;$H14+ROUNDUP(($I14-$H14+1)*$L14,0),2,1),""))</x:f>
      </x:c>
      <x:c r="V14" s="35" t="str">
        <x:f>IF(OR($A14="",$M14="Yes",$H14="",$I14=""),"",IF(AND(V$6&gt;=$H14,V$6&lt;=$I14),IF(V$6&lt;$H14+ROUNDUP(($I14-$H14+1)*$L14,0),2,1),""))</x:f>
      </x:c>
      <x:c r="W14" s="35" t="str">
        <x:f>IF(OR($A14="",$M14="Yes",$H14="",$I14=""),"",IF(AND(W$6&gt;=$H14,W$6&lt;=$I14),IF(W$6&lt;$H14+ROUNDUP(($I14-$H14+1)*$L14,0),2,1),""))</x:f>
      </x:c>
      <x:c r="X14" s="35" t="str">
        <x:f>IF(OR($A14="",$M14="Yes",$H14="",$I14=""),"",IF(AND(X$6&gt;=$H14,X$6&lt;=$I14),IF(X$6&lt;$H14+ROUNDUP(($I14-$H14+1)*$L14,0),2,1),""))</x:f>
      </x:c>
      <x:c r="Y14" s="35" t="str">
        <x:f>IF(OR($A14="",$M14="Yes",$H14="",$I14=""),"",IF(AND(Y$6&gt;=$H14,Y$6&lt;=$I14),IF(Y$6&lt;$H14+ROUNDUP(($I14-$H14+1)*$L14,0),2,1),""))</x:f>
      </x:c>
      <x:c r="Z14" s="35" t="str">
        <x:f>IF(OR($A14="",$M14="Yes",$H14="",$I14=""),"",IF(AND(Z$6&gt;=$H14,Z$6&lt;=$I14),IF(Z$6&lt;$H14+ROUNDUP(($I14-$H14+1)*$L14,0),2,1),""))</x:f>
      </x:c>
      <x:c r="AA14" s="35" t="str">
        <x:f>IF(OR($A14="",$M14="Yes",$H14="",$I14=""),"",IF(AND(AA$6&gt;=$H14,AA$6&lt;=$I14),IF(AA$6&lt;$H14+ROUNDUP(($I14-$H14+1)*$L14,0),2,1),""))</x:f>
      </x:c>
      <x:c r="AB14" s="35" t="str">
        <x:f>IF(OR($A14="",$M14="Yes",$H14="",$I14=""),"",IF(AND(AB$6&gt;=$H14,AB$6&lt;=$I14),IF(AB$6&lt;$H14+ROUNDUP(($I14-$H14+1)*$L14,0),2,1),""))</x:f>
      </x:c>
      <x:c r="AC14" s="35" t="str">
        <x:f>IF(OR($A14="",$M14="Yes",$H14="",$I14=""),"",IF(AND(AC$6&gt;=$H14,AC$6&lt;=$I14),IF(AC$6&lt;$H14+ROUNDUP(($I14-$H14+1)*$L14,0),2,1),""))</x:f>
      </x:c>
      <x:c r="AD14" s="35" t="str">
        <x:f>IF(OR($A14="",$M14="Yes",$H14="",$I14=""),"",IF(AND(AD$6&gt;=$H14,AD$6&lt;=$I14),IF(AD$6&lt;$H14+ROUNDUP(($I14-$H14+1)*$L14,0),2,1),""))</x:f>
      </x:c>
      <x:c r="AE14" s="35" t="str">
        <x:f>IF(OR($A14="",$M14="Yes",$H14="",$I14=""),"",IF(AND(AE$6&gt;=$H14,AE$6&lt;=$I14),IF(AE$6&lt;$H14+ROUNDUP(($I14-$H14+1)*$L14,0),2,1),""))</x:f>
      </x:c>
      <x:c r="AF14" s="35" t="str">
        <x:f>IF(OR($A14="",$M14="Yes",$H14="",$I14=""),"",IF(AND(AF$6&gt;=$H14,AF$6&lt;=$I14),IF(AF$6&lt;$H14+ROUNDUP(($I14-$H14+1)*$L14,0),2,1),""))</x:f>
      </x:c>
      <x:c r="AG14" s="35" t="str">
        <x:f>IF(OR($A14="",$M14="Yes",$H14="",$I14=""),"",IF(AND(AG$6&gt;=$H14,AG$6&lt;=$I14),IF(AG$6&lt;$H14+ROUNDUP(($I14-$H14+1)*$L14,0),2,1),""))</x:f>
      </x:c>
      <x:c r="AH14" s="35" t="str">
        <x:f>IF(OR($A14="",$M14="Yes",$H14="",$I14=""),"",IF(AND(AH$6&gt;=$H14,AH$6&lt;=$I14),IF(AH$6&lt;$H14+ROUNDUP(($I14-$H14+1)*$L14,0),2,1),""))</x:f>
      </x:c>
      <x:c r="AI14" s="35" t="str">
        <x:f>IF(OR($A14="",$M14="Yes",$H14="",$I14=""),"",IF(AND(AI$6&gt;=$H14,AI$6&lt;=$I14),IF(AI$6&lt;$H14+ROUNDUP(($I14-$H14+1)*$L14,0),2,1),""))</x:f>
      </x:c>
      <x:c r="AJ14" s="35" t="str">
        <x:f>IF(OR($A14="",$M14="Yes",$H14="",$I14=""),"",IF(AND(AJ$6&gt;=$H14,AJ$6&lt;=$I14),IF(AJ$6&lt;$H14+ROUNDUP(($I14-$H14+1)*$L14,0),2,1),""))</x:f>
      </x:c>
      <x:c r="AK14" s="35" t="str">
        <x:f>IF(OR($A14="",$M14="Yes",$H14="",$I14=""),"",IF(AND(AK$6&gt;=$H14,AK$6&lt;=$I14),IF(AK$6&lt;$H14+ROUNDUP(($I14-$H14+1)*$L14,0),2,1),""))</x:f>
      </x:c>
      <x:c r="AL14" s="35" t="str">
        <x:f>IF(OR($A14="",$M14="Yes",$H14="",$I14=""),"",IF(AND(AL$6&gt;=$H14,AL$6&lt;=$I14),IF(AL$6&lt;$H14+ROUNDUP(($I14-$H14+1)*$L14,0),2,1),""))</x:f>
      </x:c>
      <x:c r="AM14" s="35" t="str">
        <x:f>IF(OR($A14="",$M14="Yes",$H14="",$I14=""),"",IF(AND(AM$6&gt;=$H14,AM$6&lt;=$I14),IF(AM$6&lt;$H14+ROUNDUP(($I14-$H14+1)*$L14,0),2,1),""))</x:f>
      </x:c>
      <x:c r="AN14" s="35" t="str">
        <x:f>IF(OR($A14="",$M14="Yes",$H14="",$I14=""),"",IF(AND(AN$6&gt;=$H14,AN$6&lt;=$I14),IF(AN$6&lt;$H14+ROUNDUP(($I14-$H14+1)*$L14,0),2,1),""))</x:f>
      </x:c>
      <x:c r="AO14" s="35" t="str">
        <x:f>IF(OR($A14="",$M14="Yes",$H14="",$I14=""),"",IF(AND(AO$6&gt;=$H14,AO$6&lt;=$I14),IF(AO$6&lt;$H14+ROUNDUP(($I14-$H14+1)*$L14,0),2,1),""))</x:f>
      </x:c>
      <x:c r="AP14" s="35" t="str">
        <x:f>IF(OR($A14="",$M14="Yes",$H14="",$I14=""),"",IF(AND(AP$6&gt;=$H14,AP$6&lt;=$I14),IF(AP$6&lt;$H14+ROUNDUP(($I14-$H14+1)*$L14,0),2,1),""))</x:f>
      </x:c>
      <x:c r="AQ14" s="35" t="str">
        <x:f>IF(OR($A14="",$M14="Yes",$H14="",$I14=""),"",IF(AND(AQ$6&gt;=$H14,AQ$6&lt;=$I14),IF(AQ$6&lt;$H14+ROUNDUP(($I14-$H14+1)*$L14,0),2,1),""))</x:f>
      </x:c>
      <x:c r="AR14" s="35" t="str">
        <x:f>IF(OR($A14="",$M14="Yes",$H14="",$I14=""),"",IF(AND(AR$6&gt;=$H14,AR$6&lt;=$I14),IF(AR$6&lt;$H14+ROUNDUP(($I14-$H14+1)*$L14,0),2,1),""))</x:f>
      </x:c>
      <x:c r="AS14" s="35" t="str">
        <x:f>IF(OR($A14="",$M14="Yes",$H14="",$I14=""),"",IF(AND(AS$6&gt;=$H14,AS$6&lt;=$I14),IF(AS$6&lt;$H14+ROUNDUP(($I14-$H14+1)*$L14,0),2,1),""))</x:f>
      </x:c>
      <x:c r="AT14" s="35" t="str">
        <x:f>IF(OR($A14="",$M14="Yes",$H14="",$I14=""),"",IF(AND(AT$6&gt;=$H14,AT$6&lt;=$I14),IF(AT$6&lt;$H14+ROUNDUP(($I14-$H14+1)*$L14,0),2,1),""))</x:f>
      </x:c>
      <x:c r="AU14" s="35" t="str">
        <x:f>IF(OR($A14="",$M14="Yes",$H14="",$I14=""),"",IF(AND(AU$6&gt;=$H14,AU$6&lt;=$I14),IF(AU$6&lt;$H14+ROUNDUP(($I14-$H14+1)*$L14,0),2,1),""))</x:f>
      </x:c>
      <x:c r="AV14" s="35" t="str">
        <x:f>IF(OR($A14="",$M14="Yes",$H14="",$I14=""),"",IF(AND(AV$6&gt;=$H14,AV$6&lt;=$I14),IF(AV$6&lt;$H14+ROUNDUP(($I14-$H14+1)*$L14,0),2,1),""))</x:f>
      </x:c>
      <x:c r="AW14" s="35" t="str">
        <x:f>IF(OR($A14="",$M14="Yes",$H14="",$I14=""),"",IF(AND(AW$6&gt;=$H14,AW$6&lt;=$I14),IF(AW$6&lt;$H14+ROUNDUP(($I14-$H14+1)*$L14,0),2,1),""))</x:f>
      </x:c>
      <x:c r="AX14" s="35" t="str">
        <x:f>IF(OR($A14="",$M14="Yes",$H14="",$I14=""),"",IF(AND(AX$6&gt;=$H14,AX$6&lt;=$I14),IF(AX$6&lt;$H14+ROUNDUP(($I14-$H14+1)*$L14,0),2,1),""))</x:f>
      </x:c>
      <x:c r="AY14" s="35" t="str">
        <x:f>IF(OR($A14="",$M14="Yes",$H14="",$I14=""),"",IF(AND(AY$6&gt;=$H14,AY$6&lt;=$I14),IF(AY$6&lt;$H14+ROUNDUP(($I14-$H14+1)*$L14,0),2,1),""))</x:f>
      </x:c>
      <x:c r="AZ14" s="35" t="str">
        <x:f>IF(OR($A14="",$M14="Yes",$H14="",$I14=""),"",IF(AND(AZ$6&gt;=$H14,AZ$6&lt;=$I14),IF(AZ$6&lt;$H14+ROUNDUP(($I14-$H14+1)*$L14,0),2,1),""))</x:f>
      </x:c>
      <x:c r="BA14" s="35" t="str">
        <x:f>IF(OR($A14="",$M14="Yes",$H14="",$I14=""),"",IF(AND(BA$6&gt;=$H14,BA$6&lt;=$I14),IF(BA$6&lt;$H14+ROUNDUP(($I14-$H14+1)*$L14,0),2,1),""))</x:f>
      </x:c>
      <x:c r="BB14" s="35" t="str">
        <x:f>IF(OR($A14="",$M14="Yes",$H14="",$I14=""),"",IF(AND(BB$6&gt;=$H14,BB$6&lt;=$I14),IF(BB$6&lt;$H14+ROUNDUP(($I14-$H14+1)*$L14,0),2,1),""))</x:f>
      </x:c>
      <x:c r="BC14" s="35" t="str">
        <x:f>IF(OR($A14="",$M14="Yes",$H14="",$I14=""),"",IF(AND(BC$6&gt;=$H14,BC$6&lt;=$I14),IF(BC$6&lt;$H14+ROUNDUP(($I14-$H14+1)*$L14,0),2,1),""))</x:f>
      </x:c>
      <x:c r="BD14" s="35" t="str">
        <x:f>IF(OR($A14="",$M14="Yes",$H14="",$I14=""),"",IF(AND(BD$6&gt;=$H14,BD$6&lt;=$I14),IF(BD$6&lt;$H14+ROUNDUP(($I14-$H14+1)*$L14,0),2,1),""))</x:f>
      </x:c>
      <x:c r="BE14" s="35" t="str">
        <x:f>IF(OR($A14="",$M14="Yes",$H14="",$I14=""),"",IF(AND(BE$6&gt;=$H14,BE$6&lt;=$I14),IF(BE$6&lt;$H14+ROUNDUP(($I14-$H14+1)*$L14,0),2,1),""))</x:f>
      </x:c>
      <x:c r="BF14" s="35" t="str">
        <x:f>IF(OR($A14="",$M14="Yes",$H14="",$I14=""),"",IF(AND(BF$6&gt;=$H14,BF$6&lt;=$I14),IF(BF$6&lt;$H14+ROUNDUP(($I14-$H14+1)*$L14,0),2,1),""))</x:f>
      </x:c>
      <x:c r="BG14" s="35" t="str">
        <x:f>IF(OR($A14="",$M14="Yes",$H14="",$I14=""),"",IF(AND(BG$6&gt;=$H14,BG$6&lt;=$I14),IF(BG$6&lt;$H14+ROUNDUP(($I14-$H14+1)*$L14,0),2,1),""))</x:f>
      </x:c>
      <x:c r="BH14" s="35" t="str">
        <x:f>IF(OR($A14="",$M14="Yes",$H14="",$I14=""),"",IF(AND(BH$6&gt;=$H14,BH$6&lt;=$I14),IF(BH$6&lt;$H14+ROUNDUP(($I14-$H14+1)*$L14,0),2,1),""))</x:f>
      </x:c>
      <x:c r="BI14" s="35" t="str">
        <x:f>IF(OR($A14="",$M14="Yes",$H14="",$I14=""),"",IF(AND(BI$6&gt;=$H14,BI$6&lt;=$I14),IF(BI$6&lt;$H14+ROUNDUP(($I14-$H14+1)*$L14,0),2,1),""))</x:f>
      </x:c>
      <x:c r="BJ14" s="35" t="str">
        <x:f>IF(OR($A14="",$M14="Yes",$H14="",$I14=""),"",IF(AND(BJ$6&gt;=$H14,BJ$6&lt;=$I14),IF(BJ$6&lt;$H14+ROUNDUP(($I14-$H14+1)*$L14,0),2,1),""))</x:f>
      </x:c>
      <x:c r="BK14" s="35" t="str">
        <x:f>IF(OR($A14="",$M14="Yes",$H14="",$I14=""),"",IF(AND(BK$6&gt;=$H14,BK$6&lt;=$I14),IF(BK$6&lt;$H14+ROUNDUP(($I14-$H14+1)*$L14,0),2,1),""))</x:f>
      </x:c>
      <x:c r="BL14" s="35" t="str">
        <x:f>IF(OR($A14="",$M14="Yes",$H14="",$I14=""),"",IF(AND(BL$6&gt;=$H14,BL$6&lt;=$I14),IF(BL$6&lt;$H14+ROUNDUP(($I14-$H14+1)*$L14,0),2,1),""))</x:f>
      </x:c>
      <x:c r="BM14" s="35" t="str">
        <x:f>IF(OR($A14="",$M14="Yes",$H14="",$I14=""),"",IF(AND(BM$6&gt;=$H14,BM$6&lt;=$I14),IF(BM$6&lt;$H14+ROUNDUP(($I14-$H14+1)*$L14,0),2,1),""))</x:f>
      </x:c>
      <x:c r="BN14" s="35" t="str">
        <x:f>IF(OR($A14="",$M14="Yes",$H14="",$I14=""),"",IF(AND(BN$6&gt;=$H14,BN$6&lt;=$I14),IF(BN$6&lt;$H14+ROUNDUP(($I14-$H14+1)*$L14,0),2,1),""))</x:f>
      </x:c>
      <x:c r="BO14" s="35" t="str">
        <x:f>IF(OR($A14="",$M14="Yes",$H14="",$I14=""),"",IF(AND(BO$6&gt;=$H14,BO$6&lt;=$I14),IF(BO$6&lt;$H14+ROUNDUP(($I14-$H14+1)*$L14,0),2,1),""))</x:f>
      </x:c>
      <x:c r="BP14" s="35" t="str">
        <x:f>IF(OR($A14="",$M14="Yes",$H14="",$I14=""),"",IF(AND(BP$6&gt;=$H14,BP$6&lt;=$I14),IF(BP$6&lt;$H14+ROUNDUP(($I14-$H14+1)*$L14,0),2,1),""))</x:f>
      </x:c>
      <x:c r="BQ14" s="35" t="str">
        <x:f>IF(OR($A14="",$M14="Yes",$H14="",$I14=""),"",IF(AND(BQ$6&gt;=$H14,BQ$6&lt;=$I14),IF(BQ$6&lt;$H14+ROUNDUP(($I14-$H14+1)*$L14,0),2,1),""))</x:f>
      </x:c>
      <x:c r="BR14" s="35" t="str">
        <x:f>IF(OR($A14="",$M14="Yes",$H14="",$I14=""),"",IF(AND(BR$6&gt;=$H14,BR$6&lt;=$I14),IF(BR$6&lt;$H14+ROUNDUP(($I14-$H14+1)*$L14,0),2,1),""))</x:f>
      </x:c>
      <x:c r="BS14" s="35" t="str">
        <x:f>IF(OR($A14="",$M14="Yes",$H14="",$I14=""),"",IF(AND(BS$6&gt;=$H14,BS$6&lt;=$I14),IF(BS$6&lt;$H14+ROUNDUP(($I14-$H14+1)*$L14,0),2,1),""))</x:f>
      </x:c>
      <x:c r="BT14" s="35" t="str">
        <x:f>IF(OR($A14="",$M14="Yes",$H14="",$I14=""),"",IF(AND(BT$6&gt;=$H14,BT$6&lt;=$I14),IF(BT$6&lt;$H14+ROUNDUP(($I14-$H14+1)*$L14,0),2,1),""))</x:f>
      </x:c>
      <x:c r="BU14" s="35" t="str">
        <x:f>IF(OR($A14="",$M14="Yes",$H14="",$I14=""),"",IF(AND(BU$6&gt;=$H14,BU$6&lt;=$I14),IF(BU$6&lt;$H14+ROUNDUP(($I14-$H14+1)*$L14,0),2,1),""))</x:f>
      </x:c>
      <x:c r="BV14" s="35" t="str">
        <x:f>IF(OR($A14="",$M14="Yes",$H14="",$I14=""),"",IF(AND(BV$6&gt;=$H14,BV$6&lt;=$I14),IF(BV$6&lt;$H14+ROUNDUP(($I14-$H14+1)*$L14,0),2,1),""))</x:f>
      </x:c>
      <x:c r="BW14" s="35" t="str">
        <x:f>IF(OR($A14="",$M14="Yes",$H14="",$I14=""),"",IF(AND(BW$6&gt;=$H14,BW$6&lt;=$I14),IF(BW$6&lt;$H14+ROUNDUP(($I14-$H14+1)*$L14,0),2,1),""))</x:f>
      </x:c>
      <x:c r="BX14" s="35" t="str">
        <x:f>IF(OR($A14="",$M14="Yes",$H14="",$I14=""),"",IF(AND(BX$6&gt;=$H14,BX$6&lt;=$I14),IF(BX$6&lt;$H14+ROUNDUP(($I14-$H14+1)*$L14,0),2,1),""))</x:f>
      </x:c>
      <x:c r="BY14" s="35" t="str">
        <x:f>IF(OR($A14="",$M14="Yes",$H14="",$I14=""),"",IF(AND(BY$6&gt;=$H14,BY$6&lt;=$I14),IF(BY$6&lt;$H14+ROUNDUP(($I14-$H14+1)*$L14,0),2,1),""))</x:f>
      </x:c>
      <x:c r="BZ14" s="35" t="str">
        <x:f>IF(OR($A14="",$M14="Yes",$H14="",$I14=""),"",IF(AND(BZ$6&gt;=$H14,BZ$6&lt;=$I14),IF(BZ$6&lt;$H14+ROUNDUP(($I14-$H14+1)*$L14,0),2,1),""))</x:f>
      </x:c>
      <x:c r="CA14" s="35" t="str">
        <x:f>IF(OR($A14="",$M14="Yes",$H14="",$I14=""),"",IF(AND(CA$6&gt;=$H14,CA$6&lt;=$I14),IF(CA$6&lt;$H14+ROUNDUP(($I14-$H14+1)*$L14,0),2,1),""))</x:f>
      </x:c>
    </x:row>
    <x:row r="15" ht="24" customHeight="1">
      <x:c r="A15" s="5"/>
      <x:c r="B15" s="5"/>
      <x:c r="C15" s="5"/>
      <x:c r="D15" s="5"/>
      <x:c r="E15" s="5"/>
      <x:c r="F15" s="5"/>
      <x:c r="G15" s="5"/>
      <x:c r="H15" s="10"/>
      <x:c r="I15" s="10"/>
      <x:c r="J15" s="10"/>
      <x:c r="K15" s="10"/>
      <x:c r="L15" s="11"/>
      <x:c r="M15" s="5"/>
      <x:c r="N15" s="16" t="str">
        <x:f>IF(A15="","",IF(M15="Yes","Cancelled",IF(ISBLANK(L15),"Missing %",IF(L15&gt;=1,"Completed",IF(OR(L15&gt;0,NOT(ISBLANK(J15))),"In progress","Not started")))))</x:f>
      </x:c>
      <x:c r="O15" s="16" t="str">
        <x:f>IF(OR(A15="",N15="Completed",N15="Cancelled"),"",IF(ISBLANK(I15),"Missing deadline",IF(I15&lt;'Dashboard'!$B$5,"Overdue",IF(I15='Dashboard'!$B$5,"Due today",IF(I15&lt;='Dashboard'!$B$5+'Dashboard'!$B$6,"Due soon",IF(AND(N15="Not started",H15&lt;'Dashboard'!$B$5),"Starting late",""))))))</x:f>
      </x:c>
      <x:c r="P15" s="5"/>
      <x:c r="Q15" s="16" t="str">
        <x:f>IF(A15="","",IF(COUNTIFS('Tasks &amp; Gantt'!$A$7:$A$155,A15)&gt;1,"Duplicate task ID",IF(COUNTIFS('Campaigns &amp; Budget'!$A$7:$A$8,B15)&lt;&gt;1,"Unknown campaign",IF(OR(ISBLANK(H15),ISBLANK(I15),E15="",ISBLANK(L15)),"Missing dates / PIC / %",IF(OR(L15&lt;0,L15&gt;1),"Invalid completion",IF(I15&lt;H15,"Deadline before start",IF(AND(NOT(ISBLANK(K15)),L15&lt;&gt;1),"Finish entered but not 100%",IF(AND(NOT(ISBLANK(J15)),NOT(ISBLANK(K15)),K15&lt;J15),"Finish before start",""))))))))</x:f>
      </x:c>
      <x:c r="R15" s="1"/>
      <x:c r="S15" s="1"/>
      <x:c r="T15" s="35" t="str">
        <x:f>IF(OR($A15="",$M15="Yes",$H15="",$I15=""),"",IF(AND(T$6&gt;=$H15,T$6&lt;=$I15),IF(T$6&lt;$H15+ROUNDUP(($I15-$H15+1)*$L15,0),2,1),""))</x:f>
      </x:c>
      <x:c r="U15" s="35" t="str">
        <x:f>IF(OR($A15="",$M15="Yes",$H15="",$I15=""),"",IF(AND(U$6&gt;=$H15,U$6&lt;=$I15),IF(U$6&lt;$H15+ROUNDUP(($I15-$H15+1)*$L15,0),2,1),""))</x:f>
      </x:c>
      <x:c r="V15" s="35" t="str">
        <x:f>IF(OR($A15="",$M15="Yes",$H15="",$I15=""),"",IF(AND(V$6&gt;=$H15,V$6&lt;=$I15),IF(V$6&lt;$H15+ROUNDUP(($I15-$H15+1)*$L15,0),2,1),""))</x:f>
      </x:c>
      <x:c r="W15" s="35" t="str">
        <x:f>IF(OR($A15="",$M15="Yes",$H15="",$I15=""),"",IF(AND(W$6&gt;=$H15,W$6&lt;=$I15),IF(W$6&lt;$H15+ROUNDUP(($I15-$H15+1)*$L15,0),2,1),""))</x:f>
      </x:c>
      <x:c r="X15" s="35" t="str">
        <x:f>IF(OR($A15="",$M15="Yes",$H15="",$I15=""),"",IF(AND(X$6&gt;=$H15,X$6&lt;=$I15),IF(X$6&lt;$H15+ROUNDUP(($I15-$H15+1)*$L15,0),2,1),""))</x:f>
      </x:c>
      <x:c r="Y15" s="35" t="str">
        <x:f>IF(OR($A15="",$M15="Yes",$H15="",$I15=""),"",IF(AND(Y$6&gt;=$H15,Y$6&lt;=$I15),IF(Y$6&lt;$H15+ROUNDUP(($I15-$H15+1)*$L15,0),2,1),""))</x:f>
      </x:c>
      <x:c r="Z15" s="35" t="str">
        <x:f>IF(OR($A15="",$M15="Yes",$H15="",$I15=""),"",IF(AND(Z$6&gt;=$H15,Z$6&lt;=$I15),IF(Z$6&lt;$H15+ROUNDUP(($I15-$H15+1)*$L15,0),2,1),""))</x:f>
      </x:c>
      <x:c r="AA15" s="35" t="str">
        <x:f>IF(OR($A15="",$M15="Yes",$H15="",$I15=""),"",IF(AND(AA$6&gt;=$H15,AA$6&lt;=$I15),IF(AA$6&lt;$H15+ROUNDUP(($I15-$H15+1)*$L15,0),2,1),""))</x:f>
      </x:c>
      <x:c r="AB15" s="35" t="str">
        <x:f>IF(OR($A15="",$M15="Yes",$H15="",$I15=""),"",IF(AND(AB$6&gt;=$H15,AB$6&lt;=$I15),IF(AB$6&lt;$H15+ROUNDUP(($I15-$H15+1)*$L15,0),2,1),""))</x:f>
      </x:c>
      <x:c r="AC15" s="35" t="str">
        <x:f>IF(OR($A15="",$M15="Yes",$H15="",$I15=""),"",IF(AND(AC$6&gt;=$H15,AC$6&lt;=$I15),IF(AC$6&lt;$H15+ROUNDUP(($I15-$H15+1)*$L15,0),2,1),""))</x:f>
      </x:c>
      <x:c r="AD15" s="35" t="str">
        <x:f>IF(OR($A15="",$M15="Yes",$H15="",$I15=""),"",IF(AND(AD$6&gt;=$H15,AD$6&lt;=$I15),IF(AD$6&lt;$H15+ROUNDUP(($I15-$H15+1)*$L15,0),2,1),""))</x:f>
      </x:c>
      <x:c r="AE15" s="35" t="str">
        <x:f>IF(OR($A15="",$M15="Yes",$H15="",$I15=""),"",IF(AND(AE$6&gt;=$H15,AE$6&lt;=$I15),IF(AE$6&lt;$H15+ROUNDUP(($I15-$H15+1)*$L15,0),2,1),""))</x:f>
      </x:c>
      <x:c r="AF15" s="35" t="str">
        <x:f>IF(OR($A15="",$M15="Yes",$H15="",$I15=""),"",IF(AND(AF$6&gt;=$H15,AF$6&lt;=$I15),IF(AF$6&lt;$H15+ROUNDUP(($I15-$H15+1)*$L15,0),2,1),""))</x:f>
      </x:c>
      <x:c r="AG15" s="35" t="str">
        <x:f>IF(OR($A15="",$M15="Yes",$H15="",$I15=""),"",IF(AND(AG$6&gt;=$H15,AG$6&lt;=$I15),IF(AG$6&lt;$H15+ROUNDUP(($I15-$H15+1)*$L15,0),2,1),""))</x:f>
      </x:c>
      <x:c r="AH15" s="35" t="str">
        <x:f>IF(OR($A15="",$M15="Yes",$H15="",$I15=""),"",IF(AND(AH$6&gt;=$H15,AH$6&lt;=$I15),IF(AH$6&lt;$H15+ROUNDUP(($I15-$H15+1)*$L15,0),2,1),""))</x:f>
      </x:c>
      <x:c r="AI15" s="35" t="str">
        <x:f>IF(OR($A15="",$M15="Yes",$H15="",$I15=""),"",IF(AND(AI$6&gt;=$H15,AI$6&lt;=$I15),IF(AI$6&lt;$H15+ROUNDUP(($I15-$H15+1)*$L15,0),2,1),""))</x:f>
      </x:c>
      <x:c r="AJ15" s="35" t="str">
        <x:f>IF(OR($A15="",$M15="Yes",$H15="",$I15=""),"",IF(AND(AJ$6&gt;=$H15,AJ$6&lt;=$I15),IF(AJ$6&lt;$H15+ROUNDUP(($I15-$H15+1)*$L15,0),2,1),""))</x:f>
      </x:c>
      <x:c r="AK15" s="35" t="str">
        <x:f>IF(OR($A15="",$M15="Yes",$H15="",$I15=""),"",IF(AND(AK$6&gt;=$H15,AK$6&lt;=$I15),IF(AK$6&lt;$H15+ROUNDUP(($I15-$H15+1)*$L15,0),2,1),""))</x:f>
      </x:c>
      <x:c r="AL15" s="35" t="str">
        <x:f>IF(OR($A15="",$M15="Yes",$H15="",$I15=""),"",IF(AND(AL$6&gt;=$H15,AL$6&lt;=$I15),IF(AL$6&lt;$H15+ROUNDUP(($I15-$H15+1)*$L15,0),2,1),""))</x:f>
      </x:c>
      <x:c r="AM15" s="35" t="str">
        <x:f>IF(OR($A15="",$M15="Yes",$H15="",$I15=""),"",IF(AND(AM$6&gt;=$H15,AM$6&lt;=$I15),IF(AM$6&lt;$H15+ROUNDUP(($I15-$H15+1)*$L15,0),2,1),""))</x:f>
      </x:c>
      <x:c r="AN15" s="35" t="str">
        <x:f>IF(OR($A15="",$M15="Yes",$H15="",$I15=""),"",IF(AND(AN$6&gt;=$H15,AN$6&lt;=$I15),IF(AN$6&lt;$H15+ROUNDUP(($I15-$H15+1)*$L15,0),2,1),""))</x:f>
      </x:c>
      <x:c r="AO15" s="35" t="str">
        <x:f>IF(OR($A15="",$M15="Yes",$H15="",$I15=""),"",IF(AND(AO$6&gt;=$H15,AO$6&lt;=$I15),IF(AO$6&lt;$H15+ROUNDUP(($I15-$H15+1)*$L15,0),2,1),""))</x:f>
      </x:c>
      <x:c r="AP15" s="35" t="str">
        <x:f>IF(OR($A15="",$M15="Yes",$H15="",$I15=""),"",IF(AND(AP$6&gt;=$H15,AP$6&lt;=$I15),IF(AP$6&lt;$H15+ROUNDUP(($I15-$H15+1)*$L15,0),2,1),""))</x:f>
      </x:c>
      <x:c r="AQ15" s="35" t="str">
        <x:f>IF(OR($A15="",$M15="Yes",$H15="",$I15=""),"",IF(AND(AQ$6&gt;=$H15,AQ$6&lt;=$I15),IF(AQ$6&lt;$H15+ROUNDUP(($I15-$H15+1)*$L15,0),2,1),""))</x:f>
      </x:c>
      <x:c r="AR15" s="35" t="str">
        <x:f>IF(OR($A15="",$M15="Yes",$H15="",$I15=""),"",IF(AND(AR$6&gt;=$H15,AR$6&lt;=$I15),IF(AR$6&lt;$H15+ROUNDUP(($I15-$H15+1)*$L15,0),2,1),""))</x:f>
      </x:c>
      <x:c r="AS15" s="35" t="str">
        <x:f>IF(OR($A15="",$M15="Yes",$H15="",$I15=""),"",IF(AND(AS$6&gt;=$H15,AS$6&lt;=$I15),IF(AS$6&lt;$H15+ROUNDUP(($I15-$H15+1)*$L15,0),2,1),""))</x:f>
      </x:c>
      <x:c r="AT15" s="35" t="str">
        <x:f>IF(OR($A15="",$M15="Yes",$H15="",$I15=""),"",IF(AND(AT$6&gt;=$H15,AT$6&lt;=$I15),IF(AT$6&lt;$H15+ROUNDUP(($I15-$H15+1)*$L15,0),2,1),""))</x:f>
      </x:c>
      <x:c r="AU15" s="35" t="str">
        <x:f>IF(OR($A15="",$M15="Yes",$H15="",$I15=""),"",IF(AND(AU$6&gt;=$H15,AU$6&lt;=$I15),IF(AU$6&lt;$H15+ROUNDUP(($I15-$H15+1)*$L15,0),2,1),""))</x:f>
      </x:c>
      <x:c r="AV15" s="35" t="str">
        <x:f>IF(OR($A15="",$M15="Yes",$H15="",$I15=""),"",IF(AND(AV$6&gt;=$H15,AV$6&lt;=$I15),IF(AV$6&lt;$H15+ROUNDUP(($I15-$H15+1)*$L15,0),2,1),""))</x:f>
      </x:c>
      <x:c r="AW15" s="35" t="str">
        <x:f>IF(OR($A15="",$M15="Yes",$H15="",$I15=""),"",IF(AND(AW$6&gt;=$H15,AW$6&lt;=$I15),IF(AW$6&lt;$H15+ROUNDUP(($I15-$H15+1)*$L15,0),2,1),""))</x:f>
      </x:c>
      <x:c r="AX15" s="35" t="str">
        <x:f>IF(OR($A15="",$M15="Yes",$H15="",$I15=""),"",IF(AND(AX$6&gt;=$H15,AX$6&lt;=$I15),IF(AX$6&lt;$H15+ROUNDUP(($I15-$H15+1)*$L15,0),2,1),""))</x:f>
      </x:c>
      <x:c r="AY15" s="35" t="str">
        <x:f>IF(OR($A15="",$M15="Yes",$H15="",$I15=""),"",IF(AND(AY$6&gt;=$H15,AY$6&lt;=$I15),IF(AY$6&lt;$H15+ROUNDUP(($I15-$H15+1)*$L15,0),2,1),""))</x:f>
      </x:c>
      <x:c r="AZ15" s="35" t="str">
        <x:f>IF(OR($A15="",$M15="Yes",$H15="",$I15=""),"",IF(AND(AZ$6&gt;=$H15,AZ$6&lt;=$I15),IF(AZ$6&lt;$H15+ROUNDUP(($I15-$H15+1)*$L15,0),2,1),""))</x:f>
      </x:c>
      <x:c r="BA15" s="35" t="str">
        <x:f>IF(OR($A15="",$M15="Yes",$H15="",$I15=""),"",IF(AND(BA$6&gt;=$H15,BA$6&lt;=$I15),IF(BA$6&lt;$H15+ROUNDUP(($I15-$H15+1)*$L15,0),2,1),""))</x:f>
      </x:c>
      <x:c r="BB15" s="35" t="str">
        <x:f>IF(OR($A15="",$M15="Yes",$H15="",$I15=""),"",IF(AND(BB$6&gt;=$H15,BB$6&lt;=$I15),IF(BB$6&lt;$H15+ROUNDUP(($I15-$H15+1)*$L15,0),2,1),""))</x:f>
      </x:c>
      <x:c r="BC15" s="35" t="str">
        <x:f>IF(OR($A15="",$M15="Yes",$H15="",$I15=""),"",IF(AND(BC$6&gt;=$H15,BC$6&lt;=$I15),IF(BC$6&lt;$H15+ROUNDUP(($I15-$H15+1)*$L15,0),2,1),""))</x:f>
      </x:c>
      <x:c r="BD15" s="35" t="str">
        <x:f>IF(OR($A15="",$M15="Yes",$H15="",$I15=""),"",IF(AND(BD$6&gt;=$H15,BD$6&lt;=$I15),IF(BD$6&lt;$H15+ROUNDUP(($I15-$H15+1)*$L15,0),2,1),""))</x:f>
      </x:c>
      <x:c r="BE15" s="35" t="str">
        <x:f>IF(OR($A15="",$M15="Yes",$H15="",$I15=""),"",IF(AND(BE$6&gt;=$H15,BE$6&lt;=$I15),IF(BE$6&lt;$H15+ROUNDUP(($I15-$H15+1)*$L15,0),2,1),""))</x:f>
      </x:c>
      <x:c r="BF15" s="35" t="str">
        <x:f>IF(OR($A15="",$M15="Yes",$H15="",$I15=""),"",IF(AND(BF$6&gt;=$H15,BF$6&lt;=$I15),IF(BF$6&lt;$H15+ROUNDUP(($I15-$H15+1)*$L15,0),2,1),""))</x:f>
      </x:c>
      <x:c r="BG15" s="35" t="str">
        <x:f>IF(OR($A15="",$M15="Yes",$H15="",$I15=""),"",IF(AND(BG$6&gt;=$H15,BG$6&lt;=$I15),IF(BG$6&lt;$H15+ROUNDUP(($I15-$H15+1)*$L15,0),2,1),""))</x:f>
      </x:c>
      <x:c r="BH15" s="35" t="str">
        <x:f>IF(OR($A15="",$M15="Yes",$H15="",$I15=""),"",IF(AND(BH$6&gt;=$H15,BH$6&lt;=$I15),IF(BH$6&lt;$H15+ROUNDUP(($I15-$H15+1)*$L15,0),2,1),""))</x:f>
      </x:c>
      <x:c r="BI15" s="35" t="str">
        <x:f>IF(OR($A15="",$M15="Yes",$H15="",$I15=""),"",IF(AND(BI$6&gt;=$H15,BI$6&lt;=$I15),IF(BI$6&lt;$H15+ROUNDUP(($I15-$H15+1)*$L15,0),2,1),""))</x:f>
      </x:c>
      <x:c r="BJ15" s="35" t="str">
        <x:f>IF(OR($A15="",$M15="Yes",$H15="",$I15=""),"",IF(AND(BJ$6&gt;=$H15,BJ$6&lt;=$I15),IF(BJ$6&lt;$H15+ROUNDUP(($I15-$H15+1)*$L15,0),2,1),""))</x:f>
      </x:c>
      <x:c r="BK15" s="35" t="str">
        <x:f>IF(OR($A15="",$M15="Yes",$H15="",$I15=""),"",IF(AND(BK$6&gt;=$H15,BK$6&lt;=$I15),IF(BK$6&lt;$H15+ROUNDUP(($I15-$H15+1)*$L15,0),2,1),""))</x:f>
      </x:c>
      <x:c r="BL15" s="35" t="str">
        <x:f>IF(OR($A15="",$M15="Yes",$H15="",$I15=""),"",IF(AND(BL$6&gt;=$H15,BL$6&lt;=$I15),IF(BL$6&lt;$H15+ROUNDUP(($I15-$H15+1)*$L15,0),2,1),""))</x:f>
      </x:c>
      <x:c r="BM15" s="35" t="str">
        <x:f>IF(OR($A15="",$M15="Yes",$H15="",$I15=""),"",IF(AND(BM$6&gt;=$H15,BM$6&lt;=$I15),IF(BM$6&lt;$H15+ROUNDUP(($I15-$H15+1)*$L15,0),2,1),""))</x:f>
      </x:c>
      <x:c r="BN15" s="35" t="str">
        <x:f>IF(OR($A15="",$M15="Yes",$H15="",$I15=""),"",IF(AND(BN$6&gt;=$H15,BN$6&lt;=$I15),IF(BN$6&lt;$H15+ROUNDUP(($I15-$H15+1)*$L15,0),2,1),""))</x:f>
      </x:c>
      <x:c r="BO15" s="35" t="str">
        <x:f>IF(OR($A15="",$M15="Yes",$H15="",$I15=""),"",IF(AND(BO$6&gt;=$H15,BO$6&lt;=$I15),IF(BO$6&lt;$H15+ROUNDUP(($I15-$H15+1)*$L15,0),2,1),""))</x:f>
      </x:c>
      <x:c r="BP15" s="35" t="str">
        <x:f>IF(OR($A15="",$M15="Yes",$H15="",$I15=""),"",IF(AND(BP$6&gt;=$H15,BP$6&lt;=$I15),IF(BP$6&lt;$H15+ROUNDUP(($I15-$H15+1)*$L15,0),2,1),""))</x:f>
      </x:c>
      <x:c r="BQ15" s="35" t="str">
        <x:f>IF(OR($A15="",$M15="Yes",$H15="",$I15=""),"",IF(AND(BQ$6&gt;=$H15,BQ$6&lt;=$I15),IF(BQ$6&lt;$H15+ROUNDUP(($I15-$H15+1)*$L15,0),2,1),""))</x:f>
      </x:c>
      <x:c r="BR15" s="35" t="str">
        <x:f>IF(OR($A15="",$M15="Yes",$H15="",$I15=""),"",IF(AND(BR$6&gt;=$H15,BR$6&lt;=$I15),IF(BR$6&lt;$H15+ROUNDUP(($I15-$H15+1)*$L15,0),2,1),""))</x:f>
      </x:c>
      <x:c r="BS15" s="35" t="str">
        <x:f>IF(OR($A15="",$M15="Yes",$H15="",$I15=""),"",IF(AND(BS$6&gt;=$H15,BS$6&lt;=$I15),IF(BS$6&lt;$H15+ROUNDUP(($I15-$H15+1)*$L15,0),2,1),""))</x:f>
      </x:c>
      <x:c r="BT15" s="35" t="str">
        <x:f>IF(OR($A15="",$M15="Yes",$H15="",$I15=""),"",IF(AND(BT$6&gt;=$H15,BT$6&lt;=$I15),IF(BT$6&lt;$H15+ROUNDUP(($I15-$H15+1)*$L15,0),2,1),""))</x:f>
      </x:c>
      <x:c r="BU15" s="35" t="str">
        <x:f>IF(OR($A15="",$M15="Yes",$H15="",$I15=""),"",IF(AND(BU$6&gt;=$H15,BU$6&lt;=$I15),IF(BU$6&lt;$H15+ROUNDUP(($I15-$H15+1)*$L15,0),2,1),""))</x:f>
      </x:c>
      <x:c r="BV15" s="35" t="str">
        <x:f>IF(OR($A15="",$M15="Yes",$H15="",$I15=""),"",IF(AND(BV$6&gt;=$H15,BV$6&lt;=$I15),IF(BV$6&lt;$H15+ROUNDUP(($I15-$H15+1)*$L15,0),2,1),""))</x:f>
      </x:c>
      <x:c r="BW15" s="35" t="str">
        <x:f>IF(OR($A15="",$M15="Yes",$H15="",$I15=""),"",IF(AND(BW$6&gt;=$H15,BW$6&lt;=$I15),IF(BW$6&lt;$H15+ROUNDUP(($I15-$H15+1)*$L15,0),2,1),""))</x:f>
      </x:c>
      <x:c r="BX15" s="35" t="str">
        <x:f>IF(OR($A15="",$M15="Yes",$H15="",$I15=""),"",IF(AND(BX$6&gt;=$H15,BX$6&lt;=$I15),IF(BX$6&lt;$H15+ROUNDUP(($I15-$H15+1)*$L15,0),2,1),""))</x:f>
      </x:c>
      <x:c r="BY15" s="35" t="str">
        <x:f>IF(OR($A15="",$M15="Yes",$H15="",$I15=""),"",IF(AND(BY$6&gt;=$H15,BY$6&lt;=$I15),IF(BY$6&lt;$H15+ROUNDUP(($I15-$H15+1)*$L15,0),2,1),""))</x:f>
      </x:c>
      <x:c r="BZ15" s="35" t="str">
        <x:f>IF(OR($A15="",$M15="Yes",$H15="",$I15=""),"",IF(AND(BZ$6&gt;=$H15,BZ$6&lt;=$I15),IF(BZ$6&lt;$H15+ROUNDUP(($I15-$H15+1)*$L15,0),2,1),""))</x:f>
      </x:c>
      <x:c r="CA15" s="35" t="str">
        <x:f>IF(OR($A15="",$M15="Yes",$H15="",$I15=""),"",IF(AND(CA$6&gt;=$H15,CA$6&lt;=$I15),IF(CA$6&lt;$H15+ROUNDUP(($I15-$H15+1)*$L15,0),2,1),""))</x:f>
      </x:c>
    </x:row>
    <x:row r="16" ht="24" customHeight="1">
      <x:c r="A16" s="5"/>
      <x:c r="B16" s="5"/>
      <x:c r="C16" s="5"/>
      <x:c r="D16" s="5"/>
      <x:c r="E16" s="5"/>
      <x:c r="F16" s="5"/>
      <x:c r="G16" s="5"/>
      <x:c r="H16" s="10"/>
      <x:c r="I16" s="10"/>
      <x:c r="J16" s="10"/>
      <x:c r="K16" s="10"/>
      <x:c r="L16" s="11"/>
      <x:c r="M16" s="5"/>
      <x:c r="N16" s="16" t="str">
        <x:f>IF(A16="","",IF(M16="Yes","Cancelled",IF(ISBLANK(L16),"Missing %",IF(L16&gt;=1,"Completed",IF(OR(L16&gt;0,NOT(ISBLANK(J16))),"In progress","Not started")))))</x:f>
      </x:c>
      <x:c r="O16" s="16" t="str">
        <x:f>IF(OR(A16="",N16="Completed",N16="Cancelled"),"",IF(ISBLANK(I16),"Missing deadline",IF(I16&lt;'Dashboard'!$B$5,"Overdue",IF(I16='Dashboard'!$B$5,"Due today",IF(I16&lt;='Dashboard'!$B$5+'Dashboard'!$B$6,"Due soon",IF(AND(N16="Not started",H16&lt;'Dashboard'!$B$5),"Starting late",""))))))</x:f>
      </x:c>
      <x:c r="P16" s="5"/>
      <x:c r="Q16" s="16" t="str">
        <x:f>IF(A16="","",IF(COUNTIFS('Tasks &amp; Gantt'!$A$7:$A$155,A16)&gt;1,"Duplicate task ID",IF(COUNTIFS('Campaigns &amp; Budget'!$A$7:$A$8,B16)&lt;&gt;1,"Unknown campaign",IF(OR(ISBLANK(H16),ISBLANK(I16),E16="",ISBLANK(L16)),"Missing dates / PIC / %",IF(OR(L16&lt;0,L16&gt;1),"Invalid completion",IF(I16&lt;H16,"Deadline before start",IF(AND(NOT(ISBLANK(K16)),L16&lt;&gt;1),"Finish entered but not 100%",IF(AND(NOT(ISBLANK(J16)),NOT(ISBLANK(K16)),K16&lt;J16),"Finish before start",""))))))))</x:f>
      </x:c>
      <x:c r="R16" s="1"/>
      <x:c r="S16" s="1"/>
      <x:c r="T16" s="35" t="str">
        <x:f>IF(OR($A16="",$M16="Yes",$H16="",$I16=""),"",IF(AND(T$6&gt;=$H16,T$6&lt;=$I16),IF(T$6&lt;$H16+ROUNDUP(($I16-$H16+1)*$L16,0),2,1),""))</x:f>
      </x:c>
      <x:c r="U16" s="35" t="str">
        <x:f>IF(OR($A16="",$M16="Yes",$H16="",$I16=""),"",IF(AND(U$6&gt;=$H16,U$6&lt;=$I16),IF(U$6&lt;$H16+ROUNDUP(($I16-$H16+1)*$L16,0),2,1),""))</x:f>
      </x:c>
      <x:c r="V16" s="35" t="str">
        <x:f>IF(OR($A16="",$M16="Yes",$H16="",$I16=""),"",IF(AND(V$6&gt;=$H16,V$6&lt;=$I16),IF(V$6&lt;$H16+ROUNDUP(($I16-$H16+1)*$L16,0),2,1),""))</x:f>
      </x:c>
      <x:c r="W16" s="35" t="str">
        <x:f>IF(OR($A16="",$M16="Yes",$H16="",$I16=""),"",IF(AND(W$6&gt;=$H16,W$6&lt;=$I16),IF(W$6&lt;$H16+ROUNDUP(($I16-$H16+1)*$L16,0),2,1),""))</x:f>
      </x:c>
      <x:c r="X16" s="35" t="str">
        <x:f>IF(OR($A16="",$M16="Yes",$H16="",$I16=""),"",IF(AND(X$6&gt;=$H16,X$6&lt;=$I16),IF(X$6&lt;$H16+ROUNDUP(($I16-$H16+1)*$L16,0),2,1),""))</x:f>
      </x:c>
      <x:c r="Y16" s="35" t="str">
        <x:f>IF(OR($A16="",$M16="Yes",$H16="",$I16=""),"",IF(AND(Y$6&gt;=$H16,Y$6&lt;=$I16),IF(Y$6&lt;$H16+ROUNDUP(($I16-$H16+1)*$L16,0),2,1),""))</x:f>
      </x:c>
      <x:c r="Z16" s="35" t="str">
        <x:f>IF(OR($A16="",$M16="Yes",$H16="",$I16=""),"",IF(AND(Z$6&gt;=$H16,Z$6&lt;=$I16),IF(Z$6&lt;$H16+ROUNDUP(($I16-$H16+1)*$L16,0),2,1),""))</x:f>
      </x:c>
      <x:c r="AA16" s="35" t="str">
        <x:f>IF(OR($A16="",$M16="Yes",$H16="",$I16=""),"",IF(AND(AA$6&gt;=$H16,AA$6&lt;=$I16),IF(AA$6&lt;$H16+ROUNDUP(($I16-$H16+1)*$L16,0),2,1),""))</x:f>
      </x:c>
      <x:c r="AB16" s="35" t="str">
        <x:f>IF(OR($A16="",$M16="Yes",$H16="",$I16=""),"",IF(AND(AB$6&gt;=$H16,AB$6&lt;=$I16),IF(AB$6&lt;$H16+ROUNDUP(($I16-$H16+1)*$L16,0),2,1),""))</x:f>
      </x:c>
      <x:c r="AC16" s="35" t="str">
        <x:f>IF(OR($A16="",$M16="Yes",$H16="",$I16=""),"",IF(AND(AC$6&gt;=$H16,AC$6&lt;=$I16),IF(AC$6&lt;$H16+ROUNDUP(($I16-$H16+1)*$L16,0),2,1),""))</x:f>
      </x:c>
      <x:c r="AD16" s="35" t="str">
        <x:f>IF(OR($A16="",$M16="Yes",$H16="",$I16=""),"",IF(AND(AD$6&gt;=$H16,AD$6&lt;=$I16),IF(AD$6&lt;$H16+ROUNDUP(($I16-$H16+1)*$L16,0),2,1),""))</x:f>
      </x:c>
      <x:c r="AE16" s="35" t="str">
        <x:f>IF(OR($A16="",$M16="Yes",$H16="",$I16=""),"",IF(AND(AE$6&gt;=$H16,AE$6&lt;=$I16),IF(AE$6&lt;$H16+ROUNDUP(($I16-$H16+1)*$L16,0),2,1),""))</x:f>
      </x:c>
      <x:c r="AF16" s="35" t="str">
        <x:f>IF(OR($A16="",$M16="Yes",$H16="",$I16=""),"",IF(AND(AF$6&gt;=$H16,AF$6&lt;=$I16),IF(AF$6&lt;$H16+ROUNDUP(($I16-$H16+1)*$L16,0),2,1),""))</x:f>
      </x:c>
      <x:c r="AG16" s="35" t="str">
        <x:f>IF(OR($A16="",$M16="Yes",$H16="",$I16=""),"",IF(AND(AG$6&gt;=$H16,AG$6&lt;=$I16),IF(AG$6&lt;$H16+ROUNDUP(($I16-$H16+1)*$L16,0),2,1),""))</x:f>
      </x:c>
      <x:c r="AH16" s="35" t="str">
        <x:f>IF(OR($A16="",$M16="Yes",$H16="",$I16=""),"",IF(AND(AH$6&gt;=$H16,AH$6&lt;=$I16),IF(AH$6&lt;$H16+ROUNDUP(($I16-$H16+1)*$L16,0),2,1),""))</x:f>
      </x:c>
      <x:c r="AI16" s="35" t="str">
        <x:f>IF(OR($A16="",$M16="Yes",$H16="",$I16=""),"",IF(AND(AI$6&gt;=$H16,AI$6&lt;=$I16),IF(AI$6&lt;$H16+ROUNDUP(($I16-$H16+1)*$L16,0),2,1),""))</x:f>
      </x:c>
      <x:c r="AJ16" s="35" t="str">
        <x:f>IF(OR($A16="",$M16="Yes",$H16="",$I16=""),"",IF(AND(AJ$6&gt;=$H16,AJ$6&lt;=$I16),IF(AJ$6&lt;$H16+ROUNDUP(($I16-$H16+1)*$L16,0),2,1),""))</x:f>
      </x:c>
      <x:c r="AK16" s="35" t="str">
        <x:f>IF(OR($A16="",$M16="Yes",$H16="",$I16=""),"",IF(AND(AK$6&gt;=$H16,AK$6&lt;=$I16),IF(AK$6&lt;$H16+ROUNDUP(($I16-$H16+1)*$L16,0),2,1),""))</x:f>
      </x:c>
      <x:c r="AL16" s="35" t="str">
        <x:f>IF(OR($A16="",$M16="Yes",$H16="",$I16=""),"",IF(AND(AL$6&gt;=$H16,AL$6&lt;=$I16),IF(AL$6&lt;$H16+ROUNDUP(($I16-$H16+1)*$L16,0),2,1),""))</x:f>
      </x:c>
      <x:c r="AM16" s="35" t="str">
        <x:f>IF(OR($A16="",$M16="Yes",$H16="",$I16=""),"",IF(AND(AM$6&gt;=$H16,AM$6&lt;=$I16),IF(AM$6&lt;$H16+ROUNDUP(($I16-$H16+1)*$L16,0),2,1),""))</x:f>
      </x:c>
      <x:c r="AN16" s="35" t="str">
        <x:f>IF(OR($A16="",$M16="Yes",$H16="",$I16=""),"",IF(AND(AN$6&gt;=$H16,AN$6&lt;=$I16),IF(AN$6&lt;$H16+ROUNDUP(($I16-$H16+1)*$L16,0),2,1),""))</x:f>
      </x:c>
      <x:c r="AO16" s="35" t="str">
        <x:f>IF(OR($A16="",$M16="Yes",$H16="",$I16=""),"",IF(AND(AO$6&gt;=$H16,AO$6&lt;=$I16),IF(AO$6&lt;$H16+ROUNDUP(($I16-$H16+1)*$L16,0),2,1),""))</x:f>
      </x:c>
      <x:c r="AP16" s="35" t="str">
        <x:f>IF(OR($A16="",$M16="Yes",$H16="",$I16=""),"",IF(AND(AP$6&gt;=$H16,AP$6&lt;=$I16),IF(AP$6&lt;$H16+ROUNDUP(($I16-$H16+1)*$L16,0),2,1),""))</x:f>
      </x:c>
      <x:c r="AQ16" s="35" t="str">
        <x:f>IF(OR($A16="",$M16="Yes",$H16="",$I16=""),"",IF(AND(AQ$6&gt;=$H16,AQ$6&lt;=$I16),IF(AQ$6&lt;$H16+ROUNDUP(($I16-$H16+1)*$L16,0),2,1),""))</x:f>
      </x:c>
      <x:c r="AR16" s="35" t="str">
        <x:f>IF(OR($A16="",$M16="Yes",$H16="",$I16=""),"",IF(AND(AR$6&gt;=$H16,AR$6&lt;=$I16),IF(AR$6&lt;$H16+ROUNDUP(($I16-$H16+1)*$L16,0),2,1),""))</x:f>
      </x:c>
      <x:c r="AS16" s="35" t="str">
        <x:f>IF(OR($A16="",$M16="Yes",$H16="",$I16=""),"",IF(AND(AS$6&gt;=$H16,AS$6&lt;=$I16),IF(AS$6&lt;$H16+ROUNDUP(($I16-$H16+1)*$L16,0),2,1),""))</x:f>
      </x:c>
      <x:c r="AT16" s="35" t="str">
        <x:f>IF(OR($A16="",$M16="Yes",$H16="",$I16=""),"",IF(AND(AT$6&gt;=$H16,AT$6&lt;=$I16),IF(AT$6&lt;$H16+ROUNDUP(($I16-$H16+1)*$L16,0),2,1),""))</x:f>
      </x:c>
      <x:c r="AU16" s="35" t="str">
        <x:f>IF(OR($A16="",$M16="Yes",$H16="",$I16=""),"",IF(AND(AU$6&gt;=$H16,AU$6&lt;=$I16),IF(AU$6&lt;$H16+ROUNDUP(($I16-$H16+1)*$L16,0),2,1),""))</x:f>
      </x:c>
      <x:c r="AV16" s="35" t="str">
        <x:f>IF(OR($A16="",$M16="Yes",$H16="",$I16=""),"",IF(AND(AV$6&gt;=$H16,AV$6&lt;=$I16),IF(AV$6&lt;$H16+ROUNDUP(($I16-$H16+1)*$L16,0),2,1),""))</x:f>
      </x:c>
      <x:c r="AW16" s="35" t="str">
        <x:f>IF(OR($A16="",$M16="Yes",$H16="",$I16=""),"",IF(AND(AW$6&gt;=$H16,AW$6&lt;=$I16),IF(AW$6&lt;$H16+ROUNDUP(($I16-$H16+1)*$L16,0),2,1),""))</x:f>
      </x:c>
      <x:c r="AX16" s="35" t="str">
        <x:f>IF(OR($A16="",$M16="Yes",$H16="",$I16=""),"",IF(AND(AX$6&gt;=$H16,AX$6&lt;=$I16),IF(AX$6&lt;$H16+ROUNDUP(($I16-$H16+1)*$L16,0),2,1),""))</x:f>
      </x:c>
      <x:c r="AY16" s="35" t="str">
        <x:f>IF(OR($A16="",$M16="Yes",$H16="",$I16=""),"",IF(AND(AY$6&gt;=$H16,AY$6&lt;=$I16),IF(AY$6&lt;$H16+ROUNDUP(($I16-$H16+1)*$L16,0),2,1),""))</x:f>
      </x:c>
      <x:c r="AZ16" s="35" t="str">
        <x:f>IF(OR($A16="",$M16="Yes",$H16="",$I16=""),"",IF(AND(AZ$6&gt;=$H16,AZ$6&lt;=$I16),IF(AZ$6&lt;$H16+ROUNDUP(($I16-$H16+1)*$L16,0),2,1),""))</x:f>
      </x:c>
      <x:c r="BA16" s="35" t="str">
        <x:f>IF(OR($A16="",$M16="Yes",$H16="",$I16=""),"",IF(AND(BA$6&gt;=$H16,BA$6&lt;=$I16),IF(BA$6&lt;$H16+ROUNDUP(($I16-$H16+1)*$L16,0),2,1),""))</x:f>
      </x:c>
      <x:c r="BB16" s="35" t="str">
        <x:f>IF(OR($A16="",$M16="Yes",$H16="",$I16=""),"",IF(AND(BB$6&gt;=$H16,BB$6&lt;=$I16),IF(BB$6&lt;$H16+ROUNDUP(($I16-$H16+1)*$L16,0),2,1),""))</x:f>
      </x:c>
      <x:c r="BC16" s="35" t="str">
        <x:f>IF(OR($A16="",$M16="Yes",$H16="",$I16=""),"",IF(AND(BC$6&gt;=$H16,BC$6&lt;=$I16),IF(BC$6&lt;$H16+ROUNDUP(($I16-$H16+1)*$L16,0),2,1),""))</x:f>
      </x:c>
      <x:c r="BD16" s="35" t="str">
        <x:f>IF(OR($A16="",$M16="Yes",$H16="",$I16=""),"",IF(AND(BD$6&gt;=$H16,BD$6&lt;=$I16),IF(BD$6&lt;$H16+ROUNDUP(($I16-$H16+1)*$L16,0),2,1),""))</x:f>
      </x:c>
      <x:c r="BE16" s="35" t="str">
        <x:f>IF(OR($A16="",$M16="Yes",$H16="",$I16=""),"",IF(AND(BE$6&gt;=$H16,BE$6&lt;=$I16),IF(BE$6&lt;$H16+ROUNDUP(($I16-$H16+1)*$L16,0),2,1),""))</x:f>
      </x:c>
      <x:c r="BF16" s="35" t="str">
        <x:f>IF(OR($A16="",$M16="Yes",$H16="",$I16=""),"",IF(AND(BF$6&gt;=$H16,BF$6&lt;=$I16),IF(BF$6&lt;$H16+ROUNDUP(($I16-$H16+1)*$L16,0),2,1),""))</x:f>
      </x:c>
      <x:c r="BG16" s="35" t="str">
        <x:f>IF(OR($A16="",$M16="Yes",$H16="",$I16=""),"",IF(AND(BG$6&gt;=$H16,BG$6&lt;=$I16),IF(BG$6&lt;$H16+ROUNDUP(($I16-$H16+1)*$L16,0),2,1),""))</x:f>
      </x:c>
      <x:c r="BH16" s="35" t="str">
        <x:f>IF(OR($A16="",$M16="Yes",$H16="",$I16=""),"",IF(AND(BH$6&gt;=$H16,BH$6&lt;=$I16),IF(BH$6&lt;$H16+ROUNDUP(($I16-$H16+1)*$L16,0),2,1),""))</x:f>
      </x:c>
      <x:c r="BI16" s="35" t="str">
        <x:f>IF(OR($A16="",$M16="Yes",$H16="",$I16=""),"",IF(AND(BI$6&gt;=$H16,BI$6&lt;=$I16),IF(BI$6&lt;$H16+ROUNDUP(($I16-$H16+1)*$L16,0),2,1),""))</x:f>
      </x:c>
      <x:c r="BJ16" s="35" t="str">
        <x:f>IF(OR($A16="",$M16="Yes",$H16="",$I16=""),"",IF(AND(BJ$6&gt;=$H16,BJ$6&lt;=$I16),IF(BJ$6&lt;$H16+ROUNDUP(($I16-$H16+1)*$L16,0),2,1),""))</x:f>
      </x:c>
      <x:c r="BK16" s="35" t="str">
        <x:f>IF(OR($A16="",$M16="Yes",$H16="",$I16=""),"",IF(AND(BK$6&gt;=$H16,BK$6&lt;=$I16),IF(BK$6&lt;$H16+ROUNDUP(($I16-$H16+1)*$L16,0),2,1),""))</x:f>
      </x:c>
      <x:c r="BL16" s="35" t="str">
        <x:f>IF(OR($A16="",$M16="Yes",$H16="",$I16=""),"",IF(AND(BL$6&gt;=$H16,BL$6&lt;=$I16),IF(BL$6&lt;$H16+ROUNDUP(($I16-$H16+1)*$L16,0),2,1),""))</x:f>
      </x:c>
      <x:c r="BM16" s="35" t="str">
        <x:f>IF(OR($A16="",$M16="Yes",$H16="",$I16=""),"",IF(AND(BM$6&gt;=$H16,BM$6&lt;=$I16),IF(BM$6&lt;$H16+ROUNDUP(($I16-$H16+1)*$L16,0),2,1),""))</x:f>
      </x:c>
      <x:c r="BN16" s="35" t="str">
        <x:f>IF(OR($A16="",$M16="Yes",$H16="",$I16=""),"",IF(AND(BN$6&gt;=$H16,BN$6&lt;=$I16),IF(BN$6&lt;$H16+ROUNDUP(($I16-$H16+1)*$L16,0),2,1),""))</x:f>
      </x:c>
      <x:c r="BO16" s="35" t="str">
        <x:f>IF(OR($A16="",$M16="Yes",$H16="",$I16=""),"",IF(AND(BO$6&gt;=$H16,BO$6&lt;=$I16),IF(BO$6&lt;$H16+ROUNDUP(($I16-$H16+1)*$L16,0),2,1),""))</x:f>
      </x:c>
      <x:c r="BP16" s="35" t="str">
        <x:f>IF(OR($A16="",$M16="Yes",$H16="",$I16=""),"",IF(AND(BP$6&gt;=$H16,BP$6&lt;=$I16),IF(BP$6&lt;$H16+ROUNDUP(($I16-$H16+1)*$L16,0),2,1),""))</x:f>
      </x:c>
      <x:c r="BQ16" s="35" t="str">
        <x:f>IF(OR($A16="",$M16="Yes",$H16="",$I16=""),"",IF(AND(BQ$6&gt;=$H16,BQ$6&lt;=$I16),IF(BQ$6&lt;$H16+ROUNDUP(($I16-$H16+1)*$L16,0),2,1),""))</x:f>
      </x:c>
      <x:c r="BR16" s="35" t="str">
        <x:f>IF(OR($A16="",$M16="Yes",$H16="",$I16=""),"",IF(AND(BR$6&gt;=$H16,BR$6&lt;=$I16),IF(BR$6&lt;$H16+ROUNDUP(($I16-$H16+1)*$L16,0),2,1),""))</x:f>
      </x:c>
      <x:c r="BS16" s="35" t="str">
        <x:f>IF(OR($A16="",$M16="Yes",$H16="",$I16=""),"",IF(AND(BS$6&gt;=$H16,BS$6&lt;=$I16),IF(BS$6&lt;$H16+ROUNDUP(($I16-$H16+1)*$L16,0),2,1),""))</x:f>
      </x:c>
      <x:c r="BT16" s="35" t="str">
        <x:f>IF(OR($A16="",$M16="Yes",$H16="",$I16=""),"",IF(AND(BT$6&gt;=$H16,BT$6&lt;=$I16),IF(BT$6&lt;$H16+ROUNDUP(($I16-$H16+1)*$L16,0),2,1),""))</x:f>
      </x:c>
      <x:c r="BU16" s="35" t="str">
        <x:f>IF(OR($A16="",$M16="Yes",$H16="",$I16=""),"",IF(AND(BU$6&gt;=$H16,BU$6&lt;=$I16),IF(BU$6&lt;$H16+ROUNDUP(($I16-$H16+1)*$L16,0),2,1),""))</x:f>
      </x:c>
      <x:c r="BV16" s="35" t="str">
        <x:f>IF(OR($A16="",$M16="Yes",$H16="",$I16=""),"",IF(AND(BV$6&gt;=$H16,BV$6&lt;=$I16),IF(BV$6&lt;$H16+ROUNDUP(($I16-$H16+1)*$L16,0),2,1),""))</x:f>
      </x:c>
      <x:c r="BW16" s="35" t="str">
        <x:f>IF(OR($A16="",$M16="Yes",$H16="",$I16=""),"",IF(AND(BW$6&gt;=$H16,BW$6&lt;=$I16),IF(BW$6&lt;$H16+ROUNDUP(($I16-$H16+1)*$L16,0),2,1),""))</x:f>
      </x:c>
      <x:c r="BX16" s="35" t="str">
        <x:f>IF(OR($A16="",$M16="Yes",$H16="",$I16=""),"",IF(AND(BX$6&gt;=$H16,BX$6&lt;=$I16),IF(BX$6&lt;$H16+ROUNDUP(($I16-$H16+1)*$L16,0),2,1),""))</x:f>
      </x:c>
      <x:c r="BY16" s="35" t="str">
        <x:f>IF(OR($A16="",$M16="Yes",$H16="",$I16=""),"",IF(AND(BY$6&gt;=$H16,BY$6&lt;=$I16),IF(BY$6&lt;$H16+ROUNDUP(($I16-$H16+1)*$L16,0),2,1),""))</x:f>
      </x:c>
      <x:c r="BZ16" s="35" t="str">
        <x:f>IF(OR($A16="",$M16="Yes",$H16="",$I16=""),"",IF(AND(BZ$6&gt;=$H16,BZ$6&lt;=$I16),IF(BZ$6&lt;$H16+ROUNDUP(($I16-$H16+1)*$L16,0),2,1),""))</x:f>
      </x:c>
      <x:c r="CA16" s="35" t="str">
        <x:f>IF(OR($A16="",$M16="Yes",$H16="",$I16=""),"",IF(AND(CA$6&gt;=$H16,CA$6&lt;=$I16),IF(CA$6&lt;$H16+ROUNDUP(($I16-$H16+1)*$L16,0),2,1),""))</x:f>
      </x:c>
    </x:row>
    <x:row r="17" ht="24" customHeight="1">
      <x:c r="A17" s="5"/>
      <x:c r="B17" s="5"/>
      <x:c r="C17" s="5"/>
      <x:c r="D17" s="5"/>
      <x:c r="E17" s="5"/>
      <x:c r="F17" s="5"/>
      <x:c r="G17" s="5"/>
      <x:c r="H17" s="10"/>
      <x:c r="I17" s="10"/>
      <x:c r="J17" s="10"/>
      <x:c r="K17" s="10"/>
      <x:c r="L17" s="11"/>
      <x:c r="M17" s="5"/>
      <x:c r="N17" s="16" t="str">
        <x:f>IF(A17="","",IF(M17="Yes","Cancelled",IF(ISBLANK(L17),"Missing %",IF(L17&gt;=1,"Completed",IF(OR(L17&gt;0,NOT(ISBLANK(J17))),"In progress","Not started")))))</x:f>
      </x:c>
      <x:c r="O17" s="16" t="str">
        <x:f>IF(OR(A17="",N17="Completed",N17="Cancelled"),"",IF(ISBLANK(I17),"Missing deadline",IF(I17&lt;'Dashboard'!$B$5,"Overdue",IF(I17='Dashboard'!$B$5,"Due today",IF(I17&lt;='Dashboard'!$B$5+'Dashboard'!$B$6,"Due soon",IF(AND(N17="Not started",H17&lt;'Dashboard'!$B$5),"Starting late",""))))))</x:f>
      </x:c>
      <x:c r="P17" s="5"/>
      <x:c r="Q17" s="16" t="str">
        <x:f>IF(A17="","",IF(COUNTIFS('Tasks &amp; Gantt'!$A$7:$A$155,A17)&gt;1,"Duplicate task ID",IF(COUNTIFS('Campaigns &amp; Budget'!$A$7:$A$8,B17)&lt;&gt;1,"Unknown campaign",IF(OR(ISBLANK(H17),ISBLANK(I17),E17="",ISBLANK(L17)),"Missing dates / PIC / %",IF(OR(L17&lt;0,L17&gt;1),"Invalid completion",IF(I17&lt;H17,"Deadline before start",IF(AND(NOT(ISBLANK(K17)),L17&lt;&gt;1),"Finish entered but not 100%",IF(AND(NOT(ISBLANK(J17)),NOT(ISBLANK(K17)),K17&lt;J17),"Finish before start",""))))))))</x:f>
      </x:c>
      <x:c r="R17" s="1"/>
      <x:c r="S17" s="1"/>
      <x:c r="T17" s="35" t="str">
        <x:f>IF(OR($A17="",$M17="Yes",$H17="",$I17=""),"",IF(AND(T$6&gt;=$H17,T$6&lt;=$I17),IF(T$6&lt;$H17+ROUNDUP(($I17-$H17+1)*$L17,0),2,1),""))</x:f>
      </x:c>
      <x:c r="U17" s="35" t="str">
        <x:f>IF(OR($A17="",$M17="Yes",$H17="",$I17=""),"",IF(AND(U$6&gt;=$H17,U$6&lt;=$I17),IF(U$6&lt;$H17+ROUNDUP(($I17-$H17+1)*$L17,0),2,1),""))</x:f>
      </x:c>
      <x:c r="V17" s="35" t="str">
        <x:f>IF(OR($A17="",$M17="Yes",$H17="",$I17=""),"",IF(AND(V$6&gt;=$H17,V$6&lt;=$I17),IF(V$6&lt;$H17+ROUNDUP(($I17-$H17+1)*$L17,0),2,1),""))</x:f>
      </x:c>
      <x:c r="W17" s="35" t="str">
        <x:f>IF(OR($A17="",$M17="Yes",$H17="",$I17=""),"",IF(AND(W$6&gt;=$H17,W$6&lt;=$I17),IF(W$6&lt;$H17+ROUNDUP(($I17-$H17+1)*$L17,0),2,1),""))</x:f>
      </x:c>
      <x:c r="X17" s="35" t="str">
        <x:f>IF(OR($A17="",$M17="Yes",$H17="",$I17=""),"",IF(AND(X$6&gt;=$H17,X$6&lt;=$I17),IF(X$6&lt;$H17+ROUNDUP(($I17-$H17+1)*$L17,0),2,1),""))</x:f>
      </x:c>
      <x:c r="Y17" s="35" t="str">
        <x:f>IF(OR($A17="",$M17="Yes",$H17="",$I17=""),"",IF(AND(Y$6&gt;=$H17,Y$6&lt;=$I17),IF(Y$6&lt;$H17+ROUNDUP(($I17-$H17+1)*$L17,0),2,1),""))</x:f>
      </x:c>
      <x:c r="Z17" s="35" t="str">
        <x:f>IF(OR($A17="",$M17="Yes",$H17="",$I17=""),"",IF(AND(Z$6&gt;=$H17,Z$6&lt;=$I17),IF(Z$6&lt;$H17+ROUNDUP(($I17-$H17+1)*$L17,0),2,1),""))</x:f>
      </x:c>
      <x:c r="AA17" s="35" t="str">
        <x:f>IF(OR($A17="",$M17="Yes",$H17="",$I17=""),"",IF(AND(AA$6&gt;=$H17,AA$6&lt;=$I17),IF(AA$6&lt;$H17+ROUNDUP(($I17-$H17+1)*$L17,0),2,1),""))</x:f>
      </x:c>
      <x:c r="AB17" s="35" t="str">
        <x:f>IF(OR($A17="",$M17="Yes",$H17="",$I17=""),"",IF(AND(AB$6&gt;=$H17,AB$6&lt;=$I17),IF(AB$6&lt;$H17+ROUNDUP(($I17-$H17+1)*$L17,0),2,1),""))</x:f>
      </x:c>
      <x:c r="AC17" s="35" t="str">
        <x:f>IF(OR($A17="",$M17="Yes",$H17="",$I17=""),"",IF(AND(AC$6&gt;=$H17,AC$6&lt;=$I17),IF(AC$6&lt;$H17+ROUNDUP(($I17-$H17+1)*$L17,0),2,1),""))</x:f>
      </x:c>
      <x:c r="AD17" s="35" t="str">
        <x:f>IF(OR($A17="",$M17="Yes",$H17="",$I17=""),"",IF(AND(AD$6&gt;=$H17,AD$6&lt;=$I17),IF(AD$6&lt;$H17+ROUNDUP(($I17-$H17+1)*$L17,0),2,1),""))</x:f>
      </x:c>
      <x:c r="AE17" s="35" t="str">
        <x:f>IF(OR($A17="",$M17="Yes",$H17="",$I17=""),"",IF(AND(AE$6&gt;=$H17,AE$6&lt;=$I17),IF(AE$6&lt;$H17+ROUNDUP(($I17-$H17+1)*$L17,0),2,1),""))</x:f>
      </x:c>
      <x:c r="AF17" s="35" t="str">
        <x:f>IF(OR($A17="",$M17="Yes",$H17="",$I17=""),"",IF(AND(AF$6&gt;=$H17,AF$6&lt;=$I17),IF(AF$6&lt;$H17+ROUNDUP(($I17-$H17+1)*$L17,0),2,1),""))</x:f>
      </x:c>
      <x:c r="AG17" s="35" t="str">
        <x:f>IF(OR($A17="",$M17="Yes",$H17="",$I17=""),"",IF(AND(AG$6&gt;=$H17,AG$6&lt;=$I17),IF(AG$6&lt;$H17+ROUNDUP(($I17-$H17+1)*$L17,0),2,1),""))</x:f>
      </x:c>
      <x:c r="AH17" s="35" t="str">
        <x:f>IF(OR($A17="",$M17="Yes",$H17="",$I17=""),"",IF(AND(AH$6&gt;=$H17,AH$6&lt;=$I17),IF(AH$6&lt;$H17+ROUNDUP(($I17-$H17+1)*$L17,0),2,1),""))</x:f>
      </x:c>
      <x:c r="AI17" s="35" t="str">
        <x:f>IF(OR($A17="",$M17="Yes",$H17="",$I17=""),"",IF(AND(AI$6&gt;=$H17,AI$6&lt;=$I17),IF(AI$6&lt;$H17+ROUNDUP(($I17-$H17+1)*$L17,0),2,1),""))</x:f>
      </x:c>
      <x:c r="AJ17" s="35" t="str">
        <x:f>IF(OR($A17="",$M17="Yes",$H17="",$I17=""),"",IF(AND(AJ$6&gt;=$H17,AJ$6&lt;=$I17),IF(AJ$6&lt;$H17+ROUNDUP(($I17-$H17+1)*$L17,0),2,1),""))</x:f>
      </x:c>
      <x:c r="AK17" s="35" t="str">
        <x:f>IF(OR($A17="",$M17="Yes",$H17="",$I17=""),"",IF(AND(AK$6&gt;=$H17,AK$6&lt;=$I17),IF(AK$6&lt;$H17+ROUNDUP(($I17-$H17+1)*$L17,0),2,1),""))</x:f>
      </x:c>
      <x:c r="AL17" s="35" t="str">
        <x:f>IF(OR($A17="",$M17="Yes",$H17="",$I17=""),"",IF(AND(AL$6&gt;=$H17,AL$6&lt;=$I17),IF(AL$6&lt;$H17+ROUNDUP(($I17-$H17+1)*$L17,0),2,1),""))</x:f>
      </x:c>
      <x:c r="AM17" s="35" t="str">
        <x:f>IF(OR($A17="",$M17="Yes",$H17="",$I17=""),"",IF(AND(AM$6&gt;=$H17,AM$6&lt;=$I17),IF(AM$6&lt;$H17+ROUNDUP(($I17-$H17+1)*$L17,0),2,1),""))</x:f>
      </x:c>
      <x:c r="AN17" s="35" t="str">
        <x:f>IF(OR($A17="",$M17="Yes",$H17="",$I17=""),"",IF(AND(AN$6&gt;=$H17,AN$6&lt;=$I17),IF(AN$6&lt;$H17+ROUNDUP(($I17-$H17+1)*$L17,0),2,1),""))</x:f>
      </x:c>
      <x:c r="AO17" s="35" t="str">
        <x:f>IF(OR($A17="",$M17="Yes",$H17="",$I17=""),"",IF(AND(AO$6&gt;=$H17,AO$6&lt;=$I17),IF(AO$6&lt;$H17+ROUNDUP(($I17-$H17+1)*$L17,0),2,1),""))</x:f>
      </x:c>
      <x:c r="AP17" s="35" t="str">
        <x:f>IF(OR($A17="",$M17="Yes",$H17="",$I17=""),"",IF(AND(AP$6&gt;=$H17,AP$6&lt;=$I17),IF(AP$6&lt;$H17+ROUNDUP(($I17-$H17+1)*$L17,0),2,1),""))</x:f>
      </x:c>
      <x:c r="AQ17" s="35" t="str">
        <x:f>IF(OR($A17="",$M17="Yes",$H17="",$I17=""),"",IF(AND(AQ$6&gt;=$H17,AQ$6&lt;=$I17),IF(AQ$6&lt;$H17+ROUNDUP(($I17-$H17+1)*$L17,0),2,1),""))</x:f>
      </x:c>
      <x:c r="AR17" s="35" t="str">
        <x:f>IF(OR($A17="",$M17="Yes",$H17="",$I17=""),"",IF(AND(AR$6&gt;=$H17,AR$6&lt;=$I17),IF(AR$6&lt;$H17+ROUNDUP(($I17-$H17+1)*$L17,0),2,1),""))</x:f>
      </x:c>
      <x:c r="AS17" s="35" t="str">
        <x:f>IF(OR($A17="",$M17="Yes",$H17="",$I17=""),"",IF(AND(AS$6&gt;=$H17,AS$6&lt;=$I17),IF(AS$6&lt;$H17+ROUNDUP(($I17-$H17+1)*$L17,0),2,1),""))</x:f>
      </x:c>
      <x:c r="AT17" s="35" t="str">
        <x:f>IF(OR($A17="",$M17="Yes",$H17="",$I17=""),"",IF(AND(AT$6&gt;=$H17,AT$6&lt;=$I17),IF(AT$6&lt;$H17+ROUNDUP(($I17-$H17+1)*$L17,0),2,1),""))</x:f>
      </x:c>
      <x:c r="AU17" s="35" t="str">
        <x:f>IF(OR($A17="",$M17="Yes",$H17="",$I17=""),"",IF(AND(AU$6&gt;=$H17,AU$6&lt;=$I17),IF(AU$6&lt;$H17+ROUNDUP(($I17-$H17+1)*$L17,0),2,1),""))</x:f>
      </x:c>
      <x:c r="AV17" s="35" t="str">
        <x:f>IF(OR($A17="",$M17="Yes",$H17="",$I17=""),"",IF(AND(AV$6&gt;=$H17,AV$6&lt;=$I17),IF(AV$6&lt;$H17+ROUNDUP(($I17-$H17+1)*$L17,0),2,1),""))</x:f>
      </x:c>
      <x:c r="AW17" s="35" t="str">
        <x:f>IF(OR($A17="",$M17="Yes",$H17="",$I17=""),"",IF(AND(AW$6&gt;=$H17,AW$6&lt;=$I17),IF(AW$6&lt;$H17+ROUNDUP(($I17-$H17+1)*$L17,0),2,1),""))</x:f>
      </x:c>
      <x:c r="AX17" s="35" t="str">
        <x:f>IF(OR($A17="",$M17="Yes",$H17="",$I17=""),"",IF(AND(AX$6&gt;=$H17,AX$6&lt;=$I17),IF(AX$6&lt;$H17+ROUNDUP(($I17-$H17+1)*$L17,0),2,1),""))</x:f>
      </x:c>
      <x:c r="AY17" s="35" t="str">
        <x:f>IF(OR($A17="",$M17="Yes",$H17="",$I17=""),"",IF(AND(AY$6&gt;=$H17,AY$6&lt;=$I17),IF(AY$6&lt;$H17+ROUNDUP(($I17-$H17+1)*$L17,0),2,1),""))</x:f>
      </x:c>
      <x:c r="AZ17" s="35" t="str">
        <x:f>IF(OR($A17="",$M17="Yes",$H17="",$I17=""),"",IF(AND(AZ$6&gt;=$H17,AZ$6&lt;=$I17),IF(AZ$6&lt;$H17+ROUNDUP(($I17-$H17+1)*$L17,0),2,1),""))</x:f>
      </x:c>
      <x:c r="BA17" s="35" t="str">
        <x:f>IF(OR($A17="",$M17="Yes",$H17="",$I17=""),"",IF(AND(BA$6&gt;=$H17,BA$6&lt;=$I17),IF(BA$6&lt;$H17+ROUNDUP(($I17-$H17+1)*$L17,0),2,1),""))</x:f>
      </x:c>
      <x:c r="BB17" s="35" t="str">
        <x:f>IF(OR($A17="",$M17="Yes",$H17="",$I17=""),"",IF(AND(BB$6&gt;=$H17,BB$6&lt;=$I17),IF(BB$6&lt;$H17+ROUNDUP(($I17-$H17+1)*$L17,0),2,1),""))</x:f>
      </x:c>
      <x:c r="BC17" s="35" t="str">
        <x:f>IF(OR($A17="",$M17="Yes",$H17="",$I17=""),"",IF(AND(BC$6&gt;=$H17,BC$6&lt;=$I17),IF(BC$6&lt;$H17+ROUNDUP(($I17-$H17+1)*$L17,0),2,1),""))</x:f>
      </x:c>
      <x:c r="BD17" s="35" t="str">
        <x:f>IF(OR($A17="",$M17="Yes",$H17="",$I17=""),"",IF(AND(BD$6&gt;=$H17,BD$6&lt;=$I17),IF(BD$6&lt;$H17+ROUNDUP(($I17-$H17+1)*$L17,0),2,1),""))</x:f>
      </x:c>
      <x:c r="BE17" s="35" t="str">
        <x:f>IF(OR($A17="",$M17="Yes",$H17="",$I17=""),"",IF(AND(BE$6&gt;=$H17,BE$6&lt;=$I17),IF(BE$6&lt;$H17+ROUNDUP(($I17-$H17+1)*$L17,0),2,1),""))</x:f>
      </x:c>
      <x:c r="BF17" s="35" t="str">
        <x:f>IF(OR($A17="",$M17="Yes",$H17="",$I17=""),"",IF(AND(BF$6&gt;=$H17,BF$6&lt;=$I17),IF(BF$6&lt;$H17+ROUNDUP(($I17-$H17+1)*$L17,0),2,1),""))</x:f>
      </x:c>
      <x:c r="BG17" s="35" t="str">
        <x:f>IF(OR($A17="",$M17="Yes",$H17="",$I17=""),"",IF(AND(BG$6&gt;=$H17,BG$6&lt;=$I17),IF(BG$6&lt;$H17+ROUNDUP(($I17-$H17+1)*$L17,0),2,1),""))</x:f>
      </x:c>
      <x:c r="BH17" s="35" t="str">
        <x:f>IF(OR($A17="",$M17="Yes",$H17="",$I17=""),"",IF(AND(BH$6&gt;=$H17,BH$6&lt;=$I17),IF(BH$6&lt;$H17+ROUNDUP(($I17-$H17+1)*$L17,0),2,1),""))</x:f>
      </x:c>
      <x:c r="BI17" s="35" t="str">
        <x:f>IF(OR($A17="",$M17="Yes",$H17="",$I17=""),"",IF(AND(BI$6&gt;=$H17,BI$6&lt;=$I17),IF(BI$6&lt;$H17+ROUNDUP(($I17-$H17+1)*$L17,0),2,1),""))</x:f>
      </x:c>
      <x:c r="BJ17" s="35" t="str">
        <x:f>IF(OR($A17="",$M17="Yes",$H17="",$I17=""),"",IF(AND(BJ$6&gt;=$H17,BJ$6&lt;=$I17),IF(BJ$6&lt;$H17+ROUNDUP(($I17-$H17+1)*$L17,0),2,1),""))</x:f>
      </x:c>
      <x:c r="BK17" s="35" t="str">
        <x:f>IF(OR($A17="",$M17="Yes",$H17="",$I17=""),"",IF(AND(BK$6&gt;=$H17,BK$6&lt;=$I17),IF(BK$6&lt;$H17+ROUNDUP(($I17-$H17+1)*$L17,0),2,1),""))</x:f>
      </x:c>
      <x:c r="BL17" s="35" t="str">
        <x:f>IF(OR($A17="",$M17="Yes",$H17="",$I17=""),"",IF(AND(BL$6&gt;=$H17,BL$6&lt;=$I17),IF(BL$6&lt;$H17+ROUNDUP(($I17-$H17+1)*$L17,0),2,1),""))</x:f>
      </x:c>
      <x:c r="BM17" s="35" t="str">
        <x:f>IF(OR($A17="",$M17="Yes",$H17="",$I17=""),"",IF(AND(BM$6&gt;=$H17,BM$6&lt;=$I17),IF(BM$6&lt;$H17+ROUNDUP(($I17-$H17+1)*$L17,0),2,1),""))</x:f>
      </x:c>
      <x:c r="BN17" s="35" t="str">
        <x:f>IF(OR($A17="",$M17="Yes",$H17="",$I17=""),"",IF(AND(BN$6&gt;=$H17,BN$6&lt;=$I17),IF(BN$6&lt;$H17+ROUNDUP(($I17-$H17+1)*$L17,0),2,1),""))</x:f>
      </x:c>
      <x:c r="BO17" s="35" t="str">
        <x:f>IF(OR($A17="",$M17="Yes",$H17="",$I17=""),"",IF(AND(BO$6&gt;=$H17,BO$6&lt;=$I17),IF(BO$6&lt;$H17+ROUNDUP(($I17-$H17+1)*$L17,0),2,1),""))</x:f>
      </x:c>
      <x:c r="BP17" s="35" t="str">
        <x:f>IF(OR($A17="",$M17="Yes",$H17="",$I17=""),"",IF(AND(BP$6&gt;=$H17,BP$6&lt;=$I17),IF(BP$6&lt;$H17+ROUNDUP(($I17-$H17+1)*$L17,0),2,1),""))</x:f>
      </x:c>
      <x:c r="BQ17" s="35" t="str">
        <x:f>IF(OR($A17="",$M17="Yes",$H17="",$I17=""),"",IF(AND(BQ$6&gt;=$H17,BQ$6&lt;=$I17),IF(BQ$6&lt;$H17+ROUNDUP(($I17-$H17+1)*$L17,0),2,1),""))</x:f>
      </x:c>
      <x:c r="BR17" s="35" t="str">
        <x:f>IF(OR($A17="",$M17="Yes",$H17="",$I17=""),"",IF(AND(BR$6&gt;=$H17,BR$6&lt;=$I17),IF(BR$6&lt;$H17+ROUNDUP(($I17-$H17+1)*$L17,0),2,1),""))</x:f>
      </x:c>
      <x:c r="BS17" s="35" t="str">
        <x:f>IF(OR($A17="",$M17="Yes",$H17="",$I17=""),"",IF(AND(BS$6&gt;=$H17,BS$6&lt;=$I17),IF(BS$6&lt;$H17+ROUNDUP(($I17-$H17+1)*$L17,0),2,1),""))</x:f>
      </x:c>
      <x:c r="BT17" s="35" t="str">
        <x:f>IF(OR($A17="",$M17="Yes",$H17="",$I17=""),"",IF(AND(BT$6&gt;=$H17,BT$6&lt;=$I17),IF(BT$6&lt;$H17+ROUNDUP(($I17-$H17+1)*$L17,0),2,1),""))</x:f>
      </x:c>
      <x:c r="BU17" s="35" t="str">
        <x:f>IF(OR($A17="",$M17="Yes",$H17="",$I17=""),"",IF(AND(BU$6&gt;=$H17,BU$6&lt;=$I17),IF(BU$6&lt;$H17+ROUNDUP(($I17-$H17+1)*$L17,0),2,1),""))</x:f>
      </x:c>
      <x:c r="BV17" s="35" t="str">
        <x:f>IF(OR($A17="",$M17="Yes",$H17="",$I17=""),"",IF(AND(BV$6&gt;=$H17,BV$6&lt;=$I17),IF(BV$6&lt;$H17+ROUNDUP(($I17-$H17+1)*$L17,0),2,1),""))</x:f>
      </x:c>
      <x:c r="BW17" s="35" t="str">
        <x:f>IF(OR($A17="",$M17="Yes",$H17="",$I17=""),"",IF(AND(BW$6&gt;=$H17,BW$6&lt;=$I17),IF(BW$6&lt;$H17+ROUNDUP(($I17-$H17+1)*$L17,0),2,1),""))</x:f>
      </x:c>
      <x:c r="BX17" s="35" t="str">
        <x:f>IF(OR($A17="",$M17="Yes",$H17="",$I17=""),"",IF(AND(BX$6&gt;=$H17,BX$6&lt;=$I17),IF(BX$6&lt;$H17+ROUNDUP(($I17-$H17+1)*$L17,0),2,1),""))</x:f>
      </x:c>
      <x:c r="BY17" s="35" t="str">
        <x:f>IF(OR($A17="",$M17="Yes",$H17="",$I17=""),"",IF(AND(BY$6&gt;=$H17,BY$6&lt;=$I17),IF(BY$6&lt;$H17+ROUNDUP(($I17-$H17+1)*$L17,0),2,1),""))</x:f>
      </x:c>
      <x:c r="BZ17" s="35" t="str">
        <x:f>IF(OR($A17="",$M17="Yes",$H17="",$I17=""),"",IF(AND(BZ$6&gt;=$H17,BZ$6&lt;=$I17),IF(BZ$6&lt;$H17+ROUNDUP(($I17-$H17+1)*$L17,0),2,1),""))</x:f>
      </x:c>
      <x:c r="CA17" s="35" t="str">
        <x:f>IF(OR($A17="",$M17="Yes",$H17="",$I17=""),"",IF(AND(CA$6&gt;=$H17,CA$6&lt;=$I17),IF(CA$6&lt;$H17+ROUNDUP(($I17-$H17+1)*$L17,0),2,1),""))</x:f>
      </x:c>
    </x:row>
    <x:row r="18" ht="24" customHeight="1">
      <x:c r="A18" s="5"/>
      <x:c r="B18" s="5"/>
      <x:c r="C18" s="5"/>
      <x:c r="D18" s="5"/>
      <x:c r="E18" s="5"/>
      <x:c r="F18" s="5"/>
      <x:c r="G18" s="5"/>
      <x:c r="H18" s="10"/>
      <x:c r="I18" s="10"/>
      <x:c r="J18" s="10"/>
      <x:c r="K18" s="10"/>
      <x:c r="L18" s="11"/>
      <x:c r="M18" s="5"/>
      <x:c r="N18" s="16" t="str">
        <x:f>IF(A18="","",IF(M18="Yes","Cancelled",IF(ISBLANK(L18),"Missing %",IF(L18&gt;=1,"Completed",IF(OR(L18&gt;0,NOT(ISBLANK(J18))),"In progress","Not started")))))</x:f>
      </x:c>
      <x:c r="O18" s="16" t="str">
        <x:f>IF(OR(A18="",N18="Completed",N18="Cancelled"),"",IF(ISBLANK(I18),"Missing deadline",IF(I18&lt;'Dashboard'!$B$5,"Overdue",IF(I18='Dashboard'!$B$5,"Due today",IF(I18&lt;='Dashboard'!$B$5+'Dashboard'!$B$6,"Due soon",IF(AND(N18="Not started",H18&lt;'Dashboard'!$B$5),"Starting late",""))))))</x:f>
      </x:c>
      <x:c r="P18" s="5"/>
      <x:c r="Q18" s="16" t="str">
        <x:f>IF(A18="","",IF(COUNTIFS('Tasks &amp; Gantt'!$A$7:$A$155,A18)&gt;1,"Duplicate task ID",IF(COUNTIFS('Campaigns &amp; Budget'!$A$7:$A$8,B18)&lt;&gt;1,"Unknown campaign",IF(OR(ISBLANK(H18),ISBLANK(I18),E18="",ISBLANK(L18)),"Missing dates / PIC / %",IF(OR(L18&lt;0,L18&gt;1),"Invalid completion",IF(I18&lt;H18,"Deadline before start",IF(AND(NOT(ISBLANK(K18)),L18&lt;&gt;1),"Finish entered but not 100%",IF(AND(NOT(ISBLANK(J18)),NOT(ISBLANK(K18)),K18&lt;J18),"Finish before start",""))))))))</x:f>
      </x:c>
      <x:c r="R18" s="1"/>
      <x:c r="S18" s="1"/>
      <x:c r="T18" s="35" t="str">
        <x:f>IF(OR($A18="",$M18="Yes",$H18="",$I18=""),"",IF(AND(T$6&gt;=$H18,T$6&lt;=$I18),IF(T$6&lt;$H18+ROUNDUP(($I18-$H18+1)*$L18,0),2,1),""))</x:f>
      </x:c>
      <x:c r="U18" s="35" t="str">
        <x:f>IF(OR($A18="",$M18="Yes",$H18="",$I18=""),"",IF(AND(U$6&gt;=$H18,U$6&lt;=$I18),IF(U$6&lt;$H18+ROUNDUP(($I18-$H18+1)*$L18,0),2,1),""))</x:f>
      </x:c>
      <x:c r="V18" s="35" t="str">
        <x:f>IF(OR($A18="",$M18="Yes",$H18="",$I18=""),"",IF(AND(V$6&gt;=$H18,V$6&lt;=$I18),IF(V$6&lt;$H18+ROUNDUP(($I18-$H18+1)*$L18,0),2,1),""))</x:f>
      </x:c>
      <x:c r="W18" s="35" t="str">
        <x:f>IF(OR($A18="",$M18="Yes",$H18="",$I18=""),"",IF(AND(W$6&gt;=$H18,W$6&lt;=$I18),IF(W$6&lt;$H18+ROUNDUP(($I18-$H18+1)*$L18,0),2,1),""))</x:f>
      </x:c>
      <x:c r="X18" s="35" t="str">
        <x:f>IF(OR($A18="",$M18="Yes",$H18="",$I18=""),"",IF(AND(X$6&gt;=$H18,X$6&lt;=$I18),IF(X$6&lt;$H18+ROUNDUP(($I18-$H18+1)*$L18,0),2,1),""))</x:f>
      </x:c>
      <x:c r="Y18" s="35" t="str">
        <x:f>IF(OR($A18="",$M18="Yes",$H18="",$I18=""),"",IF(AND(Y$6&gt;=$H18,Y$6&lt;=$I18),IF(Y$6&lt;$H18+ROUNDUP(($I18-$H18+1)*$L18,0),2,1),""))</x:f>
      </x:c>
      <x:c r="Z18" s="35" t="str">
        <x:f>IF(OR($A18="",$M18="Yes",$H18="",$I18=""),"",IF(AND(Z$6&gt;=$H18,Z$6&lt;=$I18),IF(Z$6&lt;$H18+ROUNDUP(($I18-$H18+1)*$L18,0),2,1),""))</x:f>
      </x:c>
      <x:c r="AA18" s="35" t="str">
        <x:f>IF(OR($A18="",$M18="Yes",$H18="",$I18=""),"",IF(AND(AA$6&gt;=$H18,AA$6&lt;=$I18),IF(AA$6&lt;$H18+ROUNDUP(($I18-$H18+1)*$L18,0),2,1),""))</x:f>
      </x:c>
      <x:c r="AB18" s="35" t="str">
        <x:f>IF(OR($A18="",$M18="Yes",$H18="",$I18=""),"",IF(AND(AB$6&gt;=$H18,AB$6&lt;=$I18),IF(AB$6&lt;$H18+ROUNDUP(($I18-$H18+1)*$L18,0),2,1),""))</x:f>
      </x:c>
      <x:c r="AC18" s="35" t="str">
        <x:f>IF(OR($A18="",$M18="Yes",$H18="",$I18=""),"",IF(AND(AC$6&gt;=$H18,AC$6&lt;=$I18),IF(AC$6&lt;$H18+ROUNDUP(($I18-$H18+1)*$L18,0),2,1),""))</x:f>
      </x:c>
      <x:c r="AD18" s="35" t="str">
        <x:f>IF(OR($A18="",$M18="Yes",$H18="",$I18=""),"",IF(AND(AD$6&gt;=$H18,AD$6&lt;=$I18),IF(AD$6&lt;$H18+ROUNDUP(($I18-$H18+1)*$L18,0),2,1),""))</x:f>
      </x:c>
      <x:c r="AE18" s="35" t="str">
        <x:f>IF(OR($A18="",$M18="Yes",$H18="",$I18=""),"",IF(AND(AE$6&gt;=$H18,AE$6&lt;=$I18),IF(AE$6&lt;$H18+ROUNDUP(($I18-$H18+1)*$L18,0),2,1),""))</x:f>
      </x:c>
      <x:c r="AF18" s="35" t="str">
        <x:f>IF(OR($A18="",$M18="Yes",$H18="",$I18=""),"",IF(AND(AF$6&gt;=$H18,AF$6&lt;=$I18),IF(AF$6&lt;$H18+ROUNDUP(($I18-$H18+1)*$L18,0),2,1),""))</x:f>
      </x:c>
      <x:c r="AG18" s="35" t="str">
        <x:f>IF(OR($A18="",$M18="Yes",$H18="",$I18=""),"",IF(AND(AG$6&gt;=$H18,AG$6&lt;=$I18),IF(AG$6&lt;$H18+ROUNDUP(($I18-$H18+1)*$L18,0),2,1),""))</x:f>
      </x:c>
      <x:c r="AH18" s="35" t="str">
        <x:f>IF(OR($A18="",$M18="Yes",$H18="",$I18=""),"",IF(AND(AH$6&gt;=$H18,AH$6&lt;=$I18),IF(AH$6&lt;$H18+ROUNDUP(($I18-$H18+1)*$L18,0),2,1),""))</x:f>
      </x:c>
      <x:c r="AI18" s="35" t="str">
        <x:f>IF(OR($A18="",$M18="Yes",$H18="",$I18=""),"",IF(AND(AI$6&gt;=$H18,AI$6&lt;=$I18),IF(AI$6&lt;$H18+ROUNDUP(($I18-$H18+1)*$L18,0),2,1),""))</x:f>
      </x:c>
      <x:c r="AJ18" s="35" t="str">
        <x:f>IF(OR($A18="",$M18="Yes",$H18="",$I18=""),"",IF(AND(AJ$6&gt;=$H18,AJ$6&lt;=$I18),IF(AJ$6&lt;$H18+ROUNDUP(($I18-$H18+1)*$L18,0),2,1),""))</x:f>
      </x:c>
      <x:c r="AK18" s="35" t="str">
        <x:f>IF(OR($A18="",$M18="Yes",$H18="",$I18=""),"",IF(AND(AK$6&gt;=$H18,AK$6&lt;=$I18),IF(AK$6&lt;$H18+ROUNDUP(($I18-$H18+1)*$L18,0),2,1),""))</x:f>
      </x:c>
      <x:c r="AL18" s="35" t="str">
        <x:f>IF(OR($A18="",$M18="Yes",$H18="",$I18=""),"",IF(AND(AL$6&gt;=$H18,AL$6&lt;=$I18),IF(AL$6&lt;$H18+ROUNDUP(($I18-$H18+1)*$L18,0),2,1),""))</x:f>
      </x:c>
      <x:c r="AM18" s="35" t="str">
        <x:f>IF(OR($A18="",$M18="Yes",$H18="",$I18=""),"",IF(AND(AM$6&gt;=$H18,AM$6&lt;=$I18),IF(AM$6&lt;$H18+ROUNDUP(($I18-$H18+1)*$L18,0),2,1),""))</x:f>
      </x:c>
      <x:c r="AN18" s="35" t="str">
        <x:f>IF(OR($A18="",$M18="Yes",$H18="",$I18=""),"",IF(AND(AN$6&gt;=$H18,AN$6&lt;=$I18),IF(AN$6&lt;$H18+ROUNDUP(($I18-$H18+1)*$L18,0),2,1),""))</x:f>
      </x:c>
      <x:c r="AO18" s="35" t="str">
        <x:f>IF(OR($A18="",$M18="Yes",$H18="",$I18=""),"",IF(AND(AO$6&gt;=$H18,AO$6&lt;=$I18),IF(AO$6&lt;$H18+ROUNDUP(($I18-$H18+1)*$L18,0),2,1),""))</x:f>
      </x:c>
      <x:c r="AP18" s="35" t="str">
        <x:f>IF(OR($A18="",$M18="Yes",$H18="",$I18=""),"",IF(AND(AP$6&gt;=$H18,AP$6&lt;=$I18),IF(AP$6&lt;$H18+ROUNDUP(($I18-$H18+1)*$L18,0),2,1),""))</x:f>
      </x:c>
      <x:c r="AQ18" s="35" t="str">
        <x:f>IF(OR($A18="",$M18="Yes",$H18="",$I18=""),"",IF(AND(AQ$6&gt;=$H18,AQ$6&lt;=$I18),IF(AQ$6&lt;$H18+ROUNDUP(($I18-$H18+1)*$L18,0),2,1),""))</x:f>
      </x:c>
      <x:c r="AR18" s="35" t="str">
        <x:f>IF(OR($A18="",$M18="Yes",$H18="",$I18=""),"",IF(AND(AR$6&gt;=$H18,AR$6&lt;=$I18),IF(AR$6&lt;$H18+ROUNDUP(($I18-$H18+1)*$L18,0),2,1),""))</x:f>
      </x:c>
      <x:c r="AS18" s="35" t="str">
        <x:f>IF(OR($A18="",$M18="Yes",$H18="",$I18=""),"",IF(AND(AS$6&gt;=$H18,AS$6&lt;=$I18),IF(AS$6&lt;$H18+ROUNDUP(($I18-$H18+1)*$L18,0),2,1),""))</x:f>
      </x:c>
      <x:c r="AT18" s="35" t="str">
        <x:f>IF(OR($A18="",$M18="Yes",$H18="",$I18=""),"",IF(AND(AT$6&gt;=$H18,AT$6&lt;=$I18),IF(AT$6&lt;$H18+ROUNDUP(($I18-$H18+1)*$L18,0),2,1),""))</x:f>
      </x:c>
      <x:c r="AU18" s="35" t="str">
        <x:f>IF(OR($A18="",$M18="Yes",$H18="",$I18=""),"",IF(AND(AU$6&gt;=$H18,AU$6&lt;=$I18),IF(AU$6&lt;$H18+ROUNDUP(($I18-$H18+1)*$L18,0),2,1),""))</x:f>
      </x:c>
      <x:c r="AV18" s="35" t="str">
        <x:f>IF(OR($A18="",$M18="Yes",$H18="",$I18=""),"",IF(AND(AV$6&gt;=$H18,AV$6&lt;=$I18),IF(AV$6&lt;$H18+ROUNDUP(($I18-$H18+1)*$L18,0),2,1),""))</x:f>
      </x:c>
      <x:c r="AW18" s="35" t="str">
        <x:f>IF(OR($A18="",$M18="Yes",$H18="",$I18=""),"",IF(AND(AW$6&gt;=$H18,AW$6&lt;=$I18),IF(AW$6&lt;$H18+ROUNDUP(($I18-$H18+1)*$L18,0),2,1),""))</x:f>
      </x:c>
      <x:c r="AX18" s="35" t="str">
        <x:f>IF(OR($A18="",$M18="Yes",$H18="",$I18=""),"",IF(AND(AX$6&gt;=$H18,AX$6&lt;=$I18),IF(AX$6&lt;$H18+ROUNDUP(($I18-$H18+1)*$L18,0),2,1),""))</x:f>
      </x:c>
      <x:c r="AY18" s="35" t="str">
        <x:f>IF(OR($A18="",$M18="Yes",$H18="",$I18=""),"",IF(AND(AY$6&gt;=$H18,AY$6&lt;=$I18),IF(AY$6&lt;$H18+ROUNDUP(($I18-$H18+1)*$L18,0),2,1),""))</x:f>
      </x:c>
      <x:c r="AZ18" s="35" t="str">
        <x:f>IF(OR($A18="",$M18="Yes",$H18="",$I18=""),"",IF(AND(AZ$6&gt;=$H18,AZ$6&lt;=$I18),IF(AZ$6&lt;$H18+ROUNDUP(($I18-$H18+1)*$L18,0),2,1),""))</x:f>
      </x:c>
      <x:c r="BA18" s="35" t="str">
        <x:f>IF(OR($A18="",$M18="Yes",$H18="",$I18=""),"",IF(AND(BA$6&gt;=$H18,BA$6&lt;=$I18),IF(BA$6&lt;$H18+ROUNDUP(($I18-$H18+1)*$L18,0),2,1),""))</x:f>
      </x:c>
      <x:c r="BB18" s="35" t="str">
        <x:f>IF(OR($A18="",$M18="Yes",$H18="",$I18=""),"",IF(AND(BB$6&gt;=$H18,BB$6&lt;=$I18),IF(BB$6&lt;$H18+ROUNDUP(($I18-$H18+1)*$L18,0),2,1),""))</x:f>
      </x:c>
      <x:c r="BC18" s="35" t="str">
        <x:f>IF(OR($A18="",$M18="Yes",$H18="",$I18=""),"",IF(AND(BC$6&gt;=$H18,BC$6&lt;=$I18),IF(BC$6&lt;$H18+ROUNDUP(($I18-$H18+1)*$L18,0),2,1),""))</x:f>
      </x:c>
      <x:c r="BD18" s="35" t="str">
        <x:f>IF(OR($A18="",$M18="Yes",$H18="",$I18=""),"",IF(AND(BD$6&gt;=$H18,BD$6&lt;=$I18),IF(BD$6&lt;$H18+ROUNDUP(($I18-$H18+1)*$L18,0),2,1),""))</x:f>
      </x:c>
      <x:c r="BE18" s="35" t="str">
        <x:f>IF(OR($A18="",$M18="Yes",$H18="",$I18=""),"",IF(AND(BE$6&gt;=$H18,BE$6&lt;=$I18),IF(BE$6&lt;$H18+ROUNDUP(($I18-$H18+1)*$L18,0),2,1),""))</x:f>
      </x:c>
      <x:c r="BF18" s="35" t="str">
        <x:f>IF(OR($A18="",$M18="Yes",$H18="",$I18=""),"",IF(AND(BF$6&gt;=$H18,BF$6&lt;=$I18),IF(BF$6&lt;$H18+ROUNDUP(($I18-$H18+1)*$L18,0),2,1),""))</x:f>
      </x:c>
      <x:c r="BG18" s="35" t="str">
        <x:f>IF(OR($A18="",$M18="Yes",$H18="",$I18=""),"",IF(AND(BG$6&gt;=$H18,BG$6&lt;=$I18),IF(BG$6&lt;$H18+ROUNDUP(($I18-$H18+1)*$L18,0),2,1),""))</x:f>
      </x:c>
      <x:c r="BH18" s="35" t="str">
        <x:f>IF(OR($A18="",$M18="Yes",$H18="",$I18=""),"",IF(AND(BH$6&gt;=$H18,BH$6&lt;=$I18),IF(BH$6&lt;$H18+ROUNDUP(($I18-$H18+1)*$L18,0),2,1),""))</x:f>
      </x:c>
      <x:c r="BI18" s="35" t="str">
        <x:f>IF(OR($A18="",$M18="Yes",$H18="",$I18=""),"",IF(AND(BI$6&gt;=$H18,BI$6&lt;=$I18),IF(BI$6&lt;$H18+ROUNDUP(($I18-$H18+1)*$L18,0),2,1),""))</x:f>
      </x:c>
      <x:c r="BJ18" s="35" t="str">
        <x:f>IF(OR($A18="",$M18="Yes",$H18="",$I18=""),"",IF(AND(BJ$6&gt;=$H18,BJ$6&lt;=$I18),IF(BJ$6&lt;$H18+ROUNDUP(($I18-$H18+1)*$L18,0),2,1),""))</x:f>
      </x:c>
      <x:c r="BK18" s="35" t="str">
        <x:f>IF(OR($A18="",$M18="Yes",$H18="",$I18=""),"",IF(AND(BK$6&gt;=$H18,BK$6&lt;=$I18),IF(BK$6&lt;$H18+ROUNDUP(($I18-$H18+1)*$L18,0),2,1),""))</x:f>
      </x:c>
      <x:c r="BL18" s="35" t="str">
        <x:f>IF(OR($A18="",$M18="Yes",$H18="",$I18=""),"",IF(AND(BL$6&gt;=$H18,BL$6&lt;=$I18),IF(BL$6&lt;$H18+ROUNDUP(($I18-$H18+1)*$L18,0),2,1),""))</x:f>
      </x:c>
      <x:c r="BM18" s="35" t="str">
        <x:f>IF(OR($A18="",$M18="Yes",$H18="",$I18=""),"",IF(AND(BM$6&gt;=$H18,BM$6&lt;=$I18),IF(BM$6&lt;$H18+ROUNDUP(($I18-$H18+1)*$L18,0),2,1),""))</x:f>
      </x:c>
      <x:c r="BN18" s="35" t="str">
        <x:f>IF(OR($A18="",$M18="Yes",$H18="",$I18=""),"",IF(AND(BN$6&gt;=$H18,BN$6&lt;=$I18),IF(BN$6&lt;$H18+ROUNDUP(($I18-$H18+1)*$L18,0),2,1),""))</x:f>
      </x:c>
      <x:c r="BO18" s="35" t="str">
        <x:f>IF(OR($A18="",$M18="Yes",$H18="",$I18=""),"",IF(AND(BO$6&gt;=$H18,BO$6&lt;=$I18),IF(BO$6&lt;$H18+ROUNDUP(($I18-$H18+1)*$L18,0),2,1),""))</x:f>
      </x:c>
      <x:c r="BP18" s="35" t="str">
        <x:f>IF(OR($A18="",$M18="Yes",$H18="",$I18=""),"",IF(AND(BP$6&gt;=$H18,BP$6&lt;=$I18),IF(BP$6&lt;$H18+ROUNDUP(($I18-$H18+1)*$L18,0),2,1),""))</x:f>
      </x:c>
      <x:c r="BQ18" s="35" t="str">
        <x:f>IF(OR($A18="",$M18="Yes",$H18="",$I18=""),"",IF(AND(BQ$6&gt;=$H18,BQ$6&lt;=$I18),IF(BQ$6&lt;$H18+ROUNDUP(($I18-$H18+1)*$L18,0),2,1),""))</x:f>
      </x:c>
      <x:c r="BR18" s="35" t="str">
        <x:f>IF(OR($A18="",$M18="Yes",$H18="",$I18=""),"",IF(AND(BR$6&gt;=$H18,BR$6&lt;=$I18),IF(BR$6&lt;$H18+ROUNDUP(($I18-$H18+1)*$L18,0),2,1),""))</x:f>
      </x:c>
      <x:c r="BS18" s="35" t="str">
        <x:f>IF(OR($A18="",$M18="Yes",$H18="",$I18=""),"",IF(AND(BS$6&gt;=$H18,BS$6&lt;=$I18),IF(BS$6&lt;$H18+ROUNDUP(($I18-$H18+1)*$L18,0),2,1),""))</x:f>
      </x:c>
      <x:c r="BT18" s="35" t="str">
        <x:f>IF(OR($A18="",$M18="Yes",$H18="",$I18=""),"",IF(AND(BT$6&gt;=$H18,BT$6&lt;=$I18),IF(BT$6&lt;$H18+ROUNDUP(($I18-$H18+1)*$L18,0),2,1),""))</x:f>
      </x:c>
      <x:c r="BU18" s="35" t="str">
        <x:f>IF(OR($A18="",$M18="Yes",$H18="",$I18=""),"",IF(AND(BU$6&gt;=$H18,BU$6&lt;=$I18),IF(BU$6&lt;$H18+ROUNDUP(($I18-$H18+1)*$L18,0),2,1),""))</x:f>
      </x:c>
      <x:c r="BV18" s="35" t="str">
        <x:f>IF(OR($A18="",$M18="Yes",$H18="",$I18=""),"",IF(AND(BV$6&gt;=$H18,BV$6&lt;=$I18),IF(BV$6&lt;$H18+ROUNDUP(($I18-$H18+1)*$L18,0),2,1),""))</x:f>
      </x:c>
      <x:c r="BW18" s="35" t="str">
        <x:f>IF(OR($A18="",$M18="Yes",$H18="",$I18=""),"",IF(AND(BW$6&gt;=$H18,BW$6&lt;=$I18),IF(BW$6&lt;$H18+ROUNDUP(($I18-$H18+1)*$L18,0),2,1),""))</x:f>
      </x:c>
      <x:c r="BX18" s="35" t="str">
        <x:f>IF(OR($A18="",$M18="Yes",$H18="",$I18=""),"",IF(AND(BX$6&gt;=$H18,BX$6&lt;=$I18),IF(BX$6&lt;$H18+ROUNDUP(($I18-$H18+1)*$L18,0),2,1),""))</x:f>
      </x:c>
      <x:c r="BY18" s="35" t="str">
        <x:f>IF(OR($A18="",$M18="Yes",$H18="",$I18=""),"",IF(AND(BY$6&gt;=$H18,BY$6&lt;=$I18),IF(BY$6&lt;$H18+ROUNDUP(($I18-$H18+1)*$L18,0),2,1),""))</x:f>
      </x:c>
      <x:c r="BZ18" s="35" t="str">
        <x:f>IF(OR($A18="",$M18="Yes",$H18="",$I18=""),"",IF(AND(BZ$6&gt;=$H18,BZ$6&lt;=$I18),IF(BZ$6&lt;$H18+ROUNDUP(($I18-$H18+1)*$L18,0),2,1),""))</x:f>
      </x:c>
      <x:c r="CA18" s="35" t="str">
        <x:f>IF(OR($A18="",$M18="Yes",$H18="",$I18=""),"",IF(AND(CA$6&gt;=$H18,CA$6&lt;=$I18),IF(CA$6&lt;$H18+ROUNDUP(($I18-$H18+1)*$L18,0),2,1),""))</x:f>
      </x:c>
    </x:row>
    <x:row r="19" ht="24" customHeight="1">
      <x:c r="A19" s="5"/>
      <x:c r="B19" s="5"/>
      <x:c r="C19" s="5"/>
      <x:c r="D19" s="5"/>
      <x:c r="E19" s="5"/>
      <x:c r="F19" s="5"/>
      <x:c r="G19" s="5"/>
      <x:c r="H19" s="10"/>
      <x:c r="I19" s="10"/>
      <x:c r="J19" s="10"/>
      <x:c r="K19" s="10"/>
      <x:c r="L19" s="11"/>
      <x:c r="M19" s="5"/>
      <x:c r="N19" s="16" t="str">
        <x:f>IF(A19="","",IF(M19="Yes","Cancelled",IF(ISBLANK(L19),"Missing %",IF(L19&gt;=1,"Completed",IF(OR(L19&gt;0,NOT(ISBLANK(J19))),"In progress","Not started")))))</x:f>
      </x:c>
      <x:c r="O19" s="16" t="str">
        <x:f>IF(OR(A19="",N19="Completed",N19="Cancelled"),"",IF(ISBLANK(I19),"Missing deadline",IF(I19&lt;'Dashboard'!$B$5,"Overdue",IF(I19='Dashboard'!$B$5,"Due today",IF(I19&lt;='Dashboard'!$B$5+'Dashboard'!$B$6,"Due soon",IF(AND(N19="Not started",H19&lt;'Dashboard'!$B$5),"Starting late",""))))))</x:f>
      </x:c>
      <x:c r="P19" s="5"/>
      <x:c r="Q19" s="16" t="str">
        <x:f>IF(A19="","",IF(COUNTIFS('Tasks &amp; Gantt'!$A$7:$A$155,A19)&gt;1,"Duplicate task ID",IF(COUNTIFS('Campaigns &amp; Budget'!$A$7:$A$8,B19)&lt;&gt;1,"Unknown campaign",IF(OR(ISBLANK(H19),ISBLANK(I19),E19="",ISBLANK(L19)),"Missing dates / PIC / %",IF(OR(L19&lt;0,L19&gt;1),"Invalid completion",IF(I19&lt;H19,"Deadline before start",IF(AND(NOT(ISBLANK(K19)),L19&lt;&gt;1),"Finish entered but not 100%",IF(AND(NOT(ISBLANK(J19)),NOT(ISBLANK(K19)),K19&lt;J19),"Finish before start",""))))))))</x:f>
      </x:c>
      <x:c r="R19" s="1"/>
      <x:c r="S19" s="1"/>
      <x:c r="T19" s="35" t="str">
        <x:f>IF(OR($A19="",$M19="Yes",$H19="",$I19=""),"",IF(AND(T$6&gt;=$H19,T$6&lt;=$I19),IF(T$6&lt;$H19+ROUNDUP(($I19-$H19+1)*$L19,0),2,1),""))</x:f>
      </x:c>
      <x:c r="U19" s="35" t="str">
        <x:f>IF(OR($A19="",$M19="Yes",$H19="",$I19=""),"",IF(AND(U$6&gt;=$H19,U$6&lt;=$I19),IF(U$6&lt;$H19+ROUNDUP(($I19-$H19+1)*$L19,0),2,1),""))</x:f>
      </x:c>
      <x:c r="V19" s="35" t="str">
        <x:f>IF(OR($A19="",$M19="Yes",$H19="",$I19=""),"",IF(AND(V$6&gt;=$H19,V$6&lt;=$I19),IF(V$6&lt;$H19+ROUNDUP(($I19-$H19+1)*$L19,0),2,1),""))</x:f>
      </x:c>
      <x:c r="W19" s="35" t="str">
        <x:f>IF(OR($A19="",$M19="Yes",$H19="",$I19=""),"",IF(AND(W$6&gt;=$H19,W$6&lt;=$I19),IF(W$6&lt;$H19+ROUNDUP(($I19-$H19+1)*$L19,0),2,1),""))</x:f>
      </x:c>
      <x:c r="X19" s="35" t="str">
        <x:f>IF(OR($A19="",$M19="Yes",$H19="",$I19=""),"",IF(AND(X$6&gt;=$H19,X$6&lt;=$I19),IF(X$6&lt;$H19+ROUNDUP(($I19-$H19+1)*$L19,0),2,1),""))</x:f>
      </x:c>
      <x:c r="Y19" s="35" t="str">
        <x:f>IF(OR($A19="",$M19="Yes",$H19="",$I19=""),"",IF(AND(Y$6&gt;=$H19,Y$6&lt;=$I19),IF(Y$6&lt;$H19+ROUNDUP(($I19-$H19+1)*$L19,0),2,1),""))</x:f>
      </x:c>
      <x:c r="Z19" s="35" t="str">
        <x:f>IF(OR($A19="",$M19="Yes",$H19="",$I19=""),"",IF(AND(Z$6&gt;=$H19,Z$6&lt;=$I19),IF(Z$6&lt;$H19+ROUNDUP(($I19-$H19+1)*$L19,0),2,1),""))</x:f>
      </x:c>
      <x:c r="AA19" s="35" t="str">
        <x:f>IF(OR($A19="",$M19="Yes",$H19="",$I19=""),"",IF(AND(AA$6&gt;=$H19,AA$6&lt;=$I19),IF(AA$6&lt;$H19+ROUNDUP(($I19-$H19+1)*$L19,0),2,1),""))</x:f>
      </x:c>
      <x:c r="AB19" s="35" t="str">
        <x:f>IF(OR($A19="",$M19="Yes",$H19="",$I19=""),"",IF(AND(AB$6&gt;=$H19,AB$6&lt;=$I19),IF(AB$6&lt;$H19+ROUNDUP(($I19-$H19+1)*$L19,0),2,1),""))</x:f>
      </x:c>
      <x:c r="AC19" s="35" t="str">
        <x:f>IF(OR($A19="",$M19="Yes",$H19="",$I19=""),"",IF(AND(AC$6&gt;=$H19,AC$6&lt;=$I19),IF(AC$6&lt;$H19+ROUNDUP(($I19-$H19+1)*$L19,0),2,1),""))</x:f>
      </x:c>
      <x:c r="AD19" s="35" t="str">
        <x:f>IF(OR($A19="",$M19="Yes",$H19="",$I19=""),"",IF(AND(AD$6&gt;=$H19,AD$6&lt;=$I19),IF(AD$6&lt;$H19+ROUNDUP(($I19-$H19+1)*$L19,0),2,1),""))</x:f>
      </x:c>
      <x:c r="AE19" s="35" t="str">
        <x:f>IF(OR($A19="",$M19="Yes",$H19="",$I19=""),"",IF(AND(AE$6&gt;=$H19,AE$6&lt;=$I19),IF(AE$6&lt;$H19+ROUNDUP(($I19-$H19+1)*$L19,0),2,1),""))</x:f>
      </x:c>
      <x:c r="AF19" s="35" t="str">
        <x:f>IF(OR($A19="",$M19="Yes",$H19="",$I19=""),"",IF(AND(AF$6&gt;=$H19,AF$6&lt;=$I19),IF(AF$6&lt;$H19+ROUNDUP(($I19-$H19+1)*$L19,0),2,1),""))</x:f>
      </x:c>
      <x:c r="AG19" s="35" t="str">
        <x:f>IF(OR($A19="",$M19="Yes",$H19="",$I19=""),"",IF(AND(AG$6&gt;=$H19,AG$6&lt;=$I19),IF(AG$6&lt;$H19+ROUNDUP(($I19-$H19+1)*$L19,0),2,1),""))</x:f>
      </x:c>
      <x:c r="AH19" s="35" t="str">
        <x:f>IF(OR($A19="",$M19="Yes",$H19="",$I19=""),"",IF(AND(AH$6&gt;=$H19,AH$6&lt;=$I19),IF(AH$6&lt;$H19+ROUNDUP(($I19-$H19+1)*$L19,0),2,1),""))</x:f>
      </x:c>
      <x:c r="AI19" s="35" t="str">
        <x:f>IF(OR($A19="",$M19="Yes",$H19="",$I19=""),"",IF(AND(AI$6&gt;=$H19,AI$6&lt;=$I19),IF(AI$6&lt;$H19+ROUNDUP(($I19-$H19+1)*$L19,0),2,1),""))</x:f>
      </x:c>
      <x:c r="AJ19" s="35" t="str">
        <x:f>IF(OR($A19="",$M19="Yes",$H19="",$I19=""),"",IF(AND(AJ$6&gt;=$H19,AJ$6&lt;=$I19),IF(AJ$6&lt;$H19+ROUNDUP(($I19-$H19+1)*$L19,0),2,1),""))</x:f>
      </x:c>
      <x:c r="AK19" s="35" t="str">
        <x:f>IF(OR($A19="",$M19="Yes",$H19="",$I19=""),"",IF(AND(AK$6&gt;=$H19,AK$6&lt;=$I19),IF(AK$6&lt;$H19+ROUNDUP(($I19-$H19+1)*$L19,0),2,1),""))</x:f>
      </x:c>
      <x:c r="AL19" s="35" t="str">
        <x:f>IF(OR($A19="",$M19="Yes",$H19="",$I19=""),"",IF(AND(AL$6&gt;=$H19,AL$6&lt;=$I19),IF(AL$6&lt;$H19+ROUNDUP(($I19-$H19+1)*$L19,0),2,1),""))</x:f>
      </x:c>
      <x:c r="AM19" s="35" t="str">
        <x:f>IF(OR($A19="",$M19="Yes",$H19="",$I19=""),"",IF(AND(AM$6&gt;=$H19,AM$6&lt;=$I19),IF(AM$6&lt;$H19+ROUNDUP(($I19-$H19+1)*$L19,0),2,1),""))</x:f>
      </x:c>
      <x:c r="AN19" s="35" t="str">
        <x:f>IF(OR($A19="",$M19="Yes",$H19="",$I19=""),"",IF(AND(AN$6&gt;=$H19,AN$6&lt;=$I19),IF(AN$6&lt;$H19+ROUNDUP(($I19-$H19+1)*$L19,0),2,1),""))</x:f>
      </x:c>
      <x:c r="AO19" s="35" t="str">
        <x:f>IF(OR($A19="",$M19="Yes",$H19="",$I19=""),"",IF(AND(AO$6&gt;=$H19,AO$6&lt;=$I19),IF(AO$6&lt;$H19+ROUNDUP(($I19-$H19+1)*$L19,0),2,1),""))</x:f>
      </x:c>
      <x:c r="AP19" s="35" t="str">
        <x:f>IF(OR($A19="",$M19="Yes",$H19="",$I19=""),"",IF(AND(AP$6&gt;=$H19,AP$6&lt;=$I19),IF(AP$6&lt;$H19+ROUNDUP(($I19-$H19+1)*$L19,0),2,1),""))</x:f>
      </x:c>
      <x:c r="AQ19" s="35" t="str">
        <x:f>IF(OR($A19="",$M19="Yes",$H19="",$I19=""),"",IF(AND(AQ$6&gt;=$H19,AQ$6&lt;=$I19),IF(AQ$6&lt;$H19+ROUNDUP(($I19-$H19+1)*$L19,0),2,1),""))</x:f>
      </x:c>
      <x:c r="AR19" s="35" t="str">
        <x:f>IF(OR($A19="",$M19="Yes",$H19="",$I19=""),"",IF(AND(AR$6&gt;=$H19,AR$6&lt;=$I19),IF(AR$6&lt;$H19+ROUNDUP(($I19-$H19+1)*$L19,0),2,1),""))</x:f>
      </x:c>
      <x:c r="AS19" s="35" t="str">
        <x:f>IF(OR($A19="",$M19="Yes",$H19="",$I19=""),"",IF(AND(AS$6&gt;=$H19,AS$6&lt;=$I19),IF(AS$6&lt;$H19+ROUNDUP(($I19-$H19+1)*$L19,0),2,1),""))</x:f>
      </x:c>
      <x:c r="AT19" s="35" t="str">
        <x:f>IF(OR($A19="",$M19="Yes",$H19="",$I19=""),"",IF(AND(AT$6&gt;=$H19,AT$6&lt;=$I19),IF(AT$6&lt;$H19+ROUNDUP(($I19-$H19+1)*$L19,0),2,1),""))</x:f>
      </x:c>
      <x:c r="AU19" s="35" t="str">
        <x:f>IF(OR($A19="",$M19="Yes",$H19="",$I19=""),"",IF(AND(AU$6&gt;=$H19,AU$6&lt;=$I19),IF(AU$6&lt;$H19+ROUNDUP(($I19-$H19+1)*$L19,0),2,1),""))</x:f>
      </x:c>
      <x:c r="AV19" s="35" t="str">
        <x:f>IF(OR($A19="",$M19="Yes",$H19="",$I19=""),"",IF(AND(AV$6&gt;=$H19,AV$6&lt;=$I19),IF(AV$6&lt;$H19+ROUNDUP(($I19-$H19+1)*$L19,0),2,1),""))</x:f>
      </x:c>
      <x:c r="AW19" s="35" t="str">
        <x:f>IF(OR($A19="",$M19="Yes",$H19="",$I19=""),"",IF(AND(AW$6&gt;=$H19,AW$6&lt;=$I19),IF(AW$6&lt;$H19+ROUNDUP(($I19-$H19+1)*$L19,0),2,1),""))</x:f>
      </x:c>
      <x:c r="AX19" s="35" t="str">
        <x:f>IF(OR($A19="",$M19="Yes",$H19="",$I19=""),"",IF(AND(AX$6&gt;=$H19,AX$6&lt;=$I19),IF(AX$6&lt;$H19+ROUNDUP(($I19-$H19+1)*$L19,0),2,1),""))</x:f>
      </x:c>
      <x:c r="AY19" s="35" t="str">
        <x:f>IF(OR($A19="",$M19="Yes",$H19="",$I19=""),"",IF(AND(AY$6&gt;=$H19,AY$6&lt;=$I19),IF(AY$6&lt;$H19+ROUNDUP(($I19-$H19+1)*$L19,0),2,1),""))</x:f>
      </x:c>
      <x:c r="AZ19" s="35" t="str">
        <x:f>IF(OR($A19="",$M19="Yes",$H19="",$I19=""),"",IF(AND(AZ$6&gt;=$H19,AZ$6&lt;=$I19),IF(AZ$6&lt;$H19+ROUNDUP(($I19-$H19+1)*$L19,0),2,1),""))</x:f>
      </x:c>
      <x:c r="BA19" s="35" t="str">
        <x:f>IF(OR($A19="",$M19="Yes",$H19="",$I19=""),"",IF(AND(BA$6&gt;=$H19,BA$6&lt;=$I19),IF(BA$6&lt;$H19+ROUNDUP(($I19-$H19+1)*$L19,0),2,1),""))</x:f>
      </x:c>
      <x:c r="BB19" s="35" t="str">
        <x:f>IF(OR($A19="",$M19="Yes",$H19="",$I19=""),"",IF(AND(BB$6&gt;=$H19,BB$6&lt;=$I19),IF(BB$6&lt;$H19+ROUNDUP(($I19-$H19+1)*$L19,0),2,1),""))</x:f>
      </x:c>
      <x:c r="BC19" s="35" t="str">
        <x:f>IF(OR($A19="",$M19="Yes",$H19="",$I19=""),"",IF(AND(BC$6&gt;=$H19,BC$6&lt;=$I19),IF(BC$6&lt;$H19+ROUNDUP(($I19-$H19+1)*$L19,0),2,1),""))</x:f>
      </x:c>
      <x:c r="BD19" s="35" t="str">
        <x:f>IF(OR($A19="",$M19="Yes",$H19="",$I19=""),"",IF(AND(BD$6&gt;=$H19,BD$6&lt;=$I19),IF(BD$6&lt;$H19+ROUNDUP(($I19-$H19+1)*$L19,0),2,1),""))</x:f>
      </x:c>
      <x:c r="BE19" s="35" t="str">
        <x:f>IF(OR($A19="",$M19="Yes",$H19="",$I19=""),"",IF(AND(BE$6&gt;=$H19,BE$6&lt;=$I19),IF(BE$6&lt;$H19+ROUNDUP(($I19-$H19+1)*$L19,0),2,1),""))</x:f>
      </x:c>
      <x:c r="BF19" s="35" t="str">
        <x:f>IF(OR($A19="",$M19="Yes",$H19="",$I19=""),"",IF(AND(BF$6&gt;=$H19,BF$6&lt;=$I19),IF(BF$6&lt;$H19+ROUNDUP(($I19-$H19+1)*$L19,0),2,1),""))</x:f>
      </x:c>
      <x:c r="BG19" s="35" t="str">
        <x:f>IF(OR($A19="",$M19="Yes",$H19="",$I19=""),"",IF(AND(BG$6&gt;=$H19,BG$6&lt;=$I19),IF(BG$6&lt;$H19+ROUNDUP(($I19-$H19+1)*$L19,0),2,1),""))</x:f>
      </x:c>
      <x:c r="BH19" s="35" t="str">
        <x:f>IF(OR($A19="",$M19="Yes",$H19="",$I19=""),"",IF(AND(BH$6&gt;=$H19,BH$6&lt;=$I19),IF(BH$6&lt;$H19+ROUNDUP(($I19-$H19+1)*$L19,0),2,1),""))</x:f>
      </x:c>
      <x:c r="BI19" s="35" t="str">
        <x:f>IF(OR($A19="",$M19="Yes",$H19="",$I19=""),"",IF(AND(BI$6&gt;=$H19,BI$6&lt;=$I19),IF(BI$6&lt;$H19+ROUNDUP(($I19-$H19+1)*$L19,0),2,1),""))</x:f>
      </x:c>
      <x:c r="BJ19" s="35" t="str">
        <x:f>IF(OR($A19="",$M19="Yes",$H19="",$I19=""),"",IF(AND(BJ$6&gt;=$H19,BJ$6&lt;=$I19),IF(BJ$6&lt;$H19+ROUNDUP(($I19-$H19+1)*$L19,0),2,1),""))</x:f>
      </x:c>
      <x:c r="BK19" s="35" t="str">
        <x:f>IF(OR($A19="",$M19="Yes",$H19="",$I19=""),"",IF(AND(BK$6&gt;=$H19,BK$6&lt;=$I19),IF(BK$6&lt;$H19+ROUNDUP(($I19-$H19+1)*$L19,0),2,1),""))</x:f>
      </x:c>
      <x:c r="BL19" s="35" t="str">
        <x:f>IF(OR($A19="",$M19="Yes",$H19="",$I19=""),"",IF(AND(BL$6&gt;=$H19,BL$6&lt;=$I19),IF(BL$6&lt;$H19+ROUNDUP(($I19-$H19+1)*$L19,0),2,1),""))</x:f>
      </x:c>
      <x:c r="BM19" s="35" t="str">
        <x:f>IF(OR($A19="",$M19="Yes",$H19="",$I19=""),"",IF(AND(BM$6&gt;=$H19,BM$6&lt;=$I19),IF(BM$6&lt;$H19+ROUNDUP(($I19-$H19+1)*$L19,0),2,1),""))</x:f>
      </x:c>
      <x:c r="BN19" s="35" t="str">
        <x:f>IF(OR($A19="",$M19="Yes",$H19="",$I19=""),"",IF(AND(BN$6&gt;=$H19,BN$6&lt;=$I19),IF(BN$6&lt;$H19+ROUNDUP(($I19-$H19+1)*$L19,0),2,1),""))</x:f>
      </x:c>
      <x:c r="BO19" s="35" t="str">
        <x:f>IF(OR($A19="",$M19="Yes",$H19="",$I19=""),"",IF(AND(BO$6&gt;=$H19,BO$6&lt;=$I19),IF(BO$6&lt;$H19+ROUNDUP(($I19-$H19+1)*$L19,0),2,1),""))</x:f>
      </x:c>
      <x:c r="BP19" s="35" t="str">
        <x:f>IF(OR($A19="",$M19="Yes",$H19="",$I19=""),"",IF(AND(BP$6&gt;=$H19,BP$6&lt;=$I19),IF(BP$6&lt;$H19+ROUNDUP(($I19-$H19+1)*$L19,0),2,1),""))</x:f>
      </x:c>
      <x:c r="BQ19" s="35" t="str">
        <x:f>IF(OR($A19="",$M19="Yes",$H19="",$I19=""),"",IF(AND(BQ$6&gt;=$H19,BQ$6&lt;=$I19),IF(BQ$6&lt;$H19+ROUNDUP(($I19-$H19+1)*$L19,0),2,1),""))</x:f>
      </x:c>
      <x:c r="BR19" s="35" t="str">
        <x:f>IF(OR($A19="",$M19="Yes",$H19="",$I19=""),"",IF(AND(BR$6&gt;=$H19,BR$6&lt;=$I19),IF(BR$6&lt;$H19+ROUNDUP(($I19-$H19+1)*$L19,0),2,1),""))</x:f>
      </x:c>
      <x:c r="BS19" s="35" t="str">
        <x:f>IF(OR($A19="",$M19="Yes",$H19="",$I19=""),"",IF(AND(BS$6&gt;=$H19,BS$6&lt;=$I19),IF(BS$6&lt;$H19+ROUNDUP(($I19-$H19+1)*$L19,0),2,1),""))</x:f>
      </x:c>
      <x:c r="BT19" s="35" t="str">
        <x:f>IF(OR($A19="",$M19="Yes",$H19="",$I19=""),"",IF(AND(BT$6&gt;=$H19,BT$6&lt;=$I19),IF(BT$6&lt;$H19+ROUNDUP(($I19-$H19+1)*$L19,0),2,1),""))</x:f>
      </x:c>
      <x:c r="BU19" s="35" t="str">
        <x:f>IF(OR($A19="",$M19="Yes",$H19="",$I19=""),"",IF(AND(BU$6&gt;=$H19,BU$6&lt;=$I19),IF(BU$6&lt;$H19+ROUNDUP(($I19-$H19+1)*$L19,0),2,1),""))</x:f>
      </x:c>
      <x:c r="BV19" s="35" t="str">
        <x:f>IF(OR($A19="",$M19="Yes",$H19="",$I19=""),"",IF(AND(BV$6&gt;=$H19,BV$6&lt;=$I19),IF(BV$6&lt;$H19+ROUNDUP(($I19-$H19+1)*$L19,0),2,1),""))</x:f>
      </x:c>
      <x:c r="BW19" s="35" t="str">
        <x:f>IF(OR($A19="",$M19="Yes",$H19="",$I19=""),"",IF(AND(BW$6&gt;=$H19,BW$6&lt;=$I19),IF(BW$6&lt;$H19+ROUNDUP(($I19-$H19+1)*$L19,0),2,1),""))</x:f>
      </x:c>
      <x:c r="BX19" s="35" t="str">
        <x:f>IF(OR($A19="",$M19="Yes",$H19="",$I19=""),"",IF(AND(BX$6&gt;=$H19,BX$6&lt;=$I19),IF(BX$6&lt;$H19+ROUNDUP(($I19-$H19+1)*$L19,0),2,1),""))</x:f>
      </x:c>
      <x:c r="BY19" s="35" t="str">
        <x:f>IF(OR($A19="",$M19="Yes",$H19="",$I19=""),"",IF(AND(BY$6&gt;=$H19,BY$6&lt;=$I19),IF(BY$6&lt;$H19+ROUNDUP(($I19-$H19+1)*$L19,0),2,1),""))</x:f>
      </x:c>
      <x:c r="BZ19" s="35" t="str">
        <x:f>IF(OR($A19="",$M19="Yes",$H19="",$I19=""),"",IF(AND(BZ$6&gt;=$H19,BZ$6&lt;=$I19),IF(BZ$6&lt;$H19+ROUNDUP(($I19-$H19+1)*$L19,0),2,1),""))</x:f>
      </x:c>
      <x:c r="CA19" s="35" t="str">
        <x:f>IF(OR($A19="",$M19="Yes",$H19="",$I19=""),"",IF(AND(CA$6&gt;=$H19,CA$6&lt;=$I19),IF(CA$6&lt;$H19+ROUNDUP(($I19-$H19+1)*$L19,0),2,1),""))</x:f>
      </x:c>
    </x:row>
    <x:row r="20" ht="24" customHeight="1">
      <x:c r="A20" s="5"/>
      <x:c r="B20" s="5"/>
      <x:c r="C20" s="5"/>
      <x:c r="D20" s="5"/>
      <x:c r="E20" s="5"/>
      <x:c r="F20" s="5"/>
      <x:c r="G20" s="5"/>
      <x:c r="H20" s="10"/>
      <x:c r="I20" s="10"/>
      <x:c r="J20" s="10"/>
      <x:c r="K20" s="10"/>
      <x:c r="L20" s="11"/>
      <x:c r="M20" s="5"/>
      <x:c r="N20" s="16" t="str">
        <x:f>IF(A20="","",IF(M20="Yes","Cancelled",IF(ISBLANK(L20),"Missing %",IF(L20&gt;=1,"Completed",IF(OR(L20&gt;0,NOT(ISBLANK(J20))),"In progress","Not started")))))</x:f>
      </x:c>
      <x:c r="O20" s="16" t="str">
        <x:f>IF(OR(A20="",N20="Completed",N20="Cancelled"),"",IF(ISBLANK(I20),"Missing deadline",IF(I20&lt;'Dashboard'!$B$5,"Overdue",IF(I20='Dashboard'!$B$5,"Due today",IF(I20&lt;='Dashboard'!$B$5+'Dashboard'!$B$6,"Due soon",IF(AND(N20="Not started",H20&lt;'Dashboard'!$B$5),"Starting late",""))))))</x:f>
      </x:c>
      <x:c r="P20" s="5"/>
      <x:c r="Q20" s="16" t="str">
        <x:f>IF(A20="","",IF(COUNTIFS('Tasks &amp; Gantt'!$A$7:$A$155,A20)&gt;1,"Duplicate task ID",IF(COUNTIFS('Campaigns &amp; Budget'!$A$7:$A$8,B20)&lt;&gt;1,"Unknown campaign",IF(OR(ISBLANK(H20),ISBLANK(I20),E20="",ISBLANK(L20)),"Missing dates / PIC / %",IF(OR(L20&lt;0,L20&gt;1),"Invalid completion",IF(I20&lt;H20,"Deadline before start",IF(AND(NOT(ISBLANK(K20)),L20&lt;&gt;1),"Finish entered but not 100%",IF(AND(NOT(ISBLANK(J20)),NOT(ISBLANK(K20)),K20&lt;J20),"Finish before start",""))))))))</x:f>
      </x:c>
      <x:c r="R20" s="1"/>
      <x:c r="S20" s="1"/>
      <x:c r="T20" s="35" t="str">
        <x:f>IF(OR($A20="",$M20="Yes",$H20="",$I20=""),"",IF(AND(T$6&gt;=$H20,T$6&lt;=$I20),IF(T$6&lt;$H20+ROUNDUP(($I20-$H20+1)*$L20,0),2,1),""))</x:f>
      </x:c>
      <x:c r="U20" s="35" t="str">
        <x:f>IF(OR($A20="",$M20="Yes",$H20="",$I20=""),"",IF(AND(U$6&gt;=$H20,U$6&lt;=$I20),IF(U$6&lt;$H20+ROUNDUP(($I20-$H20+1)*$L20,0),2,1),""))</x:f>
      </x:c>
      <x:c r="V20" s="35" t="str">
        <x:f>IF(OR($A20="",$M20="Yes",$H20="",$I20=""),"",IF(AND(V$6&gt;=$H20,V$6&lt;=$I20),IF(V$6&lt;$H20+ROUNDUP(($I20-$H20+1)*$L20,0),2,1),""))</x:f>
      </x:c>
      <x:c r="W20" s="35" t="str">
        <x:f>IF(OR($A20="",$M20="Yes",$H20="",$I20=""),"",IF(AND(W$6&gt;=$H20,W$6&lt;=$I20),IF(W$6&lt;$H20+ROUNDUP(($I20-$H20+1)*$L20,0),2,1),""))</x:f>
      </x:c>
      <x:c r="X20" s="35" t="str">
        <x:f>IF(OR($A20="",$M20="Yes",$H20="",$I20=""),"",IF(AND(X$6&gt;=$H20,X$6&lt;=$I20),IF(X$6&lt;$H20+ROUNDUP(($I20-$H20+1)*$L20,0),2,1),""))</x:f>
      </x:c>
      <x:c r="Y20" s="35" t="str">
        <x:f>IF(OR($A20="",$M20="Yes",$H20="",$I20=""),"",IF(AND(Y$6&gt;=$H20,Y$6&lt;=$I20),IF(Y$6&lt;$H20+ROUNDUP(($I20-$H20+1)*$L20,0),2,1),""))</x:f>
      </x:c>
      <x:c r="Z20" s="35" t="str">
        <x:f>IF(OR($A20="",$M20="Yes",$H20="",$I20=""),"",IF(AND(Z$6&gt;=$H20,Z$6&lt;=$I20),IF(Z$6&lt;$H20+ROUNDUP(($I20-$H20+1)*$L20,0),2,1),""))</x:f>
      </x:c>
      <x:c r="AA20" s="35" t="str">
        <x:f>IF(OR($A20="",$M20="Yes",$H20="",$I20=""),"",IF(AND(AA$6&gt;=$H20,AA$6&lt;=$I20),IF(AA$6&lt;$H20+ROUNDUP(($I20-$H20+1)*$L20,0),2,1),""))</x:f>
      </x:c>
      <x:c r="AB20" s="35" t="str">
        <x:f>IF(OR($A20="",$M20="Yes",$H20="",$I20=""),"",IF(AND(AB$6&gt;=$H20,AB$6&lt;=$I20),IF(AB$6&lt;$H20+ROUNDUP(($I20-$H20+1)*$L20,0),2,1),""))</x:f>
      </x:c>
      <x:c r="AC20" s="35" t="str">
        <x:f>IF(OR($A20="",$M20="Yes",$H20="",$I20=""),"",IF(AND(AC$6&gt;=$H20,AC$6&lt;=$I20),IF(AC$6&lt;$H20+ROUNDUP(($I20-$H20+1)*$L20,0),2,1),""))</x:f>
      </x:c>
      <x:c r="AD20" s="35" t="str">
        <x:f>IF(OR($A20="",$M20="Yes",$H20="",$I20=""),"",IF(AND(AD$6&gt;=$H20,AD$6&lt;=$I20),IF(AD$6&lt;$H20+ROUNDUP(($I20-$H20+1)*$L20,0),2,1),""))</x:f>
      </x:c>
      <x:c r="AE20" s="35" t="str">
        <x:f>IF(OR($A20="",$M20="Yes",$H20="",$I20=""),"",IF(AND(AE$6&gt;=$H20,AE$6&lt;=$I20),IF(AE$6&lt;$H20+ROUNDUP(($I20-$H20+1)*$L20,0),2,1),""))</x:f>
      </x:c>
      <x:c r="AF20" s="35" t="str">
        <x:f>IF(OR($A20="",$M20="Yes",$H20="",$I20=""),"",IF(AND(AF$6&gt;=$H20,AF$6&lt;=$I20),IF(AF$6&lt;$H20+ROUNDUP(($I20-$H20+1)*$L20,0),2,1),""))</x:f>
      </x:c>
      <x:c r="AG20" s="35" t="str">
        <x:f>IF(OR($A20="",$M20="Yes",$H20="",$I20=""),"",IF(AND(AG$6&gt;=$H20,AG$6&lt;=$I20),IF(AG$6&lt;$H20+ROUNDUP(($I20-$H20+1)*$L20,0),2,1),""))</x:f>
      </x:c>
      <x:c r="AH20" s="35" t="str">
        <x:f>IF(OR($A20="",$M20="Yes",$H20="",$I20=""),"",IF(AND(AH$6&gt;=$H20,AH$6&lt;=$I20),IF(AH$6&lt;$H20+ROUNDUP(($I20-$H20+1)*$L20,0),2,1),""))</x:f>
      </x:c>
      <x:c r="AI20" s="35" t="str">
        <x:f>IF(OR($A20="",$M20="Yes",$H20="",$I20=""),"",IF(AND(AI$6&gt;=$H20,AI$6&lt;=$I20),IF(AI$6&lt;$H20+ROUNDUP(($I20-$H20+1)*$L20,0),2,1),""))</x:f>
      </x:c>
      <x:c r="AJ20" s="35" t="str">
        <x:f>IF(OR($A20="",$M20="Yes",$H20="",$I20=""),"",IF(AND(AJ$6&gt;=$H20,AJ$6&lt;=$I20),IF(AJ$6&lt;$H20+ROUNDUP(($I20-$H20+1)*$L20,0),2,1),""))</x:f>
      </x:c>
      <x:c r="AK20" s="35" t="str">
        <x:f>IF(OR($A20="",$M20="Yes",$H20="",$I20=""),"",IF(AND(AK$6&gt;=$H20,AK$6&lt;=$I20),IF(AK$6&lt;$H20+ROUNDUP(($I20-$H20+1)*$L20,0),2,1),""))</x:f>
      </x:c>
      <x:c r="AL20" s="35" t="str">
        <x:f>IF(OR($A20="",$M20="Yes",$H20="",$I20=""),"",IF(AND(AL$6&gt;=$H20,AL$6&lt;=$I20),IF(AL$6&lt;$H20+ROUNDUP(($I20-$H20+1)*$L20,0),2,1),""))</x:f>
      </x:c>
      <x:c r="AM20" s="35" t="str">
        <x:f>IF(OR($A20="",$M20="Yes",$H20="",$I20=""),"",IF(AND(AM$6&gt;=$H20,AM$6&lt;=$I20),IF(AM$6&lt;$H20+ROUNDUP(($I20-$H20+1)*$L20,0),2,1),""))</x:f>
      </x:c>
      <x:c r="AN20" s="35" t="str">
        <x:f>IF(OR($A20="",$M20="Yes",$H20="",$I20=""),"",IF(AND(AN$6&gt;=$H20,AN$6&lt;=$I20),IF(AN$6&lt;$H20+ROUNDUP(($I20-$H20+1)*$L20,0),2,1),""))</x:f>
      </x:c>
      <x:c r="AO20" s="35" t="str">
        <x:f>IF(OR($A20="",$M20="Yes",$H20="",$I20=""),"",IF(AND(AO$6&gt;=$H20,AO$6&lt;=$I20),IF(AO$6&lt;$H20+ROUNDUP(($I20-$H20+1)*$L20,0),2,1),""))</x:f>
      </x:c>
      <x:c r="AP20" s="35" t="str">
        <x:f>IF(OR($A20="",$M20="Yes",$H20="",$I20=""),"",IF(AND(AP$6&gt;=$H20,AP$6&lt;=$I20),IF(AP$6&lt;$H20+ROUNDUP(($I20-$H20+1)*$L20,0),2,1),""))</x:f>
      </x:c>
      <x:c r="AQ20" s="35" t="str">
        <x:f>IF(OR($A20="",$M20="Yes",$H20="",$I20=""),"",IF(AND(AQ$6&gt;=$H20,AQ$6&lt;=$I20),IF(AQ$6&lt;$H20+ROUNDUP(($I20-$H20+1)*$L20,0),2,1),""))</x:f>
      </x:c>
      <x:c r="AR20" s="35" t="str">
        <x:f>IF(OR($A20="",$M20="Yes",$H20="",$I20=""),"",IF(AND(AR$6&gt;=$H20,AR$6&lt;=$I20),IF(AR$6&lt;$H20+ROUNDUP(($I20-$H20+1)*$L20,0),2,1),""))</x:f>
      </x:c>
      <x:c r="AS20" s="35" t="str">
        <x:f>IF(OR($A20="",$M20="Yes",$H20="",$I20=""),"",IF(AND(AS$6&gt;=$H20,AS$6&lt;=$I20),IF(AS$6&lt;$H20+ROUNDUP(($I20-$H20+1)*$L20,0),2,1),""))</x:f>
      </x:c>
      <x:c r="AT20" s="35" t="str">
        <x:f>IF(OR($A20="",$M20="Yes",$H20="",$I20=""),"",IF(AND(AT$6&gt;=$H20,AT$6&lt;=$I20),IF(AT$6&lt;$H20+ROUNDUP(($I20-$H20+1)*$L20,0),2,1),""))</x:f>
      </x:c>
      <x:c r="AU20" s="35" t="str">
        <x:f>IF(OR($A20="",$M20="Yes",$H20="",$I20=""),"",IF(AND(AU$6&gt;=$H20,AU$6&lt;=$I20),IF(AU$6&lt;$H20+ROUNDUP(($I20-$H20+1)*$L20,0),2,1),""))</x:f>
      </x:c>
      <x:c r="AV20" s="35" t="str">
        <x:f>IF(OR($A20="",$M20="Yes",$H20="",$I20=""),"",IF(AND(AV$6&gt;=$H20,AV$6&lt;=$I20),IF(AV$6&lt;$H20+ROUNDUP(($I20-$H20+1)*$L20,0),2,1),""))</x:f>
      </x:c>
      <x:c r="AW20" s="35" t="str">
        <x:f>IF(OR($A20="",$M20="Yes",$H20="",$I20=""),"",IF(AND(AW$6&gt;=$H20,AW$6&lt;=$I20),IF(AW$6&lt;$H20+ROUNDUP(($I20-$H20+1)*$L20,0),2,1),""))</x:f>
      </x:c>
      <x:c r="AX20" s="35" t="str">
        <x:f>IF(OR($A20="",$M20="Yes",$H20="",$I20=""),"",IF(AND(AX$6&gt;=$H20,AX$6&lt;=$I20),IF(AX$6&lt;$H20+ROUNDUP(($I20-$H20+1)*$L20,0),2,1),""))</x:f>
      </x:c>
      <x:c r="AY20" s="35" t="str">
        <x:f>IF(OR($A20="",$M20="Yes",$H20="",$I20=""),"",IF(AND(AY$6&gt;=$H20,AY$6&lt;=$I20),IF(AY$6&lt;$H20+ROUNDUP(($I20-$H20+1)*$L20,0),2,1),""))</x:f>
      </x:c>
      <x:c r="AZ20" s="35" t="str">
        <x:f>IF(OR($A20="",$M20="Yes",$H20="",$I20=""),"",IF(AND(AZ$6&gt;=$H20,AZ$6&lt;=$I20),IF(AZ$6&lt;$H20+ROUNDUP(($I20-$H20+1)*$L20,0),2,1),""))</x:f>
      </x:c>
      <x:c r="BA20" s="35" t="str">
        <x:f>IF(OR($A20="",$M20="Yes",$H20="",$I20=""),"",IF(AND(BA$6&gt;=$H20,BA$6&lt;=$I20),IF(BA$6&lt;$H20+ROUNDUP(($I20-$H20+1)*$L20,0),2,1),""))</x:f>
      </x:c>
      <x:c r="BB20" s="35" t="str">
        <x:f>IF(OR($A20="",$M20="Yes",$H20="",$I20=""),"",IF(AND(BB$6&gt;=$H20,BB$6&lt;=$I20),IF(BB$6&lt;$H20+ROUNDUP(($I20-$H20+1)*$L20,0),2,1),""))</x:f>
      </x:c>
      <x:c r="BC20" s="35" t="str">
        <x:f>IF(OR($A20="",$M20="Yes",$H20="",$I20=""),"",IF(AND(BC$6&gt;=$H20,BC$6&lt;=$I20),IF(BC$6&lt;$H20+ROUNDUP(($I20-$H20+1)*$L20,0),2,1),""))</x:f>
      </x:c>
      <x:c r="BD20" s="35" t="str">
        <x:f>IF(OR($A20="",$M20="Yes",$H20="",$I20=""),"",IF(AND(BD$6&gt;=$H20,BD$6&lt;=$I20),IF(BD$6&lt;$H20+ROUNDUP(($I20-$H20+1)*$L20,0),2,1),""))</x:f>
      </x:c>
      <x:c r="BE20" s="35" t="str">
        <x:f>IF(OR($A20="",$M20="Yes",$H20="",$I20=""),"",IF(AND(BE$6&gt;=$H20,BE$6&lt;=$I20),IF(BE$6&lt;$H20+ROUNDUP(($I20-$H20+1)*$L20,0),2,1),""))</x:f>
      </x:c>
      <x:c r="BF20" s="35" t="str">
        <x:f>IF(OR($A20="",$M20="Yes",$H20="",$I20=""),"",IF(AND(BF$6&gt;=$H20,BF$6&lt;=$I20),IF(BF$6&lt;$H20+ROUNDUP(($I20-$H20+1)*$L20,0),2,1),""))</x:f>
      </x:c>
      <x:c r="BG20" s="35" t="str">
        <x:f>IF(OR($A20="",$M20="Yes",$H20="",$I20=""),"",IF(AND(BG$6&gt;=$H20,BG$6&lt;=$I20),IF(BG$6&lt;$H20+ROUNDUP(($I20-$H20+1)*$L20,0),2,1),""))</x:f>
      </x:c>
      <x:c r="BH20" s="35" t="str">
        <x:f>IF(OR($A20="",$M20="Yes",$H20="",$I20=""),"",IF(AND(BH$6&gt;=$H20,BH$6&lt;=$I20),IF(BH$6&lt;$H20+ROUNDUP(($I20-$H20+1)*$L20,0),2,1),""))</x:f>
      </x:c>
      <x:c r="BI20" s="35" t="str">
        <x:f>IF(OR($A20="",$M20="Yes",$H20="",$I20=""),"",IF(AND(BI$6&gt;=$H20,BI$6&lt;=$I20),IF(BI$6&lt;$H20+ROUNDUP(($I20-$H20+1)*$L20,0),2,1),""))</x:f>
      </x:c>
      <x:c r="BJ20" s="35" t="str">
        <x:f>IF(OR($A20="",$M20="Yes",$H20="",$I20=""),"",IF(AND(BJ$6&gt;=$H20,BJ$6&lt;=$I20),IF(BJ$6&lt;$H20+ROUNDUP(($I20-$H20+1)*$L20,0),2,1),""))</x:f>
      </x:c>
      <x:c r="BK20" s="35" t="str">
        <x:f>IF(OR($A20="",$M20="Yes",$H20="",$I20=""),"",IF(AND(BK$6&gt;=$H20,BK$6&lt;=$I20),IF(BK$6&lt;$H20+ROUNDUP(($I20-$H20+1)*$L20,0),2,1),""))</x:f>
      </x:c>
      <x:c r="BL20" s="35" t="str">
        <x:f>IF(OR($A20="",$M20="Yes",$H20="",$I20=""),"",IF(AND(BL$6&gt;=$H20,BL$6&lt;=$I20),IF(BL$6&lt;$H20+ROUNDUP(($I20-$H20+1)*$L20,0),2,1),""))</x:f>
      </x:c>
      <x:c r="BM20" s="35" t="str">
        <x:f>IF(OR($A20="",$M20="Yes",$H20="",$I20=""),"",IF(AND(BM$6&gt;=$H20,BM$6&lt;=$I20),IF(BM$6&lt;$H20+ROUNDUP(($I20-$H20+1)*$L20,0),2,1),""))</x:f>
      </x:c>
      <x:c r="BN20" s="35" t="str">
        <x:f>IF(OR($A20="",$M20="Yes",$H20="",$I20=""),"",IF(AND(BN$6&gt;=$H20,BN$6&lt;=$I20),IF(BN$6&lt;$H20+ROUNDUP(($I20-$H20+1)*$L20,0),2,1),""))</x:f>
      </x:c>
      <x:c r="BO20" s="35" t="str">
        <x:f>IF(OR($A20="",$M20="Yes",$H20="",$I20=""),"",IF(AND(BO$6&gt;=$H20,BO$6&lt;=$I20),IF(BO$6&lt;$H20+ROUNDUP(($I20-$H20+1)*$L20,0),2,1),""))</x:f>
      </x:c>
      <x:c r="BP20" s="35" t="str">
        <x:f>IF(OR($A20="",$M20="Yes",$H20="",$I20=""),"",IF(AND(BP$6&gt;=$H20,BP$6&lt;=$I20),IF(BP$6&lt;$H20+ROUNDUP(($I20-$H20+1)*$L20,0),2,1),""))</x:f>
      </x:c>
      <x:c r="BQ20" s="35" t="str">
        <x:f>IF(OR($A20="",$M20="Yes",$H20="",$I20=""),"",IF(AND(BQ$6&gt;=$H20,BQ$6&lt;=$I20),IF(BQ$6&lt;$H20+ROUNDUP(($I20-$H20+1)*$L20,0),2,1),""))</x:f>
      </x:c>
      <x:c r="BR20" s="35" t="str">
        <x:f>IF(OR($A20="",$M20="Yes",$H20="",$I20=""),"",IF(AND(BR$6&gt;=$H20,BR$6&lt;=$I20),IF(BR$6&lt;$H20+ROUNDUP(($I20-$H20+1)*$L20,0),2,1),""))</x:f>
      </x:c>
      <x:c r="BS20" s="35" t="str">
        <x:f>IF(OR($A20="",$M20="Yes",$H20="",$I20=""),"",IF(AND(BS$6&gt;=$H20,BS$6&lt;=$I20),IF(BS$6&lt;$H20+ROUNDUP(($I20-$H20+1)*$L20,0),2,1),""))</x:f>
      </x:c>
      <x:c r="BT20" s="35" t="str">
        <x:f>IF(OR($A20="",$M20="Yes",$H20="",$I20=""),"",IF(AND(BT$6&gt;=$H20,BT$6&lt;=$I20),IF(BT$6&lt;$H20+ROUNDUP(($I20-$H20+1)*$L20,0),2,1),""))</x:f>
      </x:c>
      <x:c r="BU20" s="35" t="str">
        <x:f>IF(OR($A20="",$M20="Yes",$H20="",$I20=""),"",IF(AND(BU$6&gt;=$H20,BU$6&lt;=$I20),IF(BU$6&lt;$H20+ROUNDUP(($I20-$H20+1)*$L20,0),2,1),""))</x:f>
      </x:c>
      <x:c r="BV20" s="35" t="str">
        <x:f>IF(OR($A20="",$M20="Yes",$H20="",$I20=""),"",IF(AND(BV$6&gt;=$H20,BV$6&lt;=$I20),IF(BV$6&lt;$H20+ROUNDUP(($I20-$H20+1)*$L20,0),2,1),""))</x:f>
      </x:c>
      <x:c r="BW20" s="35" t="str">
        <x:f>IF(OR($A20="",$M20="Yes",$H20="",$I20=""),"",IF(AND(BW$6&gt;=$H20,BW$6&lt;=$I20),IF(BW$6&lt;$H20+ROUNDUP(($I20-$H20+1)*$L20,0),2,1),""))</x:f>
      </x:c>
      <x:c r="BX20" s="35" t="str">
        <x:f>IF(OR($A20="",$M20="Yes",$H20="",$I20=""),"",IF(AND(BX$6&gt;=$H20,BX$6&lt;=$I20),IF(BX$6&lt;$H20+ROUNDUP(($I20-$H20+1)*$L20,0),2,1),""))</x:f>
      </x:c>
      <x:c r="BY20" s="35" t="str">
        <x:f>IF(OR($A20="",$M20="Yes",$H20="",$I20=""),"",IF(AND(BY$6&gt;=$H20,BY$6&lt;=$I20),IF(BY$6&lt;$H20+ROUNDUP(($I20-$H20+1)*$L20,0),2,1),""))</x:f>
      </x:c>
      <x:c r="BZ20" s="35" t="str">
        <x:f>IF(OR($A20="",$M20="Yes",$H20="",$I20=""),"",IF(AND(BZ$6&gt;=$H20,BZ$6&lt;=$I20),IF(BZ$6&lt;$H20+ROUNDUP(($I20-$H20+1)*$L20,0),2,1),""))</x:f>
      </x:c>
      <x:c r="CA20" s="35" t="str">
        <x:f>IF(OR($A20="",$M20="Yes",$H20="",$I20=""),"",IF(AND(CA$6&gt;=$H20,CA$6&lt;=$I20),IF(CA$6&lt;$H20+ROUNDUP(($I20-$H20+1)*$L20,0),2,1),""))</x:f>
      </x:c>
    </x:row>
    <x:row r="21" ht="24" customHeight="1">
      <x:c r="A21" s="5"/>
      <x:c r="B21" s="5"/>
      <x:c r="C21" s="5"/>
      <x:c r="D21" s="5"/>
      <x:c r="E21" s="5"/>
      <x:c r="F21" s="5"/>
      <x:c r="G21" s="5"/>
      <x:c r="H21" s="10"/>
      <x:c r="I21" s="10"/>
      <x:c r="J21" s="10"/>
      <x:c r="K21" s="10"/>
      <x:c r="L21" s="11"/>
      <x:c r="M21" s="5"/>
      <x:c r="N21" s="16" t="str">
        <x:f>IF(A21="","",IF(M21="Yes","Cancelled",IF(ISBLANK(L21),"Missing %",IF(L21&gt;=1,"Completed",IF(OR(L21&gt;0,NOT(ISBLANK(J21))),"In progress","Not started")))))</x:f>
      </x:c>
      <x:c r="O21" s="16" t="str">
        <x:f>IF(OR(A21="",N21="Completed",N21="Cancelled"),"",IF(ISBLANK(I21),"Missing deadline",IF(I21&lt;'Dashboard'!$B$5,"Overdue",IF(I21='Dashboard'!$B$5,"Due today",IF(I21&lt;='Dashboard'!$B$5+'Dashboard'!$B$6,"Due soon",IF(AND(N21="Not started",H21&lt;'Dashboard'!$B$5),"Starting late",""))))))</x:f>
      </x:c>
      <x:c r="P21" s="5"/>
      <x:c r="Q21" s="16" t="str">
        <x:f>IF(A21="","",IF(COUNTIFS('Tasks &amp; Gantt'!$A$7:$A$155,A21)&gt;1,"Duplicate task ID",IF(COUNTIFS('Campaigns &amp; Budget'!$A$7:$A$8,B21)&lt;&gt;1,"Unknown campaign",IF(OR(ISBLANK(H21),ISBLANK(I21),E21="",ISBLANK(L21)),"Missing dates / PIC / %",IF(OR(L21&lt;0,L21&gt;1),"Invalid completion",IF(I21&lt;H21,"Deadline before start",IF(AND(NOT(ISBLANK(K21)),L21&lt;&gt;1),"Finish entered but not 100%",IF(AND(NOT(ISBLANK(J21)),NOT(ISBLANK(K21)),K21&lt;J21),"Finish before start",""))))))))</x:f>
      </x:c>
      <x:c r="R21" s="1"/>
      <x:c r="S21" s="1"/>
      <x:c r="T21" s="35" t="str">
        <x:f>IF(OR($A21="",$M21="Yes",$H21="",$I21=""),"",IF(AND(T$6&gt;=$H21,T$6&lt;=$I21),IF(T$6&lt;$H21+ROUNDUP(($I21-$H21+1)*$L21,0),2,1),""))</x:f>
      </x:c>
      <x:c r="U21" s="35" t="str">
        <x:f>IF(OR($A21="",$M21="Yes",$H21="",$I21=""),"",IF(AND(U$6&gt;=$H21,U$6&lt;=$I21),IF(U$6&lt;$H21+ROUNDUP(($I21-$H21+1)*$L21,0),2,1),""))</x:f>
      </x:c>
      <x:c r="V21" s="35" t="str">
        <x:f>IF(OR($A21="",$M21="Yes",$H21="",$I21=""),"",IF(AND(V$6&gt;=$H21,V$6&lt;=$I21),IF(V$6&lt;$H21+ROUNDUP(($I21-$H21+1)*$L21,0),2,1),""))</x:f>
      </x:c>
      <x:c r="W21" s="35" t="str">
        <x:f>IF(OR($A21="",$M21="Yes",$H21="",$I21=""),"",IF(AND(W$6&gt;=$H21,W$6&lt;=$I21),IF(W$6&lt;$H21+ROUNDUP(($I21-$H21+1)*$L21,0),2,1),""))</x:f>
      </x:c>
      <x:c r="X21" s="35" t="str">
        <x:f>IF(OR($A21="",$M21="Yes",$H21="",$I21=""),"",IF(AND(X$6&gt;=$H21,X$6&lt;=$I21),IF(X$6&lt;$H21+ROUNDUP(($I21-$H21+1)*$L21,0),2,1),""))</x:f>
      </x:c>
      <x:c r="Y21" s="35" t="str">
        <x:f>IF(OR($A21="",$M21="Yes",$H21="",$I21=""),"",IF(AND(Y$6&gt;=$H21,Y$6&lt;=$I21),IF(Y$6&lt;$H21+ROUNDUP(($I21-$H21+1)*$L21,0),2,1),""))</x:f>
      </x:c>
      <x:c r="Z21" s="35" t="str">
        <x:f>IF(OR($A21="",$M21="Yes",$H21="",$I21=""),"",IF(AND(Z$6&gt;=$H21,Z$6&lt;=$I21),IF(Z$6&lt;$H21+ROUNDUP(($I21-$H21+1)*$L21,0),2,1),""))</x:f>
      </x:c>
      <x:c r="AA21" s="35" t="str">
        <x:f>IF(OR($A21="",$M21="Yes",$H21="",$I21=""),"",IF(AND(AA$6&gt;=$H21,AA$6&lt;=$I21),IF(AA$6&lt;$H21+ROUNDUP(($I21-$H21+1)*$L21,0),2,1),""))</x:f>
      </x:c>
      <x:c r="AB21" s="35" t="str">
        <x:f>IF(OR($A21="",$M21="Yes",$H21="",$I21=""),"",IF(AND(AB$6&gt;=$H21,AB$6&lt;=$I21),IF(AB$6&lt;$H21+ROUNDUP(($I21-$H21+1)*$L21,0),2,1),""))</x:f>
      </x:c>
      <x:c r="AC21" s="35" t="str">
        <x:f>IF(OR($A21="",$M21="Yes",$H21="",$I21=""),"",IF(AND(AC$6&gt;=$H21,AC$6&lt;=$I21),IF(AC$6&lt;$H21+ROUNDUP(($I21-$H21+1)*$L21,0),2,1),""))</x:f>
      </x:c>
      <x:c r="AD21" s="35" t="str">
        <x:f>IF(OR($A21="",$M21="Yes",$H21="",$I21=""),"",IF(AND(AD$6&gt;=$H21,AD$6&lt;=$I21),IF(AD$6&lt;$H21+ROUNDUP(($I21-$H21+1)*$L21,0),2,1),""))</x:f>
      </x:c>
      <x:c r="AE21" s="35" t="str">
        <x:f>IF(OR($A21="",$M21="Yes",$H21="",$I21=""),"",IF(AND(AE$6&gt;=$H21,AE$6&lt;=$I21),IF(AE$6&lt;$H21+ROUNDUP(($I21-$H21+1)*$L21,0),2,1),""))</x:f>
      </x:c>
      <x:c r="AF21" s="35" t="str">
        <x:f>IF(OR($A21="",$M21="Yes",$H21="",$I21=""),"",IF(AND(AF$6&gt;=$H21,AF$6&lt;=$I21),IF(AF$6&lt;$H21+ROUNDUP(($I21-$H21+1)*$L21,0),2,1),""))</x:f>
      </x:c>
      <x:c r="AG21" s="35" t="str">
        <x:f>IF(OR($A21="",$M21="Yes",$H21="",$I21=""),"",IF(AND(AG$6&gt;=$H21,AG$6&lt;=$I21),IF(AG$6&lt;$H21+ROUNDUP(($I21-$H21+1)*$L21,0),2,1),""))</x:f>
      </x:c>
      <x:c r="AH21" s="35" t="str">
        <x:f>IF(OR($A21="",$M21="Yes",$H21="",$I21=""),"",IF(AND(AH$6&gt;=$H21,AH$6&lt;=$I21),IF(AH$6&lt;$H21+ROUNDUP(($I21-$H21+1)*$L21,0),2,1),""))</x:f>
      </x:c>
      <x:c r="AI21" s="35" t="str">
        <x:f>IF(OR($A21="",$M21="Yes",$H21="",$I21=""),"",IF(AND(AI$6&gt;=$H21,AI$6&lt;=$I21),IF(AI$6&lt;$H21+ROUNDUP(($I21-$H21+1)*$L21,0),2,1),""))</x:f>
      </x:c>
      <x:c r="AJ21" s="35" t="str">
        <x:f>IF(OR($A21="",$M21="Yes",$H21="",$I21=""),"",IF(AND(AJ$6&gt;=$H21,AJ$6&lt;=$I21),IF(AJ$6&lt;$H21+ROUNDUP(($I21-$H21+1)*$L21,0),2,1),""))</x:f>
      </x:c>
      <x:c r="AK21" s="35" t="str">
        <x:f>IF(OR($A21="",$M21="Yes",$H21="",$I21=""),"",IF(AND(AK$6&gt;=$H21,AK$6&lt;=$I21),IF(AK$6&lt;$H21+ROUNDUP(($I21-$H21+1)*$L21,0),2,1),""))</x:f>
      </x:c>
      <x:c r="AL21" s="35" t="str">
        <x:f>IF(OR($A21="",$M21="Yes",$H21="",$I21=""),"",IF(AND(AL$6&gt;=$H21,AL$6&lt;=$I21),IF(AL$6&lt;$H21+ROUNDUP(($I21-$H21+1)*$L21,0),2,1),""))</x:f>
      </x:c>
      <x:c r="AM21" s="35" t="str">
        <x:f>IF(OR($A21="",$M21="Yes",$H21="",$I21=""),"",IF(AND(AM$6&gt;=$H21,AM$6&lt;=$I21),IF(AM$6&lt;$H21+ROUNDUP(($I21-$H21+1)*$L21,0),2,1),""))</x:f>
      </x:c>
      <x:c r="AN21" s="35" t="str">
        <x:f>IF(OR($A21="",$M21="Yes",$H21="",$I21=""),"",IF(AND(AN$6&gt;=$H21,AN$6&lt;=$I21),IF(AN$6&lt;$H21+ROUNDUP(($I21-$H21+1)*$L21,0),2,1),""))</x:f>
      </x:c>
      <x:c r="AO21" s="35" t="str">
        <x:f>IF(OR($A21="",$M21="Yes",$H21="",$I21=""),"",IF(AND(AO$6&gt;=$H21,AO$6&lt;=$I21),IF(AO$6&lt;$H21+ROUNDUP(($I21-$H21+1)*$L21,0),2,1),""))</x:f>
      </x:c>
      <x:c r="AP21" s="35" t="str">
        <x:f>IF(OR($A21="",$M21="Yes",$H21="",$I21=""),"",IF(AND(AP$6&gt;=$H21,AP$6&lt;=$I21),IF(AP$6&lt;$H21+ROUNDUP(($I21-$H21+1)*$L21,0),2,1),""))</x:f>
      </x:c>
      <x:c r="AQ21" s="35" t="str">
        <x:f>IF(OR($A21="",$M21="Yes",$H21="",$I21=""),"",IF(AND(AQ$6&gt;=$H21,AQ$6&lt;=$I21),IF(AQ$6&lt;$H21+ROUNDUP(($I21-$H21+1)*$L21,0),2,1),""))</x:f>
      </x:c>
      <x:c r="AR21" s="35" t="str">
        <x:f>IF(OR($A21="",$M21="Yes",$H21="",$I21=""),"",IF(AND(AR$6&gt;=$H21,AR$6&lt;=$I21),IF(AR$6&lt;$H21+ROUNDUP(($I21-$H21+1)*$L21,0),2,1),""))</x:f>
      </x:c>
      <x:c r="AS21" s="35" t="str">
        <x:f>IF(OR($A21="",$M21="Yes",$H21="",$I21=""),"",IF(AND(AS$6&gt;=$H21,AS$6&lt;=$I21),IF(AS$6&lt;$H21+ROUNDUP(($I21-$H21+1)*$L21,0),2,1),""))</x:f>
      </x:c>
      <x:c r="AT21" s="35" t="str">
        <x:f>IF(OR($A21="",$M21="Yes",$H21="",$I21=""),"",IF(AND(AT$6&gt;=$H21,AT$6&lt;=$I21),IF(AT$6&lt;$H21+ROUNDUP(($I21-$H21+1)*$L21,0),2,1),""))</x:f>
      </x:c>
      <x:c r="AU21" s="35" t="str">
        <x:f>IF(OR($A21="",$M21="Yes",$H21="",$I21=""),"",IF(AND(AU$6&gt;=$H21,AU$6&lt;=$I21),IF(AU$6&lt;$H21+ROUNDUP(($I21-$H21+1)*$L21,0),2,1),""))</x:f>
      </x:c>
      <x:c r="AV21" s="35" t="str">
        <x:f>IF(OR($A21="",$M21="Yes",$H21="",$I21=""),"",IF(AND(AV$6&gt;=$H21,AV$6&lt;=$I21),IF(AV$6&lt;$H21+ROUNDUP(($I21-$H21+1)*$L21,0),2,1),""))</x:f>
      </x:c>
      <x:c r="AW21" s="35" t="str">
        <x:f>IF(OR($A21="",$M21="Yes",$H21="",$I21=""),"",IF(AND(AW$6&gt;=$H21,AW$6&lt;=$I21),IF(AW$6&lt;$H21+ROUNDUP(($I21-$H21+1)*$L21,0),2,1),""))</x:f>
      </x:c>
      <x:c r="AX21" s="35" t="str">
        <x:f>IF(OR($A21="",$M21="Yes",$H21="",$I21=""),"",IF(AND(AX$6&gt;=$H21,AX$6&lt;=$I21),IF(AX$6&lt;$H21+ROUNDUP(($I21-$H21+1)*$L21,0),2,1),""))</x:f>
      </x:c>
      <x:c r="AY21" s="35" t="str">
        <x:f>IF(OR($A21="",$M21="Yes",$H21="",$I21=""),"",IF(AND(AY$6&gt;=$H21,AY$6&lt;=$I21),IF(AY$6&lt;$H21+ROUNDUP(($I21-$H21+1)*$L21,0),2,1),""))</x:f>
      </x:c>
      <x:c r="AZ21" s="35" t="str">
        <x:f>IF(OR($A21="",$M21="Yes",$H21="",$I21=""),"",IF(AND(AZ$6&gt;=$H21,AZ$6&lt;=$I21),IF(AZ$6&lt;$H21+ROUNDUP(($I21-$H21+1)*$L21,0),2,1),""))</x:f>
      </x:c>
      <x:c r="BA21" s="35" t="str">
        <x:f>IF(OR($A21="",$M21="Yes",$H21="",$I21=""),"",IF(AND(BA$6&gt;=$H21,BA$6&lt;=$I21),IF(BA$6&lt;$H21+ROUNDUP(($I21-$H21+1)*$L21,0),2,1),""))</x:f>
      </x:c>
      <x:c r="BB21" s="35" t="str">
        <x:f>IF(OR($A21="",$M21="Yes",$H21="",$I21=""),"",IF(AND(BB$6&gt;=$H21,BB$6&lt;=$I21),IF(BB$6&lt;$H21+ROUNDUP(($I21-$H21+1)*$L21,0),2,1),""))</x:f>
      </x:c>
      <x:c r="BC21" s="35" t="str">
        <x:f>IF(OR($A21="",$M21="Yes",$H21="",$I21=""),"",IF(AND(BC$6&gt;=$H21,BC$6&lt;=$I21),IF(BC$6&lt;$H21+ROUNDUP(($I21-$H21+1)*$L21,0),2,1),""))</x:f>
      </x:c>
      <x:c r="BD21" s="35" t="str">
        <x:f>IF(OR($A21="",$M21="Yes",$H21="",$I21=""),"",IF(AND(BD$6&gt;=$H21,BD$6&lt;=$I21),IF(BD$6&lt;$H21+ROUNDUP(($I21-$H21+1)*$L21,0),2,1),""))</x:f>
      </x:c>
      <x:c r="BE21" s="35" t="str">
        <x:f>IF(OR($A21="",$M21="Yes",$H21="",$I21=""),"",IF(AND(BE$6&gt;=$H21,BE$6&lt;=$I21),IF(BE$6&lt;$H21+ROUNDUP(($I21-$H21+1)*$L21,0),2,1),""))</x:f>
      </x:c>
      <x:c r="BF21" s="35" t="str">
        <x:f>IF(OR($A21="",$M21="Yes",$H21="",$I21=""),"",IF(AND(BF$6&gt;=$H21,BF$6&lt;=$I21),IF(BF$6&lt;$H21+ROUNDUP(($I21-$H21+1)*$L21,0),2,1),""))</x:f>
      </x:c>
      <x:c r="BG21" s="35" t="str">
        <x:f>IF(OR($A21="",$M21="Yes",$H21="",$I21=""),"",IF(AND(BG$6&gt;=$H21,BG$6&lt;=$I21),IF(BG$6&lt;$H21+ROUNDUP(($I21-$H21+1)*$L21,0),2,1),""))</x:f>
      </x:c>
      <x:c r="BH21" s="35" t="str">
        <x:f>IF(OR($A21="",$M21="Yes",$H21="",$I21=""),"",IF(AND(BH$6&gt;=$H21,BH$6&lt;=$I21),IF(BH$6&lt;$H21+ROUNDUP(($I21-$H21+1)*$L21,0),2,1),""))</x:f>
      </x:c>
      <x:c r="BI21" s="35" t="str">
        <x:f>IF(OR($A21="",$M21="Yes",$H21="",$I21=""),"",IF(AND(BI$6&gt;=$H21,BI$6&lt;=$I21),IF(BI$6&lt;$H21+ROUNDUP(($I21-$H21+1)*$L21,0),2,1),""))</x:f>
      </x:c>
      <x:c r="BJ21" s="35" t="str">
        <x:f>IF(OR($A21="",$M21="Yes",$H21="",$I21=""),"",IF(AND(BJ$6&gt;=$H21,BJ$6&lt;=$I21),IF(BJ$6&lt;$H21+ROUNDUP(($I21-$H21+1)*$L21,0),2,1),""))</x:f>
      </x:c>
      <x:c r="BK21" s="35" t="str">
        <x:f>IF(OR($A21="",$M21="Yes",$H21="",$I21=""),"",IF(AND(BK$6&gt;=$H21,BK$6&lt;=$I21),IF(BK$6&lt;$H21+ROUNDUP(($I21-$H21+1)*$L21,0),2,1),""))</x:f>
      </x:c>
      <x:c r="BL21" s="35" t="str">
        <x:f>IF(OR($A21="",$M21="Yes",$H21="",$I21=""),"",IF(AND(BL$6&gt;=$H21,BL$6&lt;=$I21),IF(BL$6&lt;$H21+ROUNDUP(($I21-$H21+1)*$L21,0),2,1),""))</x:f>
      </x:c>
      <x:c r="BM21" s="35" t="str">
        <x:f>IF(OR($A21="",$M21="Yes",$H21="",$I21=""),"",IF(AND(BM$6&gt;=$H21,BM$6&lt;=$I21),IF(BM$6&lt;$H21+ROUNDUP(($I21-$H21+1)*$L21,0),2,1),""))</x:f>
      </x:c>
      <x:c r="BN21" s="35" t="str">
        <x:f>IF(OR($A21="",$M21="Yes",$H21="",$I21=""),"",IF(AND(BN$6&gt;=$H21,BN$6&lt;=$I21),IF(BN$6&lt;$H21+ROUNDUP(($I21-$H21+1)*$L21,0),2,1),""))</x:f>
      </x:c>
      <x:c r="BO21" s="35" t="str">
        <x:f>IF(OR($A21="",$M21="Yes",$H21="",$I21=""),"",IF(AND(BO$6&gt;=$H21,BO$6&lt;=$I21),IF(BO$6&lt;$H21+ROUNDUP(($I21-$H21+1)*$L21,0),2,1),""))</x:f>
      </x:c>
      <x:c r="BP21" s="35" t="str">
        <x:f>IF(OR($A21="",$M21="Yes",$H21="",$I21=""),"",IF(AND(BP$6&gt;=$H21,BP$6&lt;=$I21),IF(BP$6&lt;$H21+ROUNDUP(($I21-$H21+1)*$L21,0),2,1),""))</x:f>
      </x:c>
      <x:c r="BQ21" s="35" t="str">
        <x:f>IF(OR($A21="",$M21="Yes",$H21="",$I21=""),"",IF(AND(BQ$6&gt;=$H21,BQ$6&lt;=$I21),IF(BQ$6&lt;$H21+ROUNDUP(($I21-$H21+1)*$L21,0),2,1),""))</x:f>
      </x:c>
      <x:c r="BR21" s="35" t="str">
        <x:f>IF(OR($A21="",$M21="Yes",$H21="",$I21=""),"",IF(AND(BR$6&gt;=$H21,BR$6&lt;=$I21),IF(BR$6&lt;$H21+ROUNDUP(($I21-$H21+1)*$L21,0),2,1),""))</x:f>
      </x:c>
      <x:c r="BS21" s="35" t="str">
        <x:f>IF(OR($A21="",$M21="Yes",$H21="",$I21=""),"",IF(AND(BS$6&gt;=$H21,BS$6&lt;=$I21),IF(BS$6&lt;$H21+ROUNDUP(($I21-$H21+1)*$L21,0),2,1),""))</x:f>
      </x:c>
      <x:c r="BT21" s="35" t="str">
        <x:f>IF(OR($A21="",$M21="Yes",$H21="",$I21=""),"",IF(AND(BT$6&gt;=$H21,BT$6&lt;=$I21),IF(BT$6&lt;$H21+ROUNDUP(($I21-$H21+1)*$L21,0),2,1),""))</x:f>
      </x:c>
      <x:c r="BU21" s="35" t="str">
        <x:f>IF(OR($A21="",$M21="Yes",$H21="",$I21=""),"",IF(AND(BU$6&gt;=$H21,BU$6&lt;=$I21),IF(BU$6&lt;$H21+ROUNDUP(($I21-$H21+1)*$L21,0),2,1),""))</x:f>
      </x:c>
      <x:c r="BV21" s="35" t="str">
        <x:f>IF(OR($A21="",$M21="Yes",$H21="",$I21=""),"",IF(AND(BV$6&gt;=$H21,BV$6&lt;=$I21),IF(BV$6&lt;$H21+ROUNDUP(($I21-$H21+1)*$L21,0),2,1),""))</x:f>
      </x:c>
      <x:c r="BW21" s="35" t="str">
        <x:f>IF(OR($A21="",$M21="Yes",$H21="",$I21=""),"",IF(AND(BW$6&gt;=$H21,BW$6&lt;=$I21),IF(BW$6&lt;$H21+ROUNDUP(($I21-$H21+1)*$L21,0),2,1),""))</x:f>
      </x:c>
      <x:c r="BX21" s="35" t="str">
        <x:f>IF(OR($A21="",$M21="Yes",$H21="",$I21=""),"",IF(AND(BX$6&gt;=$H21,BX$6&lt;=$I21),IF(BX$6&lt;$H21+ROUNDUP(($I21-$H21+1)*$L21,0),2,1),""))</x:f>
      </x:c>
      <x:c r="BY21" s="35" t="str">
        <x:f>IF(OR($A21="",$M21="Yes",$H21="",$I21=""),"",IF(AND(BY$6&gt;=$H21,BY$6&lt;=$I21),IF(BY$6&lt;$H21+ROUNDUP(($I21-$H21+1)*$L21,0),2,1),""))</x:f>
      </x:c>
      <x:c r="BZ21" s="35" t="str">
        <x:f>IF(OR($A21="",$M21="Yes",$H21="",$I21=""),"",IF(AND(BZ$6&gt;=$H21,BZ$6&lt;=$I21),IF(BZ$6&lt;$H21+ROUNDUP(($I21-$H21+1)*$L21,0),2,1),""))</x:f>
      </x:c>
      <x:c r="CA21" s="35" t="str">
        <x:f>IF(OR($A21="",$M21="Yes",$H21="",$I21=""),"",IF(AND(CA$6&gt;=$H21,CA$6&lt;=$I21),IF(CA$6&lt;$H21+ROUNDUP(($I21-$H21+1)*$L21,0),2,1),""))</x:f>
      </x:c>
    </x:row>
    <x:row r="22" ht="24" customHeight="1">
      <x:c r="A22" s="5"/>
      <x:c r="B22" s="5"/>
      <x:c r="C22" s="5"/>
      <x:c r="D22" s="5"/>
      <x:c r="E22" s="5"/>
      <x:c r="F22" s="5"/>
      <x:c r="G22" s="5"/>
      <x:c r="H22" s="10"/>
      <x:c r="I22" s="10"/>
      <x:c r="J22" s="10"/>
      <x:c r="K22" s="10"/>
      <x:c r="L22" s="11"/>
      <x:c r="M22" s="5"/>
      <x:c r="N22" s="16" t="str">
        <x:f>IF(A22="","",IF(M22="Yes","Cancelled",IF(ISBLANK(L22),"Missing %",IF(L22&gt;=1,"Completed",IF(OR(L22&gt;0,NOT(ISBLANK(J22))),"In progress","Not started")))))</x:f>
      </x:c>
      <x:c r="O22" s="16" t="str">
        <x:f>IF(OR(A22="",N22="Completed",N22="Cancelled"),"",IF(ISBLANK(I22),"Missing deadline",IF(I22&lt;'Dashboard'!$B$5,"Overdue",IF(I22='Dashboard'!$B$5,"Due today",IF(I22&lt;='Dashboard'!$B$5+'Dashboard'!$B$6,"Due soon",IF(AND(N22="Not started",H22&lt;'Dashboard'!$B$5),"Starting late",""))))))</x:f>
      </x:c>
      <x:c r="P22" s="5"/>
      <x:c r="Q22" s="16" t="str">
        <x:f>IF(A22="","",IF(COUNTIFS('Tasks &amp; Gantt'!$A$7:$A$155,A22)&gt;1,"Duplicate task ID",IF(COUNTIFS('Campaigns &amp; Budget'!$A$7:$A$8,B22)&lt;&gt;1,"Unknown campaign",IF(OR(ISBLANK(H22),ISBLANK(I22),E22="",ISBLANK(L22)),"Missing dates / PIC / %",IF(OR(L22&lt;0,L22&gt;1),"Invalid completion",IF(I22&lt;H22,"Deadline before start",IF(AND(NOT(ISBLANK(K22)),L22&lt;&gt;1),"Finish entered but not 100%",IF(AND(NOT(ISBLANK(J22)),NOT(ISBLANK(K22)),K22&lt;J22),"Finish before start",""))))))))</x:f>
      </x:c>
      <x:c r="R22" s="1"/>
      <x:c r="S22" s="1"/>
      <x:c r="T22" s="35" t="str">
        <x:f>IF(OR($A22="",$M22="Yes",$H22="",$I22=""),"",IF(AND(T$6&gt;=$H22,T$6&lt;=$I22),IF(T$6&lt;$H22+ROUNDUP(($I22-$H22+1)*$L22,0),2,1),""))</x:f>
      </x:c>
      <x:c r="U22" s="35" t="str">
        <x:f>IF(OR($A22="",$M22="Yes",$H22="",$I22=""),"",IF(AND(U$6&gt;=$H22,U$6&lt;=$I22),IF(U$6&lt;$H22+ROUNDUP(($I22-$H22+1)*$L22,0),2,1),""))</x:f>
      </x:c>
      <x:c r="V22" s="35" t="str">
        <x:f>IF(OR($A22="",$M22="Yes",$H22="",$I22=""),"",IF(AND(V$6&gt;=$H22,V$6&lt;=$I22),IF(V$6&lt;$H22+ROUNDUP(($I22-$H22+1)*$L22,0),2,1),""))</x:f>
      </x:c>
      <x:c r="W22" s="35" t="str">
        <x:f>IF(OR($A22="",$M22="Yes",$H22="",$I22=""),"",IF(AND(W$6&gt;=$H22,W$6&lt;=$I22),IF(W$6&lt;$H22+ROUNDUP(($I22-$H22+1)*$L22,0),2,1),""))</x:f>
      </x:c>
      <x:c r="X22" s="35" t="str">
        <x:f>IF(OR($A22="",$M22="Yes",$H22="",$I22=""),"",IF(AND(X$6&gt;=$H22,X$6&lt;=$I22),IF(X$6&lt;$H22+ROUNDUP(($I22-$H22+1)*$L22,0),2,1),""))</x:f>
      </x:c>
      <x:c r="Y22" s="35" t="str">
        <x:f>IF(OR($A22="",$M22="Yes",$H22="",$I22=""),"",IF(AND(Y$6&gt;=$H22,Y$6&lt;=$I22),IF(Y$6&lt;$H22+ROUNDUP(($I22-$H22+1)*$L22,0),2,1),""))</x:f>
      </x:c>
      <x:c r="Z22" s="35" t="str">
        <x:f>IF(OR($A22="",$M22="Yes",$H22="",$I22=""),"",IF(AND(Z$6&gt;=$H22,Z$6&lt;=$I22),IF(Z$6&lt;$H22+ROUNDUP(($I22-$H22+1)*$L22,0),2,1),""))</x:f>
      </x:c>
      <x:c r="AA22" s="35" t="str">
        <x:f>IF(OR($A22="",$M22="Yes",$H22="",$I22=""),"",IF(AND(AA$6&gt;=$H22,AA$6&lt;=$I22),IF(AA$6&lt;$H22+ROUNDUP(($I22-$H22+1)*$L22,0),2,1),""))</x:f>
      </x:c>
      <x:c r="AB22" s="35" t="str">
        <x:f>IF(OR($A22="",$M22="Yes",$H22="",$I22=""),"",IF(AND(AB$6&gt;=$H22,AB$6&lt;=$I22),IF(AB$6&lt;$H22+ROUNDUP(($I22-$H22+1)*$L22,0),2,1),""))</x:f>
      </x:c>
      <x:c r="AC22" s="35" t="str">
        <x:f>IF(OR($A22="",$M22="Yes",$H22="",$I22=""),"",IF(AND(AC$6&gt;=$H22,AC$6&lt;=$I22),IF(AC$6&lt;$H22+ROUNDUP(($I22-$H22+1)*$L22,0),2,1),""))</x:f>
      </x:c>
      <x:c r="AD22" s="35" t="str">
        <x:f>IF(OR($A22="",$M22="Yes",$H22="",$I22=""),"",IF(AND(AD$6&gt;=$H22,AD$6&lt;=$I22),IF(AD$6&lt;$H22+ROUNDUP(($I22-$H22+1)*$L22,0),2,1),""))</x:f>
      </x:c>
      <x:c r="AE22" s="35" t="str">
        <x:f>IF(OR($A22="",$M22="Yes",$H22="",$I22=""),"",IF(AND(AE$6&gt;=$H22,AE$6&lt;=$I22),IF(AE$6&lt;$H22+ROUNDUP(($I22-$H22+1)*$L22,0),2,1),""))</x:f>
      </x:c>
      <x:c r="AF22" s="35" t="str">
        <x:f>IF(OR($A22="",$M22="Yes",$H22="",$I22=""),"",IF(AND(AF$6&gt;=$H22,AF$6&lt;=$I22),IF(AF$6&lt;$H22+ROUNDUP(($I22-$H22+1)*$L22,0),2,1),""))</x:f>
      </x:c>
      <x:c r="AG22" s="35" t="str">
        <x:f>IF(OR($A22="",$M22="Yes",$H22="",$I22=""),"",IF(AND(AG$6&gt;=$H22,AG$6&lt;=$I22),IF(AG$6&lt;$H22+ROUNDUP(($I22-$H22+1)*$L22,0),2,1),""))</x:f>
      </x:c>
      <x:c r="AH22" s="35" t="str">
        <x:f>IF(OR($A22="",$M22="Yes",$H22="",$I22=""),"",IF(AND(AH$6&gt;=$H22,AH$6&lt;=$I22),IF(AH$6&lt;$H22+ROUNDUP(($I22-$H22+1)*$L22,0),2,1),""))</x:f>
      </x:c>
      <x:c r="AI22" s="35" t="str">
        <x:f>IF(OR($A22="",$M22="Yes",$H22="",$I22=""),"",IF(AND(AI$6&gt;=$H22,AI$6&lt;=$I22),IF(AI$6&lt;$H22+ROUNDUP(($I22-$H22+1)*$L22,0),2,1),""))</x:f>
      </x:c>
      <x:c r="AJ22" s="35" t="str">
        <x:f>IF(OR($A22="",$M22="Yes",$H22="",$I22=""),"",IF(AND(AJ$6&gt;=$H22,AJ$6&lt;=$I22),IF(AJ$6&lt;$H22+ROUNDUP(($I22-$H22+1)*$L22,0),2,1),""))</x:f>
      </x:c>
      <x:c r="AK22" s="35" t="str">
        <x:f>IF(OR($A22="",$M22="Yes",$H22="",$I22=""),"",IF(AND(AK$6&gt;=$H22,AK$6&lt;=$I22),IF(AK$6&lt;$H22+ROUNDUP(($I22-$H22+1)*$L22,0),2,1),""))</x:f>
      </x:c>
      <x:c r="AL22" s="35" t="str">
        <x:f>IF(OR($A22="",$M22="Yes",$H22="",$I22=""),"",IF(AND(AL$6&gt;=$H22,AL$6&lt;=$I22),IF(AL$6&lt;$H22+ROUNDUP(($I22-$H22+1)*$L22,0),2,1),""))</x:f>
      </x:c>
      <x:c r="AM22" s="35" t="str">
        <x:f>IF(OR($A22="",$M22="Yes",$H22="",$I22=""),"",IF(AND(AM$6&gt;=$H22,AM$6&lt;=$I22),IF(AM$6&lt;$H22+ROUNDUP(($I22-$H22+1)*$L22,0),2,1),""))</x:f>
      </x:c>
      <x:c r="AN22" s="35" t="str">
        <x:f>IF(OR($A22="",$M22="Yes",$H22="",$I22=""),"",IF(AND(AN$6&gt;=$H22,AN$6&lt;=$I22),IF(AN$6&lt;$H22+ROUNDUP(($I22-$H22+1)*$L22,0),2,1),""))</x:f>
      </x:c>
      <x:c r="AO22" s="35" t="str">
        <x:f>IF(OR($A22="",$M22="Yes",$H22="",$I22=""),"",IF(AND(AO$6&gt;=$H22,AO$6&lt;=$I22),IF(AO$6&lt;$H22+ROUNDUP(($I22-$H22+1)*$L22,0),2,1),""))</x:f>
      </x:c>
      <x:c r="AP22" s="35" t="str">
        <x:f>IF(OR($A22="",$M22="Yes",$H22="",$I22=""),"",IF(AND(AP$6&gt;=$H22,AP$6&lt;=$I22),IF(AP$6&lt;$H22+ROUNDUP(($I22-$H22+1)*$L22,0),2,1),""))</x:f>
      </x:c>
      <x:c r="AQ22" s="35" t="str">
        <x:f>IF(OR($A22="",$M22="Yes",$H22="",$I22=""),"",IF(AND(AQ$6&gt;=$H22,AQ$6&lt;=$I22),IF(AQ$6&lt;$H22+ROUNDUP(($I22-$H22+1)*$L22,0),2,1),""))</x:f>
      </x:c>
      <x:c r="AR22" s="35" t="str">
        <x:f>IF(OR($A22="",$M22="Yes",$H22="",$I22=""),"",IF(AND(AR$6&gt;=$H22,AR$6&lt;=$I22),IF(AR$6&lt;$H22+ROUNDUP(($I22-$H22+1)*$L22,0),2,1),""))</x:f>
      </x:c>
      <x:c r="AS22" s="35" t="str">
        <x:f>IF(OR($A22="",$M22="Yes",$H22="",$I22=""),"",IF(AND(AS$6&gt;=$H22,AS$6&lt;=$I22),IF(AS$6&lt;$H22+ROUNDUP(($I22-$H22+1)*$L22,0),2,1),""))</x:f>
      </x:c>
      <x:c r="AT22" s="35" t="str">
        <x:f>IF(OR($A22="",$M22="Yes",$H22="",$I22=""),"",IF(AND(AT$6&gt;=$H22,AT$6&lt;=$I22),IF(AT$6&lt;$H22+ROUNDUP(($I22-$H22+1)*$L22,0),2,1),""))</x:f>
      </x:c>
      <x:c r="AU22" s="35" t="str">
        <x:f>IF(OR($A22="",$M22="Yes",$H22="",$I22=""),"",IF(AND(AU$6&gt;=$H22,AU$6&lt;=$I22),IF(AU$6&lt;$H22+ROUNDUP(($I22-$H22+1)*$L22,0),2,1),""))</x:f>
      </x:c>
      <x:c r="AV22" s="35" t="str">
        <x:f>IF(OR($A22="",$M22="Yes",$H22="",$I22=""),"",IF(AND(AV$6&gt;=$H22,AV$6&lt;=$I22),IF(AV$6&lt;$H22+ROUNDUP(($I22-$H22+1)*$L22,0),2,1),""))</x:f>
      </x:c>
      <x:c r="AW22" s="35" t="str">
        <x:f>IF(OR($A22="",$M22="Yes",$H22="",$I22=""),"",IF(AND(AW$6&gt;=$H22,AW$6&lt;=$I22),IF(AW$6&lt;$H22+ROUNDUP(($I22-$H22+1)*$L22,0),2,1),""))</x:f>
      </x:c>
      <x:c r="AX22" s="35" t="str">
        <x:f>IF(OR($A22="",$M22="Yes",$H22="",$I22=""),"",IF(AND(AX$6&gt;=$H22,AX$6&lt;=$I22),IF(AX$6&lt;$H22+ROUNDUP(($I22-$H22+1)*$L22,0),2,1),""))</x:f>
      </x:c>
      <x:c r="AY22" s="35" t="str">
        <x:f>IF(OR($A22="",$M22="Yes",$H22="",$I22=""),"",IF(AND(AY$6&gt;=$H22,AY$6&lt;=$I22),IF(AY$6&lt;$H22+ROUNDUP(($I22-$H22+1)*$L22,0),2,1),""))</x:f>
      </x:c>
      <x:c r="AZ22" s="35" t="str">
        <x:f>IF(OR($A22="",$M22="Yes",$H22="",$I22=""),"",IF(AND(AZ$6&gt;=$H22,AZ$6&lt;=$I22),IF(AZ$6&lt;$H22+ROUNDUP(($I22-$H22+1)*$L22,0),2,1),""))</x:f>
      </x:c>
      <x:c r="BA22" s="35" t="str">
        <x:f>IF(OR($A22="",$M22="Yes",$H22="",$I22=""),"",IF(AND(BA$6&gt;=$H22,BA$6&lt;=$I22),IF(BA$6&lt;$H22+ROUNDUP(($I22-$H22+1)*$L22,0),2,1),""))</x:f>
      </x:c>
      <x:c r="BB22" s="35" t="str">
        <x:f>IF(OR($A22="",$M22="Yes",$H22="",$I22=""),"",IF(AND(BB$6&gt;=$H22,BB$6&lt;=$I22),IF(BB$6&lt;$H22+ROUNDUP(($I22-$H22+1)*$L22,0),2,1),""))</x:f>
      </x:c>
      <x:c r="BC22" s="35" t="str">
        <x:f>IF(OR($A22="",$M22="Yes",$H22="",$I22=""),"",IF(AND(BC$6&gt;=$H22,BC$6&lt;=$I22),IF(BC$6&lt;$H22+ROUNDUP(($I22-$H22+1)*$L22,0),2,1),""))</x:f>
      </x:c>
      <x:c r="BD22" s="35" t="str">
        <x:f>IF(OR($A22="",$M22="Yes",$H22="",$I22=""),"",IF(AND(BD$6&gt;=$H22,BD$6&lt;=$I22),IF(BD$6&lt;$H22+ROUNDUP(($I22-$H22+1)*$L22,0),2,1),""))</x:f>
      </x:c>
      <x:c r="BE22" s="35" t="str">
        <x:f>IF(OR($A22="",$M22="Yes",$H22="",$I22=""),"",IF(AND(BE$6&gt;=$H22,BE$6&lt;=$I22),IF(BE$6&lt;$H22+ROUNDUP(($I22-$H22+1)*$L22,0),2,1),""))</x:f>
      </x:c>
      <x:c r="BF22" s="35" t="str">
        <x:f>IF(OR($A22="",$M22="Yes",$H22="",$I22=""),"",IF(AND(BF$6&gt;=$H22,BF$6&lt;=$I22),IF(BF$6&lt;$H22+ROUNDUP(($I22-$H22+1)*$L22,0),2,1),""))</x:f>
      </x:c>
      <x:c r="BG22" s="35" t="str">
        <x:f>IF(OR($A22="",$M22="Yes",$H22="",$I22=""),"",IF(AND(BG$6&gt;=$H22,BG$6&lt;=$I22),IF(BG$6&lt;$H22+ROUNDUP(($I22-$H22+1)*$L22,0),2,1),""))</x:f>
      </x:c>
      <x:c r="BH22" s="35" t="str">
        <x:f>IF(OR($A22="",$M22="Yes",$H22="",$I22=""),"",IF(AND(BH$6&gt;=$H22,BH$6&lt;=$I22),IF(BH$6&lt;$H22+ROUNDUP(($I22-$H22+1)*$L22,0),2,1),""))</x:f>
      </x:c>
      <x:c r="BI22" s="35" t="str">
        <x:f>IF(OR($A22="",$M22="Yes",$H22="",$I22=""),"",IF(AND(BI$6&gt;=$H22,BI$6&lt;=$I22),IF(BI$6&lt;$H22+ROUNDUP(($I22-$H22+1)*$L22,0),2,1),""))</x:f>
      </x:c>
      <x:c r="BJ22" s="35" t="str">
        <x:f>IF(OR($A22="",$M22="Yes",$H22="",$I22=""),"",IF(AND(BJ$6&gt;=$H22,BJ$6&lt;=$I22),IF(BJ$6&lt;$H22+ROUNDUP(($I22-$H22+1)*$L22,0),2,1),""))</x:f>
      </x:c>
      <x:c r="BK22" s="35" t="str">
        <x:f>IF(OR($A22="",$M22="Yes",$H22="",$I22=""),"",IF(AND(BK$6&gt;=$H22,BK$6&lt;=$I22),IF(BK$6&lt;$H22+ROUNDUP(($I22-$H22+1)*$L22,0),2,1),""))</x:f>
      </x:c>
      <x:c r="BL22" s="35" t="str">
        <x:f>IF(OR($A22="",$M22="Yes",$H22="",$I22=""),"",IF(AND(BL$6&gt;=$H22,BL$6&lt;=$I22),IF(BL$6&lt;$H22+ROUNDUP(($I22-$H22+1)*$L22,0),2,1),""))</x:f>
      </x:c>
      <x:c r="BM22" s="35" t="str">
        <x:f>IF(OR($A22="",$M22="Yes",$H22="",$I22=""),"",IF(AND(BM$6&gt;=$H22,BM$6&lt;=$I22),IF(BM$6&lt;$H22+ROUNDUP(($I22-$H22+1)*$L22,0),2,1),""))</x:f>
      </x:c>
      <x:c r="BN22" s="35" t="str">
        <x:f>IF(OR($A22="",$M22="Yes",$H22="",$I22=""),"",IF(AND(BN$6&gt;=$H22,BN$6&lt;=$I22),IF(BN$6&lt;$H22+ROUNDUP(($I22-$H22+1)*$L22,0),2,1),""))</x:f>
      </x:c>
      <x:c r="BO22" s="35" t="str">
        <x:f>IF(OR($A22="",$M22="Yes",$H22="",$I22=""),"",IF(AND(BO$6&gt;=$H22,BO$6&lt;=$I22),IF(BO$6&lt;$H22+ROUNDUP(($I22-$H22+1)*$L22,0),2,1),""))</x:f>
      </x:c>
      <x:c r="BP22" s="35" t="str">
        <x:f>IF(OR($A22="",$M22="Yes",$H22="",$I22=""),"",IF(AND(BP$6&gt;=$H22,BP$6&lt;=$I22),IF(BP$6&lt;$H22+ROUNDUP(($I22-$H22+1)*$L22,0),2,1),""))</x:f>
      </x:c>
      <x:c r="BQ22" s="35" t="str">
        <x:f>IF(OR($A22="",$M22="Yes",$H22="",$I22=""),"",IF(AND(BQ$6&gt;=$H22,BQ$6&lt;=$I22),IF(BQ$6&lt;$H22+ROUNDUP(($I22-$H22+1)*$L22,0),2,1),""))</x:f>
      </x:c>
      <x:c r="BR22" s="35" t="str">
        <x:f>IF(OR($A22="",$M22="Yes",$H22="",$I22=""),"",IF(AND(BR$6&gt;=$H22,BR$6&lt;=$I22),IF(BR$6&lt;$H22+ROUNDUP(($I22-$H22+1)*$L22,0),2,1),""))</x:f>
      </x:c>
      <x:c r="BS22" s="35" t="str">
        <x:f>IF(OR($A22="",$M22="Yes",$H22="",$I22=""),"",IF(AND(BS$6&gt;=$H22,BS$6&lt;=$I22),IF(BS$6&lt;$H22+ROUNDUP(($I22-$H22+1)*$L22,0),2,1),""))</x:f>
      </x:c>
      <x:c r="BT22" s="35" t="str">
        <x:f>IF(OR($A22="",$M22="Yes",$H22="",$I22=""),"",IF(AND(BT$6&gt;=$H22,BT$6&lt;=$I22),IF(BT$6&lt;$H22+ROUNDUP(($I22-$H22+1)*$L22,0),2,1),""))</x:f>
      </x:c>
      <x:c r="BU22" s="35" t="str">
        <x:f>IF(OR($A22="",$M22="Yes",$H22="",$I22=""),"",IF(AND(BU$6&gt;=$H22,BU$6&lt;=$I22),IF(BU$6&lt;$H22+ROUNDUP(($I22-$H22+1)*$L22,0),2,1),""))</x:f>
      </x:c>
      <x:c r="BV22" s="35" t="str">
        <x:f>IF(OR($A22="",$M22="Yes",$H22="",$I22=""),"",IF(AND(BV$6&gt;=$H22,BV$6&lt;=$I22),IF(BV$6&lt;$H22+ROUNDUP(($I22-$H22+1)*$L22,0),2,1),""))</x:f>
      </x:c>
      <x:c r="BW22" s="35" t="str">
        <x:f>IF(OR($A22="",$M22="Yes",$H22="",$I22=""),"",IF(AND(BW$6&gt;=$H22,BW$6&lt;=$I22),IF(BW$6&lt;$H22+ROUNDUP(($I22-$H22+1)*$L22,0),2,1),""))</x:f>
      </x:c>
      <x:c r="BX22" s="35" t="str">
        <x:f>IF(OR($A22="",$M22="Yes",$H22="",$I22=""),"",IF(AND(BX$6&gt;=$H22,BX$6&lt;=$I22),IF(BX$6&lt;$H22+ROUNDUP(($I22-$H22+1)*$L22,0),2,1),""))</x:f>
      </x:c>
      <x:c r="BY22" s="35" t="str">
        <x:f>IF(OR($A22="",$M22="Yes",$H22="",$I22=""),"",IF(AND(BY$6&gt;=$H22,BY$6&lt;=$I22),IF(BY$6&lt;$H22+ROUNDUP(($I22-$H22+1)*$L22,0),2,1),""))</x:f>
      </x:c>
      <x:c r="BZ22" s="35" t="str">
        <x:f>IF(OR($A22="",$M22="Yes",$H22="",$I22=""),"",IF(AND(BZ$6&gt;=$H22,BZ$6&lt;=$I22),IF(BZ$6&lt;$H22+ROUNDUP(($I22-$H22+1)*$L22,0),2,1),""))</x:f>
      </x:c>
      <x:c r="CA22" s="35" t="str">
        <x:f>IF(OR($A22="",$M22="Yes",$H22="",$I22=""),"",IF(AND(CA$6&gt;=$H22,CA$6&lt;=$I22),IF(CA$6&lt;$H22+ROUNDUP(($I22-$H22+1)*$L22,0),2,1),""))</x:f>
      </x:c>
    </x:row>
    <x:row r="23" ht="24" customHeight="1">
      <x:c r="A23" s="5"/>
      <x:c r="B23" s="5"/>
      <x:c r="C23" s="5"/>
      <x:c r="D23" s="5"/>
      <x:c r="E23" s="5"/>
      <x:c r="F23" s="5"/>
      <x:c r="G23" s="5"/>
      <x:c r="H23" s="10"/>
      <x:c r="I23" s="10"/>
      <x:c r="J23" s="10"/>
      <x:c r="K23" s="10"/>
      <x:c r="L23" s="11"/>
      <x:c r="M23" s="5"/>
      <x:c r="N23" s="16" t="str">
        <x:f>IF(A23="","",IF(M23="Yes","Cancelled",IF(ISBLANK(L23),"Missing %",IF(L23&gt;=1,"Completed",IF(OR(L23&gt;0,NOT(ISBLANK(J23))),"In progress","Not started")))))</x:f>
      </x:c>
      <x:c r="O23" s="16" t="str">
        <x:f>IF(OR(A23="",N23="Completed",N23="Cancelled"),"",IF(ISBLANK(I23),"Missing deadline",IF(I23&lt;'Dashboard'!$B$5,"Overdue",IF(I23='Dashboard'!$B$5,"Due today",IF(I23&lt;='Dashboard'!$B$5+'Dashboard'!$B$6,"Due soon",IF(AND(N23="Not started",H23&lt;'Dashboard'!$B$5),"Starting late",""))))))</x:f>
      </x:c>
      <x:c r="P23" s="5"/>
      <x:c r="Q23" s="16" t="str">
        <x:f>IF(A23="","",IF(COUNTIFS('Tasks &amp; Gantt'!$A$7:$A$155,A23)&gt;1,"Duplicate task ID",IF(COUNTIFS('Campaigns &amp; Budget'!$A$7:$A$8,B23)&lt;&gt;1,"Unknown campaign",IF(OR(ISBLANK(H23),ISBLANK(I23),E23="",ISBLANK(L23)),"Missing dates / PIC / %",IF(OR(L23&lt;0,L23&gt;1),"Invalid completion",IF(I23&lt;H23,"Deadline before start",IF(AND(NOT(ISBLANK(K23)),L23&lt;&gt;1),"Finish entered but not 100%",IF(AND(NOT(ISBLANK(J23)),NOT(ISBLANK(K23)),K23&lt;J23),"Finish before start",""))))))))</x:f>
      </x:c>
      <x:c r="R23" s="1"/>
      <x:c r="S23" s="1"/>
      <x:c r="T23" s="35" t="str">
        <x:f>IF(OR($A23="",$M23="Yes",$H23="",$I23=""),"",IF(AND(T$6&gt;=$H23,T$6&lt;=$I23),IF(T$6&lt;$H23+ROUNDUP(($I23-$H23+1)*$L23,0),2,1),""))</x:f>
      </x:c>
      <x:c r="U23" s="35" t="str">
        <x:f>IF(OR($A23="",$M23="Yes",$H23="",$I23=""),"",IF(AND(U$6&gt;=$H23,U$6&lt;=$I23),IF(U$6&lt;$H23+ROUNDUP(($I23-$H23+1)*$L23,0),2,1),""))</x:f>
      </x:c>
      <x:c r="V23" s="35" t="str">
        <x:f>IF(OR($A23="",$M23="Yes",$H23="",$I23=""),"",IF(AND(V$6&gt;=$H23,V$6&lt;=$I23),IF(V$6&lt;$H23+ROUNDUP(($I23-$H23+1)*$L23,0),2,1),""))</x:f>
      </x:c>
      <x:c r="W23" s="35" t="str">
        <x:f>IF(OR($A23="",$M23="Yes",$H23="",$I23=""),"",IF(AND(W$6&gt;=$H23,W$6&lt;=$I23),IF(W$6&lt;$H23+ROUNDUP(($I23-$H23+1)*$L23,0),2,1),""))</x:f>
      </x:c>
      <x:c r="X23" s="35" t="str">
        <x:f>IF(OR($A23="",$M23="Yes",$H23="",$I23=""),"",IF(AND(X$6&gt;=$H23,X$6&lt;=$I23),IF(X$6&lt;$H23+ROUNDUP(($I23-$H23+1)*$L23,0),2,1),""))</x:f>
      </x:c>
      <x:c r="Y23" s="35" t="str">
        <x:f>IF(OR($A23="",$M23="Yes",$H23="",$I23=""),"",IF(AND(Y$6&gt;=$H23,Y$6&lt;=$I23),IF(Y$6&lt;$H23+ROUNDUP(($I23-$H23+1)*$L23,0),2,1),""))</x:f>
      </x:c>
      <x:c r="Z23" s="35" t="str">
        <x:f>IF(OR($A23="",$M23="Yes",$H23="",$I23=""),"",IF(AND(Z$6&gt;=$H23,Z$6&lt;=$I23),IF(Z$6&lt;$H23+ROUNDUP(($I23-$H23+1)*$L23,0),2,1),""))</x:f>
      </x:c>
      <x:c r="AA23" s="35" t="str">
        <x:f>IF(OR($A23="",$M23="Yes",$H23="",$I23=""),"",IF(AND(AA$6&gt;=$H23,AA$6&lt;=$I23),IF(AA$6&lt;$H23+ROUNDUP(($I23-$H23+1)*$L23,0),2,1),""))</x:f>
      </x:c>
      <x:c r="AB23" s="35" t="str">
        <x:f>IF(OR($A23="",$M23="Yes",$H23="",$I23=""),"",IF(AND(AB$6&gt;=$H23,AB$6&lt;=$I23),IF(AB$6&lt;$H23+ROUNDUP(($I23-$H23+1)*$L23,0),2,1),""))</x:f>
      </x:c>
      <x:c r="AC23" s="35" t="str">
        <x:f>IF(OR($A23="",$M23="Yes",$H23="",$I23=""),"",IF(AND(AC$6&gt;=$H23,AC$6&lt;=$I23),IF(AC$6&lt;$H23+ROUNDUP(($I23-$H23+1)*$L23,0),2,1),""))</x:f>
      </x:c>
      <x:c r="AD23" s="35" t="str">
        <x:f>IF(OR($A23="",$M23="Yes",$H23="",$I23=""),"",IF(AND(AD$6&gt;=$H23,AD$6&lt;=$I23),IF(AD$6&lt;$H23+ROUNDUP(($I23-$H23+1)*$L23,0),2,1),""))</x:f>
      </x:c>
      <x:c r="AE23" s="35" t="str">
        <x:f>IF(OR($A23="",$M23="Yes",$H23="",$I23=""),"",IF(AND(AE$6&gt;=$H23,AE$6&lt;=$I23),IF(AE$6&lt;$H23+ROUNDUP(($I23-$H23+1)*$L23,0),2,1),""))</x:f>
      </x:c>
      <x:c r="AF23" s="35" t="str">
        <x:f>IF(OR($A23="",$M23="Yes",$H23="",$I23=""),"",IF(AND(AF$6&gt;=$H23,AF$6&lt;=$I23),IF(AF$6&lt;$H23+ROUNDUP(($I23-$H23+1)*$L23,0),2,1),""))</x:f>
      </x:c>
      <x:c r="AG23" s="35" t="str">
        <x:f>IF(OR($A23="",$M23="Yes",$H23="",$I23=""),"",IF(AND(AG$6&gt;=$H23,AG$6&lt;=$I23),IF(AG$6&lt;$H23+ROUNDUP(($I23-$H23+1)*$L23,0),2,1),""))</x:f>
      </x:c>
      <x:c r="AH23" s="35" t="str">
        <x:f>IF(OR($A23="",$M23="Yes",$H23="",$I23=""),"",IF(AND(AH$6&gt;=$H23,AH$6&lt;=$I23),IF(AH$6&lt;$H23+ROUNDUP(($I23-$H23+1)*$L23,0),2,1),""))</x:f>
      </x:c>
      <x:c r="AI23" s="35" t="str">
        <x:f>IF(OR($A23="",$M23="Yes",$H23="",$I23=""),"",IF(AND(AI$6&gt;=$H23,AI$6&lt;=$I23),IF(AI$6&lt;$H23+ROUNDUP(($I23-$H23+1)*$L23,0),2,1),""))</x:f>
      </x:c>
      <x:c r="AJ23" s="35" t="str">
        <x:f>IF(OR($A23="",$M23="Yes",$H23="",$I23=""),"",IF(AND(AJ$6&gt;=$H23,AJ$6&lt;=$I23),IF(AJ$6&lt;$H23+ROUNDUP(($I23-$H23+1)*$L23,0),2,1),""))</x:f>
      </x:c>
      <x:c r="AK23" s="35" t="str">
        <x:f>IF(OR($A23="",$M23="Yes",$H23="",$I23=""),"",IF(AND(AK$6&gt;=$H23,AK$6&lt;=$I23),IF(AK$6&lt;$H23+ROUNDUP(($I23-$H23+1)*$L23,0),2,1),""))</x:f>
      </x:c>
      <x:c r="AL23" s="35" t="str">
        <x:f>IF(OR($A23="",$M23="Yes",$H23="",$I23=""),"",IF(AND(AL$6&gt;=$H23,AL$6&lt;=$I23),IF(AL$6&lt;$H23+ROUNDUP(($I23-$H23+1)*$L23,0),2,1),""))</x:f>
      </x:c>
      <x:c r="AM23" s="35" t="str">
        <x:f>IF(OR($A23="",$M23="Yes",$H23="",$I23=""),"",IF(AND(AM$6&gt;=$H23,AM$6&lt;=$I23),IF(AM$6&lt;$H23+ROUNDUP(($I23-$H23+1)*$L23,0),2,1),""))</x:f>
      </x:c>
      <x:c r="AN23" s="35" t="str">
        <x:f>IF(OR($A23="",$M23="Yes",$H23="",$I23=""),"",IF(AND(AN$6&gt;=$H23,AN$6&lt;=$I23),IF(AN$6&lt;$H23+ROUNDUP(($I23-$H23+1)*$L23,0),2,1),""))</x:f>
      </x:c>
      <x:c r="AO23" s="35" t="str">
        <x:f>IF(OR($A23="",$M23="Yes",$H23="",$I23=""),"",IF(AND(AO$6&gt;=$H23,AO$6&lt;=$I23),IF(AO$6&lt;$H23+ROUNDUP(($I23-$H23+1)*$L23,0),2,1),""))</x:f>
      </x:c>
      <x:c r="AP23" s="35" t="str">
        <x:f>IF(OR($A23="",$M23="Yes",$H23="",$I23=""),"",IF(AND(AP$6&gt;=$H23,AP$6&lt;=$I23),IF(AP$6&lt;$H23+ROUNDUP(($I23-$H23+1)*$L23,0),2,1),""))</x:f>
      </x:c>
      <x:c r="AQ23" s="35" t="str">
        <x:f>IF(OR($A23="",$M23="Yes",$H23="",$I23=""),"",IF(AND(AQ$6&gt;=$H23,AQ$6&lt;=$I23),IF(AQ$6&lt;$H23+ROUNDUP(($I23-$H23+1)*$L23,0),2,1),""))</x:f>
      </x:c>
      <x:c r="AR23" s="35" t="str">
        <x:f>IF(OR($A23="",$M23="Yes",$H23="",$I23=""),"",IF(AND(AR$6&gt;=$H23,AR$6&lt;=$I23),IF(AR$6&lt;$H23+ROUNDUP(($I23-$H23+1)*$L23,0),2,1),""))</x:f>
      </x:c>
      <x:c r="AS23" s="35" t="str">
        <x:f>IF(OR($A23="",$M23="Yes",$H23="",$I23=""),"",IF(AND(AS$6&gt;=$H23,AS$6&lt;=$I23),IF(AS$6&lt;$H23+ROUNDUP(($I23-$H23+1)*$L23,0),2,1),""))</x:f>
      </x:c>
      <x:c r="AT23" s="35" t="str">
        <x:f>IF(OR($A23="",$M23="Yes",$H23="",$I23=""),"",IF(AND(AT$6&gt;=$H23,AT$6&lt;=$I23),IF(AT$6&lt;$H23+ROUNDUP(($I23-$H23+1)*$L23,0),2,1),""))</x:f>
      </x:c>
      <x:c r="AU23" s="35" t="str">
        <x:f>IF(OR($A23="",$M23="Yes",$H23="",$I23=""),"",IF(AND(AU$6&gt;=$H23,AU$6&lt;=$I23),IF(AU$6&lt;$H23+ROUNDUP(($I23-$H23+1)*$L23,0),2,1),""))</x:f>
      </x:c>
      <x:c r="AV23" s="35" t="str">
        <x:f>IF(OR($A23="",$M23="Yes",$H23="",$I23=""),"",IF(AND(AV$6&gt;=$H23,AV$6&lt;=$I23),IF(AV$6&lt;$H23+ROUNDUP(($I23-$H23+1)*$L23,0),2,1),""))</x:f>
      </x:c>
      <x:c r="AW23" s="35" t="str">
        <x:f>IF(OR($A23="",$M23="Yes",$H23="",$I23=""),"",IF(AND(AW$6&gt;=$H23,AW$6&lt;=$I23),IF(AW$6&lt;$H23+ROUNDUP(($I23-$H23+1)*$L23,0),2,1),""))</x:f>
      </x:c>
      <x:c r="AX23" s="35" t="str">
        <x:f>IF(OR($A23="",$M23="Yes",$H23="",$I23=""),"",IF(AND(AX$6&gt;=$H23,AX$6&lt;=$I23),IF(AX$6&lt;$H23+ROUNDUP(($I23-$H23+1)*$L23,0),2,1),""))</x:f>
      </x:c>
      <x:c r="AY23" s="35" t="str">
        <x:f>IF(OR($A23="",$M23="Yes",$H23="",$I23=""),"",IF(AND(AY$6&gt;=$H23,AY$6&lt;=$I23),IF(AY$6&lt;$H23+ROUNDUP(($I23-$H23+1)*$L23,0),2,1),""))</x:f>
      </x:c>
      <x:c r="AZ23" s="35" t="str">
        <x:f>IF(OR($A23="",$M23="Yes",$H23="",$I23=""),"",IF(AND(AZ$6&gt;=$H23,AZ$6&lt;=$I23),IF(AZ$6&lt;$H23+ROUNDUP(($I23-$H23+1)*$L23,0),2,1),""))</x:f>
      </x:c>
      <x:c r="BA23" s="35" t="str">
        <x:f>IF(OR($A23="",$M23="Yes",$H23="",$I23=""),"",IF(AND(BA$6&gt;=$H23,BA$6&lt;=$I23),IF(BA$6&lt;$H23+ROUNDUP(($I23-$H23+1)*$L23,0),2,1),""))</x:f>
      </x:c>
      <x:c r="BB23" s="35" t="str">
        <x:f>IF(OR($A23="",$M23="Yes",$H23="",$I23=""),"",IF(AND(BB$6&gt;=$H23,BB$6&lt;=$I23),IF(BB$6&lt;$H23+ROUNDUP(($I23-$H23+1)*$L23,0),2,1),""))</x:f>
      </x:c>
      <x:c r="BC23" s="35" t="str">
        <x:f>IF(OR($A23="",$M23="Yes",$H23="",$I23=""),"",IF(AND(BC$6&gt;=$H23,BC$6&lt;=$I23),IF(BC$6&lt;$H23+ROUNDUP(($I23-$H23+1)*$L23,0),2,1),""))</x:f>
      </x:c>
      <x:c r="BD23" s="35" t="str">
        <x:f>IF(OR($A23="",$M23="Yes",$H23="",$I23=""),"",IF(AND(BD$6&gt;=$H23,BD$6&lt;=$I23),IF(BD$6&lt;$H23+ROUNDUP(($I23-$H23+1)*$L23,0),2,1),""))</x:f>
      </x:c>
      <x:c r="BE23" s="35" t="str">
        <x:f>IF(OR($A23="",$M23="Yes",$H23="",$I23=""),"",IF(AND(BE$6&gt;=$H23,BE$6&lt;=$I23),IF(BE$6&lt;$H23+ROUNDUP(($I23-$H23+1)*$L23,0),2,1),""))</x:f>
      </x:c>
      <x:c r="BF23" s="35" t="str">
        <x:f>IF(OR($A23="",$M23="Yes",$H23="",$I23=""),"",IF(AND(BF$6&gt;=$H23,BF$6&lt;=$I23),IF(BF$6&lt;$H23+ROUNDUP(($I23-$H23+1)*$L23,0),2,1),""))</x:f>
      </x:c>
      <x:c r="BG23" s="35" t="str">
        <x:f>IF(OR($A23="",$M23="Yes",$H23="",$I23=""),"",IF(AND(BG$6&gt;=$H23,BG$6&lt;=$I23),IF(BG$6&lt;$H23+ROUNDUP(($I23-$H23+1)*$L23,0),2,1),""))</x:f>
      </x:c>
      <x:c r="BH23" s="35" t="str">
        <x:f>IF(OR($A23="",$M23="Yes",$H23="",$I23=""),"",IF(AND(BH$6&gt;=$H23,BH$6&lt;=$I23),IF(BH$6&lt;$H23+ROUNDUP(($I23-$H23+1)*$L23,0),2,1),""))</x:f>
      </x:c>
      <x:c r="BI23" s="35" t="str">
        <x:f>IF(OR($A23="",$M23="Yes",$H23="",$I23=""),"",IF(AND(BI$6&gt;=$H23,BI$6&lt;=$I23),IF(BI$6&lt;$H23+ROUNDUP(($I23-$H23+1)*$L23,0),2,1),""))</x:f>
      </x:c>
      <x:c r="BJ23" s="35" t="str">
        <x:f>IF(OR($A23="",$M23="Yes",$H23="",$I23=""),"",IF(AND(BJ$6&gt;=$H23,BJ$6&lt;=$I23),IF(BJ$6&lt;$H23+ROUNDUP(($I23-$H23+1)*$L23,0),2,1),""))</x:f>
      </x:c>
      <x:c r="BK23" s="35" t="str">
        <x:f>IF(OR($A23="",$M23="Yes",$H23="",$I23=""),"",IF(AND(BK$6&gt;=$H23,BK$6&lt;=$I23),IF(BK$6&lt;$H23+ROUNDUP(($I23-$H23+1)*$L23,0),2,1),""))</x:f>
      </x:c>
      <x:c r="BL23" s="35" t="str">
        <x:f>IF(OR($A23="",$M23="Yes",$H23="",$I23=""),"",IF(AND(BL$6&gt;=$H23,BL$6&lt;=$I23),IF(BL$6&lt;$H23+ROUNDUP(($I23-$H23+1)*$L23,0),2,1),""))</x:f>
      </x:c>
      <x:c r="BM23" s="35" t="str">
        <x:f>IF(OR($A23="",$M23="Yes",$H23="",$I23=""),"",IF(AND(BM$6&gt;=$H23,BM$6&lt;=$I23),IF(BM$6&lt;$H23+ROUNDUP(($I23-$H23+1)*$L23,0),2,1),""))</x:f>
      </x:c>
      <x:c r="BN23" s="35" t="str">
        <x:f>IF(OR($A23="",$M23="Yes",$H23="",$I23=""),"",IF(AND(BN$6&gt;=$H23,BN$6&lt;=$I23),IF(BN$6&lt;$H23+ROUNDUP(($I23-$H23+1)*$L23,0),2,1),""))</x:f>
      </x:c>
      <x:c r="BO23" s="35" t="str">
        <x:f>IF(OR($A23="",$M23="Yes",$H23="",$I23=""),"",IF(AND(BO$6&gt;=$H23,BO$6&lt;=$I23),IF(BO$6&lt;$H23+ROUNDUP(($I23-$H23+1)*$L23,0),2,1),""))</x:f>
      </x:c>
      <x:c r="BP23" s="35" t="str">
        <x:f>IF(OR($A23="",$M23="Yes",$H23="",$I23=""),"",IF(AND(BP$6&gt;=$H23,BP$6&lt;=$I23),IF(BP$6&lt;$H23+ROUNDUP(($I23-$H23+1)*$L23,0),2,1),""))</x:f>
      </x:c>
      <x:c r="BQ23" s="35" t="str">
        <x:f>IF(OR($A23="",$M23="Yes",$H23="",$I23=""),"",IF(AND(BQ$6&gt;=$H23,BQ$6&lt;=$I23),IF(BQ$6&lt;$H23+ROUNDUP(($I23-$H23+1)*$L23,0),2,1),""))</x:f>
      </x:c>
      <x:c r="BR23" s="35" t="str">
        <x:f>IF(OR($A23="",$M23="Yes",$H23="",$I23=""),"",IF(AND(BR$6&gt;=$H23,BR$6&lt;=$I23),IF(BR$6&lt;$H23+ROUNDUP(($I23-$H23+1)*$L23,0),2,1),""))</x:f>
      </x:c>
      <x:c r="BS23" s="35" t="str">
        <x:f>IF(OR($A23="",$M23="Yes",$H23="",$I23=""),"",IF(AND(BS$6&gt;=$H23,BS$6&lt;=$I23),IF(BS$6&lt;$H23+ROUNDUP(($I23-$H23+1)*$L23,0),2,1),""))</x:f>
      </x:c>
      <x:c r="BT23" s="35" t="str">
        <x:f>IF(OR($A23="",$M23="Yes",$H23="",$I23=""),"",IF(AND(BT$6&gt;=$H23,BT$6&lt;=$I23),IF(BT$6&lt;$H23+ROUNDUP(($I23-$H23+1)*$L23,0),2,1),""))</x:f>
      </x:c>
      <x:c r="BU23" s="35" t="str">
        <x:f>IF(OR($A23="",$M23="Yes",$H23="",$I23=""),"",IF(AND(BU$6&gt;=$H23,BU$6&lt;=$I23),IF(BU$6&lt;$H23+ROUNDUP(($I23-$H23+1)*$L23,0),2,1),""))</x:f>
      </x:c>
      <x:c r="BV23" s="35" t="str">
        <x:f>IF(OR($A23="",$M23="Yes",$H23="",$I23=""),"",IF(AND(BV$6&gt;=$H23,BV$6&lt;=$I23),IF(BV$6&lt;$H23+ROUNDUP(($I23-$H23+1)*$L23,0),2,1),""))</x:f>
      </x:c>
      <x:c r="BW23" s="35" t="str">
        <x:f>IF(OR($A23="",$M23="Yes",$H23="",$I23=""),"",IF(AND(BW$6&gt;=$H23,BW$6&lt;=$I23),IF(BW$6&lt;$H23+ROUNDUP(($I23-$H23+1)*$L23,0),2,1),""))</x:f>
      </x:c>
      <x:c r="BX23" s="35" t="str">
        <x:f>IF(OR($A23="",$M23="Yes",$H23="",$I23=""),"",IF(AND(BX$6&gt;=$H23,BX$6&lt;=$I23),IF(BX$6&lt;$H23+ROUNDUP(($I23-$H23+1)*$L23,0),2,1),""))</x:f>
      </x:c>
      <x:c r="BY23" s="35" t="str">
        <x:f>IF(OR($A23="",$M23="Yes",$H23="",$I23=""),"",IF(AND(BY$6&gt;=$H23,BY$6&lt;=$I23),IF(BY$6&lt;$H23+ROUNDUP(($I23-$H23+1)*$L23,0),2,1),""))</x:f>
      </x:c>
      <x:c r="BZ23" s="35" t="str">
        <x:f>IF(OR($A23="",$M23="Yes",$H23="",$I23=""),"",IF(AND(BZ$6&gt;=$H23,BZ$6&lt;=$I23),IF(BZ$6&lt;$H23+ROUNDUP(($I23-$H23+1)*$L23,0),2,1),""))</x:f>
      </x:c>
      <x:c r="CA23" s="35" t="str">
        <x:f>IF(OR($A23="",$M23="Yes",$H23="",$I23=""),"",IF(AND(CA$6&gt;=$H23,CA$6&lt;=$I23),IF(CA$6&lt;$H23+ROUNDUP(($I23-$H23+1)*$L23,0),2,1),""))</x:f>
      </x:c>
    </x:row>
    <x:row r="24" ht="24" customHeight="1">
      <x:c r="A24" s="5"/>
      <x:c r="B24" s="5"/>
      <x:c r="C24" s="5"/>
      <x:c r="D24" s="5"/>
      <x:c r="E24" s="5"/>
      <x:c r="F24" s="5"/>
      <x:c r="G24" s="5"/>
      <x:c r="H24" s="10"/>
      <x:c r="I24" s="10"/>
      <x:c r="J24" s="10"/>
      <x:c r="K24" s="10"/>
      <x:c r="L24" s="11"/>
      <x:c r="M24" s="5"/>
      <x:c r="N24" s="16" t="str">
        <x:f>IF(A24="","",IF(M24="Yes","Cancelled",IF(ISBLANK(L24),"Missing %",IF(L24&gt;=1,"Completed",IF(OR(L24&gt;0,NOT(ISBLANK(J24))),"In progress","Not started")))))</x:f>
      </x:c>
      <x:c r="O24" s="16" t="str">
        <x:f>IF(OR(A24="",N24="Completed",N24="Cancelled"),"",IF(ISBLANK(I24),"Missing deadline",IF(I24&lt;'Dashboard'!$B$5,"Overdue",IF(I24='Dashboard'!$B$5,"Due today",IF(I24&lt;='Dashboard'!$B$5+'Dashboard'!$B$6,"Due soon",IF(AND(N24="Not started",H24&lt;'Dashboard'!$B$5),"Starting late",""))))))</x:f>
      </x:c>
      <x:c r="P24" s="5"/>
      <x:c r="Q24" s="16" t="str">
        <x:f>IF(A24="","",IF(COUNTIFS('Tasks &amp; Gantt'!$A$7:$A$155,A24)&gt;1,"Duplicate task ID",IF(COUNTIFS('Campaigns &amp; Budget'!$A$7:$A$8,B24)&lt;&gt;1,"Unknown campaign",IF(OR(ISBLANK(H24),ISBLANK(I24),E24="",ISBLANK(L24)),"Missing dates / PIC / %",IF(OR(L24&lt;0,L24&gt;1),"Invalid completion",IF(I24&lt;H24,"Deadline before start",IF(AND(NOT(ISBLANK(K24)),L24&lt;&gt;1),"Finish entered but not 100%",IF(AND(NOT(ISBLANK(J24)),NOT(ISBLANK(K24)),K24&lt;J24),"Finish before start",""))))))))</x:f>
      </x:c>
      <x:c r="R24" s="1"/>
      <x:c r="S24" s="1"/>
      <x:c r="T24" s="35" t="str">
        <x:f>IF(OR($A24="",$M24="Yes",$H24="",$I24=""),"",IF(AND(T$6&gt;=$H24,T$6&lt;=$I24),IF(T$6&lt;$H24+ROUNDUP(($I24-$H24+1)*$L24,0),2,1),""))</x:f>
      </x:c>
      <x:c r="U24" s="35" t="str">
        <x:f>IF(OR($A24="",$M24="Yes",$H24="",$I24=""),"",IF(AND(U$6&gt;=$H24,U$6&lt;=$I24),IF(U$6&lt;$H24+ROUNDUP(($I24-$H24+1)*$L24,0),2,1),""))</x:f>
      </x:c>
      <x:c r="V24" s="35" t="str">
        <x:f>IF(OR($A24="",$M24="Yes",$H24="",$I24=""),"",IF(AND(V$6&gt;=$H24,V$6&lt;=$I24),IF(V$6&lt;$H24+ROUNDUP(($I24-$H24+1)*$L24,0),2,1),""))</x:f>
      </x:c>
      <x:c r="W24" s="35" t="str">
        <x:f>IF(OR($A24="",$M24="Yes",$H24="",$I24=""),"",IF(AND(W$6&gt;=$H24,W$6&lt;=$I24),IF(W$6&lt;$H24+ROUNDUP(($I24-$H24+1)*$L24,0),2,1),""))</x:f>
      </x:c>
      <x:c r="X24" s="35" t="str">
        <x:f>IF(OR($A24="",$M24="Yes",$H24="",$I24=""),"",IF(AND(X$6&gt;=$H24,X$6&lt;=$I24),IF(X$6&lt;$H24+ROUNDUP(($I24-$H24+1)*$L24,0),2,1),""))</x:f>
      </x:c>
      <x:c r="Y24" s="35" t="str">
        <x:f>IF(OR($A24="",$M24="Yes",$H24="",$I24=""),"",IF(AND(Y$6&gt;=$H24,Y$6&lt;=$I24),IF(Y$6&lt;$H24+ROUNDUP(($I24-$H24+1)*$L24,0),2,1),""))</x:f>
      </x:c>
      <x:c r="Z24" s="35" t="str">
        <x:f>IF(OR($A24="",$M24="Yes",$H24="",$I24=""),"",IF(AND(Z$6&gt;=$H24,Z$6&lt;=$I24),IF(Z$6&lt;$H24+ROUNDUP(($I24-$H24+1)*$L24,0),2,1),""))</x:f>
      </x:c>
      <x:c r="AA24" s="35" t="str">
        <x:f>IF(OR($A24="",$M24="Yes",$H24="",$I24=""),"",IF(AND(AA$6&gt;=$H24,AA$6&lt;=$I24),IF(AA$6&lt;$H24+ROUNDUP(($I24-$H24+1)*$L24,0),2,1),""))</x:f>
      </x:c>
      <x:c r="AB24" s="35" t="str">
        <x:f>IF(OR($A24="",$M24="Yes",$H24="",$I24=""),"",IF(AND(AB$6&gt;=$H24,AB$6&lt;=$I24),IF(AB$6&lt;$H24+ROUNDUP(($I24-$H24+1)*$L24,0),2,1),""))</x:f>
      </x:c>
      <x:c r="AC24" s="35" t="str">
        <x:f>IF(OR($A24="",$M24="Yes",$H24="",$I24=""),"",IF(AND(AC$6&gt;=$H24,AC$6&lt;=$I24),IF(AC$6&lt;$H24+ROUNDUP(($I24-$H24+1)*$L24,0),2,1),""))</x:f>
      </x:c>
      <x:c r="AD24" s="35" t="str">
        <x:f>IF(OR($A24="",$M24="Yes",$H24="",$I24=""),"",IF(AND(AD$6&gt;=$H24,AD$6&lt;=$I24),IF(AD$6&lt;$H24+ROUNDUP(($I24-$H24+1)*$L24,0),2,1),""))</x:f>
      </x:c>
      <x:c r="AE24" s="35" t="str">
        <x:f>IF(OR($A24="",$M24="Yes",$H24="",$I24=""),"",IF(AND(AE$6&gt;=$H24,AE$6&lt;=$I24),IF(AE$6&lt;$H24+ROUNDUP(($I24-$H24+1)*$L24,0),2,1),""))</x:f>
      </x:c>
      <x:c r="AF24" s="35" t="str">
        <x:f>IF(OR($A24="",$M24="Yes",$H24="",$I24=""),"",IF(AND(AF$6&gt;=$H24,AF$6&lt;=$I24),IF(AF$6&lt;$H24+ROUNDUP(($I24-$H24+1)*$L24,0),2,1),""))</x:f>
      </x:c>
      <x:c r="AG24" s="35" t="str">
        <x:f>IF(OR($A24="",$M24="Yes",$H24="",$I24=""),"",IF(AND(AG$6&gt;=$H24,AG$6&lt;=$I24),IF(AG$6&lt;$H24+ROUNDUP(($I24-$H24+1)*$L24,0),2,1),""))</x:f>
      </x:c>
      <x:c r="AH24" s="35" t="str">
        <x:f>IF(OR($A24="",$M24="Yes",$H24="",$I24=""),"",IF(AND(AH$6&gt;=$H24,AH$6&lt;=$I24),IF(AH$6&lt;$H24+ROUNDUP(($I24-$H24+1)*$L24,0),2,1),""))</x:f>
      </x:c>
      <x:c r="AI24" s="35" t="str">
        <x:f>IF(OR($A24="",$M24="Yes",$H24="",$I24=""),"",IF(AND(AI$6&gt;=$H24,AI$6&lt;=$I24),IF(AI$6&lt;$H24+ROUNDUP(($I24-$H24+1)*$L24,0),2,1),""))</x:f>
      </x:c>
      <x:c r="AJ24" s="35" t="str">
        <x:f>IF(OR($A24="",$M24="Yes",$H24="",$I24=""),"",IF(AND(AJ$6&gt;=$H24,AJ$6&lt;=$I24),IF(AJ$6&lt;$H24+ROUNDUP(($I24-$H24+1)*$L24,0),2,1),""))</x:f>
      </x:c>
      <x:c r="AK24" s="35" t="str">
        <x:f>IF(OR($A24="",$M24="Yes",$H24="",$I24=""),"",IF(AND(AK$6&gt;=$H24,AK$6&lt;=$I24),IF(AK$6&lt;$H24+ROUNDUP(($I24-$H24+1)*$L24,0),2,1),""))</x:f>
      </x:c>
      <x:c r="AL24" s="35" t="str">
        <x:f>IF(OR($A24="",$M24="Yes",$H24="",$I24=""),"",IF(AND(AL$6&gt;=$H24,AL$6&lt;=$I24),IF(AL$6&lt;$H24+ROUNDUP(($I24-$H24+1)*$L24,0),2,1),""))</x:f>
      </x:c>
      <x:c r="AM24" s="35" t="str">
        <x:f>IF(OR($A24="",$M24="Yes",$H24="",$I24=""),"",IF(AND(AM$6&gt;=$H24,AM$6&lt;=$I24),IF(AM$6&lt;$H24+ROUNDUP(($I24-$H24+1)*$L24,0),2,1),""))</x:f>
      </x:c>
      <x:c r="AN24" s="35" t="str">
        <x:f>IF(OR($A24="",$M24="Yes",$H24="",$I24=""),"",IF(AND(AN$6&gt;=$H24,AN$6&lt;=$I24),IF(AN$6&lt;$H24+ROUNDUP(($I24-$H24+1)*$L24,0),2,1),""))</x:f>
      </x:c>
      <x:c r="AO24" s="35" t="str">
        <x:f>IF(OR($A24="",$M24="Yes",$H24="",$I24=""),"",IF(AND(AO$6&gt;=$H24,AO$6&lt;=$I24),IF(AO$6&lt;$H24+ROUNDUP(($I24-$H24+1)*$L24,0),2,1),""))</x:f>
      </x:c>
      <x:c r="AP24" s="35" t="str">
        <x:f>IF(OR($A24="",$M24="Yes",$H24="",$I24=""),"",IF(AND(AP$6&gt;=$H24,AP$6&lt;=$I24),IF(AP$6&lt;$H24+ROUNDUP(($I24-$H24+1)*$L24,0),2,1),""))</x:f>
      </x:c>
      <x:c r="AQ24" s="35" t="str">
        <x:f>IF(OR($A24="",$M24="Yes",$H24="",$I24=""),"",IF(AND(AQ$6&gt;=$H24,AQ$6&lt;=$I24),IF(AQ$6&lt;$H24+ROUNDUP(($I24-$H24+1)*$L24,0),2,1),""))</x:f>
      </x:c>
      <x:c r="AR24" s="35" t="str">
        <x:f>IF(OR($A24="",$M24="Yes",$H24="",$I24=""),"",IF(AND(AR$6&gt;=$H24,AR$6&lt;=$I24),IF(AR$6&lt;$H24+ROUNDUP(($I24-$H24+1)*$L24,0),2,1),""))</x:f>
      </x:c>
      <x:c r="AS24" s="35" t="str">
        <x:f>IF(OR($A24="",$M24="Yes",$H24="",$I24=""),"",IF(AND(AS$6&gt;=$H24,AS$6&lt;=$I24),IF(AS$6&lt;$H24+ROUNDUP(($I24-$H24+1)*$L24,0),2,1),""))</x:f>
      </x:c>
      <x:c r="AT24" s="35" t="str">
        <x:f>IF(OR($A24="",$M24="Yes",$H24="",$I24=""),"",IF(AND(AT$6&gt;=$H24,AT$6&lt;=$I24),IF(AT$6&lt;$H24+ROUNDUP(($I24-$H24+1)*$L24,0),2,1),""))</x:f>
      </x:c>
      <x:c r="AU24" s="35" t="str">
        <x:f>IF(OR($A24="",$M24="Yes",$H24="",$I24=""),"",IF(AND(AU$6&gt;=$H24,AU$6&lt;=$I24),IF(AU$6&lt;$H24+ROUNDUP(($I24-$H24+1)*$L24,0),2,1),""))</x:f>
      </x:c>
      <x:c r="AV24" s="35" t="str">
        <x:f>IF(OR($A24="",$M24="Yes",$H24="",$I24=""),"",IF(AND(AV$6&gt;=$H24,AV$6&lt;=$I24),IF(AV$6&lt;$H24+ROUNDUP(($I24-$H24+1)*$L24,0),2,1),""))</x:f>
      </x:c>
      <x:c r="AW24" s="35" t="str">
        <x:f>IF(OR($A24="",$M24="Yes",$H24="",$I24=""),"",IF(AND(AW$6&gt;=$H24,AW$6&lt;=$I24),IF(AW$6&lt;$H24+ROUNDUP(($I24-$H24+1)*$L24,0),2,1),""))</x:f>
      </x:c>
      <x:c r="AX24" s="35" t="str">
        <x:f>IF(OR($A24="",$M24="Yes",$H24="",$I24=""),"",IF(AND(AX$6&gt;=$H24,AX$6&lt;=$I24),IF(AX$6&lt;$H24+ROUNDUP(($I24-$H24+1)*$L24,0),2,1),""))</x:f>
      </x:c>
      <x:c r="AY24" s="35" t="str">
        <x:f>IF(OR($A24="",$M24="Yes",$H24="",$I24=""),"",IF(AND(AY$6&gt;=$H24,AY$6&lt;=$I24),IF(AY$6&lt;$H24+ROUNDUP(($I24-$H24+1)*$L24,0),2,1),""))</x:f>
      </x:c>
      <x:c r="AZ24" s="35" t="str">
        <x:f>IF(OR($A24="",$M24="Yes",$H24="",$I24=""),"",IF(AND(AZ$6&gt;=$H24,AZ$6&lt;=$I24),IF(AZ$6&lt;$H24+ROUNDUP(($I24-$H24+1)*$L24,0),2,1),""))</x:f>
      </x:c>
      <x:c r="BA24" s="35" t="str">
        <x:f>IF(OR($A24="",$M24="Yes",$H24="",$I24=""),"",IF(AND(BA$6&gt;=$H24,BA$6&lt;=$I24),IF(BA$6&lt;$H24+ROUNDUP(($I24-$H24+1)*$L24,0),2,1),""))</x:f>
      </x:c>
      <x:c r="BB24" s="35" t="str">
        <x:f>IF(OR($A24="",$M24="Yes",$H24="",$I24=""),"",IF(AND(BB$6&gt;=$H24,BB$6&lt;=$I24),IF(BB$6&lt;$H24+ROUNDUP(($I24-$H24+1)*$L24,0),2,1),""))</x:f>
      </x:c>
      <x:c r="BC24" s="35" t="str">
        <x:f>IF(OR($A24="",$M24="Yes",$H24="",$I24=""),"",IF(AND(BC$6&gt;=$H24,BC$6&lt;=$I24),IF(BC$6&lt;$H24+ROUNDUP(($I24-$H24+1)*$L24,0),2,1),""))</x:f>
      </x:c>
      <x:c r="BD24" s="35" t="str">
        <x:f>IF(OR($A24="",$M24="Yes",$H24="",$I24=""),"",IF(AND(BD$6&gt;=$H24,BD$6&lt;=$I24),IF(BD$6&lt;$H24+ROUNDUP(($I24-$H24+1)*$L24,0),2,1),""))</x:f>
      </x:c>
      <x:c r="BE24" s="35" t="str">
        <x:f>IF(OR($A24="",$M24="Yes",$H24="",$I24=""),"",IF(AND(BE$6&gt;=$H24,BE$6&lt;=$I24),IF(BE$6&lt;$H24+ROUNDUP(($I24-$H24+1)*$L24,0),2,1),""))</x:f>
      </x:c>
      <x:c r="BF24" s="35" t="str">
        <x:f>IF(OR($A24="",$M24="Yes",$H24="",$I24=""),"",IF(AND(BF$6&gt;=$H24,BF$6&lt;=$I24),IF(BF$6&lt;$H24+ROUNDUP(($I24-$H24+1)*$L24,0),2,1),""))</x:f>
      </x:c>
      <x:c r="BG24" s="35" t="str">
        <x:f>IF(OR($A24="",$M24="Yes",$H24="",$I24=""),"",IF(AND(BG$6&gt;=$H24,BG$6&lt;=$I24),IF(BG$6&lt;$H24+ROUNDUP(($I24-$H24+1)*$L24,0),2,1),""))</x:f>
      </x:c>
      <x:c r="BH24" s="35" t="str">
        <x:f>IF(OR($A24="",$M24="Yes",$H24="",$I24=""),"",IF(AND(BH$6&gt;=$H24,BH$6&lt;=$I24),IF(BH$6&lt;$H24+ROUNDUP(($I24-$H24+1)*$L24,0),2,1),""))</x:f>
      </x:c>
      <x:c r="BI24" s="35" t="str">
        <x:f>IF(OR($A24="",$M24="Yes",$H24="",$I24=""),"",IF(AND(BI$6&gt;=$H24,BI$6&lt;=$I24),IF(BI$6&lt;$H24+ROUNDUP(($I24-$H24+1)*$L24,0),2,1),""))</x:f>
      </x:c>
      <x:c r="BJ24" s="35" t="str">
        <x:f>IF(OR($A24="",$M24="Yes",$H24="",$I24=""),"",IF(AND(BJ$6&gt;=$H24,BJ$6&lt;=$I24),IF(BJ$6&lt;$H24+ROUNDUP(($I24-$H24+1)*$L24,0),2,1),""))</x:f>
      </x:c>
      <x:c r="BK24" s="35" t="str">
        <x:f>IF(OR($A24="",$M24="Yes",$H24="",$I24=""),"",IF(AND(BK$6&gt;=$H24,BK$6&lt;=$I24),IF(BK$6&lt;$H24+ROUNDUP(($I24-$H24+1)*$L24,0),2,1),""))</x:f>
      </x:c>
      <x:c r="BL24" s="35" t="str">
        <x:f>IF(OR($A24="",$M24="Yes",$H24="",$I24=""),"",IF(AND(BL$6&gt;=$H24,BL$6&lt;=$I24),IF(BL$6&lt;$H24+ROUNDUP(($I24-$H24+1)*$L24,0),2,1),""))</x:f>
      </x:c>
      <x:c r="BM24" s="35" t="str">
        <x:f>IF(OR($A24="",$M24="Yes",$H24="",$I24=""),"",IF(AND(BM$6&gt;=$H24,BM$6&lt;=$I24),IF(BM$6&lt;$H24+ROUNDUP(($I24-$H24+1)*$L24,0),2,1),""))</x:f>
      </x:c>
      <x:c r="BN24" s="35" t="str">
        <x:f>IF(OR($A24="",$M24="Yes",$H24="",$I24=""),"",IF(AND(BN$6&gt;=$H24,BN$6&lt;=$I24),IF(BN$6&lt;$H24+ROUNDUP(($I24-$H24+1)*$L24,0),2,1),""))</x:f>
      </x:c>
      <x:c r="BO24" s="35" t="str">
        <x:f>IF(OR($A24="",$M24="Yes",$H24="",$I24=""),"",IF(AND(BO$6&gt;=$H24,BO$6&lt;=$I24),IF(BO$6&lt;$H24+ROUNDUP(($I24-$H24+1)*$L24,0),2,1),""))</x:f>
      </x:c>
      <x:c r="BP24" s="35" t="str">
        <x:f>IF(OR($A24="",$M24="Yes",$H24="",$I24=""),"",IF(AND(BP$6&gt;=$H24,BP$6&lt;=$I24),IF(BP$6&lt;$H24+ROUNDUP(($I24-$H24+1)*$L24,0),2,1),""))</x:f>
      </x:c>
      <x:c r="BQ24" s="35" t="str">
        <x:f>IF(OR($A24="",$M24="Yes",$H24="",$I24=""),"",IF(AND(BQ$6&gt;=$H24,BQ$6&lt;=$I24),IF(BQ$6&lt;$H24+ROUNDUP(($I24-$H24+1)*$L24,0),2,1),""))</x:f>
      </x:c>
      <x:c r="BR24" s="35" t="str">
        <x:f>IF(OR($A24="",$M24="Yes",$H24="",$I24=""),"",IF(AND(BR$6&gt;=$H24,BR$6&lt;=$I24),IF(BR$6&lt;$H24+ROUNDUP(($I24-$H24+1)*$L24,0),2,1),""))</x:f>
      </x:c>
      <x:c r="BS24" s="35" t="str">
        <x:f>IF(OR($A24="",$M24="Yes",$H24="",$I24=""),"",IF(AND(BS$6&gt;=$H24,BS$6&lt;=$I24),IF(BS$6&lt;$H24+ROUNDUP(($I24-$H24+1)*$L24,0),2,1),""))</x:f>
      </x:c>
      <x:c r="BT24" s="35" t="str">
        <x:f>IF(OR($A24="",$M24="Yes",$H24="",$I24=""),"",IF(AND(BT$6&gt;=$H24,BT$6&lt;=$I24),IF(BT$6&lt;$H24+ROUNDUP(($I24-$H24+1)*$L24,0),2,1),""))</x:f>
      </x:c>
      <x:c r="BU24" s="35" t="str">
        <x:f>IF(OR($A24="",$M24="Yes",$H24="",$I24=""),"",IF(AND(BU$6&gt;=$H24,BU$6&lt;=$I24),IF(BU$6&lt;$H24+ROUNDUP(($I24-$H24+1)*$L24,0),2,1),""))</x:f>
      </x:c>
      <x:c r="BV24" s="35" t="str">
        <x:f>IF(OR($A24="",$M24="Yes",$H24="",$I24=""),"",IF(AND(BV$6&gt;=$H24,BV$6&lt;=$I24),IF(BV$6&lt;$H24+ROUNDUP(($I24-$H24+1)*$L24,0),2,1),""))</x:f>
      </x:c>
      <x:c r="BW24" s="35" t="str">
        <x:f>IF(OR($A24="",$M24="Yes",$H24="",$I24=""),"",IF(AND(BW$6&gt;=$H24,BW$6&lt;=$I24),IF(BW$6&lt;$H24+ROUNDUP(($I24-$H24+1)*$L24,0),2,1),""))</x:f>
      </x:c>
      <x:c r="BX24" s="35" t="str">
        <x:f>IF(OR($A24="",$M24="Yes",$H24="",$I24=""),"",IF(AND(BX$6&gt;=$H24,BX$6&lt;=$I24),IF(BX$6&lt;$H24+ROUNDUP(($I24-$H24+1)*$L24,0),2,1),""))</x:f>
      </x:c>
      <x:c r="BY24" s="35" t="str">
        <x:f>IF(OR($A24="",$M24="Yes",$H24="",$I24=""),"",IF(AND(BY$6&gt;=$H24,BY$6&lt;=$I24),IF(BY$6&lt;$H24+ROUNDUP(($I24-$H24+1)*$L24,0),2,1),""))</x:f>
      </x:c>
      <x:c r="BZ24" s="35" t="str">
        <x:f>IF(OR($A24="",$M24="Yes",$H24="",$I24=""),"",IF(AND(BZ$6&gt;=$H24,BZ$6&lt;=$I24),IF(BZ$6&lt;$H24+ROUNDUP(($I24-$H24+1)*$L24,0),2,1),""))</x:f>
      </x:c>
      <x:c r="CA24" s="35" t="str">
        <x:f>IF(OR($A24="",$M24="Yes",$H24="",$I24=""),"",IF(AND(CA$6&gt;=$H24,CA$6&lt;=$I24),IF(CA$6&lt;$H24+ROUNDUP(($I24-$H24+1)*$L24,0),2,1),""))</x:f>
      </x:c>
    </x:row>
    <x:row r="25" ht="24" customHeight="1">
      <x:c r="A25" s="5"/>
      <x:c r="B25" s="5"/>
      <x:c r="C25" s="5"/>
      <x:c r="D25" s="5"/>
      <x:c r="E25" s="5"/>
      <x:c r="F25" s="5"/>
      <x:c r="G25" s="5"/>
      <x:c r="H25" s="10"/>
      <x:c r="I25" s="10"/>
      <x:c r="J25" s="10"/>
      <x:c r="K25" s="10"/>
      <x:c r="L25" s="11"/>
      <x:c r="M25" s="5"/>
      <x:c r="N25" s="16" t="str">
        <x:f>IF(A25="","",IF(M25="Yes","Cancelled",IF(ISBLANK(L25),"Missing %",IF(L25&gt;=1,"Completed",IF(OR(L25&gt;0,NOT(ISBLANK(J25))),"In progress","Not started")))))</x:f>
      </x:c>
      <x:c r="O25" s="16" t="str">
        <x:f>IF(OR(A25="",N25="Completed",N25="Cancelled"),"",IF(ISBLANK(I25),"Missing deadline",IF(I25&lt;'Dashboard'!$B$5,"Overdue",IF(I25='Dashboard'!$B$5,"Due today",IF(I25&lt;='Dashboard'!$B$5+'Dashboard'!$B$6,"Due soon",IF(AND(N25="Not started",H25&lt;'Dashboard'!$B$5),"Starting late",""))))))</x:f>
      </x:c>
      <x:c r="P25" s="5"/>
      <x:c r="Q25" s="16" t="str">
        <x:f>IF(A25="","",IF(COUNTIFS('Tasks &amp; Gantt'!$A$7:$A$155,A25)&gt;1,"Duplicate task ID",IF(COUNTIFS('Campaigns &amp; Budget'!$A$7:$A$8,B25)&lt;&gt;1,"Unknown campaign",IF(OR(ISBLANK(H25),ISBLANK(I25),E25="",ISBLANK(L25)),"Missing dates / PIC / %",IF(OR(L25&lt;0,L25&gt;1),"Invalid completion",IF(I25&lt;H25,"Deadline before start",IF(AND(NOT(ISBLANK(K25)),L25&lt;&gt;1),"Finish entered but not 100%",IF(AND(NOT(ISBLANK(J25)),NOT(ISBLANK(K25)),K25&lt;J25),"Finish before start",""))))))))</x:f>
      </x:c>
      <x:c r="R25" s="1"/>
      <x:c r="S25" s="1"/>
      <x:c r="T25" s="35" t="str">
        <x:f>IF(OR($A25="",$M25="Yes",$H25="",$I25=""),"",IF(AND(T$6&gt;=$H25,T$6&lt;=$I25),IF(T$6&lt;$H25+ROUNDUP(($I25-$H25+1)*$L25,0),2,1),""))</x:f>
      </x:c>
      <x:c r="U25" s="35" t="str">
        <x:f>IF(OR($A25="",$M25="Yes",$H25="",$I25=""),"",IF(AND(U$6&gt;=$H25,U$6&lt;=$I25),IF(U$6&lt;$H25+ROUNDUP(($I25-$H25+1)*$L25,0),2,1),""))</x:f>
      </x:c>
      <x:c r="V25" s="35" t="str">
        <x:f>IF(OR($A25="",$M25="Yes",$H25="",$I25=""),"",IF(AND(V$6&gt;=$H25,V$6&lt;=$I25),IF(V$6&lt;$H25+ROUNDUP(($I25-$H25+1)*$L25,0),2,1),""))</x:f>
      </x:c>
      <x:c r="W25" s="35" t="str">
        <x:f>IF(OR($A25="",$M25="Yes",$H25="",$I25=""),"",IF(AND(W$6&gt;=$H25,W$6&lt;=$I25),IF(W$6&lt;$H25+ROUNDUP(($I25-$H25+1)*$L25,0),2,1),""))</x:f>
      </x:c>
      <x:c r="X25" s="35" t="str">
        <x:f>IF(OR($A25="",$M25="Yes",$H25="",$I25=""),"",IF(AND(X$6&gt;=$H25,X$6&lt;=$I25),IF(X$6&lt;$H25+ROUNDUP(($I25-$H25+1)*$L25,0),2,1),""))</x:f>
      </x:c>
      <x:c r="Y25" s="35" t="str">
        <x:f>IF(OR($A25="",$M25="Yes",$H25="",$I25=""),"",IF(AND(Y$6&gt;=$H25,Y$6&lt;=$I25),IF(Y$6&lt;$H25+ROUNDUP(($I25-$H25+1)*$L25,0),2,1),""))</x:f>
      </x:c>
      <x:c r="Z25" s="35" t="str">
        <x:f>IF(OR($A25="",$M25="Yes",$H25="",$I25=""),"",IF(AND(Z$6&gt;=$H25,Z$6&lt;=$I25),IF(Z$6&lt;$H25+ROUNDUP(($I25-$H25+1)*$L25,0),2,1),""))</x:f>
      </x:c>
      <x:c r="AA25" s="35" t="str">
        <x:f>IF(OR($A25="",$M25="Yes",$H25="",$I25=""),"",IF(AND(AA$6&gt;=$H25,AA$6&lt;=$I25),IF(AA$6&lt;$H25+ROUNDUP(($I25-$H25+1)*$L25,0),2,1),""))</x:f>
      </x:c>
      <x:c r="AB25" s="35" t="str">
        <x:f>IF(OR($A25="",$M25="Yes",$H25="",$I25=""),"",IF(AND(AB$6&gt;=$H25,AB$6&lt;=$I25),IF(AB$6&lt;$H25+ROUNDUP(($I25-$H25+1)*$L25,0),2,1),""))</x:f>
      </x:c>
      <x:c r="AC25" s="35" t="str">
        <x:f>IF(OR($A25="",$M25="Yes",$H25="",$I25=""),"",IF(AND(AC$6&gt;=$H25,AC$6&lt;=$I25),IF(AC$6&lt;$H25+ROUNDUP(($I25-$H25+1)*$L25,0),2,1),""))</x:f>
      </x:c>
      <x:c r="AD25" s="35" t="str">
        <x:f>IF(OR($A25="",$M25="Yes",$H25="",$I25=""),"",IF(AND(AD$6&gt;=$H25,AD$6&lt;=$I25),IF(AD$6&lt;$H25+ROUNDUP(($I25-$H25+1)*$L25,0),2,1),""))</x:f>
      </x:c>
      <x:c r="AE25" s="35" t="str">
        <x:f>IF(OR($A25="",$M25="Yes",$H25="",$I25=""),"",IF(AND(AE$6&gt;=$H25,AE$6&lt;=$I25),IF(AE$6&lt;$H25+ROUNDUP(($I25-$H25+1)*$L25,0),2,1),""))</x:f>
      </x:c>
      <x:c r="AF25" s="35" t="str">
        <x:f>IF(OR($A25="",$M25="Yes",$H25="",$I25=""),"",IF(AND(AF$6&gt;=$H25,AF$6&lt;=$I25),IF(AF$6&lt;$H25+ROUNDUP(($I25-$H25+1)*$L25,0),2,1),""))</x:f>
      </x:c>
      <x:c r="AG25" s="35" t="str">
        <x:f>IF(OR($A25="",$M25="Yes",$H25="",$I25=""),"",IF(AND(AG$6&gt;=$H25,AG$6&lt;=$I25),IF(AG$6&lt;$H25+ROUNDUP(($I25-$H25+1)*$L25,0),2,1),""))</x:f>
      </x:c>
      <x:c r="AH25" s="35" t="str">
        <x:f>IF(OR($A25="",$M25="Yes",$H25="",$I25=""),"",IF(AND(AH$6&gt;=$H25,AH$6&lt;=$I25),IF(AH$6&lt;$H25+ROUNDUP(($I25-$H25+1)*$L25,0),2,1),""))</x:f>
      </x:c>
      <x:c r="AI25" s="35" t="str">
        <x:f>IF(OR($A25="",$M25="Yes",$H25="",$I25=""),"",IF(AND(AI$6&gt;=$H25,AI$6&lt;=$I25),IF(AI$6&lt;$H25+ROUNDUP(($I25-$H25+1)*$L25,0),2,1),""))</x:f>
      </x:c>
      <x:c r="AJ25" s="35" t="str">
        <x:f>IF(OR($A25="",$M25="Yes",$H25="",$I25=""),"",IF(AND(AJ$6&gt;=$H25,AJ$6&lt;=$I25),IF(AJ$6&lt;$H25+ROUNDUP(($I25-$H25+1)*$L25,0),2,1),""))</x:f>
      </x:c>
      <x:c r="AK25" s="35" t="str">
        <x:f>IF(OR($A25="",$M25="Yes",$H25="",$I25=""),"",IF(AND(AK$6&gt;=$H25,AK$6&lt;=$I25),IF(AK$6&lt;$H25+ROUNDUP(($I25-$H25+1)*$L25,0),2,1),""))</x:f>
      </x:c>
      <x:c r="AL25" s="35" t="str">
        <x:f>IF(OR($A25="",$M25="Yes",$H25="",$I25=""),"",IF(AND(AL$6&gt;=$H25,AL$6&lt;=$I25),IF(AL$6&lt;$H25+ROUNDUP(($I25-$H25+1)*$L25,0),2,1),""))</x:f>
      </x:c>
      <x:c r="AM25" s="35" t="str">
        <x:f>IF(OR($A25="",$M25="Yes",$H25="",$I25=""),"",IF(AND(AM$6&gt;=$H25,AM$6&lt;=$I25),IF(AM$6&lt;$H25+ROUNDUP(($I25-$H25+1)*$L25,0),2,1),""))</x:f>
      </x:c>
      <x:c r="AN25" s="35" t="str">
        <x:f>IF(OR($A25="",$M25="Yes",$H25="",$I25=""),"",IF(AND(AN$6&gt;=$H25,AN$6&lt;=$I25),IF(AN$6&lt;$H25+ROUNDUP(($I25-$H25+1)*$L25,0),2,1),""))</x:f>
      </x:c>
      <x:c r="AO25" s="35" t="str">
        <x:f>IF(OR($A25="",$M25="Yes",$H25="",$I25=""),"",IF(AND(AO$6&gt;=$H25,AO$6&lt;=$I25),IF(AO$6&lt;$H25+ROUNDUP(($I25-$H25+1)*$L25,0),2,1),""))</x:f>
      </x:c>
      <x:c r="AP25" s="35" t="str">
        <x:f>IF(OR($A25="",$M25="Yes",$H25="",$I25=""),"",IF(AND(AP$6&gt;=$H25,AP$6&lt;=$I25),IF(AP$6&lt;$H25+ROUNDUP(($I25-$H25+1)*$L25,0),2,1),""))</x:f>
      </x:c>
      <x:c r="AQ25" s="35" t="str">
        <x:f>IF(OR($A25="",$M25="Yes",$H25="",$I25=""),"",IF(AND(AQ$6&gt;=$H25,AQ$6&lt;=$I25),IF(AQ$6&lt;$H25+ROUNDUP(($I25-$H25+1)*$L25,0),2,1),""))</x:f>
      </x:c>
      <x:c r="AR25" s="35" t="str">
        <x:f>IF(OR($A25="",$M25="Yes",$H25="",$I25=""),"",IF(AND(AR$6&gt;=$H25,AR$6&lt;=$I25),IF(AR$6&lt;$H25+ROUNDUP(($I25-$H25+1)*$L25,0),2,1),""))</x:f>
      </x:c>
      <x:c r="AS25" s="35" t="str">
        <x:f>IF(OR($A25="",$M25="Yes",$H25="",$I25=""),"",IF(AND(AS$6&gt;=$H25,AS$6&lt;=$I25),IF(AS$6&lt;$H25+ROUNDUP(($I25-$H25+1)*$L25,0),2,1),""))</x:f>
      </x:c>
      <x:c r="AT25" s="35" t="str">
        <x:f>IF(OR($A25="",$M25="Yes",$H25="",$I25=""),"",IF(AND(AT$6&gt;=$H25,AT$6&lt;=$I25),IF(AT$6&lt;$H25+ROUNDUP(($I25-$H25+1)*$L25,0),2,1),""))</x:f>
      </x:c>
      <x:c r="AU25" s="35" t="str">
        <x:f>IF(OR($A25="",$M25="Yes",$H25="",$I25=""),"",IF(AND(AU$6&gt;=$H25,AU$6&lt;=$I25),IF(AU$6&lt;$H25+ROUNDUP(($I25-$H25+1)*$L25,0),2,1),""))</x:f>
      </x:c>
      <x:c r="AV25" s="35" t="str">
        <x:f>IF(OR($A25="",$M25="Yes",$H25="",$I25=""),"",IF(AND(AV$6&gt;=$H25,AV$6&lt;=$I25),IF(AV$6&lt;$H25+ROUNDUP(($I25-$H25+1)*$L25,0),2,1),""))</x:f>
      </x:c>
      <x:c r="AW25" s="35" t="str">
        <x:f>IF(OR($A25="",$M25="Yes",$H25="",$I25=""),"",IF(AND(AW$6&gt;=$H25,AW$6&lt;=$I25),IF(AW$6&lt;$H25+ROUNDUP(($I25-$H25+1)*$L25,0),2,1),""))</x:f>
      </x:c>
      <x:c r="AX25" s="35" t="str">
        <x:f>IF(OR($A25="",$M25="Yes",$H25="",$I25=""),"",IF(AND(AX$6&gt;=$H25,AX$6&lt;=$I25),IF(AX$6&lt;$H25+ROUNDUP(($I25-$H25+1)*$L25,0),2,1),""))</x:f>
      </x:c>
      <x:c r="AY25" s="35" t="str">
        <x:f>IF(OR($A25="",$M25="Yes",$H25="",$I25=""),"",IF(AND(AY$6&gt;=$H25,AY$6&lt;=$I25),IF(AY$6&lt;$H25+ROUNDUP(($I25-$H25+1)*$L25,0),2,1),""))</x:f>
      </x:c>
      <x:c r="AZ25" s="35" t="str">
        <x:f>IF(OR($A25="",$M25="Yes",$H25="",$I25=""),"",IF(AND(AZ$6&gt;=$H25,AZ$6&lt;=$I25),IF(AZ$6&lt;$H25+ROUNDUP(($I25-$H25+1)*$L25,0),2,1),""))</x:f>
      </x:c>
      <x:c r="BA25" s="35" t="str">
        <x:f>IF(OR($A25="",$M25="Yes",$H25="",$I25=""),"",IF(AND(BA$6&gt;=$H25,BA$6&lt;=$I25),IF(BA$6&lt;$H25+ROUNDUP(($I25-$H25+1)*$L25,0),2,1),""))</x:f>
      </x:c>
      <x:c r="BB25" s="35" t="str">
        <x:f>IF(OR($A25="",$M25="Yes",$H25="",$I25=""),"",IF(AND(BB$6&gt;=$H25,BB$6&lt;=$I25),IF(BB$6&lt;$H25+ROUNDUP(($I25-$H25+1)*$L25,0),2,1),""))</x:f>
      </x:c>
      <x:c r="BC25" s="35" t="str">
        <x:f>IF(OR($A25="",$M25="Yes",$H25="",$I25=""),"",IF(AND(BC$6&gt;=$H25,BC$6&lt;=$I25),IF(BC$6&lt;$H25+ROUNDUP(($I25-$H25+1)*$L25,0),2,1),""))</x:f>
      </x:c>
      <x:c r="BD25" s="35" t="str">
        <x:f>IF(OR($A25="",$M25="Yes",$H25="",$I25=""),"",IF(AND(BD$6&gt;=$H25,BD$6&lt;=$I25),IF(BD$6&lt;$H25+ROUNDUP(($I25-$H25+1)*$L25,0),2,1),""))</x:f>
      </x:c>
      <x:c r="BE25" s="35" t="str">
        <x:f>IF(OR($A25="",$M25="Yes",$H25="",$I25=""),"",IF(AND(BE$6&gt;=$H25,BE$6&lt;=$I25),IF(BE$6&lt;$H25+ROUNDUP(($I25-$H25+1)*$L25,0),2,1),""))</x:f>
      </x:c>
      <x:c r="BF25" s="35" t="str">
        <x:f>IF(OR($A25="",$M25="Yes",$H25="",$I25=""),"",IF(AND(BF$6&gt;=$H25,BF$6&lt;=$I25),IF(BF$6&lt;$H25+ROUNDUP(($I25-$H25+1)*$L25,0),2,1),""))</x:f>
      </x:c>
      <x:c r="BG25" s="35" t="str">
        <x:f>IF(OR($A25="",$M25="Yes",$H25="",$I25=""),"",IF(AND(BG$6&gt;=$H25,BG$6&lt;=$I25),IF(BG$6&lt;$H25+ROUNDUP(($I25-$H25+1)*$L25,0),2,1),""))</x:f>
      </x:c>
      <x:c r="BH25" s="35" t="str">
        <x:f>IF(OR($A25="",$M25="Yes",$H25="",$I25=""),"",IF(AND(BH$6&gt;=$H25,BH$6&lt;=$I25),IF(BH$6&lt;$H25+ROUNDUP(($I25-$H25+1)*$L25,0),2,1),""))</x:f>
      </x:c>
      <x:c r="BI25" s="35" t="str">
        <x:f>IF(OR($A25="",$M25="Yes",$H25="",$I25=""),"",IF(AND(BI$6&gt;=$H25,BI$6&lt;=$I25),IF(BI$6&lt;$H25+ROUNDUP(($I25-$H25+1)*$L25,0),2,1),""))</x:f>
      </x:c>
      <x:c r="BJ25" s="35" t="str">
        <x:f>IF(OR($A25="",$M25="Yes",$H25="",$I25=""),"",IF(AND(BJ$6&gt;=$H25,BJ$6&lt;=$I25),IF(BJ$6&lt;$H25+ROUNDUP(($I25-$H25+1)*$L25,0),2,1),""))</x:f>
      </x:c>
      <x:c r="BK25" s="35" t="str">
        <x:f>IF(OR($A25="",$M25="Yes",$H25="",$I25=""),"",IF(AND(BK$6&gt;=$H25,BK$6&lt;=$I25),IF(BK$6&lt;$H25+ROUNDUP(($I25-$H25+1)*$L25,0),2,1),""))</x:f>
      </x:c>
      <x:c r="BL25" s="35" t="str">
        <x:f>IF(OR($A25="",$M25="Yes",$H25="",$I25=""),"",IF(AND(BL$6&gt;=$H25,BL$6&lt;=$I25),IF(BL$6&lt;$H25+ROUNDUP(($I25-$H25+1)*$L25,0),2,1),""))</x:f>
      </x:c>
      <x:c r="BM25" s="35" t="str">
        <x:f>IF(OR($A25="",$M25="Yes",$H25="",$I25=""),"",IF(AND(BM$6&gt;=$H25,BM$6&lt;=$I25),IF(BM$6&lt;$H25+ROUNDUP(($I25-$H25+1)*$L25,0),2,1),""))</x:f>
      </x:c>
      <x:c r="BN25" s="35" t="str">
        <x:f>IF(OR($A25="",$M25="Yes",$H25="",$I25=""),"",IF(AND(BN$6&gt;=$H25,BN$6&lt;=$I25),IF(BN$6&lt;$H25+ROUNDUP(($I25-$H25+1)*$L25,0),2,1),""))</x:f>
      </x:c>
      <x:c r="BO25" s="35" t="str">
        <x:f>IF(OR($A25="",$M25="Yes",$H25="",$I25=""),"",IF(AND(BO$6&gt;=$H25,BO$6&lt;=$I25),IF(BO$6&lt;$H25+ROUNDUP(($I25-$H25+1)*$L25,0),2,1),""))</x:f>
      </x:c>
      <x:c r="BP25" s="35" t="str">
        <x:f>IF(OR($A25="",$M25="Yes",$H25="",$I25=""),"",IF(AND(BP$6&gt;=$H25,BP$6&lt;=$I25),IF(BP$6&lt;$H25+ROUNDUP(($I25-$H25+1)*$L25,0),2,1),""))</x:f>
      </x:c>
      <x:c r="BQ25" s="35" t="str">
        <x:f>IF(OR($A25="",$M25="Yes",$H25="",$I25=""),"",IF(AND(BQ$6&gt;=$H25,BQ$6&lt;=$I25),IF(BQ$6&lt;$H25+ROUNDUP(($I25-$H25+1)*$L25,0),2,1),""))</x:f>
      </x:c>
      <x:c r="BR25" s="35" t="str">
        <x:f>IF(OR($A25="",$M25="Yes",$H25="",$I25=""),"",IF(AND(BR$6&gt;=$H25,BR$6&lt;=$I25),IF(BR$6&lt;$H25+ROUNDUP(($I25-$H25+1)*$L25,0),2,1),""))</x:f>
      </x:c>
      <x:c r="BS25" s="35" t="str">
        <x:f>IF(OR($A25="",$M25="Yes",$H25="",$I25=""),"",IF(AND(BS$6&gt;=$H25,BS$6&lt;=$I25),IF(BS$6&lt;$H25+ROUNDUP(($I25-$H25+1)*$L25,0),2,1),""))</x:f>
      </x:c>
      <x:c r="BT25" s="35" t="str">
        <x:f>IF(OR($A25="",$M25="Yes",$H25="",$I25=""),"",IF(AND(BT$6&gt;=$H25,BT$6&lt;=$I25),IF(BT$6&lt;$H25+ROUNDUP(($I25-$H25+1)*$L25,0),2,1),""))</x:f>
      </x:c>
      <x:c r="BU25" s="35" t="str">
        <x:f>IF(OR($A25="",$M25="Yes",$H25="",$I25=""),"",IF(AND(BU$6&gt;=$H25,BU$6&lt;=$I25),IF(BU$6&lt;$H25+ROUNDUP(($I25-$H25+1)*$L25,0),2,1),""))</x:f>
      </x:c>
      <x:c r="BV25" s="35" t="str">
        <x:f>IF(OR($A25="",$M25="Yes",$H25="",$I25=""),"",IF(AND(BV$6&gt;=$H25,BV$6&lt;=$I25),IF(BV$6&lt;$H25+ROUNDUP(($I25-$H25+1)*$L25,0),2,1),""))</x:f>
      </x:c>
      <x:c r="BW25" s="35" t="str">
        <x:f>IF(OR($A25="",$M25="Yes",$H25="",$I25=""),"",IF(AND(BW$6&gt;=$H25,BW$6&lt;=$I25),IF(BW$6&lt;$H25+ROUNDUP(($I25-$H25+1)*$L25,0),2,1),""))</x:f>
      </x:c>
      <x:c r="BX25" s="35" t="str">
        <x:f>IF(OR($A25="",$M25="Yes",$H25="",$I25=""),"",IF(AND(BX$6&gt;=$H25,BX$6&lt;=$I25),IF(BX$6&lt;$H25+ROUNDUP(($I25-$H25+1)*$L25,0),2,1),""))</x:f>
      </x:c>
      <x:c r="BY25" s="35" t="str">
        <x:f>IF(OR($A25="",$M25="Yes",$H25="",$I25=""),"",IF(AND(BY$6&gt;=$H25,BY$6&lt;=$I25),IF(BY$6&lt;$H25+ROUNDUP(($I25-$H25+1)*$L25,0),2,1),""))</x:f>
      </x:c>
      <x:c r="BZ25" s="35" t="str">
        <x:f>IF(OR($A25="",$M25="Yes",$H25="",$I25=""),"",IF(AND(BZ$6&gt;=$H25,BZ$6&lt;=$I25),IF(BZ$6&lt;$H25+ROUNDUP(($I25-$H25+1)*$L25,0),2,1),""))</x:f>
      </x:c>
      <x:c r="CA25" s="35" t="str">
        <x:f>IF(OR($A25="",$M25="Yes",$H25="",$I25=""),"",IF(AND(CA$6&gt;=$H25,CA$6&lt;=$I25),IF(CA$6&lt;$H25+ROUNDUP(($I25-$H25+1)*$L25,0),2,1),""))</x:f>
      </x:c>
    </x:row>
    <x:row r="26" ht="24" customHeight="1">
      <x:c r="A26" s="5"/>
      <x:c r="B26" s="5"/>
      <x:c r="C26" s="5"/>
      <x:c r="D26" s="5"/>
      <x:c r="E26" s="5"/>
      <x:c r="F26" s="5"/>
      <x:c r="G26" s="5"/>
      <x:c r="H26" s="10"/>
      <x:c r="I26" s="10"/>
      <x:c r="J26" s="10"/>
      <x:c r="K26" s="10"/>
      <x:c r="L26" s="11"/>
      <x:c r="M26" s="5"/>
      <x:c r="N26" s="16" t="str">
        <x:f>IF(A26="","",IF(M26="Yes","Cancelled",IF(ISBLANK(L26),"Missing %",IF(L26&gt;=1,"Completed",IF(OR(L26&gt;0,NOT(ISBLANK(J26))),"In progress","Not started")))))</x:f>
      </x:c>
      <x:c r="O26" s="16" t="str">
        <x:f>IF(OR(A26="",N26="Completed",N26="Cancelled"),"",IF(ISBLANK(I26),"Missing deadline",IF(I26&lt;'Dashboard'!$B$5,"Overdue",IF(I26='Dashboard'!$B$5,"Due today",IF(I26&lt;='Dashboard'!$B$5+'Dashboard'!$B$6,"Due soon",IF(AND(N26="Not started",H26&lt;'Dashboard'!$B$5),"Starting late",""))))))</x:f>
      </x:c>
      <x:c r="P26" s="5"/>
      <x:c r="Q26" s="16" t="str">
        <x:f>IF(A26="","",IF(COUNTIFS('Tasks &amp; Gantt'!$A$7:$A$155,A26)&gt;1,"Duplicate task ID",IF(COUNTIFS('Campaigns &amp; Budget'!$A$7:$A$8,B26)&lt;&gt;1,"Unknown campaign",IF(OR(ISBLANK(H26),ISBLANK(I26),E26="",ISBLANK(L26)),"Missing dates / PIC / %",IF(OR(L26&lt;0,L26&gt;1),"Invalid completion",IF(I26&lt;H26,"Deadline before start",IF(AND(NOT(ISBLANK(K26)),L26&lt;&gt;1),"Finish entered but not 100%",IF(AND(NOT(ISBLANK(J26)),NOT(ISBLANK(K26)),K26&lt;J26),"Finish before start",""))))))))</x:f>
      </x:c>
      <x:c r="R26" s="1"/>
      <x:c r="S26" s="1"/>
      <x:c r="T26" s="35" t="str">
        <x:f>IF(OR($A26="",$M26="Yes",$H26="",$I26=""),"",IF(AND(T$6&gt;=$H26,T$6&lt;=$I26),IF(T$6&lt;$H26+ROUNDUP(($I26-$H26+1)*$L26,0),2,1),""))</x:f>
      </x:c>
      <x:c r="U26" s="35" t="str">
        <x:f>IF(OR($A26="",$M26="Yes",$H26="",$I26=""),"",IF(AND(U$6&gt;=$H26,U$6&lt;=$I26),IF(U$6&lt;$H26+ROUNDUP(($I26-$H26+1)*$L26,0),2,1),""))</x:f>
      </x:c>
      <x:c r="V26" s="35" t="str">
        <x:f>IF(OR($A26="",$M26="Yes",$H26="",$I26=""),"",IF(AND(V$6&gt;=$H26,V$6&lt;=$I26),IF(V$6&lt;$H26+ROUNDUP(($I26-$H26+1)*$L26,0),2,1),""))</x:f>
      </x:c>
      <x:c r="W26" s="35" t="str">
        <x:f>IF(OR($A26="",$M26="Yes",$H26="",$I26=""),"",IF(AND(W$6&gt;=$H26,W$6&lt;=$I26),IF(W$6&lt;$H26+ROUNDUP(($I26-$H26+1)*$L26,0),2,1),""))</x:f>
      </x:c>
      <x:c r="X26" s="35" t="str">
        <x:f>IF(OR($A26="",$M26="Yes",$H26="",$I26=""),"",IF(AND(X$6&gt;=$H26,X$6&lt;=$I26),IF(X$6&lt;$H26+ROUNDUP(($I26-$H26+1)*$L26,0),2,1),""))</x:f>
      </x:c>
      <x:c r="Y26" s="35" t="str">
        <x:f>IF(OR($A26="",$M26="Yes",$H26="",$I26=""),"",IF(AND(Y$6&gt;=$H26,Y$6&lt;=$I26),IF(Y$6&lt;$H26+ROUNDUP(($I26-$H26+1)*$L26,0),2,1),""))</x:f>
      </x:c>
      <x:c r="Z26" s="35" t="str">
        <x:f>IF(OR($A26="",$M26="Yes",$H26="",$I26=""),"",IF(AND(Z$6&gt;=$H26,Z$6&lt;=$I26),IF(Z$6&lt;$H26+ROUNDUP(($I26-$H26+1)*$L26,0),2,1),""))</x:f>
      </x:c>
      <x:c r="AA26" s="35" t="str">
        <x:f>IF(OR($A26="",$M26="Yes",$H26="",$I26=""),"",IF(AND(AA$6&gt;=$H26,AA$6&lt;=$I26),IF(AA$6&lt;$H26+ROUNDUP(($I26-$H26+1)*$L26,0),2,1),""))</x:f>
      </x:c>
      <x:c r="AB26" s="35" t="str">
        <x:f>IF(OR($A26="",$M26="Yes",$H26="",$I26=""),"",IF(AND(AB$6&gt;=$H26,AB$6&lt;=$I26),IF(AB$6&lt;$H26+ROUNDUP(($I26-$H26+1)*$L26,0),2,1),""))</x:f>
      </x:c>
      <x:c r="AC26" s="35" t="str">
        <x:f>IF(OR($A26="",$M26="Yes",$H26="",$I26=""),"",IF(AND(AC$6&gt;=$H26,AC$6&lt;=$I26),IF(AC$6&lt;$H26+ROUNDUP(($I26-$H26+1)*$L26,0),2,1),""))</x:f>
      </x:c>
      <x:c r="AD26" s="35" t="str">
        <x:f>IF(OR($A26="",$M26="Yes",$H26="",$I26=""),"",IF(AND(AD$6&gt;=$H26,AD$6&lt;=$I26),IF(AD$6&lt;$H26+ROUNDUP(($I26-$H26+1)*$L26,0),2,1),""))</x:f>
      </x:c>
      <x:c r="AE26" s="35" t="str">
        <x:f>IF(OR($A26="",$M26="Yes",$H26="",$I26=""),"",IF(AND(AE$6&gt;=$H26,AE$6&lt;=$I26),IF(AE$6&lt;$H26+ROUNDUP(($I26-$H26+1)*$L26,0),2,1),""))</x:f>
      </x:c>
      <x:c r="AF26" s="35" t="str">
        <x:f>IF(OR($A26="",$M26="Yes",$H26="",$I26=""),"",IF(AND(AF$6&gt;=$H26,AF$6&lt;=$I26),IF(AF$6&lt;$H26+ROUNDUP(($I26-$H26+1)*$L26,0),2,1),""))</x:f>
      </x:c>
      <x:c r="AG26" s="35" t="str">
        <x:f>IF(OR($A26="",$M26="Yes",$H26="",$I26=""),"",IF(AND(AG$6&gt;=$H26,AG$6&lt;=$I26),IF(AG$6&lt;$H26+ROUNDUP(($I26-$H26+1)*$L26,0),2,1),""))</x:f>
      </x:c>
      <x:c r="AH26" s="35" t="str">
        <x:f>IF(OR($A26="",$M26="Yes",$H26="",$I26=""),"",IF(AND(AH$6&gt;=$H26,AH$6&lt;=$I26),IF(AH$6&lt;$H26+ROUNDUP(($I26-$H26+1)*$L26,0),2,1),""))</x:f>
      </x:c>
      <x:c r="AI26" s="35" t="str">
        <x:f>IF(OR($A26="",$M26="Yes",$H26="",$I26=""),"",IF(AND(AI$6&gt;=$H26,AI$6&lt;=$I26),IF(AI$6&lt;$H26+ROUNDUP(($I26-$H26+1)*$L26,0),2,1),""))</x:f>
      </x:c>
      <x:c r="AJ26" s="35" t="str">
        <x:f>IF(OR($A26="",$M26="Yes",$H26="",$I26=""),"",IF(AND(AJ$6&gt;=$H26,AJ$6&lt;=$I26),IF(AJ$6&lt;$H26+ROUNDUP(($I26-$H26+1)*$L26,0),2,1),""))</x:f>
      </x:c>
      <x:c r="AK26" s="35" t="str">
        <x:f>IF(OR($A26="",$M26="Yes",$H26="",$I26=""),"",IF(AND(AK$6&gt;=$H26,AK$6&lt;=$I26),IF(AK$6&lt;$H26+ROUNDUP(($I26-$H26+1)*$L26,0),2,1),""))</x:f>
      </x:c>
      <x:c r="AL26" s="35" t="str">
        <x:f>IF(OR($A26="",$M26="Yes",$H26="",$I26=""),"",IF(AND(AL$6&gt;=$H26,AL$6&lt;=$I26),IF(AL$6&lt;$H26+ROUNDUP(($I26-$H26+1)*$L26,0),2,1),""))</x:f>
      </x:c>
      <x:c r="AM26" s="35" t="str">
        <x:f>IF(OR($A26="",$M26="Yes",$H26="",$I26=""),"",IF(AND(AM$6&gt;=$H26,AM$6&lt;=$I26),IF(AM$6&lt;$H26+ROUNDUP(($I26-$H26+1)*$L26,0),2,1),""))</x:f>
      </x:c>
      <x:c r="AN26" s="35" t="str">
        <x:f>IF(OR($A26="",$M26="Yes",$H26="",$I26=""),"",IF(AND(AN$6&gt;=$H26,AN$6&lt;=$I26),IF(AN$6&lt;$H26+ROUNDUP(($I26-$H26+1)*$L26,0),2,1),""))</x:f>
      </x:c>
      <x:c r="AO26" s="35" t="str">
        <x:f>IF(OR($A26="",$M26="Yes",$H26="",$I26=""),"",IF(AND(AO$6&gt;=$H26,AO$6&lt;=$I26),IF(AO$6&lt;$H26+ROUNDUP(($I26-$H26+1)*$L26,0),2,1),""))</x:f>
      </x:c>
      <x:c r="AP26" s="35" t="str">
        <x:f>IF(OR($A26="",$M26="Yes",$H26="",$I26=""),"",IF(AND(AP$6&gt;=$H26,AP$6&lt;=$I26),IF(AP$6&lt;$H26+ROUNDUP(($I26-$H26+1)*$L26,0),2,1),""))</x:f>
      </x:c>
      <x:c r="AQ26" s="35" t="str">
        <x:f>IF(OR($A26="",$M26="Yes",$H26="",$I26=""),"",IF(AND(AQ$6&gt;=$H26,AQ$6&lt;=$I26),IF(AQ$6&lt;$H26+ROUNDUP(($I26-$H26+1)*$L26,0),2,1),""))</x:f>
      </x:c>
      <x:c r="AR26" s="35" t="str">
        <x:f>IF(OR($A26="",$M26="Yes",$H26="",$I26=""),"",IF(AND(AR$6&gt;=$H26,AR$6&lt;=$I26),IF(AR$6&lt;$H26+ROUNDUP(($I26-$H26+1)*$L26,0),2,1),""))</x:f>
      </x:c>
      <x:c r="AS26" s="35" t="str">
        <x:f>IF(OR($A26="",$M26="Yes",$H26="",$I26=""),"",IF(AND(AS$6&gt;=$H26,AS$6&lt;=$I26),IF(AS$6&lt;$H26+ROUNDUP(($I26-$H26+1)*$L26,0),2,1),""))</x:f>
      </x:c>
      <x:c r="AT26" s="35" t="str">
        <x:f>IF(OR($A26="",$M26="Yes",$H26="",$I26=""),"",IF(AND(AT$6&gt;=$H26,AT$6&lt;=$I26),IF(AT$6&lt;$H26+ROUNDUP(($I26-$H26+1)*$L26,0),2,1),""))</x:f>
      </x:c>
      <x:c r="AU26" s="35" t="str">
        <x:f>IF(OR($A26="",$M26="Yes",$H26="",$I26=""),"",IF(AND(AU$6&gt;=$H26,AU$6&lt;=$I26),IF(AU$6&lt;$H26+ROUNDUP(($I26-$H26+1)*$L26,0),2,1),""))</x:f>
      </x:c>
      <x:c r="AV26" s="35" t="str">
        <x:f>IF(OR($A26="",$M26="Yes",$H26="",$I26=""),"",IF(AND(AV$6&gt;=$H26,AV$6&lt;=$I26),IF(AV$6&lt;$H26+ROUNDUP(($I26-$H26+1)*$L26,0),2,1),""))</x:f>
      </x:c>
      <x:c r="AW26" s="35" t="str">
        <x:f>IF(OR($A26="",$M26="Yes",$H26="",$I26=""),"",IF(AND(AW$6&gt;=$H26,AW$6&lt;=$I26),IF(AW$6&lt;$H26+ROUNDUP(($I26-$H26+1)*$L26,0),2,1),""))</x:f>
      </x:c>
      <x:c r="AX26" s="35" t="str">
        <x:f>IF(OR($A26="",$M26="Yes",$H26="",$I26=""),"",IF(AND(AX$6&gt;=$H26,AX$6&lt;=$I26),IF(AX$6&lt;$H26+ROUNDUP(($I26-$H26+1)*$L26,0),2,1),""))</x:f>
      </x:c>
      <x:c r="AY26" s="35" t="str">
        <x:f>IF(OR($A26="",$M26="Yes",$H26="",$I26=""),"",IF(AND(AY$6&gt;=$H26,AY$6&lt;=$I26),IF(AY$6&lt;$H26+ROUNDUP(($I26-$H26+1)*$L26,0),2,1),""))</x:f>
      </x:c>
      <x:c r="AZ26" s="35" t="str">
        <x:f>IF(OR($A26="",$M26="Yes",$H26="",$I26=""),"",IF(AND(AZ$6&gt;=$H26,AZ$6&lt;=$I26),IF(AZ$6&lt;$H26+ROUNDUP(($I26-$H26+1)*$L26,0),2,1),""))</x:f>
      </x:c>
      <x:c r="BA26" s="35" t="str">
        <x:f>IF(OR($A26="",$M26="Yes",$H26="",$I26=""),"",IF(AND(BA$6&gt;=$H26,BA$6&lt;=$I26),IF(BA$6&lt;$H26+ROUNDUP(($I26-$H26+1)*$L26,0),2,1),""))</x:f>
      </x:c>
      <x:c r="BB26" s="35" t="str">
        <x:f>IF(OR($A26="",$M26="Yes",$H26="",$I26=""),"",IF(AND(BB$6&gt;=$H26,BB$6&lt;=$I26),IF(BB$6&lt;$H26+ROUNDUP(($I26-$H26+1)*$L26,0),2,1),""))</x:f>
      </x:c>
      <x:c r="BC26" s="35" t="str">
        <x:f>IF(OR($A26="",$M26="Yes",$H26="",$I26=""),"",IF(AND(BC$6&gt;=$H26,BC$6&lt;=$I26),IF(BC$6&lt;$H26+ROUNDUP(($I26-$H26+1)*$L26,0),2,1),""))</x:f>
      </x:c>
      <x:c r="BD26" s="35" t="str">
        <x:f>IF(OR($A26="",$M26="Yes",$H26="",$I26=""),"",IF(AND(BD$6&gt;=$H26,BD$6&lt;=$I26),IF(BD$6&lt;$H26+ROUNDUP(($I26-$H26+1)*$L26,0),2,1),""))</x:f>
      </x:c>
      <x:c r="BE26" s="35" t="str">
        <x:f>IF(OR($A26="",$M26="Yes",$H26="",$I26=""),"",IF(AND(BE$6&gt;=$H26,BE$6&lt;=$I26),IF(BE$6&lt;$H26+ROUNDUP(($I26-$H26+1)*$L26,0),2,1),""))</x:f>
      </x:c>
      <x:c r="BF26" s="35" t="str">
        <x:f>IF(OR($A26="",$M26="Yes",$H26="",$I26=""),"",IF(AND(BF$6&gt;=$H26,BF$6&lt;=$I26),IF(BF$6&lt;$H26+ROUNDUP(($I26-$H26+1)*$L26,0),2,1),""))</x:f>
      </x:c>
      <x:c r="BG26" s="35" t="str">
        <x:f>IF(OR($A26="",$M26="Yes",$H26="",$I26=""),"",IF(AND(BG$6&gt;=$H26,BG$6&lt;=$I26),IF(BG$6&lt;$H26+ROUNDUP(($I26-$H26+1)*$L26,0),2,1),""))</x:f>
      </x:c>
      <x:c r="BH26" s="35" t="str">
        <x:f>IF(OR($A26="",$M26="Yes",$H26="",$I26=""),"",IF(AND(BH$6&gt;=$H26,BH$6&lt;=$I26),IF(BH$6&lt;$H26+ROUNDUP(($I26-$H26+1)*$L26,0),2,1),""))</x:f>
      </x:c>
      <x:c r="BI26" s="35" t="str">
        <x:f>IF(OR($A26="",$M26="Yes",$H26="",$I26=""),"",IF(AND(BI$6&gt;=$H26,BI$6&lt;=$I26),IF(BI$6&lt;$H26+ROUNDUP(($I26-$H26+1)*$L26,0),2,1),""))</x:f>
      </x:c>
      <x:c r="BJ26" s="35" t="str">
        <x:f>IF(OR($A26="",$M26="Yes",$H26="",$I26=""),"",IF(AND(BJ$6&gt;=$H26,BJ$6&lt;=$I26),IF(BJ$6&lt;$H26+ROUNDUP(($I26-$H26+1)*$L26,0),2,1),""))</x:f>
      </x:c>
      <x:c r="BK26" s="35" t="str">
        <x:f>IF(OR($A26="",$M26="Yes",$H26="",$I26=""),"",IF(AND(BK$6&gt;=$H26,BK$6&lt;=$I26),IF(BK$6&lt;$H26+ROUNDUP(($I26-$H26+1)*$L26,0),2,1),""))</x:f>
      </x:c>
      <x:c r="BL26" s="35" t="str">
        <x:f>IF(OR($A26="",$M26="Yes",$H26="",$I26=""),"",IF(AND(BL$6&gt;=$H26,BL$6&lt;=$I26),IF(BL$6&lt;$H26+ROUNDUP(($I26-$H26+1)*$L26,0),2,1),""))</x:f>
      </x:c>
      <x:c r="BM26" s="35" t="str">
        <x:f>IF(OR($A26="",$M26="Yes",$H26="",$I26=""),"",IF(AND(BM$6&gt;=$H26,BM$6&lt;=$I26),IF(BM$6&lt;$H26+ROUNDUP(($I26-$H26+1)*$L26,0),2,1),""))</x:f>
      </x:c>
      <x:c r="BN26" s="35" t="str">
        <x:f>IF(OR($A26="",$M26="Yes",$H26="",$I26=""),"",IF(AND(BN$6&gt;=$H26,BN$6&lt;=$I26),IF(BN$6&lt;$H26+ROUNDUP(($I26-$H26+1)*$L26,0),2,1),""))</x:f>
      </x:c>
      <x:c r="BO26" s="35" t="str">
        <x:f>IF(OR($A26="",$M26="Yes",$H26="",$I26=""),"",IF(AND(BO$6&gt;=$H26,BO$6&lt;=$I26),IF(BO$6&lt;$H26+ROUNDUP(($I26-$H26+1)*$L26,0),2,1),""))</x:f>
      </x:c>
      <x:c r="BP26" s="35" t="str">
        <x:f>IF(OR($A26="",$M26="Yes",$H26="",$I26=""),"",IF(AND(BP$6&gt;=$H26,BP$6&lt;=$I26),IF(BP$6&lt;$H26+ROUNDUP(($I26-$H26+1)*$L26,0),2,1),""))</x:f>
      </x:c>
      <x:c r="BQ26" s="35" t="str">
        <x:f>IF(OR($A26="",$M26="Yes",$H26="",$I26=""),"",IF(AND(BQ$6&gt;=$H26,BQ$6&lt;=$I26),IF(BQ$6&lt;$H26+ROUNDUP(($I26-$H26+1)*$L26,0),2,1),""))</x:f>
      </x:c>
      <x:c r="BR26" s="35" t="str">
        <x:f>IF(OR($A26="",$M26="Yes",$H26="",$I26=""),"",IF(AND(BR$6&gt;=$H26,BR$6&lt;=$I26),IF(BR$6&lt;$H26+ROUNDUP(($I26-$H26+1)*$L26,0),2,1),""))</x:f>
      </x:c>
      <x:c r="BS26" s="35" t="str">
        <x:f>IF(OR($A26="",$M26="Yes",$H26="",$I26=""),"",IF(AND(BS$6&gt;=$H26,BS$6&lt;=$I26),IF(BS$6&lt;$H26+ROUNDUP(($I26-$H26+1)*$L26,0),2,1),""))</x:f>
      </x:c>
      <x:c r="BT26" s="35" t="str">
        <x:f>IF(OR($A26="",$M26="Yes",$H26="",$I26=""),"",IF(AND(BT$6&gt;=$H26,BT$6&lt;=$I26),IF(BT$6&lt;$H26+ROUNDUP(($I26-$H26+1)*$L26,0),2,1),""))</x:f>
      </x:c>
      <x:c r="BU26" s="35" t="str">
        <x:f>IF(OR($A26="",$M26="Yes",$H26="",$I26=""),"",IF(AND(BU$6&gt;=$H26,BU$6&lt;=$I26),IF(BU$6&lt;$H26+ROUNDUP(($I26-$H26+1)*$L26,0),2,1),""))</x:f>
      </x:c>
      <x:c r="BV26" s="35" t="str">
        <x:f>IF(OR($A26="",$M26="Yes",$H26="",$I26=""),"",IF(AND(BV$6&gt;=$H26,BV$6&lt;=$I26),IF(BV$6&lt;$H26+ROUNDUP(($I26-$H26+1)*$L26,0),2,1),""))</x:f>
      </x:c>
      <x:c r="BW26" s="35" t="str">
        <x:f>IF(OR($A26="",$M26="Yes",$H26="",$I26=""),"",IF(AND(BW$6&gt;=$H26,BW$6&lt;=$I26),IF(BW$6&lt;$H26+ROUNDUP(($I26-$H26+1)*$L26,0),2,1),""))</x:f>
      </x:c>
      <x:c r="BX26" s="35" t="str">
        <x:f>IF(OR($A26="",$M26="Yes",$H26="",$I26=""),"",IF(AND(BX$6&gt;=$H26,BX$6&lt;=$I26),IF(BX$6&lt;$H26+ROUNDUP(($I26-$H26+1)*$L26,0),2,1),""))</x:f>
      </x:c>
      <x:c r="BY26" s="35" t="str">
        <x:f>IF(OR($A26="",$M26="Yes",$H26="",$I26=""),"",IF(AND(BY$6&gt;=$H26,BY$6&lt;=$I26),IF(BY$6&lt;$H26+ROUNDUP(($I26-$H26+1)*$L26,0),2,1),""))</x:f>
      </x:c>
      <x:c r="BZ26" s="35" t="str">
        <x:f>IF(OR($A26="",$M26="Yes",$H26="",$I26=""),"",IF(AND(BZ$6&gt;=$H26,BZ$6&lt;=$I26),IF(BZ$6&lt;$H26+ROUNDUP(($I26-$H26+1)*$L26,0),2,1),""))</x:f>
      </x:c>
      <x:c r="CA26" s="35" t="str">
        <x:f>IF(OR($A26="",$M26="Yes",$H26="",$I26=""),"",IF(AND(CA$6&gt;=$H26,CA$6&lt;=$I26),IF(CA$6&lt;$H26+ROUNDUP(($I26-$H26+1)*$L26,0),2,1),""))</x:f>
      </x:c>
    </x:row>
    <x:row r="27" ht="24" customHeight="1">
      <x:c r="A27" s="5"/>
      <x:c r="B27" s="5"/>
      <x:c r="C27" s="5"/>
      <x:c r="D27" s="5"/>
      <x:c r="E27" s="5"/>
      <x:c r="F27" s="5"/>
      <x:c r="G27" s="5"/>
      <x:c r="H27" s="10"/>
      <x:c r="I27" s="10"/>
      <x:c r="J27" s="10"/>
      <x:c r="K27" s="10"/>
      <x:c r="L27" s="11"/>
      <x:c r="M27" s="5"/>
      <x:c r="N27" s="16" t="str">
        <x:f>IF(A27="","",IF(M27="Yes","Cancelled",IF(ISBLANK(L27),"Missing %",IF(L27&gt;=1,"Completed",IF(OR(L27&gt;0,NOT(ISBLANK(J27))),"In progress","Not started")))))</x:f>
      </x:c>
      <x:c r="O27" s="16" t="str">
        <x:f>IF(OR(A27="",N27="Completed",N27="Cancelled"),"",IF(ISBLANK(I27),"Missing deadline",IF(I27&lt;'Dashboard'!$B$5,"Overdue",IF(I27='Dashboard'!$B$5,"Due today",IF(I27&lt;='Dashboard'!$B$5+'Dashboard'!$B$6,"Due soon",IF(AND(N27="Not started",H27&lt;'Dashboard'!$B$5),"Starting late",""))))))</x:f>
      </x:c>
      <x:c r="P27" s="5"/>
      <x:c r="Q27" s="16" t="str">
        <x:f>IF(A27="","",IF(COUNTIFS('Tasks &amp; Gantt'!$A$7:$A$155,A27)&gt;1,"Duplicate task ID",IF(COUNTIFS('Campaigns &amp; Budget'!$A$7:$A$8,B27)&lt;&gt;1,"Unknown campaign",IF(OR(ISBLANK(H27),ISBLANK(I27),E27="",ISBLANK(L27)),"Missing dates / PIC / %",IF(OR(L27&lt;0,L27&gt;1),"Invalid completion",IF(I27&lt;H27,"Deadline before start",IF(AND(NOT(ISBLANK(K27)),L27&lt;&gt;1),"Finish entered but not 100%",IF(AND(NOT(ISBLANK(J27)),NOT(ISBLANK(K27)),K27&lt;J27),"Finish before start",""))))))))</x:f>
      </x:c>
      <x:c r="R27" s="1"/>
      <x:c r="S27" s="1"/>
      <x:c r="T27" s="35" t="str">
        <x:f>IF(OR($A27="",$M27="Yes",$H27="",$I27=""),"",IF(AND(T$6&gt;=$H27,T$6&lt;=$I27),IF(T$6&lt;$H27+ROUNDUP(($I27-$H27+1)*$L27,0),2,1),""))</x:f>
      </x:c>
      <x:c r="U27" s="35" t="str">
        <x:f>IF(OR($A27="",$M27="Yes",$H27="",$I27=""),"",IF(AND(U$6&gt;=$H27,U$6&lt;=$I27),IF(U$6&lt;$H27+ROUNDUP(($I27-$H27+1)*$L27,0),2,1),""))</x:f>
      </x:c>
      <x:c r="V27" s="35" t="str">
        <x:f>IF(OR($A27="",$M27="Yes",$H27="",$I27=""),"",IF(AND(V$6&gt;=$H27,V$6&lt;=$I27),IF(V$6&lt;$H27+ROUNDUP(($I27-$H27+1)*$L27,0),2,1),""))</x:f>
      </x:c>
      <x:c r="W27" s="35" t="str">
        <x:f>IF(OR($A27="",$M27="Yes",$H27="",$I27=""),"",IF(AND(W$6&gt;=$H27,W$6&lt;=$I27),IF(W$6&lt;$H27+ROUNDUP(($I27-$H27+1)*$L27,0),2,1),""))</x:f>
      </x:c>
      <x:c r="X27" s="35" t="str">
        <x:f>IF(OR($A27="",$M27="Yes",$H27="",$I27=""),"",IF(AND(X$6&gt;=$H27,X$6&lt;=$I27),IF(X$6&lt;$H27+ROUNDUP(($I27-$H27+1)*$L27,0),2,1),""))</x:f>
      </x:c>
      <x:c r="Y27" s="35" t="str">
        <x:f>IF(OR($A27="",$M27="Yes",$H27="",$I27=""),"",IF(AND(Y$6&gt;=$H27,Y$6&lt;=$I27),IF(Y$6&lt;$H27+ROUNDUP(($I27-$H27+1)*$L27,0),2,1),""))</x:f>
      </x:c>
      <x:c r="Z27" s="35" t="str">
        <x:f>IF(OR($A27="",$M27="Yes",$H27="",$I27=""),"",IF(AND(Z$6&gt;=$H27,Z$6&lt;=$I27),IF(Z$6&lt;$H27+ROUNDUP(($I27-$H27+1)*$L27,0),2,1),""))</x:f>
      </x:c>
      <x:c r="AA27" s="35" t="str">
        <x:f>IF(OR($A27="",$M27="Yes",$H27="",$I27=""),"",IF(AND(AA$6&gt;=$H27,AA$6&lt;=$I27),IF(AA$6&lt;$H27+ROUNDUP(($I27-$H27+1)*$L27,0),2,1),""))</x:f>
      </x:c>
      <x:c r="AB27" s="35" t="str">
        <x:f>IF(OR($A27="",$M27="Yes",$H27="",$I27=""),"",IF(AND(AB$6&gt;=$H27,AB$6&lt;=$I27),IF(AB$6&lt;$H27+ROUNDUP(($I27-$H27+1)*$L27,0),2,1),""))</x:f>
      </x:c>
      <x:c r="AC27" s="35" t="str">
        <x:f>IF(OR($A27="",$M27="Yes",$H27="",$I27=""),"",IF(AND(AC$6&gt;=$H27,AC$6&lt;=$I27),IF(AC$6&lt;$H27+ROUNDUP(($I27-$H27+1)*$L27,0),2,1),""))</x:f>
      </x:c>
      <x:c r="AD27" s="35" t="str">
        <x:f>IF(OR($A27="",$M27="Yes",$H27="",$I27=""),"",IF(AND(AD$6&gt;=$H27,AD$6&lt;=$I27),IF(AD$6&lt;$H27+ROUNDUP(($I27-$H27+1)*$L27,0),2,1),""))</x:f>
      </x:c>
      <x:c r="AE27" s="35" t="str">
        <x:f>IF(OR($A27="",$M27="Yes",$H27="",$I27=""),"",IF(AND(AE$6&gt;=$H27,AE$6&lt;=$I27),IF(AE$6&lt;$H27+ROUNDUP(($I27-$H27+1)*$L27,0),2,1),""))</x:f>
      </x:c>
      <x:c r="AF27" s="35" t="str">
        <x:f>IF(OR($A27="",$M27="Yes",$H27="",$I27=""),"",IF(AND(AF$6&gt;=$H27,AF$6&lt;=$I27),IF(AF$6&lt;$H27+ROUNDUP(($I27-$H27+1)*$L27,0),2,1),""))</x:f>
      </x:c>
      <x:c r="AG27" s="35" t="str">
        <x:f>IF(OR($A27="",$M27="Yes",$H27="",$I27=""),"",IF(AND(AG$6&gt;=$H27,AG$6&lt;=$I27),IF(AG$6&lt;$H27+ROUNDUP(($I27-$H27+1)*$L27,0),2,1),""))</x:f>
      </x:c>
      <x:c r="AH27" s="35" t="str">
        <x:f>IF(OR($A27="",$M27="Yes",$H27="",$I27=""),"",IF(AND(AH$6&gt;=$H27,AH$6&lt;=$I27),IF(AH$6&lt;$H27+ROUNDUP(($I27-$H27+1)*$L27,0),2,1),""))</x:f>
      </x:c>
      <x:c r="AI27" s="35" t="str">
        <x:f>IF(OR($A27="",$M27="Yes",$H27="",$I27=""),"",IF(AND(AI$6&gt;=$H27,AI$6&lt;=$I27),IF(AI$6&lt;$H27+ROUNDUP(($I27-$H27+1)*$L27,0),2,1),""))</x:f>
      </x:c>
      <x:c r="AJ27" s="35" t="str">
        <x:f>IF(OR($A27="",$M27="Yes",$H27="",$I27=""),"",IF(AND(AJ$6&gt;=$H27,AJ$6&lt;=$I27),IF(AJ$6&lt;$H27+ROUNDUP(($I27-$H27+1)*$L27,0),2,1),""))</x:f>
      </x:c>
      <x:c r="AK27" s="35" t="str">
        <x:f>IF(OR($A27="",$M27="Yes",$H27="",$I27=""),"",IF(AND(AK$6&gt;=$H27,AK$6&lt;=$I27),IF(AK$6&lt;$H27+ROUNDUP(($I27-$H27+1)*$L27,0),2,1),""))</x:f>
      </x:c>
      <x:c r="AL27" s="35" t="str">
        <x:f>IF(OR($A27="",$M27="Yes",$H27="",$I27=""),"",IF(AND(AL$6&gt;=$H27,AL$6&lt;=$I27),IF(AL$6&lt;$H27+ROUNDUP(($I27-$H27+1)*$L27,0),2,1),""))</x:f>
      </x:c>
      <x:c r="AM27" s="35" t="str">
        <x:f>IF(OR($A27="",$M27="Yes",$H27="",$I27=""),"",IF(AND(AM$6&gt;=$H27,AM$6&lt;=$I27),IF(AM$6&lt;$H27+ROUNDUP(($I27-$H27+1)*$L27,0),2,1),""))</x:f>
      </x:c>
      <x:c r="AN27" s="35" t="str">
        <x:f>IF(OR($A27="",$M27="Yes",$H27="",$I27=""),"",IF(AND(AN$6&gt;=$H27,AN$6&lt;=$I27),IF(AN$6&lt;$H27+ROUNDUP(($I27-$H27+1)*$L27,0),2,1),""))</x:f>
      </x:c>
      <x:c r="AO27" s="35" t="str">
        <x:f>IF(OR($A27="",$M27="Yes",$H27="",$I27=""),"",IF(AND(AO$6&gt;=$H27,AO$6&lt;=$I27),IF(AO$6&lt;$H27+ROUNDUP(($I27-$H27+1)*$L27,0),2,1),""))</x:f>
      </x:c>
      <x:c r="AP27" s="35" t="str">
        <x:f>IF(OR($A27="",$M27="Yes",$H27="",$I27=""),"",IF(AND(AP$6&gt;=$H27,AP$6&lt;=$I27),IF(AP$6&lt;$H27+ROUNDUP(($I27-$H27+1)*$L27,0),2,1),""))</x:f>
      </x:c>
      <x:c r="AQ27" s="35" t="str">
        <x:f>IF(OR($A27="",$M27="Yes",$H27="",$I27=""),"",IF(AND(AQ$6&gt;=$H27,AQ$6&lt;=$I27),IF(AQ$6&lt;$H27+ROUNDUP(($I27-$H27+1)*$L27,0),2,1),""))</x:f>
      </x:c>
      <x:c r="AR27" s="35" t="str">
        <x:f>IF(OR($A27="",$M27="Yes",$H27="",$I27=""),"",IF(AND(AR$6&gt;=$H27,AR$6&lt;=$I27),IF(AR$6&lt;$H27+ROUNDUP(($I27-$H27+1)*$L27,0),2,1),""))</x:f>
      </x:c>
      <x:c r="AS27" s="35" t="str">
        <x:f>IF(OR($A27="",$M27="Yes",$H27="",$I27=""),"",IF(AND(AS$6&gt;=$H27,AS$6&lt;=$I27),IF(AS$6&lt;$H27+ROUNDUP(($I27-$H27+1)*$L27,0),2,1),""))</x:f>
      </x:c>
      <x:c r="AT27" s="35" t="str">
        <x:f>IF(OR($A27="",$M27="Yes",$H27="",$I27=""),"",IF(AND(AT$6&gt;=$H27,AT$6&lt;=$I27),IF(AT$6&lt;$H27+ROUNDUP(($I27-$H27+1)*$L27,0),2,1),""))</x:f>
      </x:c>
      <x:c r="AU27" s="35" t="str">
        <x:f>IF(OR($A27="",$M27="Yes",$H27="",$I27=""),"",IF(AND(AU$6&gt;=$H27,AU$6&lt;=$I27),IF(AU$6&lt;$H27+ROUNDUP(($I27-$H27+1)*$L27,0),2,1),""))</x:f>
      </x:c>
      <x:c r="AV27" s="35" t="str">
        <x:f>IF(OR($A27="",$M27="Yes",$H27="",$I27=""),"",IF(AND(AV$6&gt;=$H27,AV$6&lt;=$I27),IF(AV$6&lt;$H27+ROUNDUP(($I27-$H27+1)*$L27,0),2,1),""))</x:f>
      </x:c>
      <x:c r="AW27" s="35" t="str">
        <x:f>IF(OR($A27="",$M27="Yes",$H27="",$I27=""),"",IF(AND(AW$6&gt;=$H27,AW$6&lt;=$I27),IF(AW$6&lt;$H27+ROUNDUP(($I27-$H27+1)*$L27,0),2,1),""))</x:f>
      </x:c>
      <x:c r="AX27" s="35" t="str">
        <x:f>IF(OR($A27="",$M27="Yes",$H27="",$I27=""),"",IF(AND(AX$6&gt;=$H27,AX$6&lt;=$I27),IF(AX$6&lt;$H27+ROUNDUP(($I27-$H27+1)*$L27,0),2,1),""))</x:f>
      </x:c>
      <x:c r="AY27" s="35" t="str">
        <x:f>IF(OR($A27="",$M27="Yes",$H27="",$I27=""),"",IF(AND(AY$6&gt;=$H27,AY$6&lt;=$I27),IF(AY$6&lt;$H27+ROUNDUP(($I27-$H27+1)*$L27,0),2,1),""))</x:f>
      </x:c>
      <x:c r="AZ27" s="35" t="str">
        <x:f>IF(OR($A27="",$M27="Yes",$H27="",$I27=""),"",IF(AND(AZ$6&gt;=$H27,AZ$6&lt;=$I27),IF(AZ$6&lt;$H27+ROUNDUP(($I27-$H27+1)*$L27,0),2,1),""))</x:f>
      </x:c>
      <x:c r="BA27" s="35" t="str">
        <x:f>IF(OR($A27="",$M27="Yes",$H27="",$I27=""),"",IF(AND(BA$6&gt;=$H27,BA$6&lt;=$I27),IF(BA$6&lt;$H27+ROUNDUP(($I27-$H27+1)*$L27,0),2,1),""))</x:f>
      </x:c>
      <x:c r="BB27" s="35" t="str">
        <x:f>IF(OR($A27="",$M27="Yes",$H27="",$I27=""),"",IF(AND(BB$6&gt;=$H27,BB$6&lt;=$I27),IF(BB$6&lt;$H27+ROUNDUP(($I27-$H27+1)*$L27,0),2,1),""))</x:f>
      </x:c>
      <x:c r="BC27" s="35" t="str">
        <x:f>IF(OR($A27="",$M27="Yes",$H27="",$I27=""),"",IF(AND(BC$6&gt;=$H27,BC$6&lt;=$I27),IF(BC$6&lt;$H27+ROUNDUP(($I27-$H27+1)*$L27,0),2,1),""))</x:f>
      </x:c>
      <x:c r="BD27" s="35" t="str">
        <x:f>IF(OR($A27="",$M27="Yes",$H27="",$I27=""),"",IF(AND(BD$6&gt;=$H27,BD$6&lt;=$I27),IF(BD$6&lt;$H27+ROUNDUP(($I27-$H27+1)*$L27,0),2,1),""))</x:f>
      </x:c>
      <x:c r="BE27" s="35" t="str">
        <x:f>IF(OR($A27="",$M27="Yes",$H27="",$I27=""),"",IF(AND(BE$6&gt;=$H27,BE$6&lt;=$I27),IF(BE$6&lt;$H27+ROUNDUP(($I27-$H27+1)*$L27,0),2,1),""))</x:f>
      </x:c>
      <x:c r="BF27" s="35" t="str">
        <x:f>IF(OR($A27="",$M27="Yes",$H27="",$I27=""),"",IF(AND(BF$6&gt;=$H27,BF$6&lt;=$I27),IF(BF$6&lt;$H27+ROUNDUP(($I27-$H27+1)*$L27,0),2,1),""))</x:f>
      </x:c>
      <x:c r="BG27" s="35" t="str">
        <x:f>IF(OR($A27="",$M27="Yes",$H27="",$I27=""),"",IF(AND(BG$6&gt;=$H27,BG$6&lt;=$I27),IF(BG$6&lt;$H27+ROUNDUP(($I27-$H27+1)*$L27,0),2,1),""))</x:f>
      </x:c>
      <x:c r="BH27" s="35" t="str">
        <x:f>IF(OR($A27="",$M27="Yes",$H27="",$I27=""),"",IF(AND(BH$6&gt;=$H27,BH$6&lt;=$I27),IF(BH$6&lt;$H27+ROUNDUP(($I27-$H27+1)*$L27,0),2,1),""))</x:f>
      </x:c>
      <x:c r="BI27" s="35" t="str">
        <x:f>IF(OR($A27="",$M27="Yes",$H27="",$I27=""),"",IF(AND(BI$6&gt;=$H27,BI$6&lt;=$I27),IF(BI$6&lt;$H27+ROUNDUP(($I27-$H27+1)*$L27,0),2,1),""))</x:f>
      </x:c>
      <x:c r="BJ27" s="35" t="str">
        <x:f>IF(OR($A27="",$M27="Yes",$H27="",$I27=""),"",IF(AND(BJ$6&gt;=$H27,BJ$6&lt;=$I27),IF(BJ$6&lt;$H27+ROUNDUP(($I27-$H27+1)*$L27,0),2,1),""))</x:f>
      </x:c>
      <x:c r="BK27" s="35" t="str">
        <x:f>IF(OR($A27="",$M27="Yes",$H27="",$I27=""),"",IF(AND(BK$6&gt;=$H27,BK$6&lt;=$I27),IF(BK$6&lt;$H27+ROUNDUP(($I27-$H27+1)*$L27,0),2,1),""))</x:f>
      </x:c>
      <x:c r="BL27" s="35" t="str">
        <x:f>IF(OR($A27="",$M27="Yes",$H27="",$I27=""),"",IF(AND(BL$6&gt;=$H27,BL$6&lt;=$I27),IF(BL$6&lt;$H27+ROUNDUP(($I27-$H27+1)*$L27,0),2,1),""))</x:f>
      </x:c>
      <x:c r="BM27" s="35" t="str">
        <x:f>IF(OR($A27="",$M27="Yes",$H27="",$I27=""),"",IF(AND(BM$6&gt;=$H27,BM$6&lt;=$I27),IF(BM$6&lt;$H27+ROUNDUP(($I27-$H27+1)*$L27,0),2,1),""))</x:f>
      </x:c>
      <x:c r="BN27" s="35" t="str">
        <x:f>IF(OR($A27="",$M27="Yes",$H27="",$I27=""),"",IF(AND(BN$6&gt;=$H27,BN$6&lt;=$I27),IF(BN$6&lt;$H27+ROUNDUP(($I27-$H27+1)*$L27,0),2,1),""))</x:f>
      </x:c>
      <x:c r="BO27" s="35" t="str">
        <x:f>IF(OR($A27="",$M27="Yes",$H27="",$I27=""),"",IF(AND(BO$6&gt;=$H27,BO$6&lt;=$I27),IF(BO$6&lt;$H27+ROUNDUP(($I27-$H27+1)*$L27,0),2,1),""))</x:f>
      </x:c>
      <x:c r="BP27" s="35" t="str">
        <x:f>IF(OR($A27="",$M27="Yes",$H27="",$I27=""),"",IF(AND(BP$6&gt;=$H27,BP$6&lt;=$I27),IF(BP$6&lt;$H27+ROUNDUP(($I27-$H27+1)*$L27,0),2,1),""))</x:f>
      </x:c>
      <x:c r="BQ27" s="35" t="str">
        <x:f>IF(OR($A27="",$M27="Yes",$H27="",$I27=""),"",IF(AND(BQ$6&gt;=$H27,BQ$6&lt;=$I27),IF(BQ$6&lt;$H27+ROUNDUP(($I27-$H27+1)*$L27,0),2,1),""))</x:f>
      </x:c>
      <x:c r="BR27" s="35" t="str">
        <x:f>IF(OR($A27="",$M27="Yes",$H27="",$I27=""),"",IF(AND(BR$6&gt;=$H27,BR$6&lt;=$I27),IF(BR$6&lt;$H27+ROUNDUP(($I27-$H27+1)*$L27,0),2,1),""))</x:f>
      </x:c>
      <x:c r="BS27" s="35" t="str">
        <x:f>IF(OR($A27="",$M27="Yes",$H27="",$I27=""),"",IF(AND(BS$6&gt;=$H27,BS$6&lt;=$I27),IF(BS$6&lt;$H27+ROUNDUP(($I27-$H27+1)*$L27,0),2,1),""))</x:f>
      </x:c>
      <x:c r="BT27" s="35" t="str">
        <x:f>IF(OR($A27="",$M27="Yes",$H27="",$I27=""),"",IF(AND(BT$6&gt;=$H27,BT$6&lt;=$I27),IF(BT$6&lt;$H27+ROUNDUP(($I27-$H27+1)*$L27,0),2,1),""))</x:f>
      </x:c>
      <x:c r="BU27" s="35" t="str">
        <x:f>IF(OR($A27="",$M27="Yes",$H27="",$I27=""),"",IF(AND(BU$6&gt;=$H27,BU$6&lt;=$I27),IF(BU$6&lt;$H27+ROUNDUP(($I27-$H27+1)*$L27,0),2,1),""))</x:f>
      </x:c>
      <x:c r="BV27" s="35" t="str">
        <x:f>IF(OR($A27="",$M27="Yes",$H27="",$I27=""),"",IF(AND(BV$6&gt;=$H27,BV$6&lt;=$I27),IF(BV$6&lt;$H27+ROUNDUP(($I27-$H27+1)*$L27,0),2,1),""))</x:f>
      </x:c>
      <x:c r="BW27" s="35" t="str">
        <x:f>IF(OR($A27="",$M27="Yes",$H27="",$I27=""),"",IF(AND(BW$6&gt;=$H27,BW$6&lt;=$I27),IF(BW$6&lt;$H27+ROUNDUP(($I27-$H27+1)*$L27,0),2,1),""))</x:f>
      </x:c>
      <x:c r="BX27" s="35" t="str">
        <x:f>IF(OR($A27="",$M27="Yes",$H27="",$I27=""),"",IF(AND(BX$6&gt;=$H27,BX$6&lt;=$I27),IF(BX$6&lt;$H27+ROUNDUP(($I27-$H27+1)*$L27,0),2,1),""))</x:f>
      </x:c>
      <x:c r="BY27" s="35" t="str">
        <x:f>IF(OR($A27="",$M27="Yes",$H27="",$I27=""),"",IF(AND(BY$6&gt;=$H27,BY$6&lt;=$I27),IF(BY$6&lt;$H27+ROUNDUP(($I27-$H27+1)*$L27,0),2,1),""))</x:f>
      </x:c>
      <x:c r="BZ27" s="35" t="str">
        <x:f>IF(OR($A27="",$M27="Yes",$H27="",$I27=""),"",IF(AND(BZ$6&gt;=$H27,BZ$6&lt;=$I27),IF(BZ$6&lt;$H27+ROUNDUP(($I27-$H27+1)*$L27,0),2,1),""))</x:f>
      </x:c>
      <x:c r="CA27" s="35" t="str">
        <x:f>IF(OR($A27="",$M27="Yes",$H27="",$I27=""),"",IF(AND(CA$6&gt;=$H27,CA$6&lt;=$I27),IF(CA$6&lt;$H27+ROUNDUP(($I27-$H27+1)*$L27,0),2,1),""))</x:f>
      </x:c>
    </x:row>
    <x:row r="28" ht="24" customHeight="1">
      <x:c r="A28" s="5"/>
      <x:c r="B28" s="5"/>
      <x:c r="C28" s="5"/>
      <x:c r="D28" s="5"/>
      <x:c r="E28" s="5"/>
      <x:c r="F28" s="5"/>
      <x:c r="G28" s="5"/>
      <x:c r="H28" s="10"/>
      <x:c r="I28" s="10"/>
      <x:c r="J28" s="10"/>
      <x:c r="K28" s="10"/>
      <x:c r="L28" s="11"/>
      <x:c r="M28" s="5"/>
      <x:c r="N28" s="16" t="str">
        <x:f>IF(A28="","",IF(M28="Yes","Cancelled",IF(ISBLANK(L28),"Missing %",IF(L28&gt;=1,"Completed",IF(OR(L28&gt;0,NOT(ISBLANK(J28))),"In progress","Not started")))))</x:f>
      </x:c>
      <x:c r="O28" s="16" t="str">
        <x:f>IF(OR(A28="",N28="Completed",N28="Cancelled"),"",IF(ISBLANK(I28),"Missing deadline",IF(I28&lt;'Dashboard'!$B$5,"Overdue",IF(I28='Dashboard'!$B$5,"Due today",IF(I28&lt;='Dashboard'!$B$5+'Dashboard'!$B$6,"Due soon",IF(AND(N28="Not started",H28&lt;'Dashboard'!$B$5),"Starting late",""))))))</x:f>
      </x:c>
      <x:c r="P28" s="5"/>
      <x:c r="Q28" s="16" t="str">
        <x:f>IF(A28="","",IF(COUNTIFS('Tasks &amp; Gantt'!$A$7:$A$155,A28)&gt;1,"Duplicate task ID",IF(COUNTIFS('Campaigns &amp; Budget'!$A$7:$A$8,B28)&lt;&gt;1,"Unknown campaign",IF(OR(ISBLANK(H28),ISBLANK(I28),E28="",ISBLANK(L28)),"Missing dates / PIC / %",IF(OR(L28&lt;0,L28&gt;1),"Invalid completion",IF(I28&lt;H28,"Deadline before start",IF(AND(NOT(ISBLANK(K28)),L28&lt;&gt;1),"Finish entered but not 100%",IF(AND(NOT(ISBLANK(J28)),NOT(ISBLANK(K28)),K28&lt;J28),"Finish before start",""))))))))</x:f>
      </x:c>
      <x:c r="R28" s="1"/>
      <x:c r="S28" s="1"/>
      <x:c r="T28" s="35" t="str">
        <x:f>IF(OR($A28="",$M28="Yes",$H28="",$I28=""),"",IF(AND(T$6&gt;=$H28,T$6&lt;=$I28),IF(T$6&lt;$H28+ROUNDUP(($I28-$H28+1)*$L28,0),2,1),""))</x:f>
      </x:c>
      <x:c r="U28" s="35" t="str">
        <x:f>IF(OR($A28="",$M28="Yes",$H28="",$I28=""),"",IF(AND(U$6&gt;=$H28,U$6&lt;=$I28),IF(U$6&lt;$H28+ROUNDUP(($I28-$H28+1)*$L28,0),2,1),""))</x:f>
      </x:c>
      <x:c r="V28" s="35" t="str">
        <x:f>IF(OR($A28="",$M28="Yes",$H28="",$I28=""),"",IF(AND(V$6&gt;=$H28,V$6&lt;=$I28),IF(V$6&lt;$H28+ROUNDUP(($I28-$H28+1)*$L28,0),2,1),""))</x:f>
      </x:c>
      <x:c r="W28" s="35" t="str">
        <x:f>IF(OR($A28="",$M28="Yes",$H28="",$I28=""),"",IF(AND(W$6&gt;=$H28,W$6&lt;=$I28),IF(W$6&lt;$H28+ROUNDUP(($I28-$H28+1)*$L28,0),2,1),""))</x:f>
      </x:c>
      <x:c r="X28" s="35" t="str">
        <x:f>IF(OR($A28="",$M28="Yes",$H28="",$I28=""),"",IF(AND(X$6&gt;=$H28,X$6&lt;=$I28),IF(X$6&lt;$H28+ROUNDUP(($I28-$H28+1)*$L28,0),2,1),""))</x:f>
      </x:c>
      <x:c r="Y28" s="35" t="str">
        <x:f>IF(OR($A28="",$M28="Yes",$H28="",$I28=""),"",IF(AND(Y$6&gt;=$H28,Y$6&lt;=$I28),IF(Y$6&lt;$H28+ROUNDUP(($I28-$H28+1)*$L28,0),2,1),""))</x:f>
      </x:c>
      <x:c r="Z28" s="35" t="str">
        <x:f>IF(OR($A28="",$M28="Yes",$H28="",$I28=""),"",IF(AND(Z$6&gt;=$H28,Z$6&lt;=$I28),IF(Z$6&lt;$H28+ROUNDUP(($I28-$H28+1)*$L28,0),2,1),""))</x:f>
      </x:c>
      <x:c r="AA28" s="35" t="str">
        <x:f>IF(OR($A28="",$M28="Yes",$H28="",$I28=""),"",IF(AND(AA$6&gt;=$H28,AA$6&lt;=$I28),IF(AA$6&lt;$H28+ROUNDUP(($I28-$H28+1)*$L28,0),2,1),""))</x:f>
      </x:c>
      <x:c r="AB28" s="35" t="str">
        <x:f>IF(OR($A28="",$M28="Yes",$H28="",$I28=""),"",IF(AND(AB$6&gt;=$H28,AB$6&lt;=$I28),IF(AB$6&lt;$H28+ROUNDUP(($I28-$H28+1)*$L28,0),2,1),""))</x:f>
      </x:c>
      <x:c r="AC28" s="35" t="str">
        <x:f>IF(OR($A28="",$M28="Yes",$H28="",$I28=""),"",IF(AND(AC$6&gt;=$H28,AC$6&lt;=$I28),IF(AC$6&lt;$H28+ROUNDUP(($I28-$H28+1)*$L28,0),2,1),""))</x:f>
      </x:c>
      <x:c r="AD28" s="35" t="str">
        <x:f>IF(OR($A28="",$M28="Yes",$H28="",$I28=""),"",IF(AND(AD$6&gt;=$H28,AD$6&lt;=$I28),IF(AD$6&lt;$H28+ROUNDUP(($I28-$H28+1)*$L28,0),2,1),""))</x:f>
      </x:c>
      <x:c r="AE28" s="35" t="str">
        <x:f>IF(OR($A28="",$M28="Yes",$H28="",$I28=""),"",IF(AND(AE$6&gt;=$H28,AE$6&lt;=$I28),IF(AE$6&lt;$H28+ROUNDUP(($I28-$H28+1)*$L28,0),2,1),""))</x:f>
      </x:c>
      <x:c r="AF28" s="35" t="str">
        <x:f>IF(OR($A28="",$M28="Yes",$H28="",$I28=""),"",IF(AND(AF$6&gt;=$H28,AF$6&lt;=$I28),IF(AF$6&lt;$H28+ROUNDUP(($I28-$H28+1)*$L28,0),2,1),""))</x:f>
      </x:c>
      <x:c r="AG28" s="35" t="str">
        <x:f>IF(OR($A28="",$M28="Yes",$H28="",$I28=""),"",IF(AND(AG$6&gt;=$H28,AG$6&lt;=$I28),IF(AG$6&lt;$H28+ROUNDUP(($I28-$H28+1)*$L28,0),2,1),""))</x:f>
      </x:c>
      <x:c r="AH28" s="35" t="str">
        <x:f>IF(OR($A28="",$M28="Yes",$H28="",$I28=""),"",IF(AND(AH$6&gt;=$H28,AH$6&lt;=$I28),IF(AH$6&lt;$H28+ROUNDUP(($I28-$H28+1)*$L28,0),2,1),""))</x:f>
      </x:c>
      <x:c r="AI28" s="35" t="str">
        <x:f>IF(OR($A28="",$M28="Yes",$H28="",$I28=""),"",IF(AND(AI$6&gt;=$H28,AI$6&lt;=$I28),IF(AI$6&lt;$H28+ROUNDUP(($I28-$H28+1)*$L28,0),2,1),""))</x:f>
      </x:c>
      <x:c r="AJ28" s="35" t="str">
        <x:f>IF(OR($A28="",$M28="Yes",$H28="",$I28=""),"",IF(AND(AJ$6&gt;=$H28,AJ$6&lt;=$I28),IF(AJ$6&lt;$H28+ROUNDUP(($I28-$H28+1)*$L28,0),2,1),""))</x:f>
      </x:c>
      <x:c r="AK28" s="35" t="str">
        <x:f>IF(OR($A28="",$M28="Yes",$H28="",$I28=""),"",IF(AND(AK$6&gt;=$H28,AK$6&lt;=$I28),IF(AK$6&lt;$H28+ROUNDUP(($I28-$H28+1)*$L28,0),2,1),""))</x:f>
      </x:c>
      <x:c r="AL28" s="35" t="str">
        <x:f>IF(OR($A28="",$M28="Yes",$H28="",$I28=""),"",IF(AND(AL$6&gt;=$H28,AL$6&lt;=$I28),IF(AL$6&lt;$H28+ROUNDUP(($I28-$H28+1)*$L28,0),2,1),""))</x:f>
      </x:c>
      <x:c r="AM28" s="35" t="str">
        <x:f>IF(OR($A28="",$M28="Yes",$H28="",$I28=""),"",IF(AND(AM$6&gt;=$H28,AM$6&lt;=$I28),IF(AM$6&lt;$H28+ROUNDUP(($I28-$H28+1)*$L28,0),2,1),""))</x:f>
      </x:c>
      <x:c r="AN28" s="35" t="str">
        <x:f>IF(OR($A28="",$M28="Yes",$H28="",$I28=""),"",IF(AND(AN$6&gt;=$H28,AN$6&lt;=$I28),IF(AN$6&lt;$H28+ROUNDUP(($I28-$H28+1)*$L28,0),2,1),""))</x:f>
      </x:c>
      <x:c r="AO28" s="35" t="str">
        <x:f>IF(OR($A28="",$M28="Yes",$H28="",$I28=""),"",IF(AND(AO$6&gt;=$H28,AO$6&lt;=$I28),IF(AO$6&lt;$H28+ROUNDUP(($I28-$H28+1)*$L28,0),2,1),""))</x:f>
      </x:c>
      <x:c r="AP28" s="35" t="str">
        <x:f>IF(OR($A28="",$M28="Yes",$H28="",$I28=""),"",IF(AND(AP$6&gt;=$H28,AP$6&lt;=$I28),IF(AP$6&lt;$H28+ROUNDUP(($I28-$H28+1)*$L28,0),2,1),""))</x:f>
      </x:c>
      <x:c r="AQ28" s="35" t="str">
        <x:f>IF(OR($A28="",$M28="Yes",$H28="",$I28=""),"",IF(AND(AQ$6&gt;=$H28,AQ$6&lt;=$I28),IF(AQ$6&lt;$H28+ROUNDUP(($I28-$H28+1)*$L28,0),2,1),""))</x:f>
      </x:c>
      <x:c r="AR28" s="35" t="str">
        <x:f>IF(OR($A28="",$M28="Yes",$H28="",$I28=""),"",IF(AND(AR$6&gt;=$H28,AR$6&lt;=$I28),IF(AR$6&lt;$H28+ROUNDUP(($I28-$H28+1)*$L28,0),2,1),""))</x:f>
      </x:c>
      <x:c r="AS28" s="35" t="str">
        <x:f>IF(OR($A28="",$M28="Yes",$H28="",$I28=""),"",IF(AND(AS$6&gt;=$H28,AS$6&lt;=$I28),IF(AS$6&lt;$H28+ROUNDUP(($I28-$H28+1)*$L28,0),2,1),""))</x:f>
      </x:c>
      <x:c r="AT28" s="35" t="str">
        <x:f>IF(OR($A28="",$M28="Yes",$H28="",$I28=""),"",IF(AND(AT$6&gt;=$H28,AT$6&lt;=$I28),IF(AT$6&lt;$H28+ROUNDUP(($I28-$H28+1)*$L28,0),2,1),""))</x:f>
      </x:c>
      <x:c r="AU28" s="35" t="str">
        <x:f>IF(OR($A28="",$M28="Yes",$H28="",$I28=""),"",IF(AND(AU$6&gt;=$H28,AU$6&lt;=$I28),IF(AU$6&lt;$H28+ROUNDUP(($I28-$H28+1)*$L28,0),2,1),""))</x:f>
      </x:c>
      <x:c r="AV28" s="35" t="str">
        <x:f>IF(OR($A28="",$M28="Yes",$H28="",$I28=""),"",IF(AND(AV$6&gt;=$H28,AV$6&lt;=$I28),IF(AV$6&lt;$H28+ROUNDUP(($I28-$H28+1)*$L28,0),2,1),""))</x:f>
      </x:c>
      <x:c r="AW28" s="35" t="str">
        <x:f>IF(OR($A28="",$M28="Yes",$H28="",$I28=""),"",IF(AND(AW$6&gt;=$H28,AW$6&lt;=$I28),IF(AW$6&lt;$H28+ROUNDUP(($I28-$H28+1)*$L28,0),2,1),""))</x:f>
      </x:c>
      <x:c r="AX28" s="35" t="str">
        <x:f>IF(OR($A28="",$M28="Yes",$H28="",$I28=""),"",IF(AND(AX$6&gt;=$H28,AX$6&lt;=$I28),IF(AX$6&lt;$H28+ROUNDUP(($I28-$H28+1)*$L28,0),2,1),""))</x:f>
      </x:c>
      <x:c r="AY28" s="35" t="str">
        <x:f>IF(OR($A28="",$M28="Yes",$H28="",$I28=""),"",IF(AND(AY$6&gt;=$H28,AY$6&lt;=$I28),IF(AY$6&lt;$H28+ROUNDUP(($I28-$H28+1)*$L28,0),2,1),""))</x:f>
      </x:c>
      <x:c r="AZ28" s="35" t="str">
        <x:f>IF(OR($A28="",$M28="Yes",$H28="",$I28=""),"",IF(AND(AZ$6&gt;=$H28,AZ$6&lt;=$I28),IF(AZ$6&lt;$H28+ROUNDUP(($I28-$H28+1)*$L28,0),2,1),""))</x:f>
      </x:c>
      <x:c r="BA28" s="35" t="str">
        <x:f>IF(OR($A28="",$M28="Yes",$H28="",$I28=""),"",IF(AND(BA$6&gt;=$H28,BA$6&lt;=$I28),IF(BA$6&lt;$H28+ROUNDUP(($I28-$H28+1)*$L28,0),2,1),""))</x:f>
      </x:c>
      <x:c r="BB28" s="35" t="str">
        <x:f>IF(OR($A28="",$M28="Yes",$H28="",$I28=""),"",IF(AND(BB$6&gt;=$H28,BB$6&lt;=$I28),IF(BB$6&lt;$H28+ROUNDUP(($I28-$H28+1)*$L28,0),2,1),""))</x:f>
      </x:c>
      <x:c r="BC28" s="35" t="str">
        <x:f>IF(OR($A28="",$M28="Yes",$H28="",$I28=""),"",IF(AND(BC$6&gt;=$H28,BC$6&lt;=$I28),IF(BC$6&lt;$H28+ROUNDUP(($I28-$H28+1)*$L28,0),2,1),""))</x:f>
      </x:c>
      <x:c r="BD28" s="35" t="str">
        <x:f>IF(OR($A28="",$M28="Yes",$H28="",$I28=""),"",IF(AND(BD$6&gt;=$H28,BD$6&lt;=$I28),IF(BD$6&lt;$H28+ROUNDUP(($I28-$H28+1)*$L28,0),2,1),""))</x:f>
      </x:c>
      <x:c r="BE28" s="35" t="str">
        <x:f>IF(OR($A28="",$M28="Yes",$H28="",$I28=""),"",IF(AND(BE$6&gt;=$H28,BE$6&lt;=$I28),IF(BE$6&lt;$H28+ROUNDUP(($I28-$H28+1)*$L28,0),2,1),""))</x:f>
      </x:c>
      <x:c r="BF28" s="35" t="str">
        <x:f>IF(OR($A28="",$M28="Yes",$H28="",$I28=""),"",IF(AND(BF$6&gt;=$H28,BF$6&lt;=$I28),IF(BF$6&lt;$H28+ROUNDUP(($I28-$H28+1)*$L28,0),2,1),""))</x:f>
      </x:c>
      <x:c r="BG28" s="35" t="str">
        <x:f>IF(OR($A28="",$M28="Yes",$H28="",$I28=""),"",IF(AND(BG$6&gt;=$H28,BG$6&lt;=$I28),IF(BG$6&lt;$H28+ROUNDUP(($I28-$H28+1)*$L28,0),2,1),""))</x:f>
      </x:c>
      <x:c r="BH28" s="35" t="str">
        <x:f>IF(OR($A28="",$M28="Yes",$H28="",$I28=""),"",IF(AND(BH$6&gt;=$H28,BH$6&lt;=$I28),IF(BH$6&lt;$H28+ROUNDUP(($I28-$H28+1)*$L28,0),2,1),""))</x:f>
      </x:c>
      <x:c r="BI28" s="35" t="str">
        <x:f>IF(OR($A28="",$M28="Yes",$H28="",$I28=""),"",IF(AND(BI$6&gt;=$H28,BI$6&lt;=$I28),IF(BI$6&lt;$H28+ROUNDUP(($I28-$H28+1)*$L28,0),2,1),""))</x:f>
      </x:c>
      <x:c r="BJ28" s="35" t="str">
        <x:f>IF(OR($A28="",$M28="Yes",$H28="",$I28=""),"",IF(AND(BJ$6&gt;=$H28,BJ$6&lt;=$I28),IF(BJ$6&lt;$H28+ROUNDUP(($I28-$H28+1)*$L28,0),2,1),""))</x:f>
      </x:c>
      <x:c r="BK28" s="35" t="str">
        <x:f>IF(OR($A28="",$M28="Yes",$H28="",$I28=""),"",IF(AND(BK$6&gt;=$H28,BK$6&lt;=$I28),IF(BK$6&lt;$H28+ROUNDUP(($I28-$H28+1)*$L28,0),2,1),""))</x:f>
      </x:c>
      <x:c r="BL28" s="35" t="str">
        <x:f>IF(OR($A28="",$M28="Yes",$H28="",$I28=""),"",IF(AND(BL$6&gt;=$H28,BL$6&lt;=$I28),IF(BL$6&lt;$H28+ROUNDUP(($I28-$H28+1)*$L28,0),2,1),""))</x:f>
      </x:c>
      <x:c r="BM28" s="35" t="str">
        <x:f>IF(OR($A28="",$M28="Yes",$H28="",$I28=""),"",IF(AND(BM$6&gt;=$H28,BM$6&lt;=$I28),IF(BM$6&lt;$H28+ROUNDUP(($I28-$H28+1)*$L28,0),2,1),""))</x:f>
      </x:c>
      <x:c r="BN28" s="35" t="str">
        <x:f>IF(OR($A28="",$M28="Yes",$H28="",$I28=""),"",IF(AND(BN$6&gt;=$H28,BN$6&lt;=$I28),IF(BN$6&lt;$H28+ROUNDUP(($I28-$H28+1)*$L28,0),2,1),""))</x:f>
      </x:c>
      <x:c r="BO28" s="35" t="str">
        <x:f>IF(OR($A28="",$M28="Yes",$H28="",$I28=""),"",IF(AND(BO$6&gt;=$H28,BO$6&lt;=$I28),IF(BO$6&lt;$H28+ROUNDUP(($I28-$H28+1)*$L28,0),2,1),""))</x:f>
      </x:c>
      <x:c r="BP28" s="35" t="str">
        <x:f>IF(OR($A28="",$M28="Yes",$H28="",$I28=""),"",IF(AND(BP$6&gt;=$H28,BP$6&lt;=$I28),IF(BP$6&lt;$H28+ROUNDUP(($I28-$H28+1)*$L28,0),2,1),""))</x:f>
      </x:c>
      <x:c r="BQ28" s="35" t="str">
        <x:f>IF(OR($A28="",$M28="Yes",$H28="",$I28=""),"",IF(AND(BQ$6&gt;=$H28,BQ$6&lt;=$I28),IF(BQ$6&lt;$H28+ROUNDUP(($I28-$H28+1)*$L28,0),2,1),""))</x:f>
      </x:c>
      <x:c r="BR28" s="35" t="str">
        <x:f>IF(OR($A28="",$M28="Yes",$H28="",$I28=""),"",IF(AND(BR$6&gt;=$H28,BR$6&lt;=$I28),IF(BR$6&lt;$H28+ROUNDUP(($I28-$H28+1)*$L28,0),2,1),""))</x:f>
      </x:c>
      <x:c r="BS28" s="35" t="str">
        <x:f>IF(OR($A28="",$M28="Yes",$H28="",$I28=""),"",IF(AND(BS$6&gt;=$H28,BS$6&lt;=$I28),IF(BS$6&lt;$H28+ROUNDUP(($I28-$H28+1)*$L28,0),2,1),""))</x:f>
      </x:c>
      <x:c r="BT28" s="35" t="str">
        <x:f>IF(OR($A28="",$M28="Yes",$H28="",$I28=""),"",IF(AND(BT$6&gt;=$H28,BT$6&lt;=$I28),IF(BT$6&lt;$H28+ROUNDUP(($I28-$H28+1)*$L28,0),2,1),""))</x:f>
      </x:c>
      <x:c r="BU28" s="35" t="str">
        <x:f>IF(OR($A28="",$M28="Yes",$H28="",$I28=""),"",IF(AND(BU$6&gt;=$H28,BU$6&lt;=$I28),IF(BU$6&lt;$H28+ROUNDUP(($I28-$H28+1)*$L28,0),2,1),""))</x:f>
      </x:c>
      <x:c r="BV28" s="35" t="str">
        <x:f>IF(OR($A28="",$M28="Yes",$H28="",$I28=""),"",IF(AND(BV$6&gt;=$H28,BV$6&lt;=$I28),IF(BV$6&lt;$H28+ROUNDUP(($I28-$H28+1)*$L28,0),2,1),""))</x:f>
      </x:c>
      <x:c r="BW28" s="35" t="str">
        <x:f>IF(OR($A28="",$M28="Yes",$H28="",$I28=""),"",IF(AND(BW$6&gt;=$H28,BW$6&lt;=$I28),IF(BW$6&lt;$H28+ROUNDUP(($I28-$H28+1)*$L28,0),2,1),""))</x:f>
      </x:c>
      <x:c r="BX28" s="35" t="str">
        <x:f>IF(OR($A28="",$M28="Yes",$H28="",$I28=""),"",IF(AND(BX$6&gt;=$H28,BX$6&lt;=$I28),IF(BX$6&lt;$H28+ROUNDUP(($I28-$H28+1)*$L28,0),2,1),""))</x:f>
      </x:c>
      <x:c r="BY28" s="35" t="str">
        <x:f>IF(OR($A28="",$M28="Yes",$H28="",$I28=""),"",IF(AND(BY$6&gt;=$H28,BY$6&lt;=$I28),IF(BY$6&lt;$H28+ROUNDUP(($I28-$H28+1)*$L28,0),2,1),""))</x:f>
      </x:c>
      <x:c r="BZ28" s="35" t="str">
        <x:f>IF(OR($A28="",$M28="Yes",$H28="",$I28=""),"",IF(AND(BZ$6&gt;=$H28,BZ$6&lt;=$I28),IF(BZ$6&lt;$H28+ROUNDUP(($I28-$H28+1)*$L28,0),2,1),""))</x:f>
      </x:c>
      <x:c r="CA28" s="35" t="str">
        <x:f>IF(OR($A28="",$M28="Yes",$H28="",$I28=""),"",IF(AND(CA$6&gt;=$H28,CA$6&lt;=$I28),IF(CA$6&lt;$H28+ROUNDUP(($I28-$H28+1)*$L28,0),2,1),""))</x:f>
      </x:c>
    </x:row>
    <x:row r="29" ht="24" customHeight="1">
      <x:c r="A29" s="5"/>
      <x:c r="B29" s="5"/>
      <x:c r="C29" s="5"/>
      <x:c r="D29" s="5"/>
      <x:c r="E29" s="5"/>
      <x:c r="F29" s="5"/>
      <x:c r="G29" s="5"/>
      <x:c r="H29" s="10"/>
      <x:c r="I29" s="10"/>
      <x:c r="J29" s="10"/>
      <x:c r="K29" s="10"/>
      <x:c r="L29" s="11"/>
      <x:c r="M29" s="5"/>
      <x:c r="N29" s="16" t="str">
        <x:f>IF(A29="","",IF(M29="Yes","Cancelled",IF(ISBLANK(L29),"Missing %",IF(L29&gt;=1,"Completed",IF(OR(L29&gt;0,NOT(ISBLANK(J29))),"In progress","Not started")))))</x:f>
      </x:c>
      <x:c r="O29" s="16" t="str">
        <x:f>IF(OR(A29="",N29="Completed",N29="Cancelled"),"",IF(ISBLANK(I29),"Missing deadline",IF(I29&lt;'Dashboard'!$B$5,"Overdue",IF(I29='Dashboard'!$B$5,"Due today",IF(I29&lt;='Dashboard'!$B$5+'Dashboard'!$B$6,"Due soon",IF(AND(N29="Not started",H29&lt;'Dashboard'!$B$5),"Starting late",""))))))</x:f>
      </x:c>
      <x:c r="P29" s="5"/>
      <x:c r="Q29" s="16" t="str">
        <x:f>IF(A29="","",IF(COUNTIFS('Tasks &amp; Gantt'!$A$7:$A$155,A29)&gt;1,"Duplicate task ID",IF(COUNTIFS('Campaigns &amp; Budget'!$A$7:$A$8,B29)&lt;&gt;1,"Unknown campaign",IF(OR(ISBLANK(H29),ISBLANK(I29),E29="",ISBLANK(L29)),"Missing dates / PIC / %",IF(OR(L29&lt;0,L29&gt;1),"Invalid completion",IF(I29&lt;H29,"Deadline before start",IF(AND(NOT(ISBLANK(K29)),L29&lt;&gt;1),"Finish entered but not 100%",IF(AND(NOT(ISBLANK(J29)),NOT(ISBLANK(K29)),K29&lt;J29),"Finish before start",""))))))))</x:f>
      </x:c>
      <x:c r="R29" s="1"/>
      <x:c r="S29" s="1"/>
      <x:c r="T29" s="35" t="str">
        <x:f>IF(OR($A29="",$M29="Yes",$H29="",$I29=""),"",IF(AND(T$6&gt;=$H29,T$6&lt;=$I29),IF(T$6&lt;$H29+ROUNDUP(($I29-$H29+1)*$L29,0),2,1),""))</x:f>
      </x:c>
      <x:c r="U29" s="35" t="str">
        <x:f>IF(OR($A29="",$M29="Yes",$H29="",$I29=""),"",IF(AND(U$6&gt;=$H29,U$6&lt;=$I29),IF(U$6&lt;$H29+ROUNDUP(($I29-$H29+1)*$L29,0),2,1),""))</x:f>
      </x:c>
      <x:c r="V29" s="35" t="str">
        <x:f>IF(OR($A29="",$M29="Yes",$H29="",$I29=""),"",IF(AND(V$6&gt;=$H29,V$6&lt;=$I29),IF(V$6&lt;$H29+ROUNDUP(($I29-$H29+1)*$L29,0),2,1),""))</x:f>
      </x:c>
      <x:c r="W29" s="35" t="str">
        <x:f>IF(OR($A29="",$M29="Yes",$H29="",$I29=""),"",IF(AND(W$6&gt;=$H29,W$6&lt;=$I29),IF(W$6&lt;$H29+ROUNDUP(($I29-$H29+1)*$L29,0),2,1),""))</x:f>
      </x:c>
      <x:c r="X29" s="35" t="str">
        <x:f>IF(OR($A29="",$M29="Yes",$H29="",$I29=""),"",IF(AND(X$6&gt;=$H29,X$6&lt;=$I29),IF(X$6&lt;$H29+ROUNDUP(($I29-$H29+1)*$L29,0),2,1),""))</x:f>
      </x:c>
      <x:c r="Y29" s="35" t="str">
        <x:f>IF(OR($A29="",$M29="Yes",$H29="",$I29=""),"",IF(AND(Y$6&gt;=$H29,Y$6&lt;=$I29),IF(Y$6&lt;$H29+ROUNDUP(($I29-$H29+1)*$L29,0),2,1),""))</x:f>
      </x:c>
      <x:c r="Z29" s="35" t="str">
        <x:f>IF(OR($A29="",$M29="Yes",$H29="",$I29=""),"",IF(AND(Z$6&gt;=$H29,Z$6&lt;=$I29),IF(Z$6&lt;$H29+ROUNDUP(($I29-$H29+1)*$L29,0),2,1),""))</x:f>
      </x:c>
      <x:c r="AA29" s="35" t="str">
        <x:f>IF(OR($A29="",$M29="Yes",$H29="",$I29=""),"",IF(AND(AA$6&gt;=$H29,AA$6&lt;=$I29),IF(AA$6&lt;$H29+ROUNDUP(($I29-$H29+1)*$L29,0),2,1),""))</x:f>
      </x:c>
      <x:c r="AB29" s="35" t="str">
        <x:f>IF(OR($A29="",$M29="Yes",$H29="",$I29=""),"",IF(AND(AB$6&gt;=$H29,AB$6&lt;=$I29),IF(AB$6&lt;$H29+ROUNDUP(($I29-$H29+1)*$L29,0),2,1),""))</x:f>
      </x:c>
      <x:c r="AC29" s="35" t="str">
        <x:f>IF(OR($A29="",$M29="Yes",$H29="",$I29=""),"",IF(AND(AC$6&gt;=$H29,AC$6&lt;=$I29),IF(AC$6&lt;$H29+ROUNDUP(($I29-$H29+1)*$L29,0),2,1),""))</x:f>
      </x:c>
      <x:c r="AD29" s="35" t="str">
        <x:f>IF(OR($A29="",$M29="Yes",$H29="",$I29=""),"",IF(AND(AD$6&gt;=$H29,AD$6&lt;=$I29),IF(AD$6&lt;$H29+ROUNDUP(($I29-$H29+1)*$L29,0),2,1),""))</x:f>
      </x:c>
      <x:c r="AE29" s="35" t="str">
        <x:f>IF(OR($A29="",$M29="Yes",$H29="",$I29=""),"",IF(AND(AE$6&gt;=$H29,AE$6&lt;=$I29),IF(AE$6&lt;$H29+ROUNDUP(($I29-$H29+1)*$L29,0),2,1),""))</x:f>
      </x:c>
      <x:c r="AF29" s="35" t="str">
        <x:f>IF(OR($A29="",$M29="Yes",$H29="",$I29=""),"",IF(AND(AF$6&gt;=$H29,AF$6&lt;=$I29),IF(AF$6&lt;$H29+ROUNDUP(($I29-$H29+1)*$L29,0),2,1),""))</x:f>
      </x:c>
      <x:c r="AG29" s="35" t="str">
        <x:f>IF(OR($A29="",$M29="Yes",$H29="",$I29=""),"",IF(AND(AG$6&gt;=$H29,AG$6&lt;=$I29),IF(AG$6&lt;$H29+ROUNDUP(($I29-$H29+1)*$L29,0),2,1),""))</x:f>
      </x:c>
      <x:c r="AH29" s="35" t="str">
        <x:f>IF(OR($A29="",$M29="Yes",$H29="",$I29=""),"",IF(AND(AH$6&gt;=$H29,AH$6&lt;=$I29),IF(AH$6&lt;$H29+ROUNDUP(($I29-$H29+1)*$L29,0),2,1),""))</x:f>
      </x:c>
      <x:c r="AI29" s="35" t="str">
        <x:f>IF(OR($A29="",$M29="Yes",$H29="",$I29=""),"",IF(AND(AI$6&gt;=$H29,AI$6&lt;=$I29),IF(AI$6&lt;$H29+ROUNDUP(($I29-$H29+1)*$L29,0),2,1),""))</x:f>
      </x:c>
      <x:c r="AJ29" s="35" t="str">
        <x:f>IF(OR($A29="",$M29="Yes",$H29="",$I29=""),"",IF(AND(AJ$6&gt;=$H29,AJ$6&lt;=$I29),IF(AJ$6&lt;$H29+ROUNDUP(($I29-$H29+1)*$L29,0),2,1),""))</x:f>
      </x:c>
      <x:c r="AK29" s="35" t="str">
        <x:f>IF(OR($A29="",$M29="Yes",$H29="",$I29=""),"",IF(AND(AK$6&gt;=$H29,AK$6&lt;=$I29),IF(AK$6&lt;$H29+ROUNDUP(($I29-$H29+1)*$L29,0),2,1),""))</x:f>
      </x:c>
      <x:c r="AL29" s="35" t="str">
        <x:f>IF(OR($A29="",$M29="Yes",$H29="",$I29=""),"",IF(AND(AL$6&gt;=$H29,AL$6&lt;=$I29),IF(AL$6&lt;$H29+ROUNDUP(($I29-$H29+1)*$L29,0),2,1),""))</x:f>
      </x:c>
      <x:c r="AM29" s="35" t="str">
        <x:f>IF(OR($A29="",$M29="Yes",$H29="",$I29=""),"",IF(AND(AM$6&gt;=$H29,AM$6&lt;=$I29),IF(AM$6&lt;$H29+ROUNDUP(($I29-$H29+1)*$L29,0),2,1),""))</x:f>
      </x:c>
      <x:c r="AN29" s="35" t="str">
        <x:f>IF(OR($A29="",$M29="Yes",$H29="",$I29=""),"",IF(AND(AN$6&gt;=$H29,AN$6&lt;=$I29),IF(AN$6&lt;$H29+ROUNDUP(($I29-$H29+1)*$L29,0),2,1),""))</x:f>
      </x:c>
      <x:c r="AO29" s="35" t="str">
        <x:f>IF(OR($A29="",$M29="Yes",$H29="",$I29=""),"",IF(AND(AO$6&gt;=$H29,AO$6&lt;=$I29),IF(AO$6&lt;$H29+ROUNDUP(($I29-$H29+1)*$L29,0),2,1),""))</x:f>
      </x:c>
      <x:c r="AP29" s="35" t="str">
        <x:f>IF(OR($A29="",$M29="Yes",$H29="",$I29=""),"",IF(AND(AP$6&gt;=$H29,AP$6&lt;=$I29),IF(AP$6&lt;$H29+ROUNDUP(($I29-$H29+1)*$L29,0),2,1),""))</x:f>
      </x:c>
      <x:c r="AQ29" s="35" t="str">
        <x:f>IF(OR($A29="",$M29="Yes",$H29="",$I29=""),"",IF(AND(AQ$6&gt;=$H29,AQ$6&lt;=$I29),IF(AQ$6&lt;$H29+ROUNDUP(($I29-$H29+1)*$L29,0),2,1),""))</x:f>
      </x:c>
      <x:c r="AR29" s="35" t="str">
        <x:f>IF(OR($A29="",$M29="Yes",$H29="",$I29=""),"",IF(AND(AR$6&gt;=$H29,AR$6&lt;=$I29),IF(AR$6&lt;$H29+ROUNDUP(($I29-$H29+1)*$L29,0),2,1),""))</x:f>
      </x:c>
      <x:c r="AS29" s="35" t="str">
        <x:f>IF(OR($A29="",$M29="Yes",$H29="",$I29=""),"",IF(AND(AS$6&gt;=$H29,AS$6&lt;=$I29),IF(AS$6&lt;$H29+ROUNDUP(($I29-$H29+1)*$L29,0),2,1),""))</x:f>
      </x:c>
      <x:c r="AT29" s="35" t="str">
        <x:f>IF(OR($A29="",$M29="Yes",$H29="",$I29=""),"",IF(AND(AT$6&gt;=$H29,AT$6&lt;=$I29),IF(AT$6&lt;$H29+ROUNDUP(($I29-$H29+1)*$L29,0),2,1),""))</x:f>
      </x:c>
      <x:c r="AU29" s="35" t="str">
        <x:f>IF(OR($A29="",$M29="Yes",$H29="",$I29=""),"",IF(AND(AU$6&gt;=$H29,AU$6&lt;=$I29),IF(AU$6&lt;$H29+ROUNDUP(($I29-$H29+1)*$L29,0),2,1),""))</x:f>
      </x:c>
      <x:c r="AV29" s="35" t="str">
        <x:f>IF(OR($A29="",$M29="Yes",$H29="",$I29=""),"",IF(AND(AV$6&gt;=$H29,AV$6&lt;=$I29),IF(AV$6&lt;$H29+ROUNDUP(($I29-$H29+1)*$L29,0),2,1),""))</x:f>
      </x:c>
      <x:c r="AW29" s="35" t="str">
        <x:f>IF(OR($A29="",$M29="Yes",$H29="",$I29=""),"",IF(AND(AW$6&gt;=$H29,AW$6&lt;=$I29),IF(AW$6&lt;$H29+ROUNDUP(($I29-$H29+1)*$L29,0),2,1),""))</x:f>
      </x:c>
      <x:c r="AX29" s="35" t="str">
        <x:f>IF(OR($A29="",$M29="Yes",$H29="",$I29=""),"",IF(AND(AX$6&gt;=$H29,AX$6&lt;=$I29),IF(AX$6&lt;$H29+ROUNDUP(($I29-$H29+1)*$L29,0),2,1),""))</x:f>
      </x:c>
      <x:c r="AY29" s="35" t="str">
        <x:f>IF(OR($A29="",$M29="Yes",$H29="",$I29=""),"",IF(AND(AY$6&gt;=$H29,AY$6&lt;=$I29),IF(AY$6&lt;$H29+ROUNDUP(($I29-$H29+1)*$L29,0),2,1),""))</x:f>
      </x:c>
      <x:c r="AZ29" s="35" t="str">
        <x:f>IF(OR($A29="",$M29="Yes",$H29="",$I29=""),"",IF(AND(AZ$6&gt;=$H29,AZ$6&lt;=$I29),IF(AZ$6&lt;$H29+ROUNDUP(($I29-$H29+1)*$L29,0),2,1),""))</x:f>
      </x:c>
      <x:c r="BA29" s="35" t="str">
        <x:f>IF(OR($A29="",$M29="Yes",$H29="",$I29=""),"",IF(AND(BA$6&gt;=$H29,BA$6&lt;=$I29),IF(BA$6&lt;$H29+ROUNDUP(($I29-$H29+1)*$L29,0),2,1),""))</x:f>
      </x:c>
      <x:c r="BB29" s="35" t="str">
        <x:f>IF(OR($A29="",$M29="Yes",$H29="",$I29=""),"",IF(AND(BB$6&gt;=$H29,BB$6&lt;=$I29),IF(BB$6&lt;$H29+ROUNDUP(($I29-$H29+1)*$L29,0),2,1),""))</x:f>
      </x:c>
      <x:c r="BC29" s="35" t="str">
        <x:f>IF(OR($A29="",$M29="Yes",$H29="",$I29=""),"",IF(AND(BC$6&gt;=$H29,BC$6&lt;=$I29),IF(BC$6&lt;$H29+ROUNDUP(($I29-$H29+1)*$L29,0),2,1),""))</x:f>
      </x:c>
      <x:c r="BD29" s="35" t="str">
        <x:f>IF(OR($A29="",$M29="Yes",$H29="",$I29=""),"",IF(AND(BD$6&gt;=$H29,BD$6&lt;=$I29),IF(BD$6&lt;$H29+ROUNDUP(($I29-$H29+1)*$L29,0),2,1),""))</x:f>
      </x:c>
      <x:c r="BE29" s="35" t="str">
        <x:f>IF(OR($A29="",$M29="Yes",$H29="",$I29=""),"",IF(AND(BE$6&gt;=$H29,BE$6&lt;=$I29),IF(BE$6&lt;$H29+ROUNDUP(($I29-$H29+1)*$L29,0),2,1),""))</x:f>
      </x:c>
      <x:c r="BF29" s="35" t="str">
        <x:f>IF(OR($A29="",$M29="Yes",$H29="",$I29=""),"",IF(AND(BF$6&gt;=$H29,BF$6&lt;=$I29),IF(BF$6&lt;$H29+ROUNDUP(($I29-$H29+1)*$L29,0),2,1),""))</x:f>
      </x:c>
      <x:c r="BG29" s="35" t="str">
        <x:f>IF(OR($A29="",$M29="Yes",$H29="",$I29=""),"",IF(AND(BG$6&gt;=$H29,BG$6&lt;=$I29),IF(BG$6&lt;$H29+ROUNDUP(($I29-$H29+1)*$L29,0),2,1),""))</x:f>
      </x:c>
      <x:c r="BH29" s="35" t="str">
        <x:f>IF(OR($A29="",$M29="Yes",$H29="",$I29=""),"",IF(AND(BH$6&gt;=$H29,BH$6&lt;=$I29),IF(BH$6&lt;$H29+ROUNDUP(($I29-$H29+1)*$L29,0),2,1),""))</x:f>
      </x:c>
      <x:c r="BI29" s="35" t="str">
        <x:f>IF(OR($A29="",$M29="Yes",$H29="",$I29=""),"",IF(AND(BI$6&gt;=$H29,BI$6&lt;=$I29),IF(BI$6&lt;$H29+ROUNDUP(($I29-$H29+1)*$L29,0),2,1),""))</x:f>
      </x:c>
      <x:c r="BJ29" s="35" t="str">
        <x:f>IF(OR($A29="",$M29="Yes",$H29="",$I29=""),"",IF(AND(BJ$6&gt;=$H29,BJ$6&lt;=$I29),IF(BJ$6&lt;$H29+ROUNDUP(($I29-$H29+1)*$L29,0),2,1),""))</x:f>
      </x:c>
      <x:c r="BK29" s="35" t="str">
        <x:f>IF(OR($A29="",$M29="Yes",$H29="",$I29=""),"",IF(AND(BK$6&gt;=$H29,BK$6&lt;=$I29),IF(BK$6&lt;$H29+ROUNDUP(($I29-$H29+1)*$L29,0),2,1),""))</x:f>
      </x:c>
      <x:c r="BL29" s="35" t="str">
        <x:f>IF(OR($A29="",$M29="Yes",$H29="",$I29=""),"",IF(AND(BL$6&gt;=$H29,BL$6&lt;=$I29),IF(BL$6&lt;$H29+ROUNDUP(($I29-$H29+1)*$L29,0),2,1),""))</x:f>
      </x:c>
      <x:c r="BM29" s="35" t="str">
        <x:f>IF(OR($A29="",$M29="Yes",$H29="",$I29=""),"",IF(AND(BM$6&gt;=$H29,BM$6&lt;=$I29),IF(BM$6&lt;$H29+ROUNDUP(($I29-$H29+1)*$L29,0),2,1),""))</x:f>
      </x:c>
      <x:c r="BN29" s="35" t="str">
        <x:f>IF(OR($A29="",$M29="Yes",$H29="",$I29=""),"",IF(AND(BN$6&gt;=$H29,BN$6&lt;=$I29),IF(BN$6&lt;$H29+ROUNDUP(($I29-$H29+1)*$L29,0),2,1),""))</x:f>
      </x:c>
      <x:c r="BO29" s="35" t="str">
        <x:f>IF(OR($A29="",$M29="Yes",$H29="",$I29=""),"",IF(AND(BO$6&gt;=$H29,BO$6&lt;=$I29),IF(BO$6&lt;$H29+ROUNDUP(($I29-$H29+1)*$L29,0),2,1),""))</x:f>
      </x:c>
      <x:c r="BP29" s="35" t="str">
        <x:f>IF(OR($A29="",$M29="Yes",$H29="",$I29=""),"",IF(AND(BP$6&gt;=$H29,BP$6&lt;=$I29),IF(BP$6&lt;$H29+ROUNDUP(($I29-$H29+1)*$L29,0),2,1),""))</x:f>
      </x:c>
      <x:c r="BQ29" s="35" t="str">
        <x:f>IF(OR($A29="",$M29="Yes",$H29="",$I29=""),"",IF(AND(BQ$6&gt;=$H29,BQ$6&lt;=$I29),IF(BQ$6&lt;$H29+ROUNDUP(($I29-$H29+1)*$L29,0),2,1),""))</x:f>
      </x:c>
      <x:c r="BR29" s="35" t="str">
        <x:f>IF(OR($A29="",$M29="Yes",$H29="",$I29=""),"",IF(AND(BR$6&gt;=$H29,BR$6&lt;=$I29),IF(BR$6&lt;$H29+ROUNDUP(($I29-$H29+1)*$L29,0),2,1),""))</x:f>
      </x:c>
      <x:c r="BS29" s="35" t="str">
        <x:f>IF(OR($A29="",$M29="Yes",$H29="",$I29=""),"",IF(AND(BS$6&gt;=$H29,BS$6&lt;=$I29),IF(BS$6&lt;$H29+ROUNDUP(($I29-$H29+1)*$L29,0),2,1),""))</x:f>
      </x:c>
      <x:c r="BT29" s="35" t="str">
        <x:f>IF(OR($A29="",$M29="Yes",$H29="",$I29=""),"",IF(AND(BT$6&gt;=$H29,BT$6&lt;=$I29),IF(BT$6&lt;$H29+ROUNDUP(($I29-$H29+1)*$L29,0),2,1),""))</x:f>
      </x:c>
      <x:c r="BU29" s="35" t="str">
        <x:f>IF(OR($A29="",$M29="Yes",$H29="",$I29=""),"",IF(AND(BU$6&gt;=$H29,BU$6&lt;=$I29),IF(BU$6&lt;$H29+ROUNDUP(($I29-$H29+1)*$L29,0),2,1),""))</x:f>
      </x:c>
      <x:c r="BV29" s="35" t="str">
        <x:f>IF(OR($A29="",$M29="Yes",$H29="",$I29=""),"",IF(AND(BV$6&gt;=$H29,BV$6&lt;=$I29),IF(BV$6&lt;$H29+ROUNDUP(($I29-$H29+1)*$L29,0),2,1),""))</x:f>
      </x:c>
      <x:c r="BW29" s="35" t="str">
        <x:f>IF(OR($A29="",$M29="Yes",$H29="",$I29=""),"",IF(AND(BW$6&gt;=$H29,BW$6&lt;=$I29),IF(BW$6&lt;$H29+ROUNDUP(($I29-$H29+1)*$L29,0),2,1),""))</x:f>
      </x:c>
      <x:c r="BX29" s="35" t="str">
        <x:f>IF(OR($A29="",$M29="Yes",$H29="",$I29=""),"",IF(AND(BX$6&gt;=$H29,BX$6&lt;=$I29),IF(BX$6&lt;$H29+ROUNDUP(($I29-$H29+1)*$L29,0),2,1),""))</x:f>
      </x:c>
      <x:c r="BY29" s="35" t="str">
        <x:f>IF(OR($A29="",$M29="Yes",$H29="",$I29=""),"",IF(AND(BY$6&gt;=$H29,BY$6&lt;=$I29),IF(BY$6&lt;$H29+ROUNDUP(($I29-$H29+1)*$L29,0),2,1),""))</x:f>
      </x:c>
      <x:c r="BZ29" s="35" t="str">
        <x:f>IF(OR($A29="",$M29="Yes",$H29="",$I29=""),"",IF(AND(BZ$6&gt;=$H29,BZ$6&lt;=$I29),IF(BZ$6&lt;$H29+ROUNDUP(($I29-$H29+1)*$L29,0),2,1),""))</x:f>
      </x:c>
      <x:c r="CA29" s="35" t="str">
        <x:f>IF(OR($A29="",$M29="Yes",$H29="",$I29=""),"",IF(AND(CA$6&gt;=$H29,CA$6&lt;=$I29),IF(CA$6&lt;$H29+ROUNDUP(($I29-$H29+1)*$L29,0),2,1),""))</x:f>
      </x:c>
    </x:row>
    <x:row r="30" ht="24" customHeight="1">
      <x:c r="A30" s="5"/>
      <x:c r="B30" s="5"/>
      <x:c r="C30" s="5"/>
      <x:c r="D30" s="5"/>
      <x:c r="E30" s="5"/>
      <x:c r="F30" s="5"/>
      <x:c r="G30" s="5"/>
      <x:c r="H30" s="10"/>
      <x:c r="I30" s="10"/>
      <x:c r="J30" s="10"/>
      <x:c r="K30" s="10"/>
      <x:c r="L30" s="11"/>
      <x:c r="M30" s="5"/>
      <x:c r="N30" s="16" t="str">
        <x:f>IF(A30="","",IF(M30="Yes","Cancelled",IF(ISBLANK(L30),"Missing %",IF(L30&gt;=1,"Completed",IF(OR(L30&gt;0,NOT(ISBLANK(J30))),"In progress","Not started")))))</x:f>
      </x:c>
      <x:c r="O30" s="16" t="str">
        <x:f>IF(OR(A30="",N30="Completed",N30="Cancelled"),"",IF(ISBLANK(I30),"Missing deadline",IF(I30&lt;'Dashboard'!$B$5,"Overdue",IF(I30='Dashboard'!$B$5,"Due today",IF(I30&lt;='Dashboard'!$B$5+'Dashboard'!$B$6,"Due soon",IF(AND(N30="Not started",H30&lt;'Dashboard'!$B$5),"Starting late",""))))))</x:f>
      </x:c>
      <x:c r="P30" s="5"/>
      <x:c r="Q30" s="16" t="str">
        <x:f>IF(A30="","",IF(COUNTIFS('Tasks &amp; Gantt'!$A$7:$A$155,A30)&gt;1,"Duplicate task ID",IF(COUNTIFS('Campaigns &amp; Budget'!$A$7:$A$8,B30)&lt;&gt;1,"Unknown campaign",IF(OR(ISBLANK(H30),ISBLANK(I30),E30="",ISBLANK(L30)),"Missing dates / PIC / %",IF(OR(L30&lt;0,L30&gt;1),"Invalid completion",IF(I30&lt;H30,"Deadline before start",IF(AND(NOT(ISBLANK(K30)),L30&lt;&gt;1),"Finish entered but not 100%",IF(AND(NOT(ISBLANK(J30)),NOT(ISBLANK(K30)),K30&lt;J30),"Finish before start",""))))))))</x:f>
      </x:c>
      <x:c r="R30" s="1"/>
      <x:c r="S30" s="1"/>
      <x:c r="T30" s="35" t="str">
        <x:f>IF(OR($A30="",$M30="Yes",$H30="",$I30=""),"",IF(AND(T$6&gt;=$H30,T$6&lt;=$I30),IF(T$6&lt;$H30+ROUNDUP(($I30-$H30+1)*$L30,0),2,1),""))</x:f>
      </x:c>
      <x:c r="U30" s="35" t="str">
        <x:f>IF(OR($A30="",$M30="Yes",$H30="",$I30=""),"",IF(AND(U$6&gt;=$H30,U$6&lt;=$I30),IF(U$6&lt;$H30+ROUNDUP(($I30-$H30+1)*$L30,0),2,1),""))</x:f>
      </x:c>
      <x:c r="V30" s="35" t="str">
        <x:f>IF(OR($A30="",$M30="Yes",$H30="",$I30=""),"",IF(AND(V$6&gt;=$H30,V$6&lt;=$I30),IF(V$6&lt;$H30+ROUNDUP(($I30-$H30+1)*$L30,0),2,1),""))</x:f>
      </x:c>
      <x:c r="W30" s="35" t="str">
        <x:f>IF(OR($A30="",$M30="Yes",$H30="",$I30=""),"",IF(AND(W$6&gt;=$H30,W$6&lt;=$I30),IF(W$6&lt;$H30+ROUNDUP(($I30-$H30+1)*$L30,0),2,1),""))</x:f>
      </x:c>
      <x:c r="X30" s="35" t="str">
        <x:f>IF(OR($A30="",$M30="Yes",$H30="",$I30=""),"",IF(AND(X$6&gt;=$H30,X$6&lt;=$I30),IF(X$6&lt;$H30+ROUNDUP(($I30-$H30+1)*$L30,0),2,1),""))</x:f>
      </x:c>
      <x:c r="Y30" s="35" t="str">
        <x:f>IF(OR($A30="",$M30="Yes",$H30="",$I30=""),"",IF(AND(Y$6&gt;=$H30,Y$6&lt;=$I30),IF(Y$6&lt;$H30+ROUNDUP(($I30-$H30+1)*$L30,0),2,1),""))</x:f>
      </x:c>
      <x:c r="Z30" s="35" t="str">
        <x:f>IF(OR($A30="",$M30="Yes",$H30="",$I30=""),"",IF(AND(Z$6&gt;=$H30,Z$6&lt;=$I30),IF(Z$6&lt;$H30+ROUNDUP(($I30-$H30+1)*$L30,0),2,1),""))</x:f>
      </x:c>
      <x:c r="AA30" s="35" t="str">
        <x:f>IF(OR($A30="",$M30="Yes",$H30="",$I30=""),"",IF(AND(AA$6&gt;=$H30,AA$6&lt;=$I30),IF(AA$6&lt;$H30+ROUNDUP(($I30-$H30+1)*$L30,0),2,1),""))</x:f>
      </x:c>
      <x:c r="AB30" s="35" t="str">
        <x:f>IF(OR($A30="",$M30="Yes",$H30="",$I30=""),"",IF(AND(AB$6&gt;=$H30,AB$6&lt;=$I30),IF(AB$6&lt;$H30+ROUNDUP(($I30-$H30+1)*$L30,0),2,1),""))</x:f>
      </x:c>
      <x:c r="AC30" s="35" t="str">
        <x:f>IF(OR($A30="",$M30="Yes",$H30="",$I30=""),"",IF(AND(AC$6&gt;=$H30,AC$6&lt;=$I30),IF(AC$6&lt;$H30+ROUNDUP(($I30-$H30+1)*$L30,0),2,1),""))</x:f>
      </x:c>
      <x:c r="AD30" s="35" t="str">
        <x:f>IF(OR($A30="",$M30="Yes",$H30="",$I30=""),"",IF(AND(AD$6&gt;=$H30,AD$6&lt;=$I30),IF(AD$6&lt;$H30+ROUNDUP(($I30-$H30+1)*$L30,0),2,1),""))</x:f>
      </x:c>
      <x:c r="AE30" s="35" t="str">
        <x:f>IF(OR($A30="",$M30="Yes",$H30="",$I30=""),"",IF(AND(AE$6&gt;=$H30,AE$6&lt;=$I30),IF(AE$6&lt;$H30+ROUNDUP(($I30-$H30+1)*$L30,0),2,1),""))</x:f>
      </x:c>
      <x:c r="AF30" s="35" t="str">
        <x:f>IF(OR($A30="",$M30="Yes",$H30="",$I30=""),"",IF(AND(AF$6&gt;=$H30,AF$6&lt;=$I30),IF(AF$6&lt;$H30+ROUNDUP(($I30-$H30+1)*$L30,0),2,1),""))</x:f>
      </x:c>
      <x:c r="AG30" s="35" t="str">
        <x:f>IF(OR($A30="",$M30="Yes",$H30="",$I30=""),"",IF(AND(AG$6&gt;=$H30,AG$6&lt;=$I30),IF(AG$6&lt;$H30+ROUNDUP(($I30-$H30+1)*$L30,0),2,1),""))</x:f>
      </x:c>
      <x:c r="AH30" s="35" t="str">
        <x:f>IF(OR($A30="",$M30="Yes",$H30="",$I30=""),"",IF(AND(AH$6&gt;=$H30,AH$6&lt;=$I30),IF(AH$6&lt;$H30+ROUNDUP(($I30-$H30+1)*$L30,0),2,1),""))</x:f>
      </x:c>
      <x:c r="AI30" s="35" t="str">
        <x:f>IF(OR($A30="",$M30="Yes",$H30="",$I30=""),"",IF(AND(AI$6&gt;=$H30,AI$6&lt;=$I30),IF(AI$6&lt;$H30+ROUNDUP(($I30-$H30+1)*$L30,0),2,1),""))</x:f>
      </x:c>
      <x:c r="AJ30" s="35" t="str">
        <x:f>IF(OR($A30="",$M30="Yes",$H30="",$I30=""),"",IF(AND(AJ$6&gt;=$H30,AJ$6&lt;=$I30),IF(AJ$6&lt;$H30+ROUNDUP(($I30-$H30+1)*$L30,0),2,1),""))</x:f>
      </x:c>
      <x:c r="AK30" s="35" t="str">
        <x:f>IF(OR($A30="",$M30="Yes",$H30="",$I30=""),"",IF(AND(AK$6&gt;=$H30,AK$6&lt;=$I30),IF(AK$6&lt;$H30+ROUNDUP(($I30-$H30+1)*$L30,0),2,1),""))</x:f>
      </x:c>
      <x:c r="AL30" s="35" t="str">
        <x:f>IF(OR($A30="",$M30="Yes",$H30="",$I30=""),"",IF(AND(AL$6&gt;=$H30,AL$6&lt;=$I30),IF(AL$6&lt;$H30+ROUNDUP(($I30-$H30+1)*$L30,0),2,1),""))</x:f>
      </x:c>
      <x:c r="AM30" s="35" t="str">
        <x:f>IF(OR($A30="",$M30="Yes",$H30="",$I30=""),"",IF(AND(AM$6&gt;=$H30,AM$6&lt;=$I30),IF(AM$6&lt;$H30+ROUNDUP(($I30-$H30+1)*$L30,0),2,1),""))</x:f>
      </x:c>
      <x:c r="AN30" s="35" t="str">
        <x:f>IF(OR($A30="",$M30="Yes",$H30="",$I30=""),"",IF(AND(AN$6&gt;=$H30,AN$6&lt;=$I30),IF(AN$6&lt;$H30+ROUNDUP(($I30-$H30+1)*$L30,0),2,1),""))</x:f>
      </x:c>
      <x:c r="AO30" s="35" t="str">
        <x:f>IF(OR($A30="",$M30="Yes",$H30="",$I30=""),"",IF(AND(AO$6&gt;=$H30,AO$6&lt;=$I30),IF(AO$6&lt;$H30+ROUNDUP(($I30-$H30+1)*$L30,0),2,1),""))</x:f>
      </x:c>
      <x:c r="AP30" s="35" t="str">
        <x:f>IF(OR($A30="",$M30="Yes",$H30="",$I30=""),"",IF(AND(AP$6&gt;=$H30,AP$6&lt;=$I30),IF(AP$6&lt;$H30+ROUNDUP(($I30-$H30+1)*$L30,0),2,1),""))</x:f>
      </x:c>
      <x:c r="AQ30" s="35" t="str">
        <x:f>IF(OR($A30="",$M30="Yes",$H30="",$I30=""),"",IF(AND(AQ$6&gt;=$H30,AQ$6&lt;=$I30),IF(AQ$6&lt;$H30+ROUNDUP(($I30-$H30+1)*$L30,0),2,1),""))</x:f>
      </x:c>
      <x:c r="AR30" s="35" t="str">
        <x:f>IF(OR($A30="",$M30="Yes",$H30="",$I30=""),"",IF(AND(AR$6&gt;=$H30,AR$6&lt;=$I30),IF(AR$6&lt;$H30+ROUNDUP(($I30-$H30+1)*$L30,0),2,1),""))</x:f>
      </x:c>
      <x:c r="AS30" s="35" t="str">
        <x:f>IF(OR($A30="",$M30="Yes",$H30="",$I30=""),"",IF(AND(AS$6&gt;=$H30,AS$6&lt;=$I30),IF(AS$6&lt;$H30+ROUNDUP(($I30-$H30+1)*$L30,0),2,1),""))</x:f>
      </x:c>
      <x:c r="AT30" s="35" t="str">
        <x:f>IF(OR($A30="",$M30="Yes",$H30="",$I30=""),"",IF(AND(AT$6&gt;=$H30,AT$6&lt;=$I30),IF(AT$6&lt;$H30+ROUNDUP(($I30-$H30+1)*$L30,0),2,1),""))</x:f>
      </x:c>
      <x:c r="AU30" s="35" t="str">
        <x:f>IF(OR($A30="",$M30="Yes",$H30="",$I30=""),"",IF(AND(AU$6&gt;=$H30,AU$6&lt;=$I30),IF(AU$6&lt;$H30+ROUNDUP(($I30-$H30+1)*$L30,0),2,1),""))</x:f>
      </x:c>
      <x:c r="AV30" s="35" t="str">
        <x:f>IF(OR($A30="",$M30="Yes",$H30="",$I30=""),"",IF(AND(AV$6&gt;=$H30,AV$6&lt;=$I30),IF(AV$6&lt;$H30+ROUNDUP(($I30-$H30+1)*$L30,0),2,1),""))</x:f>
      </x:c>
      <x:c r="AW30" s="35" t="str">
        <x:f>IF(OR($A30="",$M30="Yes",$H30="",$I30=""),"",IF(AND(AW$6&gt;=$H30,AW$6&lt;=$I30),IF(AW$6&lt;$H30+ROUNDUP(($I30-$H30+1)*$L30,0),2,1),""))</x:f>
      </x:c>
      <x:c r="AX30" s="35" t="str">
        <x:f>IF(OR($A30="",$M30="Yes",$H30="",$I30=""),"",IF(AND(AX$6&gt;=$H30,AX$6&lt;=$I30),IF(AX$6&lt;$H30+ROUNDUP(($I30-$H30+1)*$L30,0),2,1),""))</x:f>
      </x:c>
      <x:c r="AY30" s="35" t="str">
        <x:f>IF(OR($A30="",$M30="Yes",$H30="",$I30=""),"",IF(AND(AY$6&gt;=$H30,AY$6&lt;=$I30),IF(AY$6&lt;$H30+ROUNDUP(($I30-$H30+1)*$L30,0),2,1),""))</x:f>
      </x:c>
      <x:c r="AZ30" s="35" t="str">
        <x:f>IF(OR($A30="",$M30="Yes",$H30="",$I30=""),"",IF(AND(AZ$6&gt;=$H30,AZ$6&lt;=$I30),IF(AZ$6&lt;$H30+ROUNDUP(($I30-$H30+1)*$L30,0),2,1),""))</x:f>
      </x:c>
      <x:c r="BA30" s="35" t="str">
        <x:f>IF(OR($A30="",$M30="Yes",$H30="",$I30=""),"",IF(AND(BA$6&gt;=$H30,BA$6&lt;=$I30),IF(BA$6&lt;$H30+ROUNDUP(($I30-$H30+1)*$L30,0),2,1),""))</x:f>
      </x:c>
      <x:c r="BB30" s="35" t="str">
        <x:f>IF(OR($A30="",$M30="Yes",$H30="",$I30=""),"",IF(AND(BB$6&gt;=$H30,BB$6&lt;=$I30),IF(BB$6&lt;$H30+ROUNDUP(($I30-$H30+1)*$L30,0),2,1),""))</x:f>
      </x:c>
      <x:c r="BC30" s="35" t="str">
        <x:f>IF(OR($A30="",$M30="Yes",$H30="",$I30=""),"",IF(AND(BC$6&gt;=$H30,BC$6&lt;=$I30),IF(BC$6&lt;$H30+ROUNDUP(($I30-$H30+1)*$L30,0),2,1),""))</x:f>
      </x:c>
      <x:c r="BD30" s="35" t="str">
        <x:f>IF(OR($A30="",$M30="Yes",$H30="",$I30=""),"",IF(AND(BD$6&gt;=$H30,BD$6&lt;=$I30),IF(BD$6&lt;$H30+ROUNDUP(($I30-$H30+1)*$L30,0),2,1),""))</x:f>
      </x:c>
      <x:c r="BE30" s="35" t="str">
        <x:f>IF(OR($A30="",$M30="Yes",$H30="",$I30=""),"",IF(AND(BE$6&gt;=$H30,BE$6&lt;=$I30),IF(BE$6&lt;$H30+ROUNDUP(($I30-$H30+1)*$L30,0),2,1),""))</x:f>
      </x:c>
      <x:c r="BF30" s="35" t="str">
        <x:f>IF(OR($A30="",$M30="Yes",$H30="",$I30=""),"",IF(AND(BF$6&gt;=$H30,BF$6&lt;=$I30),IF(BF$6&lt;$H30+ROUNDUP(($I30-$H30+1)*$L30,0),2,1),""))</x:f>
      </x:c>
      <x:c r="BG30" s="35" t="str">
        <x:f>IF(OR($A30="",$M30="Yes",$H30="",$I30=""),"",IF(AND(BG$6&gt;=$H30,BG$6&lt;=$I30),IF(BG$6&lt;$H30+ROUNDUP(($I30-$H30+1)*$L30,0),2,1),""))</x:f>
      </x:c>
      <x:c r="BH30" s="35" t="str">
        <x:f>IF(OR($A30="",$M30="Yes",$H30="",$I30=""),"",IF(AND(BH$6&gt;=$H30,BH$6&lt;=$I30),IF(BH$6&lt;$H30+ROUNDUP(($I30-$H30+1)*$L30,0),2,1),""))</x:f>
      </x:c>
      <x:c r="BI30" s="35" t="str">
        <x:f>IF(OR($A30="",$M30="Yes",$H30="",$I30=""),"",IF(AND(BI$6&gt;=$H30,BI$6&lt;=$I30),IF(BI$6&lt;$H30+ROUNDUP(($I30-$H30+1)*$L30,0),2,1),""))</x:f>
      </x:c>
      <x:c r="BJ30" s="35" t="str">
        <x:f>IF(OR($A30="",$M30="Yes",$H30="",$I30=""),"",IF(AND(BJ$6&gt;=$H30,BJ$6&lt;=$I30),IF(BJ$6&lt;$H30+ROUNDUP(($I30-$H30+1)*$L30,0),2,1),""))</x:f>
      </x:c>
      <x:c r="BK30" s="35" t="str">
        <x:f>IF(OR($A30="",$M30="Yes",$H30="",$I30=""),"",IF(AND(BK$6&gt;=$H30,BK$6&lt;=$I30),IF(BK$6&lt;$H30+ROUNDUP(($I30-$H30+1)*$L30,0),2,1),""))</x:f>
      </x:c>
      <x:c r="BL30" s="35" t="str">
        <x:f>IF(OR($A30="",$M30="Yes",$H30="",$I30=""),"",IF(AND(BL$6&gt;=$H30,BL$6&lt;=$I30),IF(BL$6&lt;$H30+ROUNDUP(($I30-$H30+1)*$L30,0),2,1),""))</x:f>
      </x:c>
      <x:c r="BM30" s="35" t="str">
        <x:f>IF(OR($A30="",$M30="Yes",$H30="",$I30=""),"",IF(AND(BM$6&gt;=$H30,BM$6&lt;=$I30),IF(BM$6&lt;$H30+ROUNDUP(($I30-$H30+1)*$L30,0),2,1),""))</x:f>
      </x:c>
      <x:c r="BN30" s="35" t="str">
        <x:f>IF(OR($A30="",$M30="Yes",$H30="",$I30=""),"",IF(AND(BN$6&gt;=$H30,BN$6&lt;=$I30),IF(BN$6&lt;$H30+ROUNDUP(($I30-$H30+1)*$L30,0),2,1),""))</x:f>
      </x:c>
      <x:c r="BO30" s="35" t="str">
        <x:f>IF(OR($A30="",$M30="Yes",$H30="",$I30=""),"",IF(AND(BO$6&gt;=$H30,BO$6&lt;=$I30),IF(BO$6&lt;$H30+ROUNDUP(($I30-$H30+1)*$L30,0),2,1),""))</x:f>
      </x:c>
      <x:c r="BP30" s="35" t="str">
        <x:f>IF(OR($A30="",$M30="Yes",$H30="",$I30=""),"",IF(AND(BP$6&gt;=$H30,BP$6&lt;=$I30),IF(BP$6&lt;$H30+ROUNDUP(($I30-$H30+1)*$L30,0),2,1),""))</x:f>
      </x:c>
      <x:c r="BQ30" s="35" t="str">
        <x:f>IF(OR($A30="",$M30="Yes",$H30="",$I30=""),"",IF(AND(BQ$6&gt;=$H30,BQ$6&lt;=$I30),IF(BQ$6&lt;$H30+ROUNDUP(($I30-$H30+1)*$L30,0),2,1),""))</x:f>
      </x:c>
      <x:c r="BR30" s="35" t="str">
        <x:f>IF(OR($A30="",$M30="Yes",$H30="",$I30=""),"",IF(AND(BR$6&gt;=$H30,BR$6&lt;=$I30),IF(BR$6&lt;$H30+ROUNDUP(($I30-$H30+1)*$L30,0),2,1),""))</x:f>
      </x:c>
      <x:c r="BS30" s="35" t="str">
        <x:f>IF(OR($A30="",$M30="Yes",$H30="",$I30=""),"",IF(AND(BS$6&gt;=$H30,BS$6&lt;=$I30),IF(BS$6&lt;$H30+ROUNDUP(($I30-$H30+1)*$L30,0),2,1),""))</x:f>
      </x:c>
      <x:c r="BT30" s="35" t="str">
        <x:f>IF(OR($A30="",$M30="Yes",$H30="",$I30=""),"",IF(AND(BT$6&gt;=$H30,BT$6&lt;=$I30),IF(BT$6&lt;$H30+ROUNDUP(($I30-$H30+1)*$L30,0),2,1),""))</x:f>
      </x:c>
      <x:c r="BU30" s="35" t="str">
        <x:f>IF(OR($A30="",$M30="Yes",$H30="",$I30=""),"",IF(AND(BU$6&gt;=$H30,BU$6&lt;=$I30),IF(BU$6&lt;$H30+ROUNDUP(($I30-$H30+1)*$L30,0),2,1),""))</x:f>
      </x:c>
      <x:c r="BV30" s="35" t="str">
        <x:f>IF(OR($A30="",$M30="Yes",$H30="",$I30=""),"",IF(AND(BV$6&gt;=$H30,BV$6&lt;=$I30),IF(BV$6&lt;$H30+ROUNDUP(($I30-$H30+1)*$L30,0),2,1),""))</x:f>
      </x:c>
      <x:c r="BW30" s="35" t="str">
        <x:f>IF(OR($A30="",$M30="Yes",$H30="",$I30=""),"",IF(AND(BW$6&gt;=$H30,BW$6&lt;=$I30),IF(BW$6&lt;$H30+ROUNDUP(($I30-$H30+1)*$L30,0),2,1),""))</x:f>
      </x:c>
      <x:c r="BX30" s="35" t="str">
        <x:f>IF(OR($A30="",$M30="Yes",$H30="",$I30=""),"",IF(AND(BX$6&gt;=$H30,BX$6&lt;=$I30),IF(BX$6&lt;$H30+ROUNDUP(($I30-$H30+1)*$L30,0),2,1),""))</x:f>
      </x:c>
      <x:c r="BY30" s="35" t="str">
        <x:f>IF(OR($A30="",$M30="Yes",$H30="",$I30=""),"",IF(AND(BY$6&gt;=$H30,BY$6&lt;=$I30),IF(BY$6&lt;$H30+ROUNDUP(($I30-$H30+1)*$L30,0),2,1),""))</x:f>
      </x:c>
      <x:c r="BZ30" s="35" t="str">
        <x:f>IF(OR($A30="",$M30="Yes",$H30="",$I30=""),"",IF(AND(BZ$6&gt;=$H30,BZ$6&lt;=$I30),IF(BZ$6&lt;$H30+ROUNDUP(($I30-$H30+1)*$L30,0),2,1),""))</x:f>
      </x:c>
      <x:c r="CA30" s="35" t="str">
        <x:f>IF(OR($A30="",$M30="Yes",$H30="",$I30=""),"",IF(AND(CA$6&gt;=$H30,CA$6&lt;=$I30),IF(CA$6&lt;$H30+ROUNDUP(($I30-$H30+1)*$L30,0),2,1),""))</x:f>
      </x:c>
    </x:row>
    <x:row r="31" ht="24" customHeight="1">
      <x:c r="A31" s="5"/>
      <x:c r="B31" s="5"/>
      <x:c r="C31" s="5"/>
      <x:c r="D31" s="5"/>
      <x:c r="E31" s="5"/>
      <x:c r="F31" s="5"/>
      <x:c r="G31" s="5"/>
      <x:c r="H31" s="10"/>
      <x:c r="I31" s="10"/>
      <x:c r="J31" s="10"/>
      <x:c r="K31" s="10"/>
      <x:c r="L31" s="11"/>
      <x:c r="M31" s="5"/>
      <x:c r="N31" s="16" t="str">
        <x:f>IF(A31="","",IF(M31="Yes","Cancelled",IF(ISBLANK(L31),"Missing %",IF(L31&gt;=1,"Completed",IF(OR(L31&gt;0,NOT(ISBLANK(J31))),"In progress","Not started")))))</x:f>
      </x:c>
      <x:c r="O31" s="16" t="str">
        <x:f>IF(OR(A31="",N31="Completed",N31="Cancelled"),"",IF(ISBLANK(I31),"Missing deadline",IF(I31&lt;'Dashboard'!$B$5,"Overdue",IF(I31='Dashboard'!$B$5,"Due today",IF(I31&lt;='Dashboard'!$B$5+'Dashboard'!$B$6,"Due soon",IF(AND(N31="Not started",H31&lt;'Dashboard'!$B$5),"Starting late",""))))))</x:f>
      </x:c>
      <x:c r="P31" s="5"/>
      <x:c r="Q31" s="16" t="str">
        <x:f>IF(A31="","",IF(COUNTIFS('Tasks &amp; Gantt'!$A$7:$A$155,A31)&gt;1,"Duplicate task ID",IF(COUNTIFS('Campaigns &amp; Budget'!$A$7:$A$8,B31)&lt;&gt;1,"Unknown campaign",IF(OR(ISBLANK(H31),ISBLANK(I31),E31="",ISBLANK(L31)),"Missing dates / PIC / %",IF(OR(L31&lt;0,L31&gt;1),"Invalid completion",IF(I31&lt;H31,"Deadline before start",IF(AND(NOT(ISBLANK(K31)),L31&lt;&gt;1),"Finish entered but not 100%",IF(AND(NOT(ISBLANK(J31)),NOT(ISBLANK(K31)),K31&lt;J31),"Finish before start",""))))))))</x:f>
      </x:c>
      <x:c r="R31" s="1"/>
      <x:c r="S31" s="1"/>
      <x:c r="T31" s="35" t="str">
        <x:f>IF(OR($A31="",$M31="Yes",$H31="",$I31=""),"",IF(AND(T$6&gt;=$H31,T$6&lt;=$I31),IF(T$6&lt;$H31+ROUNDUP(($I31-$H31+1)*$L31,0),2,1),""))</x:f>
      </x:c>
      <x:c r="U31" s="35" t="str">
        <x:f>IF(OR($A31="",$M31="Yes",$H31="",$I31=""),"",IF(AND(U$6&gt;=$H31,U$6&lt;=$I31),IF(U$6&lt;$H31+ROUNDUP(($I31-$H31+1)*$L31,0),2,1),""))</x:f>
      </x:c>
      <x:c r="V31" s="35" t="str">
        <x:f>IF(OR($A31="",$M31="Yes",$H31="",$I31=""),"",IF(AND(V$6&gt;=$H31,V$6&lt;=$I31),IF(V$6&lt;$H31+ROUNDUP(($I31-$H31+1)*$L31,0),2,1),""))</x:f>
      </x:c>
      <x:c r="W31" s="35" t="str">
        <x:f>IF(OR($A31="",$M31="Yes",$H31="",$I31=""),"",IF(AND(W$6&gt;=$H31,W$6&lt;=$I31),IF(W$6&lt;$H31+ROUNDUP(($I31-$H31+1)*$L31,0),2,1),""))</x:f>
      </x:c>
      <x:c r="X31" s="35" t="str">
        <x:f>IF(OR($A31="",$M31="Yes",$H31="",$I31=""),"",IF(AND(X$6&gt;=$H31,X$6&lt;=$I31),IF(X$6&lt;$H31+ROUNDUP(($I31-$H31+1)*$L31,0),2,1),""))</x:f>
      </x:c>
      <x:c r="Y31" s="35" t="str">
        <x:f>IF(OR($A31="",$M31="Yes",$H31="",$I31=""),"",IF(AND(Y$6&gt;=$H31,Y$6&lt;=$I31),IF(Y$6&lt;$H31+ROUNDUP(($I31-$H31+1)*$L31,0),2,1),""))</x:f>
      </x:c>
      <x:c r="Z31" s="35" t="str">
        <x:f>IF(OR($A31="",$M31="Yes",$H31="",$I31=""),"",IF(AND(Z$6&gt;=$H31,Z$6&lt;=$I31),IF(Z$6&lt;$H31+ROUNDUP(($I31-$H31+1)*$L31,0),2,1),""))</x:f>
      </x:c>
      <x:c r="AA31" s="35" t="str">
        <x:f>IF(OR($A31="",$M31="Yes",$H31="",$I31=""),"",IF(AND(AA$6&gt;=$H31,AA$6&lt;=$I31),IF(AA$6&lt;$H31+ROUNDUP(($I31-$H31+1)*$L31,0),2,1),""))</x:f>
      </x:c>
      <x:c r="AB31" s="35" t="str">
        <x:f>IF(OR($A31="",$M31="Yes",$H31="",$I31=""),"",IF(AND(AB$6&gt;=$H31,AB$6&lt;=$I31),IF(AB$6&lt;$H31+ROUNDUP(($I31-$H31+1)*$L31,0),2,1),""))</x:f>
      </x:c>
      <x:c r="AC31" s="35" t="str">
        <x:f>IF(OR($A31="",$M31="Yes",$H31="",$I31=""),"",IF(AND(AC$6&gt;=$H31,AC$6&lt;=$I31),IF(AC$6&lt;$H31+ROUNDUP(($I31-$H31+1)*$L31,0),2,1),""))</x:f>
      </x:c>
      <x:c r="AD31" s="35" t="str">
        <x:f>IF(OR($A31="",$M31="Yes",$H31="",$I31=""),"",IF(AND(AD$6&gt;=$H31,AD$6&lt;=$I31),IF(AD$6&lt;$H31+ROUNDUP(($I31-$H31+1)*$L31,0),2,1),""))</x:f>
      </x:c>
      <x:c r="AE31" s="35" t="str">
        <x:f>IF(OR($A31="",$M31="Yes",$H31="",$I31=""),"",IF(AND(AE$6&gt;=$H31,AE$6&lt;=$I31),IF(AE$6&lt;$H31+ROUNDUP(($I31-$H31+1)*$L31,0),2,1),""))</x:f>
      </x:c>
      <x:c r="AF31" s="35" t="str">
        <x:f>IF(OR($A31="",$M31="Yes",$H31="",$I31=""),"",IF(AND(AF$6&gt;=$H31,AF$6&lt;=$I31),IF(AF$6&lt;$H31+ROUNDUP(($I31-$H31+1)*$L31,0),2,1),""))</x:f>
      </x:c>
      <x:c r="AG31" s="35" t="str">
        <x:f>IF(OR($A31="",$M31="Yes",$H31="",$I31=""),"",IF(AND(AG$6&gt;=$H31,AG$6&lt;=$I31),IF(AG$6&lt;$H31+ROUNDUP(($I31-$H31+1)*$L31,0),2,1),""))</x:f>
      </x:c>
      <x:c r="AH31" s="35" t="str">
        <x:f>IF(OR($A31="",$M31="Yes",$H31="",$I31=""),"",IF(AND(AH$6&gt;=$H31,AH$6&lt;=$I31),IF(AH$6&lt;$H31+ROUNDUP(($I31-$H31+1)*$L31,0),2,1),""))</x:f>
      </x:c>
      <x:c r="AI31" s="35" t="str">
        <x:f>IF(OR($A31="",$M31="Yes",$H31="",$I31=""),"",IF(AND(AI$6&gt;=$H31,AI$6&lt;=$I31),IF(AI$6&lt;$H31+ROUNDUP(($I31-$H31+1)*$L31,0),2,1),""))</x:f>
      </x:c>
      <x:c r="AJ31" s="35" t="str">
        <x:f>IF(OR($A31="",$M31="Yes",$H31="",$I31=""),"",IF(AND(AJ$6&gt;=$H31,AJ$6&lt;=$I31),IF(AJ$6&lt;$H31+ROUNDUP(($I31-$H31+1)*$L31,0),2,1),""))</x:f>
      </x:c>
      <x:c r="AK31" s="35" t="str">
        <x:f>IF(OR($A31="",$M31="Yes",$H31="",$I31=""),"",IF(AND(AK$6&gt;=$H31,AK$6&lt;=$I31),IF(AK$6&lt;$H31+ROUNDUP(($I31-$H31+1)*$L31,0),2,1),""))</x:f>
      </x:c>
      <x:c r="AL31" s="35" t="str">
        <x:f>IF(OR($A31="",$M31="Yes",$H31="",$I31=""),"",IF(AND(AL$6&gt;=$H31,AL$6&lt;=$I31),IF(AL$6&lt;$H31+ROUNDUP(($I31-$H31+1)*$L31,0),2,1),""))</x:f>
      </x:c>
      <x:c r="AM31" s="35" t="str">
        <x:f>IF(OR($A31="",$M31="Yes",$H31="",$I31=""),"",IF(AND(AM$6&gt;=$H31,AM$6&lt;=$I31),IF(AM$6&lt;$H31+ROUNDUP(($I31-$H31+1)*$L31,0),2,1),""))</x:f>
      </x:c>
      <x:c r="AN31" s="35" t="str">
        <x:f>IF(OR($A31="",$M31="Yes",$H31="",$I31=""),"",IF(AND(AN$6&gt;=$H31,AN$6&lt;=$I31),IF(AN$6&lt;$H31+ROUNDUP(($I31-$H31+1)*$L31,0),2,1),""))</x:f>
      </x:c>
      <x:c r="AO31" s="35" t="str">
        <x:f>IF(OR($A31="",$M31="Yes",$H31="",$I31=""),"",IF(AND(AO$6&gt;=$H31,AO$6&lt;=$I31),IF(AO$6&lt;$H31+ROUNDUP(($I31-$H31+1)*$L31,0),2,1),""))</x:f>
      </x:c>
      <x:c r="AP31" s="35" t="str">
        <x:f>IF(OR($A31="",$M31="Yes",$H31="",$I31=""),"",IF(AND(AP$6&gt;=$H31,AP$6&lt;=$I31),IF(AP$6&lt;$H31+ROUNDUP(($I31-$H31+1)*$L31,0),2,1),""))</x:f>
      </x:c>
      <x:c r="AQ31" s="35" t="str">
        <x:f>IF(OR($A31="",$M31="Yes",$H31="",$I31=""),"",IF(AND(AQ$6&gt;=$H31,AQ$6&lt;=$I31),IF(AQ$6&lt;$H31+ROUNDUP(($I31-$H31+1)*$L31,0),2,1),""))</x:f>
      </x:c>
      <x:c r="AR31" s="35" t="str">
        <x:f>IF(OR($A31="",$M31="Yes",$H31="",$I31=""),"",IF(AND(AR$6&gt;=$H31,AR$6&lt;=$I31),IF(AR$6&lt;$H31+ROUNDUP(($I31-$H31+1)*$L31,0),2,1),""))</x:f>
      </x:c>
      <x:c r="AS31" s="35" t="str">
        <x:f>IF(OR($A31="",$M31="Yes",$H31="",$I31=""),"",IF(AND(AS$6&gt;=$H31,AS$6&lt;=$I31),IF(AS$6&lt;$H31+ROUNDUP(($I31-$H31+1)*$L31,0),2,1),""))</x:f>
      </x:c>
      <x:c r="AT31" s="35" t="str">
        <x:f>IF(OR($A31="",$M31="Yes",$H31="",$I31=""),"",IF(AND(AT$6&gt;=$H31,AT$6&lt;=$I31),IF(AT$6&lt;$H31+ROUNDUP(($I31-$H31+1)*$L31,0),2,1),""))</x:f>
      </x:c>
      <x:c r="AU31" s="35" t="str">
        <x:f>IF(OR($A31="",$M31="Yes",$H31="",$I31=""),"",IF(AND(AU$6&gt;=$H31,AU$6&lt;=$I31),IF(AU$6&lt;$H31+ROUNDUP(($I31-$H31+1)*$L31,0),2,1),""))</x:f>
      </x:c>
      <x:c r="AV31" s="35" t="str">
        <x:f>IF(OR($A31="",$M31="Yes",$H31="",$I31=""),"",IF(AND(AV$6&gt;=$H31,AV$6&lt;=$I31),IF(AV$6&lt;$H31+ROUNDUP(($I31-$H31+1)*$L31,0),2,1),""))</x:f>
      </x:c>
      <x:c r="AW31" s="35" t="str">
        <x:f>IF(OR($A31="",$M31="Yes",$H31="",$I31=""),"",IF(AND(AW$6&gt;=$H31,AW$6&lt;=$I31),IF(AW$6&lt;$H31+ROUNDUP(($I31-$H31+1)*$L31,0),2,1),""))</x:f>
      </x:c>
      <x:c r="AX31" s="35" t="str">
        <x:f>IF(OR($A31="",$M31="Yes",$H31="",$I31=""),"",IF(AND(AX$6&gt;=$H31,AX$6&lt;=$I31),IF(AX$6&lt;$H31+ROUNDUP(($I31-$H31+1)*$L31,0),2,1),""))</x:f>
      </x:c>
      <x:c r="AY31" s="35" t="str">
        <x:f>IF(OR($A31="",$M31="Yes",$H31="",$I31=""),"",IF(AND(AY$6&gt;=$H31,AY$6&lt;=$I31),IF(AY$6&lt;$H31+ROUNDUP(($I31-$H31+1)*$L31,0),2,1),""))</x:f>
      </x:c>
      <x:c r="AZ31" s="35" t="str">
        <x:f>IF(OR($A31="",$M31="Yes",$H31="",$I31=""),"",IF(AND(AZ$6&gt;=$H31,AZ$6&lt;=$I31),IF(AZ$6&lt;$H31+ROUNDUP(($I31-$H31+1)*$L31,0),2,1),""))</x:f>
      </x:c>
      <x:c r="BA31" s="35" t="str">
        <x:f>IF(OR($A31="",$M31="Yes",$H31="",$I31=""),"",IF(AND(BA$6&gt;=$H31,BA$6&lt;=$I31),IF(BA$6&lt;$H31+ROUNDUP(($I31-$H31+1)*$L31,0),2,1),""))</x:f>
      </x:c>
      <x:c r="BB31" s="35" t="str">
        <x:f>IF(OR($A31="",$M31="Yes",$H31="",$I31=""),"",IF(AND(BB$6&gt;=$H31,BB$6&lt;=$I31),IF(BB$6&lt;$H31+ROUNDUP(($I31-$H31+1)*$L31,0),2,1),""))</x:f>
      </x:c>
      <x:c r="BC31" s="35" t="str">
        <x:f>IF(OR($A31="",$M31="Yes",$H31="",$I31=""),"",IF(AND(BC$6&gt;=$H31,BC$6&lt;=$I31),IF(BC$6&lt;$H31+ROUNDUP(($I31-$H31+1)*$L31,0),2,1),""))</x:f>
      </x:c>
      <x:c r="BD31" s="35" t="str">
        <x:f>IF(OR($A31="",$M31="Yes",$H31="",$I31=""),"",IF(AND(BD$6&gt;=$H31,BD$6&lt;=$I31),IF(BD$6&lt;$H31+ROUNDUP(($I31-$H31+1)*$L31,0),2,1),""))</x:f>
      </x:c>
      <x:c r="BE31" s="35" t="str">
        <x:f>IF(OR($A31="",$M31="Yes",$H31="",$I31=""),"",IF(AND(BE$6&gt;=$H31,BE$6&lt;=$I31),IF(BE$6&lt;$H31+ROUNDUP(($I31-$H31+1)*$L31,0),2,1),""))</x:f>
      </x:c>
      <x:c r="BF31" s="35" t="str">
        <x:f>IF(OR($A31="",$M31="Yes",$H31="",$I31=""),"",IF(AND(BF$6&gt;=$H31,BF$6&lt;=$I31),IF(BF$6&lt;$H31+ROUNDUP(($I31-$H31+1)*$L31,0),2,1),""))</x:f>
      </x:c>
      <x:c r="BG31" s="35" t="str">
        <x:f>IF(OR($A31="",$M31="Yes",$H31="",$I31=""),"",IF(AND(BG$6&gt;=$H31,BG$6&lt;=$I31),IF(BG$6&lt;$H31+ROUNDUP(($I31-$H31+1)*$L31,0),2,1),""))</x:f>
      </x:c>
      <x:c r="BH31" s="35" t="str">
        <x:f>IF(OR($A31="",$M31="Yes",$H31="",$I31=""),"",IF(AND(BH$6&gt;=$H31,BH$6&lt;=$I31),IF(BH$6&lt;$H31+ROUNDUP(($I31-$H31+1)*$L31,0),2,1),""))</x:f>
      </x:c>
      <x:c r="BI31" s="35" t="str">
        <x:f>IF(OR($A31="",$M31="Yes",$H31="",$I31=""),"",IF(AND(BI$6&gt;=$H31,BI$6&lt;=$I31),IF(BI$6&lt;$H31+ROUNDUP(($I31-$H31+1)*$L31,0),2,1),""))</x:f>
      </x:c>
      <x:c r="BJ31" s="35" t="str">
        <x:f>IF(OR($A31="",$M31="Yes",$H31="",$I31=""),"",IF(AND(BJ$6&gt;=$H31,BJ$6&lt;=$I31),IF(BJ$6&lt;$H31+ROUNDUP(($I31-$H31+1)*$L31,0),2,1),""))</x:f>
      </x:c>
      <x:c r="BK31" s="35" t="str">
        <x:f>IF(OR($A31="",$M31="Yes",$H31="",$I31=""),"",IF(AND(BK$6&gt;=$H31,BK$6&lt;=$I31),IF(BK$6&lt;$H31+ROUNDUP(($I31-$H31+1)*$L31,0),2,1),""))</x:f>
      </x:c>
      <x:c r="BL31" s="35" t="str">
        <x:f>IF(OR($A31="",$M31="Yes",$H31="",$I31=""),"",IF(AND(BL$6&gt;=$H31,BL$6&lt;=$I31),IF(BL$6&lt;$H31+ROUNDUP(($I31-$H31+1)*$L31,0),2,1),""))</x:f>
      </x:c>
      <x:c r="BM31" s="35" t="str">
        <x:f>IF(OR($A31="",$M31="Yes",$H31="",$I31=""),"",IF(AND(BM$6&gt;=$H31,BM$6&lt;=$I31),IF(BM$6&lt;$H31+ROUNDUP(($I31-$H31+1)*$L31,0),2,1),""))</x:f>
      </x:c>
      <x:c r="BN31" s="35" t="str">
        <x:f>IF(OR($A31="",$M31="Yes",$H31="",$I31=""),"",IF(AND(BN$6&gt;=$H31,BN$6&lt;=$I31),IF(BN$6&lt;$H31+ROUNDUP(($I31-$H31+1)*$L31,0),2,1),""))</x:f>
      </x:c>
      <x:c r="BO31" s="35" t="str">
        <x:f>IF(OR($A31="",$M31="Yes",$H31="",$I31=""),"",IF(AND(BO$6&gt;=$H31,BO$6&lt;=$I31),IF(BO$6&lt;$H31+ROUNDUP(($I31-$H31+1)*$L31,0),2,1),""))</x:f>
      </x:c>
      <x:c r="BP31" s="35" t="str">
        <x:f>IF(OR($A31="",$M31="Yes",$H31="",$I31=""),"",IF(AND(BP$6&gt;=$H31,BP$6&lt;=$I31),IF(BP$6&lt;$H31+ROUNDUP(($I31-$H31+1)*$L31,0),2,1),""))</x:f>
      </x:c>
      <x:c r="BQ31" s="35" t="str">
        <x:f>IF(OR($A31="",$M31="Yes",$H31="",$I31=""),"",IF(AND(BQ$6&gt;=$H31,BQ$6&lt;=$I31),IF(BQ$6&lt;$H31+ROUNDUP(($I31-$H31+1)*$L31,0),2,1),""))</x:f>
      </x:c>
      <x:c r="BR31" s="35" t="str">
        <x:f>IF(OR($A31="",$M31="Yes",$H31="",$I31=""),"",IF(AND(BR$6&gt;=$H31,BR$6&lt;=$I31),IF(BR$6&lt;$H31+ROUNDUP(($I31-$H31+1)*$L31,0),2,1),""))</x:f>
      </x:c>
      <x:c r="BS31" s="35" t="str">
        <x:f>IF(OR($A31="",$M31="Yes",$H31="",$I31=""),"",IF(AND(BS$6&gt;=$H31,BS$6&lt;=$I31),IF(BS$6&lt;$H31+ROUNDUP(($I31-$H31+1)*$L31,0),2,1),""))</x:f>
      </x:c>
      <x:c r="BT31" s="35" t="str">
        <x:f>IF(OR($A31="",$M31="Yes",$H31="",$I31=""),"",IF(AND(BT$6&gt;=$H31,BT$6&lt;=$I31),IF(BT$6&lt;$H31+ROUNDUP(($I31-$H31+1)*$L31,0),2,1),""))</x:f>
      </x:c>
      <x:c r="BU31" s="35" t="str">
        <x:f>IF(OR($A31="",$M31="Yes",$H31="",$I31=""),"",IF(AND(BU$6&gt;=$H31,BU$6&lt;=$I31),IF(BU$6&lt;$H31+ROUNDUP(($I31-$H31+1)*$L31,0),2,1),""))</x:f>
      </x:c>
      <x:c r="BV31" s="35" t="str">
        <x:f>IF(OR($A31="",$M31="Yes",$H31="",$I31=""),"",IF(AND(BV$6&gt;=$H31,BV$6&lt;=$I31),IF(BV$6&lt;$H31+ROUNDUP(($I31-$H31+1)*$L31,0),2,1),""))</x:f>
      </x:c>
      <x:c r="BW31" s="35" t="str">
        <x:f>IF(OR($A31="",$M31="Yes",$H31="",$I31=""),"",IF(AND(BW$6&gt;=$H31,BW$6&lt;=$I31),IF(BW$6&lt;$H31+ROUNDUP(($I31-$H31+1)*$L31,0),2,1),""))</x:f>
      </x:c>
      <x:c r="BX31" s="35" t="str">
        <x:f>IF(OR($A31="",$M31="Yes",$H31="",$I31=""),"",IF(AND(BX$6&gt;=$H31,BX$6&lt;=$I31),IF(BX$6&lt;$H31+ROUNDUP(($I31-$H31+1)*$L31,0),2,1),""))</x:f>
      </x:c>
      <x:c r="BY31" s="35" t="str">
        <x:f>IF(OR($A31="",$M31="Yes",$H31="",$I31=""),"",IF(AND(BY$6&gt;=$H31,BY$6&lt;=$I31),IF(BY$6&lt;$H31+ROUNDUP(($I31-$H31+1)*$L31,0),2,1),""))</x:f>
      </x:c>
      <x:c r="BZ31" s="35" t="str">
        <x:f>IF(OR($A31="",$M31="Yes",$H31="",$I31=""),"",IF(AND(BZ$6&gt;=$H31,BZ$6&lt;=$I31),IF(BZ$6&lt;$H31+ROUNDUP(($I31-$H31+1)*$L31,0),2,1),""))</x:f>
      </x:c>
      <x:c r="CA31" s="35" t="str">
        <x:f>IF(OR($A31="",$M31="Yes",$H31="",$I31=""),"",IF(AND(CA$6&gt;=$H31,CA$6&lt;=$I31),IF(CA$6&lt;$H31+ROUNDUP(($I31-$H31+1)*$L31,0),2,1),""))</x:f>
      </x:c>
    </x:row>
    <x:row r="32" ht="24" customHeight="1">
      <x:c r="A32" s="5"/>
      <x:c r="B32" s="5"/>
      <x:c r="C32" s="5"/>
      <x:c r="D32" s="5"/>
      <x:c r="E32" s="5"/>
      <x:c r="F32" s="5"/>
      <x:c r="G32" s="5"/>
      <x:c r="H32" s="10"/>
      <x:c r="I32" s="10"/>
      <x:c r="J32" s="10"/>
      <x:c r="K32" s="10"/>
      <x:c r="L32" s="11"/>
      <x:c r="M32" s="5"/>
      <x:c r="N32" s="16" t="str">
        <x:f>IF(A32="","",IF(M32="Yes","Cancelled",IF(ISBLANK(L32),"Missing %",IF(L32&gt;=1,"Completed",IF(OR(L32&gt;0,NOT(ISBLANK(J32))),"In progress","Not started")))))</x:f>
      </x:c>
      <x:c r="O32" s="16" t="str">
        <x:f>IF(OR(A32="",N32="Completed",N32="Cancelled"),"",IF(ISBLANK(I32),"Missing deadline",IF(I32&lt;'Dashboard'!$B$5,"Overdue",IF(I32='Dashboard'!$B$5,"Due today",IF(I32&lt;='Dashboard'!$B$5+'Dashboard'!$B$6,"Due soon",IF(AND(N32="Not started",H32&lt;'Dashboard'!$B$5),"Starting late",""))))))</x:f>
      </x:c>
      <x:c r="P32" s="5"/>
      <x:c r="Q32" s="16" t="str">
        <x:f>IF(A32="","",IF(COUNTIFS('Tasks &amp; Gantt'!$A$7:$A$155,A32)&gt;1,"Duplicate task ID",IF(COUNTIFS('Campaigns &amp; Budget'!$A$7:$A$8,B32)&lt;&gt;1,"Unknown campaign",IF(OR(ISBLANK(H32),ISBLANK(I32),E32="",ISBLANK(L32)),"Missing dates / PIC / %",IF(OR(L32&lt;0,L32&gt;1),"Invalid completion",IF(I32&lt;H32,"Deadline before start",IF(AND(NOT(ISBLANK(K32)),L32&lt;&gt;1),"Finish entered but not 100%",IF(AND(NOT(ISBLANK(J32)),NOT(ISBLANK(K32)),K32&lt;J32),"Finish before start",""))))))))</x:f>
      </x:c>
      <x:c r="R32" s="1"/>
      <x:c r="S32" s="1"/>
      <x:c r="T32" s="35" t="str">
        <x:f>IF(OR($A32="",$M32="Yes",$H32="",$I32=""),"",IF(AND(T$6&gt;=$H32,T$6&lt;=$I32),IF(T$6&lt;$H32+ROUNDUP(($I32-$H32+1)*$L32,0),2,1),""))</x:f>
      </x:c>
      <x:c r="U32" s="35" t="str">
        <x:f>IF(OR($A32="",$M32="Yes",$H32="",$I32=""),"",IF(AND(U$6&gt;=$H32,U$6&lt;=$I32),IF(U$6&lt;$H32+ROUNDUP(($I32-$H32+1)*$L32,0),2,1),""))</x:f>
      </x:c>
      <x:c r="V32" s="35" t="str">
        <x:f>IF(OR($A32="",$M32="Yes",$H32="",$I32=""),"",IF(AND(V$6&gt;=$H32,V$6&lt;=$I32),IF(V$6&lt;$H32+ROUNDUP(($I32-$H32+1)*$L32,0),2,1),""))</x:f>
      </x:c>
      <x:c r="W32" s="35" t="str">
        <x:f>IF(OR($A32="",$M32="Yes",$H32="",$I32=""),"",IF(AND(W$6&gt;=$H32,W$6&lt;=$I32),IF(W$6&lt;$H32+ROUNDUP(($I32-$H32+1)*$L32,0),2,1),""))</x:f>
      </x:c>
      <x:c r="X32" s="35" t="str">
        <x:f>IF(OR($A32="",$M32="Yes",$H32="",$I32=""),"",IF(AND(X$6&gt;=$H32,X$6&lt;=$I32),IF(X$6&lt;$H32+ROUNDUP(($I32-$H32+1)*$L32,0),2,1),""))</x:f>
      </x:c>
      <x:c r="Y32" s="35" t="str">
        <x:f>IF(OR($A32="",$M32="Yes",$H32="",$I32=""),"",IF(AND(Y$6&gt;=$H32,Y$6&lt;=$I32),IF(Y$6&lt;$H32+ROUNDUP(($I32-$H32+1)*$L32,0),2,1),""))</x:f>
      </x:c>
      <x:c r="Z32" s="35" t="str">
        <x:f>IF(OR($A32="",$M32="Yes",$H32="",$I32=""),"",IF(AND(Z$6&gt;=$H32,Z$6&lt;=$I32),IF(Z$6&lt;$H32+ROUNDUP(($I32-$H32+1)*$L32,0),2,1),""))</x:f>
      </x:c>
      <x:c r="AA32" s="35" t="str">
        <x:f>IF(OR($A32="",$M32="Yes",$H32="",$I32=""),"",IF(AND(AA$6&gt;=$H32,AA$6&lt;=$I32),IF(AA$6&lt;$H32+ROUNDUP(($I32-$H32+1)*$L32,0),2,1),""))</x:f>
      </x:c>
      <x:c r="AB32" s="35" t="str">
        <x:f>IF(OR($A32="",$M32="Yes",$H32="",$I32=""),"",IF(AND(AB$6&gt;=$H32,AB$6&lt;=$I32),IF(AB$6&lt;$H32+ROUNDUP(($I32-$H32+1)*$L32,0),2,1),""))</x:f>
      </x:c>
      <x:c r="AC32" s="35" t="str">
        <x:f>IF(OR($A32="",$M32="Yes",$H32="",$I32=""),"",IF(AND(AC$6&gt;=$H32,AC$6&lt;=$I32),IF(AC$6&lt;$H32+ROUNDUP(($I32-$H32+1)*$L32,0),2,1),""))</x:f>
      </x:c>
      <x:c r="AD32" s="35" t="str">
        <x:f>IF(OR($A32="",$M32="Yes",$H32="",$I32=""),"",IF(AND(AD$6&gt;=$H32,AD$6&lt;=$I32),IF(AD$6&lt;$H32+ROUNDUP(($I32-$H32+1)*$L32,0),2,1),""))</x:f>
      </x:c>
      <x:c r="AE32" s="35" t="str">
        <x:f>IF(OR($A32="",$M32="Yes",$H32="",$I32=""),"",IF(AND(AE$6&gt;=$H32,AE$6&lt;=$I32),IF(AE$6&lt;$H32+ROUNDUP(($I32-$H32+1)*$L32,0),2,1),""))</x:f>
      </x:c>
      <x:c r="AF32" s="35" t="str">
        <x:f>IF(OR($A32="",$M32="Yes",$H32="",$I32=""),"",IF(AND(AF$6&gt;=$H32,AF$6&lt;=$I32),IF(AF$6&lt;$H32+ROUNDUP(($I32-$H32+1)*$L32,0),2,1),""))</x:f>
      </x:c>
      <x:c r="AG32" s="35" t="str">
        <x:f>IF(OR($A32="",$M32="Yes",$H32="",$I32=""),"",IF(AND(AG$6&gt;=$H32,AG$6&lt;=$I32),IF(AG$6&lt;$H32+ROUNDUP(($I32-$H32+1)*$L32,0),2,1),""))</x:f>
      </x:c>
      <x:c r="AH32" s="35" t="str">
        <x:f>IF(OR($A32="",$M32="Yes",$H32="",$I32=""),"",IF(AND(AH$6&gt;=$H32,AH$6&lt;=$I32),IF(AH$6&lt;$H32+ROUNDUP(($I32-$H32+1)*$L32,0),2,1),""))</x:f>
      </x:c>
      <x:c r="AI32" s="35" t="str">
        <x:f>IF(OR($A32="",$M32="Yes",$H32="",$I32=""),"",IF(AND(AI$6&gt;=$H32,AI$6&lt;=$I32),IF(AI$6&lt;$H32+ROUNDUP(($I32-$H32+1)*$L32,0),2,1),""))</x:f>
      </x:c>
      <x:c r="AJ32" s="35" t="str">
        <x:f>IF(OR($A32="",$M32="Yes",$H32="",$I32=""),"",IF(AND(AJ$6&gt;=$H32,AJ$6&lt;=$I32),IF(AJ$6&lt;$H32+ROUNDUP(($I32-$H32+1)*$L32,0),2,1),""))</x:f>
      </x:c>
      <x:c r="AK32" s="35" t="str">
        <x:f>IF(OR($A32="",$M32="Yes",$H32="",$I32=""),"",IF(AND(AK$6&gt;=$H32,AK$6&lt;=$I32),IF(AK$6&lt;$H32+ROUNDUP(($I32-$H32+1)*$L32,0),2,1),""))</x:f>
      </x:c>
      <x:c r="AL32" s="35" t="str">
        <x:f>IF(OR($A32="",$M32="Yes",$H32="",$I32=""),"",IF(AND(AL$6&gt;=$H32,AL$6&lt;=$I32),IF(AL$6&lt;$H32+ROUNDUP(($I32-$H32+1)*$L32,0),2,1),""))</x:f>
      </x:c>
      <x:c r="AM32" s="35" t="str">
        <x:f>IF(OR($A32="",$M32="Yes",$H32="",$I32=""),"",IF(AND(AM$6&gt;=$H32,AM$6&lt;=$I32),IF(AM$6&lt;$H32+ROUNDUP(($I32-$H32+1)*$L32,0),2,1),""))</x:f>
      </x:c>
      <x:c r="AN32" s="35" t="str">
        <x:f>IF(OR($A32="",$M32="Yes",$H32="",$I32=""),"",IF(AND(AN$6&gt;=$H32,AN$6&lt;=$I32),IF(AN$6&lt;$H32+ROUNDUP(($I32-$H32+1)*$L32,0),2,1),""))</x:f>
      </x:c>
      <x:c r="AO32" s="35" t="str">
        <x:f>IF(OR($A32="",$M32="Yes",$H32="",$I32=""),"",IF(AND(AO$6&gt;=$H32,AO$6&lt;=$I32),IF(AO$6&lt;$H32+ROUNDUP(($I32-$H32+1)*$L32,0),2,1),""))</x:f>
      </x:c>
      <x:c r="AP32" s="35" t="str">
        <x:f>IF(OR($A32="",$M32="Yes",$H32="",$I32=""),"",IF(AND(AP$6&gt;=$H32,AP$6&lt;=$I32),IF(AP$6&lt;$H32+ROUNDUP(($I32-$H32+1)*$L32,0),2,1),""))</x:f>
      </x:c>
      <x:c r="AQ32" s="35" t="str">
        <x:f>IF(OR($A32="",$M32="Yes",$H32="",$I32=""),"",IF(AND(AQ$6&gt;=$H32,AQ$6&lt;=$I32),IF(AQ$6&lt;$H32+ROUNDUP(($I32-$H32+1)*$L32,0),2,1),""))</x:f>
      </x:c>
      <x:c r="AR32" s="35" t="str">
        <x:f>IF(OR($A32="",$M32="Yes",$H32="",$I32=""),"",IF(AND(AR$6&gt;=$H32,AR$6&lt;=$I32),IF(AR$6&lt;$H32+ROUNDUP(($I32-$H32+1)*$L32,0),2,1),""))</x:f>
      </x:c>
      <x:c r="AS32" s="35" t="str">
        <x:f>IF(OR($A32="",$M32="Yes",$H32="",$I32=""),"",IF(AND(AS$6&gt;=$H32,AS$6&lt;=$I32),IF(AS$6&lt;$H32+ROUNDUP(($I32-$H32+1)*$L32,0),2,1),""))</x:f>
      </x:c>
      <x:c r="AT32" s="35" t="str">
        <x:f>IF(OR($A32="",$M32="Yes",$H32="",$I32=""),"",IF(AND(AT$6&gt;=$H32,AT$6&lt;=$I32),IF(AT$6&lt;$H32+ROUNDUP(($I32-$H32+1)*$L32,0),2,1),""))</x:f>
      </x:c>
      <x:c r="AU32" s="35" t="str">
        <x:f>IF(OR($A32="",$M32="Yes",$H32="",$I32=""),"",IF(AND(AU$6&gt;=$H32,AU$6&lt;=$I32),IF(AU$6&lt;$H32+ROUNDUP(($I32-$H32+1)*$L32,0),2,1),""))</x:f>
      </x:c>
      <x:c r="AV32" s="35" t="str">
        <x:f>IF(OR($A32="",$M32="Yes",$H32="",$I32=""),"",IF(AND(AV$6&gt;=$H32,AV$6&lt;=$I32),IF(AV$6&lt;$H32+ROUNDUP(($I32-$H32+1)*$L32,0),2,1),""))</x:f>
      </x:c>
      <x:c r="AW32" s="35" t="str">
        <x:f>IF(OR($A32="",$M32="Yes",$H32="",$I32=""),"",IF(AND(AW$6&gt;=$H32,AW$6&lt;=$I32),IF(AW$6&lt;$H32+ROUNDUP(($I32-$H32+1)*$L32,0),2,1),""))</x:f>
      </x:c>
      <x:c r="AX32" s="35" t="str">
        <x:f>IF(OR($A32="",$M32="Yes",$H32="",$I32=""),"",IF(AND(AX$6&gt;=$H32,AX$6&lt;=$I32),IF(AX$6&lt;$H32+ROUNDUP(($I32-$H32+1)*$L32,0),2,1),""))</x:f>
      </x:c>
      <x:c r="AY32" s="35" t="str">
        <x:f>IF(OR($A32="",$M32="Yes",$H32="",$I32=""),"",IF(AND(AY$6&gt;=$H32,AY$6&lt;=$I32),IF(AY$6&lt;$H32+ROUNDUP(($I32-$H32+1)*$L32,0),2,1),""))</x:f>
      </x:c>
      <x:c r="AZ32" s="35" t="str">
        <x:f>IF(OR($A32="",$M32="Yes",$H32="",$I32=""),"",IF(AND(AZ$6&gt;=$H32,AZ$6&lt;=$I32),IF(AZ$6&lt;$H32+ROUNDUP(($I32-$H32+1)*$L32,0),2,1),""))</x:f>
      </x:c>
      <x:c r="BA32" s="35" t="str">
        <x:f>IF(OR($A32="",$M32="Yes",$H32="",$I32=""),"",IF(AND(BA$6&gt;=$H32,BA$6&lt;=$I32),IF(BA$6&lt;$H32+ROUNDUP(($I32-$H32+1)*$L32,0),2,1),""))</x:f>
      </x:c>
      <x:c r="BB32" s="35" t="str">
        <x:f>IF(OR($A32="",$M32="Yes",$H32="",$I32=""),"",IF(AND(BB$6&gt;=$H32,BB$6&lt;=$I32),IF(BB$6&lt;$H32+ROUNDUP(($I32-$H32+1)*$L32,0),2,1),""))</x:f>
      </x:c>
      <x:c r="BC32" s="35" t="str">
        <x:f>IF(OR($A32="",$M32="Yes",$H32="",$I32=""),"",IF(AND(BC$6&gt;=$H32,BC$6&lt;=$I32),IF(BC$6&lt;$H32+ROUNDUP(($I32-$H32+1)*$L32,0),2,1),""))</x:f>
      </x:c>
      <x:c r="BD32" s="35" t="str">
        <x:f>IF(OR($A32="",$M32="Yes",$H32="",$I32=""),"",IF(AND(BD$6&gt;=$H32,BD$6&lt;=$I32),IF(BD$6&lt;$H32+ROUNDUP(($I32-$H32+1)*$L32,0),2,1),""))</x:f>
      </x:c>
      <x:c r="BE32" s="35" t="str">
        <x:f>IF(OR($A32="",$M32="Yes",$H32="",$I32=""),"",IF(AND(BE$6&gt;=$H32,BE$6&lt;=$I32),IF(BE$6&lt;$H32+ROUNDUP(($I32-$H32+1)*$L32,0),2,1),""))</x:f>
      </x:c>
      <x:c r="BF32" s="35" t="str">
        <x:f>IF(OR($A32="",$M32="Yes",$H32="",$I32=""),"",IF(AND(BF$6&gt;=$H32,BF$6&lt;=$I32),IF(BF$6&lt;$H32+ROUNDUP(($I32-$H32+1)*$L32,0),2,1),""))</x:f>
      </x:c>
      <x:c r="BG32" s="35" t="str">
        <x:f>IF(OR($A32="",$M32="Yes",$H32="",$I32=""),"",IF(AND(BG$6&gt;=$H32,BG$6&lt;=$I32),IF(BG$6&lt;$H32+ROUNDUP(($I32-$H32+1)*$L32,0),2,1),""))</x:f>
      </x:c>
      <x:c r="BH32" s="35" t="str">
        <x:f>IF(OR($A32="",$M32="Yes",$H32="",$I32=""),"",IF(AND(BH$6&gt;=$H32,BH$6&lt;=$I32),IF(BH$6&lt;$H32+ROUNDUP(($I32-$H32+1)*$L32,0),2,1),""))</x:f>
      </x:c>
      <x:c r="BI32" s="35" t="str">
        <x:f>IF(OR($A32="",$M32="Yes",$H32="",$I32=""),"",IF(AND(BI$6&gt;=$H32,BI$6&lt;=$I32),IF(BI$6&lt;$H32+ROUNDUP(($I32-$H32+1)*$L32,0),2,1),""))</x:f>
      </x:c>
      <x:c r="BJ32" s="35" t="str">
        <x:f>IF(OR($A32="",$M32="Yes",$H32="",$I32=""),"",IF(AND(BJ$6&gt;=$H32,BJ$6&lt;=$I32),IF(BJ$6&lt;$H32+ROUNDUP(($I32-$H32+1)*$L32,0),2,1),""))</x:f>
      </x:c>
      <x:c r="BK32" s="35" t="str">
        <x:f>IF(OR($A32="",$M32="Yes",$H32="",$I32=""),"",IF(AND(BK$6&gt;=$H32,BK$6&lt;=$I32),IF(BK$6&lt;$H32+ROUNDUP(($I32-$H32+1)*$L32,0),2,1),""))</x:f>
      </x:c>
      <x:c r="BL32" s="35" t="str">
        <x:f>IF(OR($A32="",$M32="Yes",$H32="",$I32=""),"",IF(AND(BL$6&gt;=$H32,BL$6&lt;=$I32),IF(BL$6&lt;$H32+ROUNDUP(($I32-$H32+1)*$L32,0),2,1),""))</x:f>
      </x:c>
      <x:c r="BM32" s="35" t="str">
        <x:f>IF(OR($A32="",$M32="Yes",$H32="",$I32=""),"",IF(AND(BM$6&gt;=$H32,BM$6&lt;=$I32),IF(BM$6&lt;$H32+ROUNDUP(($I32-$H32+1)*$L32,0),2,1),""))</x:f>
      </x:c>
      <x:c r="BN32" s="35" t="str">
        <x:f>IF(OR($A32="",$M32="Yes",$H32="",$I32=""),"",IF(AND(BN$6&gt;=$H32,BN$6&lt;=$I32),IF(BN$6&lt;$H32+ROUNDUP(($I32-$H32+1)*$L32,0),2,1),""))</x:f>
      </x:c>
      <x:c r="BO32" s="35" t="str">
        <x:f>IF(OR($A32="",$M32="Yes",$H32="",$I32=""),"",IF(AND(BO$6&gt;=$H32,BO$6&lt;=$I32),IF(BO$6&lt;$H32+ROUNDUP(($I32-$H32+1)*$L32,0),2,1),""))</x:f>
      </x:c>
      <x:c r="BP32" s="35" t="str">
        <x:f>IF(OR($A32="",$M32="Yes",$H32="",$I32=""),"",IF(AND(BP$6&gt;=$H32,BP$6&lt;=$I32),IF(BP$6&lt;$H32+ROUNDUP(($I32-$H32+1)*$L32,0),2,1),""))</x:f>
      </x:c>
      <x:c r="BQ32" s="35" t="str">
        <x:f>IF(OR($A32="",$M32="Yes",$H32="",$I32=""),"",IF(AND(BQ$6&gt;=$H32,BQ$6&lt;=$I32),IF(BQ$6&lt;$H32+ROUNDUP(($I32-$H32+1)*$L32,0),2,1),""))</x:f>
      </x:c>
      <x:c r="BR32" s="35" t="str">
        <x:f>IF(OR($A32="",$M32="Yes",$H32="",$I32=""),"",IF(AND(BR$6&gt;=$H32,BR$6&lt;=$I32),IF(BR$6&lt;$H32+ROUNDUP(($I32-$H32+1)*$L32,0),2,1),""))</x:f>
      </x:c>
      <x:c r="BS32" s="35" t="str">
        <x:f>IF(OR($A32="",$M32="Yes",$H32="",$I32=""),"",IF(AND(BS$6&gt;=$H32,BS$6&lt;=$I32),IF(BS$6&lt;$H32+ROUNDUP(($I32-$H32+1)*$L32,0),2,1),""))</x:f>
      </x:c>
      <x:c r="BT32" s="35" t="str">
        <x:f>IF(OR($A32="",$M32="Yes",$H32="",$I32=""),"",IF(AND(BT$6&gt;=$H32,BT$6&lt;=$I32),IF(BT$6&lt;$H32+ROUNDUP(($I32-$H32+1)*$L32,0),2,1),""))</x:f>
      </x:c>
      <x:c r="BU32" s="35" t="str">
        <x:f>IF(OR($A32="",$M32="Yes",$H32="",$I32=""),"",IF(AND(BU$6&gt;=$H32,BU$6&lt;=$I32),IF(BU$6&lt;$H32+ROUNDUP(($I32-$H32+1)*$L32,0),2,1),""))</x:f>
      </x:c>
      <x:c r="BV32" s="35" t="str">
        <x:f>IF(OR($A32="",$M32="Yes",$H32="",$I32=""),"",IF(AND(BV$6&gt;=$H32,BV$6&lt;=$I32),IF(BV$6&lt;$H32+ROUNDUP(($I32-$H32+1)*$L32,0),2,1),""))</x:f>
      </x:c>
      <x:c r="BW32" s="35" t="str">
        <x:f>IF(OR($A32="",$M32="Yes",$H32="",$I32=""),"",IF(AND(BW$6&gt;=$H32,BW$6&lt;=$I32),IF(BW$6&lt;$H32+ROUNDUP(($I32-$H32+1)*$L32,0),2,1),""))</x:f>
      </x:c>
      <x:c r="BX32" s="35" t="str">
        <x:f>IF(OR($A32="",$M32="Yes",$H32="",$I32=""),"",IF(AND(BX$6&gt;=$H32,BX$6&lt;=$I32),IF(BX$6&lt;$H32+ROUNDUP(($I32-$H32+1)*$L32,0),2,1),""))</x:f>
      </x:c>
      <x:c r="BY32" s="35" t="str">
        <x:f>IF(OR($A32="",$M32="Yes",$H32="",$I32=""),"",IF(AND(BY$6&gt;=$H32,BY$6&lt;=$I32),IF(BY$6&lt;$H32+ROUNDUP(($I32-$H32+1)*$L32,0),2,1),""))</x:f>
      </x:c>
      <x:c r="BZ32" s="35" t="str">
        <x:f>IF(OR($A32="",$M32="Yes",$H32="",$I32=""),"",IF(AND(BZ$6&gt;=$H32,BZ$6&lt;=$I32),IF(BZ$6&lt;$H32+ROUNDUP(($I32-$H32+1)*$L32,0),2,1),""))</x:f>
      </x:c>
      <x:c r="CA32" s="35" t="str">
        <x:f>IF(OR($A32="",$M32="Yes",$H32="",$I32=""),"",IF(AND(CA$6&gt;=$H32,CA$6&lt;=$I32),IF(CA$6&lt;$H32+ROUNDUP(($I32-$H32+1)*$L32,0),2,1),""))</x:f>
      </x:c>
    </x:row>
    <x:row r="33" ht="24" customHeight="1">
      <x:c r="A33" s="5"/>
      <x:c r="B33" s="5"/>
      <x:c r="C33" s="5"/>
      <x:c r="D33" s="5"/>
      <x:c r="E33" s="5"/>
      <x:c r="F33" s="5"/>
      <x:c r="G33" s="5"/>
      <x:c r="H33" s="10"/>
      <x:c r="I33" s="10"/>
      <x:c r="J33" s="10"/>
      <x:c r="K33" s="10"/>
      <x:c r="L33" s="11"/>
      <x:c r="M33" s="5"/>
      <x:c r="N33" s="16" t="str">
        <x:f>IF(A33="","",IF(M33="Yes","Cancelled",IF(ISBLANK(L33),"Missing %",IF(L33&gt;=1,"Completed",IF(OR(L33&gt;0,NOT(ISBLANK(J33))),"In progress","Not started")))))</x:f>
      </x:c>
      <x:c r="O33" s="16" t="str">
        <x:f>IF(OR(A33="",N33="Completed",N33="Cancelled"),"",IF(ISBLANK(I33),"Missing deadline",IF(I33&lt;'Dashboard'!$B$5,"Overdue",IF(I33='Dashboard'!$B$5,"Due today",IF(I33&lt;='Dashboard'!$B$5+'Dashboard'!$B$6,"Due soon",IF(AND(N33="Not started",H33&lt;'Dashboard'!$B$5),"Starting late",""))))))</x:f>
      </x:c>
      <x:c r="P33" s="5"/>
      <x:c r="Q33" s="16" t="str">
        <x:f>IF(A33="","",IF(COUNTIFS('Tasks &amp; Gantt'!$A$7:$A$155,A33)&gt;1,"Duplicate task ID",IF(COUNTIFS('Campaigns &amp; Budget'!$A$7:$A$8,B33)&lt;&gt;1,"Unknown campaign",IF(OR(ISBLANK(H33),ISBLANK(I33),E33="",ISBLANK(L33)),"Missing dates / PIC / %",IF(OR(L33&lt;0,L33&gt;1),"Invalid completion",IF(I33&lt;H33,"Deadline before start",IF(AND(NOT(ISBLANK(K33)),L33&lt;&gt;1),"Finish entered but not 100%",IF(AND(NOT(ISBLANK(J33)),NOT(ISBLANK(K33)),K33&lt;J33),"Finish before start",""))))))))</x:f>
      </x:c>
      <x:c r="R33" s="1"/>
      <x:c r="S33" s="1"/>
      <x:c r="T33" s="35" t="str">
        <x:f>IF(OR($A33="",$M33="Yes",$H33="",$I33=""),"",IF(AND(T$6&gt;=$H33,T$6&lt;=$I33),IF(T$6&lt;$H33+ROUNDUP(($I33-$H33+1)*$L33,0),2,1),""))</x:f>
      </x:c>
      <x:c r="U33" s="35" t="str">
        <x:f>IF(OR($A33="",$M33="Yes",$H33="",$I33=""),"",IF(AND(U$6&gt;=$H33,U$6&lt;=$I33),IF(U$6&lt;$H33+ROUNDUP(($I33-$H33+1)*$L33,0),2,1),""))</x:f>
      </x:c>
      <x:c r="V33" s="35" t="str">
        <x:f>IF(OR($A33="",$M33="Yes",$H33="",$I33=""),"",IF(AND(V$6&gt;=$H33,V$6&lt;=$I33),IF(V$6&lt;$H33+ROUNDUP(($I33-$H33+1)*$L33,0),2,1),""))</x:f>
      </x:c>
      <x:c r="W33" s="35" t="str">
        <x:f>IF(OR($A33="",$M33="Yes",$H33="",$I33=""),"",IF(AND(W$6&gt;=$H33,W$6&lt;=$I33),IF(W$6&lt;$H33+ROUNDUP(($I33-$H33+1)*$L33,0),2,1),""))</x:f>
      </x:c>
      <x:c r="X33" s="35" t="str">
        <x:f>IF(OR($A33="",$M33="Yes",$H33="",$I33=""),"",IF(AND(X$6&gt;=$H33,X$6&lt;=$I33),IF(X$6&lt;$H33+ROUNDUP(($I33-$H33+1)*$L33,0),2,1),""))</x:f>
      </x:c>
      <x:c r="Y33" s="35" t="str">
        <x:f>IF(OR($A33="",$M33="Yes",$H33="",$I33=""),"",IF(AND(Y$6&gt;=$H33,Y$6&lt;=$I33),IF(Y$6&lt;$H33+ROUNDUP(($I33-$H33+1)*$L33,0),2,1),""))</x:f>
      </x:c>
      <x:c r="Z33" s="35" t="str">
        <x:f>IF(OR($A33="",$M33="Yes",$H33="",$I33=""),"",IF(AND(Z$6&gt;=$H33,Z$6&lt;=$I33),IF(Z$6&lt;$H33+ROUNDUP(($I33-$H33+1)*$L33,0),2,1),""))</x:f>
      </x:c>
      <x:c r="AA33" s="35" t="str">
        <x:f>IF(OR($A33="",$M33="Yes",$H33="",$I33=""),"",IF(AND(AA$6&gt;=$H33,AA$6&lt;=$I33),IF(AA$6&lt;$H33+ROUNDUP(($I33-$H33+1)*$L33,0),2,1),""))</x:f>
      </x:c>
      <x:c r="AB33" s="35" t="str">
        <x:f>IF(OR($A33="",$M33="Yes",$H33="",$I33=""),"",IF(AND(AB$6&gt;=$H33,AB$6&lt;=$I33),IF(AB$6&lt;$H33+ROUNDUP(($I33-$H33+1)*$L33,0),2,1),""))</x:f>
      </x:c>
      <x:c r="AC33" s="35" t="str">
        <x:f>IF(OR($A33="",$M33="Yes",$H33="",$I33=""),"",IF(AND(AC$6&gt;=$H33,AC$6&lt;=$I33),IF(AC$6&lt;$H33+ROUNDUP(($I33-$H33+1)*$L33,0),2,1),""))</x:f>
      </x:c>
      <x:c r="AD33" s="35" t="str">
        <x:f>IF(OR($A33="",$M33="Yes",$H33="",$I33=""),"",IF(AND(AD$6&gt;=$H33,AD$6&lt;=$I33),IF(AD$6&lt;$H33+ROUNDUP(($I33-$H33+1)*$L33,0),2,1),""))</x:f>
      </x:c>
      <x:c r="AE33" s="35" t="str">
        <x:f>IF(OR($A33="",$M33="Yes",$H33="",$I33=""),"",IF(AND(AE$6&gt;=$H33,AE$6&lt;=$I33),IF(AE$6&lt;$H33+ROUNDUP(($I33-$H33+1)*$L33,0),2,1),""))</x:f>
      </x:c>
      <x:c r="AF33" s="35" t="str">
        <x:f>IF(OR($A33="",$M33="Yes",$H33="",$I33=""),"",IF(AND(AF$6&gt;=$H33,AF$6&lt;=$I33),IF(AF$6&lt;$H33+ROUNDUP(($I33-$H33+1)*$L33,0),2,1),""))</x:f>
      </x:c>
      <x:c r="AG33" s="35" t="str">
        <x:f>IF(OR($A33="",$M33="Yes",$H33="",$I33=""),"",IF(AND(AG$6&gt;=$H33,AG$6&lt;=$I33),IF(AG$6&lt;$H33+ROUNDUP(($I33-$H33+1)*$L33,0),2,1),""))</x:f>
      </x:c>
      <x:c r="AH33" s="35" t="str">
        <x:f>IF(OR($A33="",$M33="Yes",$H33="",$I33=""),"",IF(AND(AH$6&gt;=$H33,AH$6&lt;=$I33),IF(AH$6&lt;$H33+ROUNDUP(($I33-$H33+1)*$L33,0),2,1),""))</x:f>
      </x:c>
      <x:c r="AI33" s="35" t="str">
        <x:f>IF(OR($A33="",$M33="Yes",$H33="",$I33=""),"",IF(AND(AI$6&gt;=$H33,AI$6&lt;=$I33),IF(AI$6&lt;$H33+ROUNDUP(($I33-$H33+1)*$L33,0),2,1),""))</x:f>
      </x:c>
      <x:c r="AJ33" s="35" t="str">
        <x:f>IF(OR($A33="",$M33="Yes",$H33="",$I33=""),"",IF(AND(AJ$6&gt;=$H33,AJ$6&lt;=$I33),IF(AJ$6&lt;$H33+ROUNDUP(($I33-$H33+1)*$L33,0),2,1),""))</x:f>
      </x:c>
      <x:c r="AK33" s="35" t="str">
        <x:f>IF(OR($A33="",$M33="Yes",$H33="",$I33=""),"",IF(AND(AK$6&gt;=$H33,AK$6&lt;=$I33),IF(AK$6&lt;$H33+ROUNDUP(($I33-$H33+1)*$L33,0),2,1),""))</x:f>
      </x:c>
      <x:c r="AL33" s="35" t="str">
        <x:f>IF(OR($A33="",$M33="Yes",$H33="",$I33=""),"",IF(AND(AL$6&gt;=$H33,AL$6&lt;=$I33),IF(AL$6&lt;$H33+ROUNDUP(($I33-$H33+1)*$L33,0),2,1),""))</x:f>
      </x:c>
      <x:c r="AM33" s="35" t="str">
        <x:f>IF(OR($A33="",$M33="Yes",$H33="",$I33=""),"",IF(AND(AM$6&gt;=$H33,AM$6&lt;=$I33),IF(AM$6&lt;$H33+ROUNDUP(($I33-$H33+1)*$L33,0),2,1),""))</x:f>
      </x:c>
      <x:c r="AN33" s="35" t="str">
        <x:f>IF(OR($A33="",$M33="Yes",$H33="",$I33=""),"",IF(AND(AN$6&gt;=$H33,AN$6&lt;=$I33),IF(AN$6&lt;$H33+ROUNDUP(($I33-$H33+1)*$L33,0),2,1),""))</x:f>
      </x:c>
      <x:c r="AO33" s="35" t="str">
        <x:f>IF(OR($A33="",$M33="Yes",$H33="",$I33=""),"",IF(AND(AO$6&gt;=$H33,AO$6&lt;=$I33),IF(AO$6&lt;$H33+ROUNDUP(($I33-$H33+1)*$L33,0),2,1),""))</x:f>
      </x:c>
      <x:c r="AP33" s="35" t="str">
        <x:f>IF(OR($A33="",$M33="Yes",$H33="",$I33=""),"",IF(AND(AP$6&gt;=$H33,AP$6&lt;=$I33),IF(AP$6&lt;$H33+ROUNDUP(($I33-$H33+1)*$L33,0),2,1),""))</x:f>
      </x:c>
      <x:c r="AQ33" s="35" t="str">
        <x:f>IF(OR($A33="",$M33="Yes",$H33="",$I33=""),"",IF(AND(AQ$6&gt;=$H33,AQ$6&lt;=$I33),IF(AQ$6&lt;$H33+ROUNDUP(($I33-$H33+1)*$L33,0),2,1),""))</x:f>
      </x:c>
      <x:c r="AR33" s="35" t="str">
        <x:f>IF(OR($A33="",$M33="Yes",$H33="",$I33=""),"",IF(AND(AR$6&gt;=$H33,AR$6&lt;=$I33),IF(AR$6&lt;$H33+ROUNDUP(($I33-$H33+1)*$L33,0),2,1),""))</x:f>
      </x:c>
      <x:c r="AS33" s="35" t="str">
        <x:f>IF(OR($A33="",$M33="Yes",$H33="",$I33=""),"",IF(AND(AS$6&gt;=$H33,AS$6&lt;=$I33),IF(AS$6&lt;$H33+ROUNDUP(($I33-$H33+1)*$L33,0),2,1),""))</x:f>
      </x:c>
      <x:c r="AT33" s="35" t="str">
        <x:f>IF(OR($A33="",$M33="Yes",$H33="",$I33=""),"",IF(AND(AT$6&gt;=$H33,AT$6&lt;=$I33),IF(AT$6&lt;$H33+ROUNDUP(($I33-$H33+1)*$L33,0),2,1),""))</x:f>
      </x:c>
      <x:c r="AU33" s="35" t="str">
        <x:f>IF(OR($A33="",$M33="Yes",$H33="",$I33=""),"",IF(AND(AU$6&gt;=$H33,AU$6&lt;=$I33),IF(AU$6&lt;$H33+ROUNDUP(($I33-$H33+1)*$L33,0),2,1),""))</x:f>
      </x:c>
      <x:c r="AV33" s="35" t="str">
        <x:f>IF(OR($A33="",$M33="Yes",$H33="",$I33=""),"",IF(AND(AV$6&gt;=$H33,AV$6&lt;=$I33),IF(AV$6&lt;$H33+ROUNDUP(($I33-$H33+1)*$L33,0),2,1),""))</x:f>
      </x:c>
      <x:c r="AW33" s="35" t="str">
        <x:f>IF(OR($A33="",$M33="Yes",$H33="",$I33=""),"",IF(AND(AW$6&gt;=$H33,AW$6&lt;=$I33),IF(AW$6&lt;$H33+ROUNDUP(($I33-$H33+1)*$L33,0),2,1),""))</x:f>
      </x:c>
      <x:c r="AX33" s="35" t="str">
        <x:f>IF(OR($A33="",$M33="Yes",$H33="",$I33=""),"",IF(AND(AX$6&gt;=$H33,AX$6&lt;=$I33),IF(AX$6&lt;$H33+ROUNDUP(($I33-$H33+1)*$L33,0),2,1),""))</x:f>
      </x:c>
      <x:c r="AY33" s="35" t="str">
        <x:f>IF(OR($A33="",$M33="Yes",$H33="",$I33=""),"",IF(AND(AY$6&gt;=$H33,AY$6&lt;=$I33),IF(AY$6&lt;$H33+ROUNDUP(($I33-$H33+1)*$L33,0),2,1),""))</x:f>
      </x:c>
      <x:c r="AZ33" s="35" t="str">
        <x:f>IF(OR($A33="",$M33="Yes",$H33="",$I33=""),"",IF(AND(AZ$6&gt;=$H33,AZ$6&lt;=$I33),IF(AZ$6&lt;$H33+ROUNDUP(($I33-$H33+1)*$L33,0),2,1),""))</x:f>
      </x:c>
      <x:c r="BA33" s="35" t="str">
        <x:f>IF(OR($A33="",$M33="Yes",$H33="",$I33=""),"",IF(AND(BA$6&gt;=$H33,BA$6&lt;=$I33),IF(BA$6&lt;$H33+ROUNDUP(($I33-$H33+1)*$L33,0),2,1),""))</x:f>
      </x:c>
      <x:c r="BB33" s="35" t="str">
        <x:f>IF(OR($A33="",$M33="Yes",$H33="",$I33=""),"",IF(AND(BB$6&gt;=$H33,BB$6&lt;=$I33),IF(BB$6&lt;$H33+ROUNDUP(($I33-$H33+1)*$L33,0),2,1),""))</x:f>
      </x:c>
      <x:c r="BC33" s="35" t="str">
        <x:f>IF(OR($A33="",$M33="Yes",$H33="",$I33=""),"",IF(AND(BC$6&gt;=$H33,BC$6&lt;=$I33),IF(BC$6&lt;$H33+ROUNDUP(($I33-$H33+1)*$L33,0),2,1),""))</x:f>
      </x:c>
      <x:c r="BD33" s="35" t="str">
        <x:f>IF(OR($A33="",$M33="Yes",$H33="",$I33=""),"",IF(AND(BD$6&gt;=$H33,BD$6&lt;=$I33),IF(BD$6&lt;$H33+ROUNDUP(($I33-$H33+1)*$L33,0),2,1),""))</x:f>
      </x:c>
      <x:c r="BE33" s="35" t="str">
        <x:f>IF(OR($A33="",$M33="Yes",$H33="",$I33=""),"",IF(AND(BE$6&gt;=$H33,BE$6&lt;=$I33),IF(BE$6&lt;$H33+ROUNDUP(($I33-$H33+1)*$L33,0),2,1),""))</x:f>
      </x:c>
      <x:c r="BF33" s="35" t="str">
        <x:f>IF(OR($A33="",$M33="Yes",$H33="",$I33=""),"",IF(AND(BF$6&gt;=$H33,BF$6&lt;=$I33),IF(BF$6&lt;$H33+ROUNDUP(($I33-$H33+1)*$L33,0),2,1),""))</x:f>
      </x:c>
      <x:c r="BG33" s="35" t="str">
        <x:f>IF(OR($A33="",$M33="Yes",$H33="",$I33=""),"",IF(AND(BG$6&gt;=$H33,BG$6&lt;=$I33),IF(BG$6&lt;$H33+ROUNDUP(($I33-$H33+1)*$L33,0),2,1),""))</x:f>
      </x:c>
      <x:c r="BH33" s="35" t="str">
        <x:f>IF(OR($A33="",$M33="Yes",$H33="",$I33=""),"",IF(AND(BH$6&gt;=$H33,BH$6&lt;=$I33),IF(BH$6&lt;$H33+ROUNDUP(($I33-$H33+1)*$L33,0),2,1),""))</x:f>
      </x:c>
      <x:c r="BI33" s="35" t="str">
        <x:f>IF(OR($A33="",$M33="Yes",$H33="",$I33=""),"",IF(AND(BI$6&gt;=$H33,BI$6&lt;=$I33),IF(BI$6&lt;$H33+ROUNDUP(($I33-$H33+1)*$L33,0),2,1),""))</x:f>
      </x:c>
      <x:c r="BJ33" s="35" t="str">
        <x:f>IF(OR($A33="",$M33="Yes",$H33="",$I33=""),"",IF(AND(BJ$6&gt;=$H33,BJ$6&lt;=$I33),IF(BJ$6&lt;$H33+ROUNDUP(($I33-$H33+1)*$L33,0),2,1),""))</x:f>
      </x:c>
      <x:c r="BK33" s="35" t="str">
        <x:f>IF(OR($A33="",$M33="Yes",$H33="",$I33=""),"",IF(AND(BK$6&gt;=$H33,BK$6&lt;=$I33),IF(BK$6&lt;$H33+ROUNDUP(($I33-$H33+1)*$L33,0),2,1),""))</x:f>
      </x:c>
      <x:c r="BL33" s="35" t="str">
        <x:f>IF(OR($A33="",$M33="Yes",$H33="",$I33=""),"",IF(AND(BL$6&gt;=$H33,BL$6&lt;=$I33),IF(BL$6&lt;$H33+ROUNDUP(($I33-$H33+1)*$L33,0),2,1),""))</x:f>
      </x:c>
      <x:c r="BM33" s="35" t="str">
        <x:f>IF(OR($A33="",$M33="Yes",$H33="",$I33=""),"",IF(AND(BM$6&gt;=$H33,BM$6&lt;=$I33),IF(BM$6&lt;$H33+ROUNDUP(($I33-$H33+1)*$L33,0),2,1),""))</x:f>
      </x:c>
      <x:c r="BN33" s="35" t="str">
        <x:f>IF(OR($A33="",$M33="Yes",$H33="",$I33=""),"",IF(AND(BN$6&gt;=$H33,BN$6&lt;=$I33),IF(BN$6&lt;$H33+ROUNDUP(($I33-$H33+1)*$L33,0),2,1),""))</x:f>
      </x:c>
      <x:c r="BO33" s="35" t="str">
        <x:f>IF(OR($A33="",$M33="Yes",$H33="",$I33=""),"",IF(AND(BO$6&gt;=$H33,BO$6&lt;=$I33),IF(BO$6&lt;$H33+ROUNDUP(($I33-$H33+1)*$L33,0),2,1),""))</x:f>
      </x:c>
      <x:c r="BP33" s="35" t="str">
        <x:f>IF(OR($A33="",$M33="Yes",$H33="",$I33=""),"",IF(AND(BP$6&gt;=$H33,BP$6&lt;=$I33),IF(BP$6&lt;$H33+ROUNDUP(($I33-$H33+1)*$L33,0),2,1),""))</x:f>
      </x:c>
      <x:c r="BQ33" s="35" t="str">
        <x:f>IF(OR($A33="",$M33="Yes",$H33="",$I33=""),"",IF(AND(BQ$6&gt;=$H33,BQ$6&lt;=$I33),IF(BQ$6&lt;$H33+ROUNDUP(($I33-$H33+1)*$L33,0),2,1),""))</x:f>
      </x:c>
      <x:c r="BR33" s="35" t="str">
        <x:f>IF(OR($A33="",$M33="Yes",$H33="",$I33=""),"",IF(AND(BR$6&gt;=$H33,BR$6&lt;=$I33),IF(BR$6&lt;$H33+ROUNDUP(($I33-$H33+1)*$L33,0),2,1),""))</x:f>
      </x:c>
      <x:c r="BS33" s="35" t="str">
        <x:f>IF(OR($A33="",$M33="Yes",$H33="",$I33=""),"",IF(AND(BS$6&gt;=$H33,BS$6&lt;=$I33),IF(BS$6&lt;$H33+ROUNDUP(($I33-$H33+1)*$L33,0),2,1),""))</x:f>
      </x:c>
      <x:c r="BT33" s="35" t="str">
        <x:f>IF(OR($A33="",$M33="Yes",$H33="",$I33=""),"",IF(AND(BT$6&gt;=$H33,BT$6&lt;=$I33),IF(BT$6&lt;$H33+ROUNDUP(($I33-$H33+1)*$L33,0),2,1),""))</x:f>
      </x:c>
      <x:c r="BU33" s="35" t="str">
        <x:f>IF(OR($A33="",$M33="Yes",$H33="",$I33=""),"",IF(AND(BU$6&gt;=$H33,BU$6&lt;=$I33),IF(BU$6&lt;$H33+ROUNDUP(($I33-$H33+1)*$L33,0),2,1),""))</x:f>
      </x:c>
      <x:c r="BV33" s="35" t="str">
        <x:f>IF(OR($A33="",$M33="Yes",$H33="",$I33=""),"",IF(AND(BV$6&gt;=$H33,BV$6&lt;=$I33),IF(BV$6&lt;$H33+ROUNDUP(($I33-$H33+1)*$L33,0),2,1),""))</x:f>
      </x:c>
      <x:c r="BW33" s="35" t="str">
        <x:f>IF(OR($A33="",$M33="Yes",$H33="",$I33=""),"",IF(AND(BW$6&gt;=$H33,BW$6&lt;=$I33),IF(BW$6&lt;$H33+ROUNDUP(($I33-$H33+1)*$L33,0),2,1),""))</x:f>
      </x:c>
      <x:c r="BX33" s="35" t="str">
        <x:f>IF(OR($A33="",$M33="Yes",$H33="",$I33=""),"",IF(AND(BX$6&gt;=$H33,BX$6&lt;=$I33),IF(BX$6&lt;$H33+ROUNDUP(($I33-$H33+1)*$L33,0),2,1),""))</x:f>
      </x:c>
      <x:c r="BY33" s="35" t="str">
        <x:f>IF(OR($A33="",$M33="Yes",$H33="",$I33=""),"",IF(AND(BY$6&gt;=$H33,BY$6&lt;=$I33),IF(BY$6&lt;$H33+ROUNDUP(($I33-$H33+1)*$L33,0),2,1),""))</x:f>
      </x:c>
      <x:c r="BZ33" s="35" t="str">
        <x:f>IF(OR($A33="",$M33="Yes",$H33="",$I33=""),"",IF(AND(BZ$6&gt;=$H33,BZ$6&lt;=$I33),IF(BZ$6&lt;$H33+ROUNDUP(($I33-$H33+1)*$L33,0),2,1),""))</x:f>
      </x:c>
      <x:c r="CA33" s="35" t="str">
        <x:f>IF(OR($A33="",$M33="Yes",$H33="",$I33=""),"",IF(AND(CA$6&gt;=$H33,CA$6&lt;=$I33),IF(CA$6&lt;$H33+ROUNDUP(($I33-$H33+1)*$L33,0),2,1),""))</x:f>
      </x:c>
    </x:row>
    <x:row r="34" ht="24" customHeight="1">
      <x:c r="A34" s="5"/>
      <x:c r="B34" s="5"/>
      <x:c r="C34" s="5"/>
      <x:c r="D34" s="5"/>
      <x:c r="E34" s="5"/>
      <x:c r="F34" s="5"/>
      <x:c r="G34" s="5"/>
      <x:c r="H34" s="10"/>
      <x:c r="I34" s="10"/>
      <x:c r="J34" s="10"/>
      <x:c r="K34" s="10"/>
      <x:c r="L34" s="11"/>
      <x:c r="M34" s="5"/>
      <x:c r="N34" s="16" t="str">
        <x:f>IF(A34="","",IF(M34="Yes","Cancelled",IF(ISBLANK(L34),"Missing %",IF(L34&gt;=1,"Completed",IF(OR(L34&gt;0,NOT(ISBLANK(J34))),"In progress","Not started")))))</x:f>
      </x:c>
      <x:c r="O34" s="16" t="str">
        <x:f>IF(OR(A34="",N34="Completed",N34="Cancelled"),"",IF(ISBLANK(I34),"Missing deadline",IF(I34&lt;'Dashboard'!$B$5,"Overdue",IF(I34='Dashboard'!$B$5,"Due today",IF(I34&lt;='Dashboard'!$B$5+'Dashboard'!$B$6,"Due soon",IF(AND(N34="Not started",H34&lt;'Dashboard'!$B$5),"Starting late",""))))))</x:f>
      </x:c>
      <x:c r="P34" s="5"/>
      <x:c r="Q34" s="16" t="str">
        <x:f>IF(A34="","",IF(COUNTIFS('Tasks &amp; Gantt'!$A$7:$A$155,A34)&gt;1,"Duplicate task ID",IF(COUNTIFS('Campaigns &amp; Budget'!$A$7:$A$8,B34)&lt;&gt;1,"Unknown campaign",IF(OR(ISBLANK(H34),ISBLANK(I34),E34="",ISBLANK(L34)),"Missing dates / PIC / %",IF(OR(L34&lt;0,L34&gt;1),"Invalid completion",IF(I34&lt;H34,"Deadline before start",IF(AND(NOT(ISBLANK(K34)),L34&lt;&gt;1),"Finish entered but not 100%",IF(AND(NOT(ISBLANK(J34)),NOT(ISBLANK(K34)),K34&lt;J34),"Finish before start",""))))))))</x:f>
      </x:c>
      <x:c r="R34" s="1"/>
      <x:c r="S34" s="1"/>
      <x:c r="T34" s="35" t="str">
        <x:f>IF(OR($A34="",$M34="Yes",$H34="",$I34=""),"",IF(AND(T$6&gt;=$H34,T$6&lt;=$I34),IF(T$6&lt;$H34+ROUNDUP(($I34-$H34+1)*$L34,0),2,1),""))</x:f>
      </x:c>
      <x:c r="U34" s="35" t="str">
        <x:f>IF(OR($A34="",$M34="Yes",$H34="",$I34=""),"",IF(AND(U$6&gt;=$H34,U$6&lt;=$I34),IF(U$6&lt;$H34+ROUNDUP(($I34-$H34+1)*$L34,0),2,1),""))</x:f>
      </x:c>
      <x:c r="V34" s="35" t="str">
        <x:f>IF(OR($A34="",$M34="Yes",$H34="",$I34=""),"",IF(AND(V$6&gt;=$H34,V$6&lt;=$I34),IF(V$6&lt;$H34+ROUNDUP(($I34-$H34+1)*$L34,0),2,1),""))</x:f>
      </x:c>
      <x:c r="W34" s="35" t="str">
        <x:f>IF(OR($A34="",$M34="Yes",$H34="",$I34=""),"",IF(AND(W$6&gt;=$H34,W$6&lt;=$I34),IF(W$6&lt;$H34+ROUNDUP(($I34-$H34+1)*$L34,0),2,1),""))</x:f>
      </x:c>
      <x:c r="X34" s="35" t="str">
        <x:f>IF(OR($A34="",$M34="Yes",$H34="",$I34=""),"",IF(AND(X$6&gt;=$H34,X$6&lt;=$I34),IF(X$6&lt;$H34+ROUNDUP(($I34-$H34+1)*$L34,0),2,1),""))</x:f>
      </x:c>
      <x:c r="Y34" s="35" t="str">
        <x:f>IF(OR($A34="",$M34="Yes",$H34="",$I34=""),"",IF(AND(Y$6&gt;=$H34,Y$6&lt;=$I34),IF(Y$6&lt;$H34+ROUNDUP(($I34-$H34+1)*$L34,0),2,1),""))</x:f>
      </x:c>
      <x:c r="Z34" s="35" t="str">
        <x:f>IF(OR($A34="",$M34="Yes",$H34="",$I34=""),"",IF(AND(Z$6&gt;=$H34,Z$6&lt;=$I34),IF(Z$6&lt;$H34+ROUNDUP(($I34-$H34+1)*$L34,0),2,1),""))</x:f>
      </x:c>
      <x:c r="AA34" s="35" t="str">
        <x:f>IF(OR($A34="",$M34="Yes",$H34="",$I34=""),"",IF(AND(AA$6&gt;=$H34,AA$6&lt;=$I34),IF(AA$6&lt;$H34+ROUNDUP(($I34-$H34+1)*$L34,0),2,1),""))</x:f>
      </x:c>
      <x:c r="AB34" s="35" t="str">
        <x:f>IF(OR($A34="",$M34="Yes",$H34="",$I34=""),"",IF(AND(AB$6&gt;=$H34,AB$6&lt;=$I34),IF(AB$6&lt;$H34+ROUNDUP(($I34-$H34+1)*$L34,0),2,1),""))</x:f>
      </x:c>
      <x:c r="AC34" s="35" t="str">
        <x:f>IF(OR($A34="",$M34="Yes",$H34="",$I34=""),"",IF(AND(AC$6&gt;=$H34,AC$6&lt;=$I34),IF(AC$6&lt;$H34+ROUNDUP(($I34-$H34+1)*$L34,0),2,1),""))</x:f>
      </x:c>
      <x:c r="AD34" s="35" t="str">
        <x:f>IF(OR($A34="",$M34="Yes",$H34="",$I34=""),"",IF(AND(AD$6&gt;=$H34,AD$6&lt;=$I34),IF(AD$6&lt;$H34+ROUNDUP(($I34-$H34+1)*$L34,0),2,1),""))</x:f>
      </x:c>
      <x:c r="AE34" s="35" t="str">
        <x:f>IF(OR($A34="",$M34="Yes",$H34="",$I34=""),"",IF(AND(AE$6&gt;=$H34,AE$6&lt;=$I34),IF(AE$6&lt;$H34+ROUNDUP(($I34-$H34+1)*$L34,0),2,1),""))</x:f>
      </x:c>
      <x:c r="AF34" s="35" t="str">
        <x:f>IF(OR($A34="",$M34="Yes",$H34="",$I34=""),"",IF(AND(AF$6&gt;=$H34,AF$6&lt;=$I34),IF(AF$6&lt;$H34+ROUNDUP(($I34-$H34+1)*$L34,0),2,1),""))</x:f>
      </x:c>
      <x:c r="AG34" s="35" t="str">
        <x:f>IF(OR($A34="",$M34="Yes",$H34="",$I34=""),"",IF(AND(AG$6&gt;=$H34,AG$6&lt;=$I34),IF(AG$6&lt;$H34+ROUNDUP(($I34-$H34+1)*$L34,0),2,1),""))</x:f>
      </x:c>
      <x:c r="AH34" s="35" t="str">
        <x:f>IF(OR($A34="",$M34="Yes",$H34="",$I34=""),"",IF(AND(AH$6&gt;=$H34,AH$6&lt;=$I34),IF(AH$6&lt;$H34+ROUNDUP(($I34-$H34+1)*$L34,0),2,1),""))</x:f>
      </x:c>
      <x:c r="AI34" s="35" t="str">
        <x:f>IF(OR($A34="",$M34="Yes",$H34="",$I34=""),"",IF(AND(AI$6&gt;=$H34,AI$6&lt;=$I34),IF(AI$6&lt;$H34+ROUNDUP(($I34-$H34+1)*$L34,0),2,1),""))</x:f>
      </x:c>
      <x:c r="AJ34" s="35" t="str">
        <x:f>IF(OR($A34="",$M34="Yes",$H34="",$I34=""),"",IF(AND(AJ$6&gt;=$H34,AJ$6&lt;=$I34),IF(AJ$6&lt;$H34+ROUNDUP(($I34-$H34+1)*$L34,0),2,1),""))</x:f>
      </x:c>
      <x:c r="AK34" s="35" t="str">
        <x:f>IF(OR($A34="",$M34="Yes",$H34="",$I34=""),"",IF(AND(AK$6&gt;=$H34,AK$6&lt;=$I34),IF(AK$6&lt;$H34+ROUNDUP(($I34-$H34+1)*$L34,0),2,1),""))</x:f>
      </x:c>
      <x:c r="AL34" s="35" t="str">
        <x:f>IF(OR($A34="",$M34="Yes",$H34="",$I34=""),"",IF(AND(AL$6&gt;=$H34,AL$6&lt;=$I34),IF(AL$6&lt;$H34+ROUNDUP(($I34-$H34+1)*$L34,0),2,1),""))</x:f>
      </x:c>
      <x:c r="AM34" s="35" t="str">
        <x:f>IF(OR($A34="",$M34="Yes",$H34="",$I34=""),"",IF(AND(AM$6&gt;=$H34,AM$6&lt;=$I34),IF(AM$6&lt;$H34+ROUNDUP(($I34-$H34+1)*$L34,0),2,1),""))</x:f>
      </x:c>
      <x:c r="AN34" s="35" t="str">
        <x:f>IF(OR($A34="",$M34="Yes",$H34="",$I34=""),"",IF(AND(AN$6&gt;=$H34,AN$6&lt;=$I34),IF(AN$6&lt;$H34+ROUNDUP(($I34-$H34+1)*$L34,0),2,1),""))</x:f>
      </x:c>
      <x:c r="AO34" s="35" t="str">
        <x:f>IF(OR($A34="",$M34="Yes",$H34="",$I34=""),"",IF(AND(AO$6&gt;=$H34,AO$6&lt;=$I34),IF(AO$6&lt;$H34+ROUNDUP(($I34-$H34+1)*$L34,0),2,1),""))</x:f>
      </x:c>
      <x:c r="AP34" s="35" t="str">
        <x:f>IF(OR($A34="",$M34="Yes",$H34="",$I34=""),"",IF(AND(AP$6&gt;=$H34,AP$6&lt;=$I34),IF(AP$6&lt;$H34+ROUNDUP(($I34-$H34+1)*$L34,0),2,1),""))</x:f>
      </x:c>
      <x:c r="AQ34" s="35" t="str">
        <x:f>IF(OR($A34="",$M34="Yes",$H34="",$I34=""),"",IF(AND(AQ$6&gt;=$H34,AQ$6&lt;=$I34),IF(AQ$6&lt;$H34+ROUNDUP(($I34-$H34+1)*$L34,0),2,1),""))</x:f>
      </x:c>
      <x:c r="AR34" s="35" t="str">
        <x:f>IF(OR($A34="",$M34="Yes",$H34="",$I34=""),"",IF(AND(AR$6&gt;=$H34,AR$6&lt;=$I34),IF(AR$6&lt;$H34+ROUNDUP(($I34-$H34+1)*$L34,0),2,1),""))</x:f>
      </x:c>
      <x:c r="AS34" s="35" t="str">
        <x:f>IF(OR($A34="",$M34="Yes",$H34="",$I34=""),"",IF(AND(AS$6&gt;=$H34,AS$6&lt;=$I34),IF(AS$6&lt;$H34+ROUNDUP(($I34-$H34+1)*$L34,0),2,1),""))</x:f>
      </x:c>
      <x:c r="AT34" s="35" t="str">
        <x:f>IF(OR($A34="",$M34="Yes",$H34="",$I34=""),"",IF(AND(AT$6&gt;=$H34,AT$6&lt;=$I34),IF(AT$6&lt;$H34+ROUNDUP(($I34-$H34+1)*$L34,0),2,1),""))</x:f>
      </x:c>
      <x:c r="AU34" s="35" t="str">
        <x:f>IF(OR($A34="",$M34="Yes",$H34="",$I34=""),"",IF(AND(AU$6&gt;=$H34,AU$6&lt;=$I34),IF(AU$6&lt;$H34+ROUNDUP(($I34-$H34+1)*$L34,0),2,1),""))</x:f>
      </x:c>
      <x:c r="AV34" s="35" t="str">
        <x:f>IF(OR($A34="",$M34="Yes",$H34="",$I34=""),"",IF(AND(AV$6&gt;=$H34,AV$6&lt;=$I34),IF(AV$6&lt;$H34+ROUNDUP(($I34-$H34+1)*$L34,0),2,1),""))</x:f>
      </x:c>
      <x:c r="AW34" s="35" t="str">
        <x:f>IF(OR($A34="",$M34="Yes",$H34="",$I34=""),"",IF(AND(AW$6&gt;=$H34,AW$6&lt;=$I34),IF(AW$6&lt;$H34+ROUNDUP(($I34-$H34+1)*$L34,0),2,1),""))</x:f>
      </x:c>
      <x:c r="AX34" s="35" t="str">
        <x:f>IF(OR($A34="",$M34="Yes",$H34="",$I34=""),"",IF(AND(AX$6&gt;=$H34,AX$6&lt;=$I34),IF(AX$6&lt;$H34+ROUNDUP(($I34-$H34+1)*$L34,0),2,1),""))</x:f>
      </x:c>
      <x:c r="AY34" s="35" t="str">
        <x:f>IF(OR($A34="",$M34="Yes",$H34="",$I34=""),"",IF(AND(AY$6&gt;=$H34,AY$6&lt;=$I34),IF(AY$6&lt;$H34+ROUNDUP(($I34-$H34+1)*$L34,0),2,1),""))</x:f>
      </x:c>
      <x:c r="AZ34" s="35" t="str">
        <x:f>IF(OR($A34="",$M34="Yes",$H34="",$I34=""),"",IF(AND(AZ$6&gt;=$H34,AZ$6&lt;=$I34),IF(AZ$6&lt;$H34+ROUNDUP(($I34-$H34+1)*$L34,0),2,1),""))</x:f>
      </x:c>
      <x:c r="BA34" s="35" t="str">
        <x:f>IF(OR($A34="",$M34="Yes",$H34="",$I34=""),"",IF(AND(BA$6&gt;=$H34,BA$6&lt;=$I34),IF(BA$6&lt;$H34+ROUNDUP(($I34-$H34+1)*$L34,0),2,1),""))</x:f>
      </x:c>
      <x:c r="BB34" s="35" t="str">
        <x:f>IF(OR($A34="",$M34="Yes",$H34="",$I34=""),"",IF(AND(BB$6&gt;=$H34,BB$6&lt;=$I34),IF(BB$6&lt;$H34+ROUNDUP(($I34-$H34+1)*$L34,0),2,1),""))</x:f>
      </x:c>
      <x:c r="BC34" s="35" t="str">
        <x:f>IF(OR($A34="",$M34="Yes",$H34="",$I34=""),"",IF(AND(BC$6&gt;=$H34,BC$6&lt;=$I34),IF(BC$6&lt;$H34+ROUNDUP(($I34-$H34+1)*$L34,0),2,1),""))</x:f>
      </x:c>
      <x:c r="BD34" s="35" t="str">
        <x:f>IF(OR($A34="",$M34="Yes",$H34="",$I34=""),"",IF(AND(BD$6&gt;=$H34,BD$6&lt;=$I34),IF(BD$6&lt;$H34+ROUNDUP(($I34-$H34+1)*$L34,0),2,1),""))</x:f>
      </x:c>
      <x:c r="BE34" s="35" t="str">
        <x:f>IF(OR($A34="",$M34="Yes",$H34="",$I34=""),"",IF(AND(BE$6&gt;=$H34,BE$6&lt;=$I34),IF(BE$6&lt;$H34+ROUNDUP(($I34-$H34+1)*$L34,0),2,1),""))</x:f>
      </x:c>
      <x:c r="BF34" s="35" t="str">
        <x:f>IF(OR($A34="",$M34="Yes",$H34="",$I34=""),"",IF(AND(BF$6&gt;=$H34,BF$6&lt;=$I34),IF(BF$6&lt;$H34+ROUNDUP(($I34-$H34+1)*$L34,0),2,1),""))</x:f>
      </x:c>
      <x:c r="BG34" s="35" t="str">
        <x:f>IF(OR($A34="",$M34="Yes",$H34="",$I34=""),"",IF(AND(BG$6&gt;=$H34,BG$6&lt;=$I34),IF(BG$6&lt;$H34+ROUNDUP(($I34-$H34+1)*$L34,0),2,1),""))</x:f>
      </x:c>
      <x:c r="BH34" s="35" t="str">
        <x:f>IF(OR($A34="",$M34="Yes",$H34="",$I34=""),"",IF(AND(BH$6&gt;=$H34,BH$6&lt;=$I34),IF(BH$6&lt;$H34+ROUNDUP(($I34-$H34+1)*$L34,0),2,1),""))</x:f>
      </x:c>
      <x:c r="BI34" s="35" t="str">
        <x:f>IF(OR($A34="",$M34="Yes",$H34="",$I34=""),"",IF(AND(BI$6&gt;=$H34,BI$6&lt;=$I34),IF(BI$6&lt;$H34+ROUNDUP(($I34-$H34+1)*$L34,0),2,1),""))</x:f>
      </x:c>
      <x:c r="BJ34" s="35" t="str">
        <x:f>IF(OR($A34="",$M34="Yes",$H34="",$I34=""),"",IF(AND(BJ$6&gt;=$H34,BJ$6&lt;=$I34),IF(BJ$6&lt;$H34+ROUNDUP(($I34-$H34+1)*$L34,0),2,1),""))</x:f>
      </x:c>
      <x:c r="BK34" s="35" t="str">
        <x:f>IF(OR($A34="",$M34="Yes",$H34="",$I34=""),"",IF(AND(BK$6&gt;=$H34,BK$6&lt;=$I34),IF(BK$6&lt;$H34+ROUNDUP(($I34-$H34+1)*$L34,0),2,1),""))</x:f>
      </x:c>
      <x:c r="BL34" s="35" t="str">
        <x:f>IF(OR($A34="",$M34="Yes",$H34="",$I34=""),"",IF(AND(BL$6&gt;=$H34,BL$6&lt;=$I34),IF(BL$6&lt;$H34+ROUNDUP(($I34-$H34+1)*$L34,0),2,1),""))</x:f>
      </x:c>
      <x:c r="BM34" s="35" t="str">
        <x:f>IF(OR($A34="",$M34="Yes",$H34="",$I34=""),"",IF(AND(BM$6&gt;=$H34,BM$6&lt;=$I34),IF(BM$6&lt;$H34+ROUNDUP(($I34-$H34+1)*$L34,0),2,1),""))</x:f>
      </x:c>
      <x:c r="BN34" s="35" t="str">
        <x:f>IF(OR($A34="",$M34="Yes",$H34="",$I34=""),"",IF(AND(BN$6&gt;=$H34,BN$6&lt;=$I34),IF(BN$6&lt;$H34+ROUNDUP(($I34-$H34+1)*$L34,0),2,1),""))</x:f>
      </x:c>
      <x:c r="BO34" s="35" t="str">
        <x:f>IF(OR($A34="",$M34="Yes",$H34="",$I34=""),"",IF(AND(BO$6&gt;=$H34,BO$6&lt;=$I34),IF(BO$6&lt;$H34+ROUNDUP(($I34-$H34+1)*$L34,0),2,1),""))</x:f>
      </x:c>
      <x:c r="BP34" s="35" t="str">
        <x:f>IF(OR($A34="",$M34="Yes",$H34="",$I34=""),"",IF(AND(BP$6&gt;=$H34,BP$6&lt;=$I34),IF(BP$6&lt;$H34+ROUNDUP(($I34-$H34+1)*$L34,0),2,1),""))</x:f>
      </x:c>
      <x:c r="BQ34" s="35" t="str">
        <x:f>IF(OR($A34="",$M34="Yes",$H34="",$I34=""),"",IF(AND(BQ$6&gt;=$H34,BQ$6&lt;=$I34),IF(BQ$6&lt;$H34+ROUNDUP(($I34-$H34+1)*$L34,0),2,1),""))</x:f>
      </x:c>
      <x:c r="BR34" s="35" t="str">
        <x:f>IF(OR($A34="",$M34="Yes",$H34="",$I34=""),"",IF(AND(BR$6&gt;=$H34,BR$6&lt;=$I34),IF(BR$6&lt;$H34+ROUNDUP(($I34-$H34+1)*$L34,0),2,1),""))</x:f>
      </x:c>
      <x:c r="BS34" s="35" t="str">
        <x:f>IF(OR($A34="",$M34="Yes",$H34="",$I34=""),"",IF(AND(BS$6&gt;=$H34,BS$6&lt;=$I34),IF(BS$6&lt;$H34+ROUNDUP(($I34-$H34+1)*$L34,0),2,1),""))</x:f>
      </x:c>
      <x:c r="BT34" s="35" t="str">
        <x:f>IF(OR($A34="",$M34="Yes",$H34="",$I34=""),"",IF(AND(BT$6&gt;=$H34,BT$6&lt;=$I34),IF(BT$6&lt;$H34+ROUNDUP(($I34-$H34+1)*$L34,0),2,1),""))</x:f>
      </x:c>
      <x:c r="BU34" s="35" t="str">
        <x:f>IF(OR($A34="",$M34="Yes",$H34="",$I34=""),"",IF(AND(BU$6&gt;=$H34,BU$6&lt;=$I34),IF(BU$6&lt;$H34+ROUNDUP(($I34-$H34+1)*$L34,0),2,1),""))</x:f>
      </x:c>
      <x:c r="BV34" s="35" t="str">
        <x:f>IF(OR($A34="",$M34="Yes",$H34="",$I34=""),"",IF(AND(BV$6&gt;=$H34,BV$6&lt;=$I34),IF(BV$6&lt;$H34+ROUNDUP(($I34-$H34+1)*$L34,0),2,1),""))</x:f>
      </x:c>
      <x:c r="BW34" s="35" t="str">
        <x:f>IF(OR($A34="",$M34="Yes",$H34="",$I34=""),"",IF(AND(BW$6&gt;=$H34,BW$6&lt;=$I34),IF(BW$6&lt;$H34+ROUNDUP(($I34-$H34+1)*$L34,0),2,1),""))</x:f>
      </x:c>
      <x:c r="BX34" s="35" t="str">
        <x:f>IF(OR($A34="",$M34="Yes",$H34="",$I34=""),"",IF(AND(BX$6&gt;=$H34,BX$6&lt;=$I34),IF(BX$6&lt;$H34+ROUNDUP(($I34-$H34+1)*$L34,0),2,1),""))</x:f>
      </x:c>
      <x:c r="BY34" s="35" t="str">
        <x:f>IF(OR($A34="",$M34="Yes",$H34="",$I34=""),"",IF(AND(BY$6&gt;=$H34,BY$6&lt;=$I34),IF(BY$6&lt;$H34+ROUNDUP(($I34-$H34+1)*$L34,0),2,1),""))</x:f>
      </x:c>
      <x:c r="BZ34" s="35" t="str">
        <x:f>IF(OR($A34="",$M34="Yes",$H34="",$I34=""),"",IF(AND(BZ$6&gt;=$H34,BZ$6&lt;=$I34),IF(BZ$6&lt;$H34+ROUNDUP(($I34-$H34+1)*$L34,0),2,1),""))</x:f>
      </x:c>
      <x:c r="CA34" s="35" t="str">
        <x:f>IF(OR($A34="",$M34="Yes",$H34="",$I34=""),"",IF(AND(CA$6&gt;=$H34,CA$6&lt;=$I34),IF(CA$6&lt;$H34+ROUNDUP(($I34-$H34+1)*$L34,0),2,1),""))</x:f>
      </x:c>
    </x:row>
    <x:row r="35" ht="24" customHeight="1">
      <x:c r="A35" s="5"/>
      <x:c r="B35" s="5"/>
      <x:c r="C35" s="5"/>
      <x:c r="D35" s="5"/>
      <x:c r="E35" s="5"/>
      <x:c r="F35" s="5"/>
      <x:c r="G35" s="5"/>
      <x:c r="H35" s="10"/>
      <x:c r="I35" s="10"/>
      <x:c r="J35" s="10"/>
      <x:c r="K35" s="10"/>
      <x:c r="L35" s="11"/>
      <x:c r="M35" s="5"/>
      <x:c r="N35" s="16" t="str">
        <x:f>IF(A35="","",IF(M35="Yes","Cancelled",IF(ISBLANK(L35),"Missing %",IF(L35&gt;=1,"Completed",IF(OR(L35&gt;0,NOT(ISBLANK(J35))),"In progress","Not started")))))</x:f>
      </x:c>
      <x:c r="O35" s="16" t="str">
        <x:f>IF(OR(A35="",N35="Completed",N35="Cancelled"),"",IF(ISBLANK(I35),"Missing deadline",IF(I35&lt;'Dashboard'!$B$5,"Overdue",IF(I35='Dashboard'!$B$5,"Due today",IF(I35&lt;='Dashboard'!$B$5+'Dashboard'!$B$6,"Due soon",IF(AND(N35="Not started",H35&lt;'Dashboard'!$B$5),"Starting late",""))))))</x:f>
      </x:c>
      <x:c r="P35" s="5"/>
      <x:c r="Q35" s="16" t="str">
        <x:f>IF(A35="","",IF(COUNTIFS('Tasks &amp; Gantt'!$A$7:$A$155,A35)&gt;1,"Duplicate task ID",IF(COUNTIFS('Campaigns &amp; Budget'!$A$7:$A$8,B35)&lt;&gt;1,"Unknown campaign",IF(OR(ISBLANK(H35),ISBLANK(I35),E35="",ISBLANK(L35)),"Missing dates / PIC / %",IF(OR(L35&lt;0,L35&gt;1),"Invalid completion",IF(I35&lt;H35,"Deadline before start",IF(AND(NOT(ISBLANK(K35)),L35&lt;&gt;1),"Finish entered but not 100%",IF(AND(NOT(ISBLANK(J35)),NOT(ISBLANK(K35)),K35&lt;J35),"Finish before start",""))))))))</x:f>
      </x:c>
      <x:c r="R35" s="1"/>
      <x:c r="S35" s="1"/>
      <x:c r="T35" s="35" t="str">
        <x:f>IF(OR($A35="",$M35="Yes",$H35="",$I35=""),"",IF(AND(T$6&gt;=$H35,T$6&lt;=$I35),IF(T$6&lt;$H35+ROUNDUP(($I35-$H35+1)*$L35,0),2,1),""))</x:f>
      </x:c>
      <x:c r="U35" s="35" t="str">
        <x:f>IF(OR($A35="",$M35="Yes",$H35="",$I35=""),"",IF(AND(U$6&gt;=$H35,U$6&lt;=$I35),IF(U$6&lt;$H35+ROUNDUP(($I35-$H35+1)*$L35,0),2,1),""))</x:f>
      </x:c>
      <x:c r="V35" s="35" t="str">
        <x:f>IF(OR($A35="",$M35="Yes",$H35="",$I35=""),"",IF(AND(V$6&gt;=$H35,V$6&lt;=$I35),IF(V$6&lt;$H35+ROUNDUP(($I35-$H35+1)*$L35,0),2,1),""))</x:f>
      </x:c>
      <x:c r="W35" s="35" t="str">
        <x:f>IF(OR($A35="",$M35="Yes",$H35="",$I35=""),"",IF(AND(W$6&gt;=$H35,W$6&lt;=$I35),IF(W$6&lt;$H35+ROUNDUP(($I35-$H35+1)*$L35,0),2,1),""))</x:f>
      </x:c>
      <x:c r="X35" s="35" t="str">
        <x:f>IF(OR($A35="",$M35="Yes",$H35="",$I35=""),"",IF(AND(X$6&gt;=$H35,X$6&lt;=$I35),IF(X$6&lt;$H35+ROUNDUP(($I35-$H35+1)*$L35,0),2,1),""))</x:f>
      </x:c>
      <x:c r="Y35" s="35" t="str">
        <x:f>IF(OR($A35="",$M35="Yes",$H35="",$I35=""),"",IF(AND(Y$6&gt;=$H35,Y$6&lt;=$I35),IF(Y$6&lt;$H35+ROUNDUP(($I35-$H35+1)*$L35,0),2,1),""))</x:f>
      </x:c>
      <x:c r="Z35" s="35" t="str">
        <x:f>IF(OR($A35="",$M35="Yes",$H35="",$I35=""),"",IF(AND(Z$6&gt;=$H35,Z$6&lt;=$I35),IF(Z$6&lt;$H35+ROUNDUP(($I35-$H35+1)*$L35,0),2,1),""))</x:f>
      </x:c>
      <x:c r="AA35" s="35" t="str">
        <x:f>IF(OR($A35="",$M35="Yes",$H35="",$I35=""),"",IF(AND(AA$6&gt;=$H35,AA$6&lt;=$I35),IF(AA$6&lt;$H35+ROUNDUP(($I35-$H35+1)*$L35,0),2,1),""))</x:f>
      </x:c>
      <x:c r="AB35" s="35" t="str">
        <x:f>IF(OR($A35="",$M35="Yes",$H35="",$I35=""),"",IF(AND(AB$6&gt;=$H35,AB$6&lt;=$I35),IF(AB$6&lt;$H35+ROUNDUP(($I35-$H35+1)*$L35,0),2,1),""))</x:f>
      </x:c>
      <x:c r="AC35" s="35" t="str">
        <x:f>IF(OR($A35="",$M35="Yes",$H35="",$I35=""),"",IF(AND(AC$6&gt;=$H35,AC$6&lt;=$I35),IF(AC$6&lt;$H35+ROUNDUP(($I35-$H35+1)*$L35,0),2,1),""))</x:f>
      </x:c>
      <x:c r="AD35" s="35" t="str">
        <x:f>IF(OR($A35="",$M35="Yes",$H35="",$I35=""),"",IF(AND(AD$6&gt;=$H35,AD$6&lt;=$I35),IF(AD$6&lt;$H35+ROUNDUP(($I35-$H35+1)*$L35,0),2,1),""))</x:f>
      </x:c>
      <x:c r="AE35" s="35" t="str">
        <x:f>IF(OR($A35="",$M35="Yes",$H35="",$I35=""),"",IF(AND(AE$6&gt;=$H35,AE$6&lt;=$I35),IF(AE$6&lt;$H35+ROUNDUP(($I35-$H35+1)*$L35,0),2,1),""))</x:f>
      </x:c>
      <x:c r="AF35" s="35" t="str">
        <x:f>IF(OR($A35="",$M35="Yes",$H35="",$I35=""),"",IF(AND(AF$6&gt;=$H35,AF$6&lt;=$I35),IF(AF$6&lt;$H35+ROUNDUP(($I35-$H35+1)*$L35,0),2,1),""))</x:f>
      </x:c>
      <x:c r="AG35" s="35" t="str">
        <x:f>IF(OR($A35="",$M35="Yes",$H35="",$I35=""),"",IF(AND(AG$6&gt;=$H35,AG$6&lt;=$I35),IF(AG$6&lt;$H35+ROUNDUP(($I35-$H35+1)*$L35,0),2,1),""))</x:f>
      </x:c>
      <x:c r="AH35" s="35" t="str">
        <x:f>IF(OR($A35="",$M35="Yes",$H35="",$I35=""),"",IF(AND(AH$6&gt;=$H35,AH$6&lt;=$I35),IF(AH$6&lt;$H35+ROUNDUP(($I35-$H35+1)*$L35,0),2,1),""))</x:f>
      </x:c>
      <x:c r="AI35" s="35" t="str">
        <x:f>IF(OR($A35="",$M35="Yes",$H35="",$I35=""),"",IF(AND(AI$6&gt;=$H35,AI$6&lt;=$I35),IF(AI$6&lt;$H35+ROUNDUP(($I35-$H35+1)*$L35,0),2,1),""))</x:f>
      </x:c>
      <x:c r="AJ35" s="35" t="str">
        <x:f>IF(OR($A35="",$M35="Yes",$H35="",$I35=""),"",IF(AND(AJ$6&gt;=$H35,AJ$6&lt;=$I35),IF(AJ$6&lt;$H35+ROUNDUP(($I35-$H35+1)*$L35,0),2,1),""))</x:f>
      </x:c>
      <x:c r="AK35" s="35" t="str">
        <x:f>IF(OR($A35="",$M35="Yes",$H35="",$I35=""),"",IF(AND(AK$6&gt;=$H35,AK$6&lt;=$I35),IF(AK$6&lt;$H35+ROUNDUP(($I35-$H35+1)*$L35,0),2,1),""))</x:f>
      </x:c>
      <x:c r="AL35" s="35" t="str">
        <x:f>IF(OR($A35="",$M35="Yes",$H35="",$I35=""),"",IF(AND(AL$6&gt;=$H35,AL$6&lt;=$I35),IF(AL$6&lt;$H35+ROUNDUP(($I35-$H35+1)*$L35,0),2,1),""))</x:f>
      </x:c>
      <x:c r="AM35" s="35" t="str">
        <x:f>IF(OR($A35="",$M35="Yes",$H35="",$I35=""),"",IF(AND(AM$6&gt;=$H35,AM$6&lt;=$I35),IF(AM$6&lt;$H35+ROUNDUP(($I35-$H35+1)*$L35,0),2,1),""))</x:f>
      </x:c>
      <x:c r="AN35" s="35" t="str">
        <x:f>IF(OR($A35="",$M35="Yes",$H35="",$I35=""),"",IF(AND(AN$6&gt;=$H35,AN$6&lt;=$I35),IF(AN$6&lt;$H35+ROUNDUP(($I35-$H35+1)*$L35,0),2,1),""))</x:f>
      </x:c>
      <x:c r="AO35" s="35" t="str">
        <x:f>IF(OR($A35="",$M35="Yes",$H35="",$I35=""),"",IF(AND(AO$6&gt;=$H35,AO$6&lt;=$I35),IF(AO$6&lt;$H35+ROUNDUP(($I35-$H35+1)*$L35,0),2,1),""))</x:f>
      </x:c>
      <x:c r="AP35" s="35" t="str">
        <x:f>IF(OR($A35="",$M35="Yes",$H35="",$I35=""),"",IF(AND(AP$6&gt;=$H35,AP$6&lt;=$I35),IF(AP$6&lt;$H35+ROUNDUP(($I35-$H35+1)*$L35,0),2,1),""))</x:f>
      </x:c>
      <x:c r="AQ35" s="35" t="str">
        <x:f>IF(OR($A35="",$M35="Yes",$H35="",$I35=""),"",IF(AND(AQ$6&gt;=$H35,AQ$6&lt;=$I35),IF(AQ$6&lt;$H35+ROUNDUP(($I35-$H35+1)*$L35,0),2,1),""))</x:f>
      </x:c>
      <x:c r="AR35" s="35" t="str">
        <x:f>IF(OR($A35="",$M35="Yes",$H35="",$I35=""),"",IF(AND(AR$6&gt;=$H35,AR$6&lt;=$I35),IF(AR$6&lt;$H35+ROUNDUP(($I35-$H35+1)*$L35,0),2,1),""))</x:f>
      </x:c>
      <x:c r="AS35" s="35" t="str">
        <x:f>IF(OR($A35="",$M35="Yes",$H35="",$I35=""),"",IF(AND(AS$6&gt;=$H35,AS$6&lt;=$I35),IF(AS$6&lt;$H35+ROUNDUP(($I35-$H35+1)*$L35,0),2,1),""))</x:f>
      </x:c>
      <x:c r="AT35" s="35" t="str">
        <x:f>IF(OR($A35="",$M35="Yes",$H35="",$I35=""),"",IF(AND(AT$6&gt;=$H35,AT$6&lt;=$I35),IF(AT$6&lt;$H35+ROUNDUP(($I35-$H35+1)*$L35,0),2,1),""))</x:f>
      </x:c>
      <x:c r="AU35" s="35" t="str">
        <x:f>IF(OR($A35="",$M35="Yes",$H35="",$I35=""),"",IF(AND(AU$6&gt;=$H35,AU$6&lt;=$I35),IF(AU$6&lt;$H35+ROUNDUP(($I35-$H35+1)*$L35,0),2,1),""))</x:f>
      </x:c>
      <x:c r="AV35" s="35" t="str">
        <x:f>IF(OR($A35="",$M35="Yes",$H35="",$I35=""),"",IF(AND(AV$6&gt;=$H35,AV$6&lt;=$I35),IF(AV$6&lt;$H35+ROUNDUP(($I35-$H35+1)*$L35,0),2,1),""))</x:f>
      </x:c>
      <x:c r="AW35" s="35" t="str">
        <x:f>IF(OR($A35="",$M35="Yes",$H35="",$I35=""),"",IF(AND(AW$6&gt;=$H35,AW$6&lt;=$I35),IF(AW$6&lt;$H35+ROUNDUP(($I35-$H35+1)*$L35,0),2,1),""))</x:f>
      </x:c>
      <x:c r="AX35" s="35" t="str">
        <x:f>IF(OR($A35="",$M35="Yes",$H35="",$I35=""),"",IF(AND(AX$6&gt;=$H35,AX$6&lt;=$I35),IF(AX$6&lt;$H35+ROUNDUP(($I35-$H35+1)*$L35,0),2,1),""))</x:f>
      </x:c>
      <x:c r="AY35" s="35" t="str">
        <x:f>IF(OR($A35="",$M35="Yes",$H35="",$I35=""),"",IF(AND(AY$6&gt;=$H35,AY$6&lt;=$I35),IF(AY$6&lt;$H35+ROUNDUP(($I35-$H35+1)*$L35,0),2,1),""))</x:f>
      </x:c>
      <x:c r="AZ35" s="35" t="str">
        <x:f>IF(OR($A35="",$M35="Yes",$H35="",$I35=""),"",IF(AND(AZ$6&gt;=$H35,AZ$6&lt;=$I35),IF(AZ$6&lt;$H35+ROUNDUP(($I35-$H35+1)*$L35,0),2,1),""))</x:f>
      </x:c>
      <x:c r="BA35" s="35" t="str">
        <x:f>IF(OR($A35="",$M35="Yes",$H35="",$I35=""),"",IF(AND(BA$6&gt;=$H35,BA$6&lt;=$I35),IF(BA$6&lt;$H35+ROUNDUP(($I35-$H35+1)*$L35,0),2,1),""))</x:f>
      </x:c>
      <x:c r="BB35" s="35" t="str">
        <x:f>IF(OR($A35="",$M35="Yes",$H35="",$I35=""),"",IF(AND(BB$6&gt;=$H35,BB$6&lt;=$I35),IF(BB$6&lt;$H35+ROUNDUP(($I35-$H35+1)*$L35,0),2,1),""))</x:f>
      </x:c>
      <x:c r="BC35" s="35" t="str">
        <x:f>IF(OR($A35="",$M35="Yes",$H35="",$I35=""),"",IF(AND(BC$6&gt;=$H35,BC$6&lt;=$I35),IF(BC$6&lt;$H35+ROUNDUP(($I35-$H35+1)*$L35,0),2,1),""))</x:f>
      </x:c>
      <x:c r="BD35" s="35" t="str">
        <x:f>IF(OR($A35="",$M35="Yes",$H35="",$I35=""),"",IF(AND(BD$6&gt;=$H35,BD$6&lt;=$I35),IF(BD$6&lt;$H35+ROUNDUP(($I35-$H35+1)*$L35,0),2,1),""))</x:f>
      </x:c>
      <x:c r="BE35" s="35" t="str">
        <x:f>IF(OR($A35="",$M35="Yes",$H35="",$I35=""),"",IF(AND(BE$6&gt;=$H35,BE$6&lt;=$I35),IF(BE$6&lt;$H35+ROUNDUP(($I35-$H35+1)*$L35,0),2,1),""))</x:f>
      </x:c>
      <x:c r="BF35" s="35" t="str">
        <x:f>IF(OR($A35="",$M35="Yes",$H35="",$I35=""),"",IF(AND(BF$6&gt;=$H35,BF$6&lt;=$I35),IF(BF$6&lt;$H35+ROUNDUP(($I35-$H35+1)*$L35,0),2,1),""))</x:f>
      </x:c>
      <x:c r="BG35" s="35" t="str">
        <x:f>IF(OR($A35="",$M35="Yes",$H35="",$I35=""),"",IF(AND(BG$6&gt;=$H35,BG$6&lt;=$I35),IF(BG$6&lt;$H35+ROUNDUP(($I35-$H35+1)*$L35,0),2,1),""))</x:f>
      </x:c>
      <x:c r="BH35" s="35" t="str">
        <x:f>IF(OR($A35="",$M35="Yes",$H35="",$I35=""),"",IF(AND(BH$6&gt;=$H35,BH$6&lt;=$I35),IF(BH$6&lt;$H35+ROUNDUP(($I35-$H35+1)*$L35,0),2,1),""))</x:f>
      </x:c>
      <x:c r="BI35" s="35" t="str">
        <x:f>IF(OR($A35="",$M35="Yes",$H35="",$I35=""),"",IF(AND(BI$6&gt;=$H35,BI$6&lt;=$I35),IF(BI$6&lt;$H35+ROUNDUP(($I35-$H35+1)*$L35,0),2,1),""))</x:f>
      </x:c>
      <x:c r="BJ35" s="35" t="str">
        <x:f>IF(OR($A35="",$M35="Yes",$H35="",$I35=""),"",IF(AND(BJ$6&gt;=$H35,BJ$6&lt;=$I35),IF(BJ$6&lt;$H35+ROUNDUP(($I35-$H35+1)*$L35,0),2,1),""))</x:f>
      </x:c>
      <x:c r="BK35" s="35" t="str">
        <x:f>IF(OR($A35="",$M35="Yes",$H35="",$I35=""),"",IF(AND(BK$6&gt;=$H35,BK$6&lt;=$I35),IF(BK$6&lt;$H35+ROUNDUP(($I35-$H35+1)*$L35,0),2,1),""))</x:f>
      </x:c>
      <x:c r="BL35" s="35" t="str">
        <x:f>IF(OR($A35="",$M35="Yes",$H35="",$I35=""),"",IF(AND(BL$6&gt;=$H35,BL$6&lt;=$I35),IF(BL$6&lt;$H35+ROUNDUP(($I35-$H35+1)*$L35,0),2,1),""))</x:f>
      </x:c>
      <x:c r="BM35" s="35" t="str">
        <x:f>IF(OR($A35="",$M35="Yes",$H35="",$I35=""),"",IF(AND(BM$6&gt;=$H35,BM$6&lt;=$I35),IF(BM$6&lt;$H35+ROUNDUP(($I35-$H35+1)*$L35,0),2,1),""))</x:f>
      </x:c>
      <x:c r="BN35" s="35" t="str">
        <x:f>IF(OR($A35="",$M35="Yes",$H35="",$I35=""),"",IF(AND(BN$6&gt;=$H35,BN$6&lt;=$I35),IF(BN$6&lt;$H35+ROUNDUP(($I35-$H35+1)*$L35,0),2,1),""))</x:f>
      </x:c>
      <x:c r="BO35" s="35" t="str">
        <x:f>IF(OR($A35="",$M35="Yes",$H35="",$I35=""),"",IF(AND(BO$6&gt;=$H35,BO$6&lt;=$I35),IF(BO$6&lt;$H35+ROUNDUP(($I35-$H35+1)*$L35,0),2,1),""))</x:f>
      </x:c>
      <x:c r="BP35" s="35" t="str">
        <x:f>IF(OR($A35="",$M35="Yes",$H35="",$I35=""),"",IF(AND(BP$6&gt;=$H35,BP$6&lt;=$I35),IF(BP$6&lt;$H35+ROUNDUP(($I35-$H35+1)*$L35,0),2,1),""))</x:f>
      </x:c>
      <x:c r="BQ35" s="35" t="str">
        <x:f>IF(OR($A35="",$M35="Yes",$H35="",$I35=""),"",IF(AND(BQ$6&gt;=$H35,BQ$6&lt;=$I35),IF(BQ$6&lt;$H35+ROUNDUP(($I35-$H35+1)*$L35,0),2,1),""))</x:f>
      </x:c>
      <x:c r="BR35" s="35" t="str">
        <x:f>IF(OR($A35="",$M35="Yes",$H35="",$I35=""),"",IF(AND(BR$6&gt;=$H35,BR$6&lt;=$I35),IF(BR$6&lt;$H35+ROUNDUP(($I35-$H35+1)*$L35,0),2,1),""))</x:f>
      </x:c>
      <x:c r="BS35" s="35" t="str">
        <x:f>IF(OR($A35="",$M35="Yes",$H35="",$I35=""),"",IF(AND(BS$6&gt;=$H35,BS$6&lt;=$I35),IF(BS$6&lt;$H35+ROUNDUP(($I35-$H35+1)*$L35,0),2,1),""))</x:f>
      </x:c>
      <x:c r="BT35" s="35" t="str">
        <x:f>IF(OR($A35="",$M35="Yes",$H35="",$I35=""),"",IF(AND(BT$6&gt;=$H35,BT$6&lt;=$I35),IF(BT$6&lt;$H35+ROUNDUP(($I35-$H35+1)*$L35,0),2,1),""))</x:f>
      </x:c>
      <x:c r="BU35" s="35" t="str">
        <x:f>IF(OR($A35="",$M35="Yes",$H35="",$I35=""),"",IF(AND(BU$6&gt;=$H35,BU$6&lt;=$I35),IF(BU$6&lt;$H35+ROUNDUP(($I35-$H35+1)*$L35,0),2,1),""))</x:f>
      </x:c>
      <x:c r="BV35" s="35" t="str">
        <x:f>IF(OR($A35="",$M35="Yes",$H35="",$I35=""),"",IF(AND(BV$6&gt;=$H35,BV$6&lt;=$I35),IF(BV$6&lt;$H35+ROUNDUP(($I35-$H35+1)*$L35,0),2,1),""))</x:f>
      </x:c>
      <x:c r="BW35" s="35" t="str">
        <x:f>IF(OR($A35="",$M35="Yes",$H35="",$I35=""),"",IF(AND(BW$6&gt;=$H35,BW$6&lt;=$I35),IF(BW$6&lt;$H35+ROUNDUP(($I35-$H35+1)*$L35,0),2,1),""))</x:f>
      </x:c>
      <x:c r="BX35" s="35" t="str">
        <x:f>IF(OR($A35="",$M35="Yes",$H35="",$I35=""),"",IF(AND(BX$6&gt;=$H35,BX$6&lt;=$I35),IF(BX$6&lt;$H35+ROUNDUP(($I35-$H35+1)*$L35,0),2,1),""))</x:f>
      </x:c>
      <x:c r="BY35" s="35" t="str">
        <x:f>IF(OR($A35="",$M35="Yes",$H35="",$I35=""),"",IF(AND(BY$6&gt;=$H35,BY$6&lt;=$I35),IF(BY$6&lt;$H35+ROUNDUP(($I35-$H35+1)*$L35,0),2,1),""))</x:f>
      </x:c>
      <x:c r="BZ35" s="35" t="str">
        <x:f>IF(OR($A35="",$M35="Yes",$H35="",$I35=""),"",IF(AND(BZ$6&gt;=$H35,BZ$6&lt;=$I35),IF(BZ$6&lt;$H35+ROUNDUP(($I35-$H35+1)*$L35,0),2,1),""))</x:f>
      </x:c>
      <x:c r="CA35" s="35" t="str">
        <x:f>IF(OR($A35="",$M35="Yes",$H35="",$I35=""),"",IF(AND(CA$6&gt;=$H35,CA$6&lt;=$I35),IF(CA$6&lt;$H35+ROUNDUP(($I35-$H35+1)*$L35,0),2,1),""))</x:f>
      </x:c>
    </x:row>
    <x:row r="36" ht="24" customHeight="1">
      <x:c r="A36" s="5"/>
      <x:c r="B36" s="5"/>
      <x:c r="C36" s="5"/>
      <x:c r="D36" s="5"/>
      <x:c r="E36" s="5"/>
      <x:c r="F36" s="5"/>
      <x:c r="G36" s="5"/>
      <x:c r="H36" s="10"/>
      <x:c r="I36" s="10"/>
      <x:c r="J36" s="10"/>
      <x:c r="K36" s="10"/>
      <x:c r="L36" s="11"/>
      <x:c r="M36" s="5"/>
      <x:c r="N36" s="16" t="str">
        <x:f>IF(A36="","",IF(M36="Yes","Cancelled",IF(ISBLANK(L36),"Missing %",IF(L36&gt;=1,"Completed",IF(OR(L36&gt;0,NOT(ISBLANK(J36))),"In progress","Not started")))))</x:f>
      </x:c>
      <x:c r="O36" s="16" t="str">
        <x:f>IF(OR(A36="",N36="Completed",N36="Cancelled"),"",IF(ISBLANK(I36),"Missing deadline",IF(I36&lt;'Dashboard'!$B$5,"Overdue",IF(I36='Dashboard'!$B$5,"Due today",IF(I36&lt;='Dashboard'!$B$5+'Dashboard'!$B$6,"Due soon",IF(AND(N36="Not started",H36&lt;'Dashboard'!$B$5),"Starting late",""))))))</x:f>
      </x:c>
      <x:c r="P36" s="5"/>
      <x:c r="Q36" s="16" t="str">
        <x:f>IF(A36="","",IF(COUNTIFS('Tasks &amp; Gantt'!$A$7:$A$155,A36)&gt;1,"Duplicate task ID",IF(COUNTIFS('Campaigns &amp; Budget'!$A$7:$A$8,B36)&lt;&gt;1,"Unknown campaign",IF(OR(ISBLANK(H36),ISBLANK(I36),E36="",ISBLANK(L36)),"Missing dates / PIC / %",IF(OR(L36&lt;0,L36&gt;1),"Invalid completion",IF(I36&lt;H36,"Deadline before start",IF(AND(NOT(ISBLANK(K36)),L36&lt;&gt;1),"Finish entered but not 100%",IF(AND(NOT(ISBLANK(J36)),NOT(ISBLANK(K36)),K36&lt;J36),"Finish before start",""))))))))</x:f>
      </x:c>
      <x:c r="T36" s="35" t="str">
        <x:f>IF(OR($A36="",$M36="Yes",$H36="",$I36=""),"",IF(AND(T$6&gt;=$H36,T$6&lt;=$I36),IF(T$6&lt;$H36+ROUNDUP(($I36-$H36+1)*$L36,0),2,1),""))</x:f>
      </x:c>
      <x:c r="U36" s="35" t="str">
        <x:f>IF(OR($A36="",$M36="Yes",$H36="",$I36=""),"",IF(AND(U$6&gt;=$H36,U$6&lt;=$I36),IF(U$6&lt;$H36+ROUNDUP(($I36-$H36+1)*$L36,0),2,1),""))</x:f>
      </x:c>
      <x:c r="V36" s="35" t="str">
        <x:f>IF(OR($A36="",$M36="Yes",$H36="",$I36=""),"",IF(AND(V$6&gt;=$H36,V$6&lt;=$I36),IF(V$6&lt;$H36+ROUNDUP(($I36-$H36+1)*$L36,0),2,1),""))</x:f>
      </x:c>
      <x:c r="W36" s="35" t="str">
        <x:f>IF(OR($A36="",$M36="Yes",$H36="",$I36=""),"",IF(AND(W$6&gt;=$H36,W$6&lt;=$I36),IF(W$6&lt;$H36+ROUNDUP(($I36-$H36+1)*$L36,0),2,1),""))</x:f>
      </x:c>
      <x:c r="X36" s="35" t="str">
        <x:f>IF(OR($A36="",$M36="Yes",$H36="",$I36=""),"",IF(AND(X$6&gt;=$H36,X$6&lt;=$I36),IF(X$6&lt;$H36+ROUNDUP(($I36-$H36+1)*$L36,0),2,1),""))</x:f>
      </x:c>
      <x:c r="Y36" s="35" t="str">
        <x:f>IF(OR($A36="",$M36="Yes",$H36="",$I36=""),"",IF(AND(Y$6&gt;=$H36,Y$6&lt;=$I36),IF(Y$6&lt;$H36+ROUNDUP(($I36-$H36+1)*$L36,0),2,1),""))</x:f>
      </x:c>
      <x:c r="Z36" s="35" t="str">
        <x:f>IF(OR($A36="",$M36="Yes",$H36="",$I36=""),"",IF(AND(Z$6&gt;=$H36,Z$6&lt;=$I36),IF(Z$6&lt;$H36+ROUNDUP(($I36-$H36+1)*$L36,0),2,1),""))</x:f>
      </x:c>
      <x:c r="AA36" s="35" t="str">
        <x:f>IF(OR($A36="",$M36="Yes",$H36="",$I36=""),"",IF(AND(AA$6&gt;=$H36,AA$6&lt;=$I36),IF(AA$6&lt;$H36+ROUNDUP(($I36-$H36+1)*$L36,0),2,1),""))</x:f>
      </x:c>
      <x:c r="AB36" s="35" t="str">
        <x:f>IF(OR($A36="",$M36="Yes",$H36="",$I36=""),"",IF(AND(AB$6&gt;=$H36,AB$6&lt;=$I36),IF(AB$6&lt;$H36+ROUNDUP(($I36-$H36+1)*$L36,0),2,1),""))</x:f>
      </x:c>
      <x:c r="AC36" s="35" t="str">
        <x:f>IF(OR($A36="",$M36="Yes",$H36="",$I36=""),"",IF(AND(AC$6&gt;=$H36,AC$6&lt;=$I36),IF(AC$6&lt;$H36+ROUNDUP(($I36-$H36+1)*$L36,0),2,1),""))</x:f>
      </x:c>
      <x:c r="AD36" s="35" t="str">
        <x:f>IF(OR($A36="",$M36="Yes",$H36="",$I36=""),"",IF(AND(AD$6&gt;=$H36,AD$6&lt;=$I36),IF(AD$6&lt;$H36+ROUNDUP(($I36-$H36+1)*$L36,0),2,1),""))</x:f>
      </x:c>
      <x:c r="AE36" s="35" t="str">
        <x:f>IF(OR($A36="",$M36="Yes",$H36="",$I36=""),"",IF(AND(AE$6&gt;=$H36,AE$6&lt;=$I36),IF(AE$6&lt;$H36+ROUNDUP(($I36-$H36+1)*$L36,0),2,1),""))</x:f>
      </x:c>
      <x:c r="AF36" s="35" t="str">
        <x:f>IF(OR($A36="",$M36="Yes",$H36="",$I36=""),"",IF(AND(AF$6&gt;=$H36,AF$6&lt;=$I36),IF(AF$6&lt;$H36+ROUNDUP(($I36-$H36+1)*$L36,0),2,1),""))</x:f>
      </x:c>
      <x:c r="AG36" s="35" t="str">
        <x:f>IF(OR($A36="",$M36="Yes",$H36="",$I36=""),"",IF(AND(AG$6&gt;=$H36,AG$6&lt;=$I36),IF(AG$6&lt;$H36+ROUNDUP(($I36-$H36+1)*$L36,0),2,1),""))</x:f>
      </x:c>
      <x:c r="AH36" s="35" t="str">
        <x:f>IF(OR($A36="",$M36="Yes",$H36="",$I36=""),"",IF(AND(AH$6&gt;=$H36,AH$6&lt;=$I36),IF(AH$6&lt;$H36+ROUNDUP(($I36-$H36+1)*$L36,0),2,1),""))</x:f>
      </x:c>
      <x:c r="AI36" s="35" t="str">
        <x:f>IF(OR($A36="",$M36="Yes",$H36="",$I36=""),"",IF(AND(AI$6&gt;=$H36,AI$6&lt;=$I36),IF(AI$6&lt;$H36+ROUNDUP(($I36-$H36+1)*$L36,0),2,1),""))</x:f>
      </x:c>
      <x:c r="AJ36" s="35" t="str">
        <x:f>IF(OR($A36="",$M36="Yes",$H36="",$I36=""),"",IF(AND(AJ$6&gt;=$H36,AJ$6&lt;=$I36),IF(AJ$6&lt;$H36+ROUNDUP(($I36-$H36+1)*$L36,0),2,1),""))</x:f>
      </x:c>
      <x:c r="AK36" s="35" t="str">
        <x:f>IF(OR($A36="",$M36="Yes",$H36="",$I36=""),"",IF(AND(AK$6&gt;=$H36,AK$6&lt;=$I36),IF(AK$6&lt;$H36+ROUNDUP(($I36-$H36+1)*$L36,0),2,1),""))</x:f>
      </x:c>
      <x:c r="AL36" s="35" t="str">
        <x:f>IF(OR($A36="",$M36="Yes",$H36="",$I36=""),"",IF(AND(AL$6&gt;=$H36,AL$6&lt;=$I36),IF(AL$6&lt;$H36+ROUNDUP(($I36-$H36+1)*$L36,0),2,1),""))</x:f>
      </x:c>
      <x:c r="AM36" s="35" t="str">
        <x:f>IF(OR($A36="",$M36="Yes",$H36="",$I36=""),"",IF(AND(AM$6&gt;=$H36,AM$6&lt;=$I36),IF(AM$6&lt;$H36+ROUNDUP(($I36-$H36+1)*$L36,0),2,1),""))</x:f>
      </x:c>
      <x:c r="AN36" s="35" t="str">
        <x:f>IF(OR($A36="",$M36="Yes",$H36="",$I36=""),"",IF(AND(AN$6&gt;=$H36,AN$6&lt;=$I36),IF(AN$6&lt;$H36+ROUNDUP(($I36-$H36+1)*$L36,0),2,1),""))</x:f>
      </x:c>
      <x:c r="AO36" s="35" t="str">
        <x:f>IF(OR($A36="",$M36="Yes",$H36="",$I36=""),"",IF(AND(AO$6&gt;=$H36,AO$6&lt;=$I36),IF(AO$6&lt;$H36+ROUNDUP(($I36-$H36+1)*$L36,0),2,1),""))</x:f>
      </x:c>
      <x:c r="AP36" s="35" t="str">
        <x:f>IF(OR($A36="",$M36="Yes",$H36="",$I36=""),"",IF(AND(AP$6&gt;=$H36,AP$6&lt;=$I36),IF(AP$6&lt;$H36+ROUNDUP(($I36-$H36+1)*$L36,0),2,1),""))</x:f>
      </x:c>
      <x:c r="AQ36" s="35" t="str">
        <x:f>IF(OR($A36="",$M36="Yes",$H36="",$I36=""),"",IF(AND(AQ$6&gt;=$H36,AQ$6&lt;=$I36),IF(AQ$6&lt;$H36+ROUNDUP(($I36-$H36+1)*$L36,0),2,1),""))</x:f>
      </x:c>
      <x:c r="AR36" s="35" t="str">
        <x:f>IF(OR($A36="",$M36="Yes",$H36="",$I36=""),"",IF(AND(AR$6&gt;=$H36,AR$6&lt;=$I36),IF(AR$6&lt;$H36+ROUNDUP(($I36-$H36+1)*$L36,0),2,1),""))</x:f>
      </x:c>
      <x:c r="AS36" s="35" t="str">
        <x:f>IF(OR($A36="",$M36="Yes",$H36="",$I36=""),"",IF(AND(AS$6&gt;=$H36,AS$6&lt;=$I36),IF(AS$6&lt;$H36+ROUNDUP(($I36-$H36+1)*$L36,0),2,1),""))</x:f>
      </x:c>
      <x:c r="AT36" s="35" t="str">
        <x:f>IF(OR($A36="",$M36="Yes",$H36="",$I36=""),"",IF(AND(AT$6&gt;=$H36,AT$6&lt;=$I36),IF(AT$6&lt;$H36+ROUNDUP(($I36-$H36+1)*$L36,0),2,1),""))</x:f>
      </x:c>
      <x:c r="AU36" s="35" t="str">
        <x:f>IF(OR($A36="",$M36="Yes",$H36="",$I36=""),"",IF(AND(AU$6&gt;=$H36,AU$6&lt;=$I36),IF(AU$6&lt;$H36+ROUNDUP(($I36-$H36+1)*$L36,0),2,1),""))</x:f>
      </x:c>
      <x:c r="AV36" s="35" t="str">
        <x:f>IF(OR($A36="",$M36="Yes",$H36="",$I36=""),"",IF(AND(AV$6&gt;=$H36,AV$6&lt;=$I36),IF(AV$6&lt;$H36+ROUNDUP(($I36-$H36+1)*$L36,0),2,1),""))</x:f>
      </x:c>
      <x:c r="AW36" s="35" t="str">
        <x:f>IF(OR($A36="",$M36="Yes",$H36="",$I36=""),"",IF(AND(AW$6&gt;=$H36,AW$6&lt;=$I36),IF(AW$6&lt;$H36+ROUNDUP(($I36-$H36+1)*$L36,0),2,1),""))</x:f>
      </x:c>
      <x:c r="AX36" s="35" t="str">
        <x:f>IF(OR($A36="",$M36="Yes",$H36="",$I36=""),"",IF(AND(AX$6&gt;=$H36,AX$6&lt;=$I36),IF(AX$6&lt;$H36+ROUNDUP(($I36-$H36+1)*$L36,0),2,1),""))</x:f>
      </x:c>
      <x:c r="AY36" s="35" t="str">
        <x:f>IF(OR($A36="",$M36="Yes",$H36="",$I36=""),"",IF(AND(AY$6&gt;=$H36,AY$6&lt;=$I36),IF(AY$6&lt;$H36+ROUNDUP(($I36-$H36+1)*$L36,0),2,1),""))</x:f>
      </x:c>
      <x:c r="AZ36" s="35" t="str">
        <x:f>IF(OR($A36="",$M36="Yes",$H36="",$I36=""),"",IF(AND(AZ$6&gt;=$H36,AZ$6&lt;=$I36),IF(AZ$6&lt;$H36+ROUNDUP(($I36-$H36+1)*$L36,0),2,1),""))</x:f>
      </x:c>
      <x:c r="BA36" s="35" t="str">
        <x:f>IF(OR($A36="",$M36="Yes",$H36="",$I36=""),"",IF(AND(BA$6&gt;=$H36,BA$6&lt;=$I36),IF(BA$6&lt;$H36+ROUNDUP(($I36-$H36+1)*$L36,0),2,1),""))</x:f>
      </x:c>
      <x:c r="BB36" s="35" t="str">
        <x:f>IF(OR($A36="",$M36="Yes",$H36="",$I36=""),"",IF(AND(BB$6&gt;=$H36,BB$6&lt;=$I36),IF(BB$6&lt;$H36+ROUNDUP(($I36-$H36+1)*$L36,0),2,1),""))</x:f>
      </x:c>
      <x:c r="BC36" s="35" t="str">
        <x:f>IF(OR($A36="",$M36="Yes",$H36="",$I36=""),"",IF(AND(BC$6&gt;=$H36,BC$6&lt;=$I36),IF(BC$6&lt;$H36+ROUNDUP(($I36-$H36+1)*$L36,0),2,1),""))</x:f>
      </x:c>
      <x:c r="BD36" s="35" t="str">
        <x:f>IF(OR($A36="",$M36="Yes",$H36="",$I36=""),"",IF(AND(BD$6&gt;=$H36,BD$6&lt;=$I36),IF(BD$6&lt;$H36+ROUNDUP(($I36-$H36+1)*$L36,0),2,1),""))</x:f>
      </x:c>
      <x:c r="BE36" s="35" t="str">
        <x:f>IF(OR($A36="",$M36="Yes",$H36="",$I36=""),"",IF(AND(BE$6&gt;=$H36,BE$6&lt;=$I36),IF(BE$6&lt;$H36+ROUNDUP(($I36-$H36+1)*$L36,0),2,1),""))</x:f>
      </x:c>
      <x:c r="BF36" s="35" t="str">
        <x:f>IF(OR($A36="",$M36="Yes",$H36="",$I36=""),"",IF(AND(BF$6&gt;=$H36,BF$6&lt;=$I36),IF(BF$6&lt;$H36+ROUNDUP(($I36-$H36+1)*$L36,0),2,1),""))</x:f>
      </x:c>
      <x:c r="BG36" s="35" t="str">
        <x:f>IF(OR($A36="",$M36="Yes",$H36="",$I36=""),"",IF(AND(BG$6&gt;=$H36,BG$6&lt;=$I36),IF(BG$6&lt;$H36+ROUNDUP(($I36-$H36+1)*$L36,0),2,1),""))</x:f>
      </x:c>
      <x:c r="BH36" s="35" t="str">
        <x:f>IF(OR($A36="",$M36="Yes",$H36="",$I36=""),"",IF(AND(BH$6&gt;=$H36,BH$6&lt;=$I36),IF(BH$6&lt;$H36+ROUNDUP(($I36-$H36+1)*$L36,0),2,1),""))</x:f>
      </x:c>
      <x:c r="BI36" s="35" t="str">
        <x:f>IF(OR($A36="",$M36="Yes",$H36="",$I36=""),"",IF(AND(BI$6&gt;=$H36,BI$6&lt;=$I36),IF(BI$6&lt;$H36+ROUNDUP(($I36-$H36+1)*$L36,0),2,1),""))</x:f>
      </x:c>
      <x:c r="BJ36" s="35" t="str">
        <x:f>IF(OR($A36="",$M36="Yes",$H36="",$I36=""),"",IF(AND(BJ$6&gt;=$H36,BJ$6&lt;=$I36),IF(BJ$6&lt;$H36+ROUNDUP(($I36-$H36+1)*$L36,0),2,1),""))</x:f>
      </x:c>
      <x:c r="BK36" s="35" t="str">
        <x:f>IF(OR($A36="",$M36="Yes",$H36="",$I36=""),"",IF(AND(BK$6&gt;=$H36,BK$6&lt;=$I36),IF(BK$6&lt;$H36+ROUNDUP(($I36-$H36+1)*$L36,0),2,1),""))</x:f>
      </x:c>
      <x:c r="BL36" s="35" t="str">
        <x:f>IF(OR($A36="",$M36="Yes",$H36="",$I36=""),"",IF(AND(BL$6&gt;=$H36,BL$6&lt;=$I36),IF(BL$6&lt;$H36+ROUNDUP(($I36-$H36+1)*$L36,0),2,1),""))</x:f>
      </x:c>
      <x:c r="BM36" s="35" t="str">
        <x:f>IF(OR($A36="",$M36="Yes",$H36="",$I36=""),"",IF(AND(BM$6&gt;=$H36,BM$6&lt;=$I36),IF(BM$6&lt;$H36+ROUNDUP(($I36-$H36+1)*$L36,0),2,1),""))</x:f>
      </x:c>
      <x:c r="BN36" s="35" t="str">
        <x:f>IF(OR($A36="",$M36="Yes",$H36="",$I36=""),"",IF(AND(BN$6&gt;=$H36,BN$6&lt;=$I36),IF(BN$6&lt;$H36+ROUNDUP(($I36-$H36+1)*$L36,0),2,1),""))</x:f>
      </x:c>
      <x:c r="BO36" s="35" t="str">
        <x:f>IF(OR($A36="",$M36="Yes",$H36="",$I36=""),"",IF(AND(BO$6&gt;=$H36,BO$6&lt;=$I36),IF(BO$6&lt;$H36+ROUNDUP(($I36-$H36+1)*$L36,0),2,1),""))</x:f>
      </x:c>
      <x:c r="BP36" s="35" t="str">
        <x:f>IF(OR($A36="",$M36="Yes",$H36="",$I36=""),"",IF(AND(BP$6&gt;=$H36,BP$6&lt;=$I36),IF(BP$6&lt;$H36+ROUNDUP(($I36-$H36+1)*$L36,0),2,1),""))</x:f>
      </x:c>
      <x:c r="BQ36" s="35" t="str">
        <x:f>IF(OR($A36="",$M36="Yes",$H36="",$I36=""),"",IF(AND(BQ$6&gt;=$H36,BQ$6&lt;=$I36),IF(BQ$6&lt;$H36+ROUNDUP(($I36-$H36+1)*$L36,0),2,1),""))</x:f>
      </x:c>
      <x:c r="BR36" s="35" t="str">
        <x:f>IF(OR($A36="",$M36="Yes",$H36="",$I36=""),"",IF(AND(BR$6&gt;=$H36,BR$6&lt;=$I36),IF(BR$6&lt;$H36+ROUNDUP(($I36-$H36+1)*$L36,0),2,1),""))</x:f>
      </x:c>
      <x:c r="BS36" s="35" t="str">
        <x:f>IF(OR($A36="",$M36="Yes",$H36="",$I36=""),"",IF(AND(BS$6&gt;=$H36,BS$6&lt;=$I36),IF(BS$6&lt;$H36+ROUNDUP(($I36-$H36+1)*$L36,0),2,1),""))</x:f>
      </x:c>
      <x:c r="BT36" s="35" t="str">
        <x:f>IF(OR($A36="",$M36="Yes",$H36="",$I36=""),"",IF(AND(BT$6&gt;=$H36,BT$6&lt;=$I36),IF(BT$6&lt;$H36+ROUNDUP(($I36-$H36+1)*$L36,0),2,1),""))</x:f>
      </x:c>
      <x:c r="BU36" s="35" t="str">
        <x:f>IF(OR($A36="",$M36="Yes",$H36="",$I36=""),"",IF(AND(BU$6&gt;=$H36,BU$6&lt;=$I36),IF(BU$6&lt;$H36+ROUNDUP(($I36-$H36+1)*$L36,0),2,1),""))</x:f>
      </x:c>
      <x:c r="BV36" s="35" t="str">
        <x:f>IF(OR($A36="",$M36="Yes",$H36="",$I36=""),"",IF(AND(BV$6&gt;=$H36,BV$6&lt;=$I36),IF(BV$6&lt;$H36+ROUNDUP(($I36-$H36+1)*$L36,0),2,1),""))</x:f>
      </x:c>
      <x:c r="BW36" s="35" t="str">
        <x:f>IF(OR($A36="",$M36="Yes",$H36="",$I36=""),"",IF(AND(BW$6&gt;=$H36,BW$6&lt;=$I36),IF(BW$6&lt;$H36+ROUNDUP(($I36-$H36+1)*$L36,0),2,1),""))</x:f>
      </x:c>
      <x:c r="BX36" s="35" t="str">
        <x:f>IF(OR($A36="",$M36="Yes",$H36="",$I36=""),"",IF(AND(BX$6&gt;=$H36,BX$6&lt;=$I36),IF(BX$6&lt;$H36+ROUNDUP(($I36-$H36+1)*$L36,0),2,1),""))</x:f>
      </x:c>
      <x:c r="BY36" s="35" t="str">
        <x:f>IF(OR($A36="",$M36="Yes",$H36="",$I36=""),"",IF(AND(BY$6&gt;=$H36,BY$6&lt;=$I36),IF(BY$6&lt;$H36+ROUNDUP(($I36-$H36+1)*$L36,0),2,1),""))</x:f>
      </x:c>
      <x:c r="BZ36" s="35" t="str">
        <x:f>IF(OR($A36="",$M36="Yes",$H36="",$I36=""),"",IF(AND(BZ$6&gt;=$H36,BZ$6&lt;=$I36),IF(BZ$6&lt;$H36+ROUNDUP(($I36-$H36+1)*$L36,0),2,1),""))</x:f>
      </x:c>
      <x:c r="CA36" s="35" t="str">
        <x:f>IF(OR($A36="",$M36="Yes",$H36="",$I36=""),"",IF(AND(CA$6&gt;=$H36,CA$6&lt;=$I36),IF(CA$6&lt;$H36+ROUNDUP(($I36-$H36+1)*$L36,0),2,1),""))</x:f>
      </x:c>
    </x:row>
    <x:row r="37" ht="24" customHeight="1">
      <x:c r="A37" s="5"/>
      <x:c r="B37" s="5"/>
      <x:c r="C37" s="5"/>
      <x:c r="D37" s="5"/>
      <x:c r="E37" s="5"/>
      <x:c r="F37" s="5"/>
      <x:c r="G37" s="5"/>
      <x:c r="H37" s="10"/>
      <x:c r="I37" s="10"/>
      <x:c r="J37" s="10"/>
      <x:c r="K37" s="10"/>
      <x:c r="L37" s="11"/>
      <x:c r="M37" s="5"/>
      <x:c r="N37" s="16" t="str">
        <x:f>IF(A37="","",IF(M37="Yes","Cancelled",IF(ISBLANK(L37),"Missing %",IF(L37&gt;=1,"Completed",IF(OR(L37&gt;0,NOT(ISBLANK(J37))),"In progress","Not started")))))</x:f>
      </x:c>
      <x:c r="O37" s="16" t="str">
        <x:f>IF(OR(A37="",N37="Completed",N37="Cancelled"),"",IF(ISBLANK(I37),"Missing deadline",IF(I37&lt;'Dashboard'!$B$5,"Overdue",IF(I37='Dashboard'!$B$5,"Due today",IF(I37&lt;='Dashboard'!$B$5+'Dashboard'!$B$6,"Due soon",IF(AND(N37="Not started",H37&lt;'Dashboard'!$B$5),"Starting late",""))))))</x:f>
      </x:c>
      <x:c r="P37" s="5"/>
      <x:c r="Q37" s="16" t="str">
        <x:f>IF(A37="","",IF(COUNTIFS('Tasks &amp; Gantt'!$A$7:$A$155,A37)&gt;1,"Duplicate task ID",IF(COUNTIFS('Campaigns &amp; Budget'!$A$7:$A$8,B37)&lt;&gt;1,"Unknown campaign",IF(OR(ISBLANK(H37),ISBLANK(I37),E37="",ISBLANK(L37)),"Missing dates / PIC / %",IF(OR(L37&lt;0,L37&gt;1),"Invalid completion",IF(I37&lt;H37,"Deadline before start",IF(AND(NOT(ISBLANK(K37)),L37&lt;&gt;1),"Finish entered but not 100%",IF(AND(NOT(ISBLANK(J37)),NOT(ISBLANK(K37)),K37&lt;J37),"Finish before start",""))))))))</x:f>
      </x:c>
      <x:c r="T37" s="35" t="str">
        <x:f>IF(OR($A37="",$M37="Yes",$H37="",$I37=""),"",IF(AND(T$6&gt;=$H37,T$6&lt;=$I37),IF(T$6&lt;$H37+ROUNDUP(($I37-$H37+1)*$L37,0),2,1),""))</x:f>
      </x:c>
      <x:c r="U37" s="35" t="str">
        <x:f>IF(OR($A37="",$M37="Yes",$H37="",$I37=""),"",IF(AND(U$6&gt;=$H37,U$6&lt;=$I37),IF(U$6&lt;$H37+ROUNDUP(($I37-$H37+1)*$L37,0),2,1),""))</x:f>
      </x:c>
      <x:c r="V37" s="35" t="str">
        <x:f>IF(OR($A37="",$M37="Yes",$H37="",$I37=""),"",IF(AND(V$6&gt;=$H37,V$6&lt;=$I37),IF(V$6&lt;$H37+ROUNDUP(($I37-$H37+1)*$L37,0),2,1),""))</x:f>
      </x:c>
      <x:c r="W37" s="35" t="str">
        <x:f>IF(OR($A37="",$M37="Yes",$H37="",$I37=""),"",IF(AND(W$6&gt;=$H37,W$6&lt;=$I37),IF(W$6&lt;$H37+ROUNDUP(($I37-$H37+1)*$L37,0),2,1),""))</x:f>
      </x:c>
      <x:c r="X37" s="35" t="str">
        <x:f>IF(OR($A37="",$M37="Yes",$H37="",$I37=""),"",IF(AND(X$6&gt;=$H37,X$6&lt;=$I37),IF(X$6&lt;$H37+ROUNDUP(($I37-$H37+1)*$L37,0),2,1),""))</x:f>
      </x:c>
      <x:c r="Y37" s="35" t="str">
        <x:f>IF(OR($A37="",$M37="Yes",$H37="",$I37=""),"",IF(AND(Y$6&gt;=$H37,Y$6&lt;=$I37),IF(Y$6&lt;$H37+ROUNDUP(($I37-$H37+1)*$L37,0),2,1),""))</x:f>
      </x:c>
      <x:c r="Z37" s="35" t="str">
        <x:f>IF(OR($A37="",$M37="Yes",$H37="",$I37=""),"",IF(AND(Z$6&gt;=$H37,Z$6&lt;=$I37),IF(Z$6&lt;$H37+ROUNDUP(($I37-$H37+1)*$L37,0),2,1),""))</x:f>
      </x:c>
      <x:c r="AA37" s="35" t="str">
        <x:f>IF(OR($A37="",$M37="Yes",$H37="",$I37=""),"",IF(AND(AA$6&gt;=$H37,AA$6&lt;=$I37),IF(AA$6&lt;$H37+ROUNDUP(($I37-$H37+1)*$L37,0),2,1),""))</x:f>
      </x:c>
      <x:c r="AB37" s="35" t="str">
        <x:f>IF(OR($A37="",$M37="Yes",$H37="",$I37=""),"",IF(AND(AB$6&gt;=$H37,AB$6&lt;=$I37),IF(AB$6&lt;$H37+ROUNDUP(($I37-$H37+1)*$L37,0),2,1),""))</x:f>
      </x:c>
      <x:c r="AC37" s="35" t="str">
        <x:f>IF(OR($A37="",$M37="Yes",$H37="",$I37=""),"",IF(AND(AC$6&gt;=$H37,AC$6&lt;=$I37),IF(AC$6&lt;$H37+ROUNDUP(($I37-$H37+1)*$L37,0),2,1),""))</x:f>
      </x:c>
      <x:c r="AD37" s="35" t="str">
        <x:f>IF(OR($A37="",$M37="Yes",$H37="",$I37=""),"",IF(AND(AD$6&gt;=$H37,AD$6&lt;=$I37),IF(AD$6&lt;$H37+ROUNDUP(($I37-$H37+1)*$L37,0),2,1),""))</x:f>
      </x:c>
      <x:c r="AE37" s="35" t="str">
        <x:f>IF(OR($A37="",$M37="Yes",$H37="",$I37=""),"",IF(AND(AE$6&gt;=$H37,AE$6&lt;=$I37),IF(AE$6&lt;$H37+ROUNDUP(($I37-$H37+1)*$L37,0),2,1),""))</x:f>
      </x:c>
      <x:c r="AF37" s="35" t="str">
        <x:f>IF(OR($A37="",$M37="Yes",$H37="",$I37=""),"",IF(AND(AF$6&gt;=$H37,AF$6&lt;=$I37),IF(AF$6&lt;$H37+ROUNDUP(($I37-$H37+1)*$L37,0),2,1),""))</x:f>
      </x:c>
      <x:c r="AG37" s="35" t="str">
        <x:f>IF(OR($A37="",$M37="Yes",$H37="",$I37=""),"",IF(AND(AG$6&gt;=$H37,AG$6&lt;=$I37),IF(AG$6&lt;$H37+ROUNDUP(($I37-$H37+1)*$L37,0),2,1),""))</x:f>
      </x:c>
      <x:c r="AH37" s="35" t="str">
        <x:f>IF(OR($A37="",$M37="Yes",$H37="",$I37=""),"",IF(AND(AH$6&gt;=$H37,AH$6&lt;=$I37),IF(AH$6&lt;$H37+ROUNDUP(($I37-$H37+1)*$L37,0),2,1),""))</x:f>
      </x:c>
      <x:c r="AI37" s="35" t="str">
        <x:f>IF(OR($A37="",$M37="Yes",$H37="",$I37=""),"",IF(AND(AI$6&gt;=$H37,AI$6&lt;=$I37),IF(AI$6&lt;$H37+ROUNDUP(($I37-$H37+1)*$L37,0),2,1),""))</x:f>
      </x:c>
      <x:c r="AJ37" s="35" t="str">
        <x:f>IF(OR($A37="",$M37="Yes",$H37="",$I37=""),"",IF(AND(AJ$6&gt;=$H37,AJ$6&lt;=$I37),IF(AJ$6&lt;$H37+ROUNDUP(($I37-$H37+1)*$L37,0),2,1),""))</x:f>
      </x:c>
      <x:c r="AK37" s="35" t="str">
        <x:f>IF(OR($A37="",$M37="Yes",$H37="",$I37=""),"",IF(AND(AK$6&gt;=$H37,AK$6&lt;=$I37),IF(AK$6&lt;$H37+ROUNDUP(($I37-$H37+1)*$L37,0),2,1),""))</x:f>
      </x:c>
      <x:c r="AL37" s="35" t="str">
        <x:f>IF(OR($A37="",$M37="Yes",$H37="",$I37=""),"",IF(AND(AL$6&gt;=$H37,AL$6&lt;=$I37),IF(AL$6&lt;$H37+ROUNDUP(($I37-$H37+1)*$L37,0),2,1),""))</x:f>
      </x:c>
      <x:c r="AM37" s="35" t="str">
        <x:f>IF(OR($A37="",$M37="Yes",$H37="",$I37=""),"",IF(AND(AM$6&gt;=$H37,AM$6&lt;=$I37),IF(AM$6&lt;$H37+ROUNDUP(($I37-$H37+1)*$L37,0),2,1),""))</x:f>
      </x:c>
      <x:c r="AN37" s="35" t="str">
        <x:f>IF(OR($A37="",$M37="Yes",$H37="",$I37=""),"",IF(AND(AN$6&gt;=$H37,AN$6&lt;=$I37),IF(AN$6&lt;$H37+ROUNDUP(($I37-$H37+1)*$L37,0),2,1),""))</x:f>
      </x:c>
      <x:c r="AO37" s="35" t="str">
        <x:f>IF(OR($A37="",$M37="Yes",$H37="",$I37=""),"",IF(AND(AO$6&gt;=$H37,AO$6&lt;=$I37),IF(AO$6&lt;$H37+ROUNDUP(($I37-$H37+1)*$L37,0),2,1),""))</x:f>
      </x:c>
      <x:c r="AP37" s="35" t="str">
        <x:f>IF(OR($A37="",$M37="Yes",$H37="",$I37=""),"",IF(AND(AP$6&gt;=$H37,AP$6&lt;=$I37),IF(AP$6&lt;$H37+ROUNDUP(($I37-$H37+1)*$L37,0),2,1),""))</x:f>
      </x:c>
      <x:c r="AQ37" s="35" t="str">
        <x:f>IF(OR($A37="",$M37="Yes",$H37="",$I37=""),"",IF(AND(AQ$6&gt;=$H37,AQ$6&lt;=$I37),IF(AQ$6&lt;$H37+ROUNDUP(($I37-$H37+1)*$L37,0),2,1),""))</x:f>
      </x:c>
      <x:c r="AR37" s="35" t="str">
        <x:f>IF(OR($A37="",$M37="Yes",$H37="",$I37=""),"",IF(AND(AR$6&gt;=$H37,AR$6&lt;=$I37),IF(AR$6&lt;$H37+ROUNDUP(($I37-$H37+1)*$L37,0),2,1),""))</x:f>
      </x:c>
      <x:c r="AS37" s="35" t="str">
        <x:f>IF(OR($A37="",$M37="Yes",$H37="",$I37=""),"",IF(AND(AS$6&gt;=$H37,AS$6&lt;=$I37),IF(AS$6&lt;$H37+ROUNDUP(($I37-$H37+1)*$L37,0),2,1),""))</x:f>
      </x:c>
      <x:c r="AT37" s="35" t="str">
        <x:f>IF(OR($A37="",$M37="Yes",$H37="",$I37=""),"",IF(AND(AT$6&gt;=$H37,AT$6&lt;=$I37),IF(AT$6&lt;$H37+ROUNDUP(($I37-$H37+1)*$L37,0),2,1),""))</x:f>
      </x:c>
      <x:c r="AU37" s="35" t="str">
        <x:f>IF(OR($A37="",$M37="Yes",$H37="",$I37=""),"",IF(AND(AU$6&gt;=$H37,AU$6&lt;=$I37),IF(AU$6&lt;$H37+ROUNDUP(($I37-$H37+1)*$L37,0),2,1),""))</x:f>
      </x:c>
      <x:c r="AV37" s="35" t="str">
        <x:f>IF(OR($A37="",$M37="Yes",$H37="",$I37=""),"",IF(AND(AV$6&gt;=$H37,AV$6&lt;=$I37),IF(AV$6&lt;$H37+ROUNDUP(($I37-$H37+1)*$L37,0),2,1),""))</x:f>
      </x:c>
      <x:c r="AW37" s="35" t="str">
        <x:f>IF(OR($A37="",$M37="Yes",$H37="",$I37=""),"",IF(AND(AW$6&gt;=$H37,AW$6&lt;=$I37),IF(AW$6&lt;$H37+ROUNDUP(($I37-$H37+1)*$L37,0),2,1),""))</x:f>
      </x:c>
      <x:c r="AX37" s="35" t="str">
        <x:f>IF(OR($A37="",$M37="Yes",$H37="",$I37=""),"",IF(AND(AX$6&gt;=$H37,AX$6&lt;=$I37),IF(AX$6&lt;$H37+ROUNDUP(($I37-$H37+1)*$L37,0),2,1),""))</x:f>
      </x:c>
      <x:c r="AY37" s="35" t="str">
        <x:f>IF(OR($A37="",$M37="Yes",$H37="",$I37=""),"",IF(AND(AY$6&gt;=$H37,AY$6&lt;=$I37),IF(AY$6&lt;$H37+ROUNDUP(($I37-$H37+1)*$L37,0),2,1),""))</x:f>
      </x:c>
      <x:c r="AZ37" s="35" t="str">
        <x:f>IF(OR($A37="",$M37="Yes",$H37="",$I37=""),"",IF(AND(AZ$6&gt;=$H37,AZ$6&lt;=$I37),IF(AZ$6&lt;$H37+ROUNDUP(($I37-$H37+1)*$L37,0),2,1),""))</x:f>
      </x:c>
      <x:c r="BA37" s="35" t="str">
        <x:f>IF(OR($A37="",$M37="Yes",$H37="",$I37=""),"",IF(AND(BA$6&gt;=$H37,BA$6&lt;=$I37),IF(BA$6&lt;$H37+ROUNDUP(($I37-$H37+1)*$L37,0),2,1),""))</x:f>
      </x:c>
      <x:c r="BB37" s="35" t="str">
        <x:f>IF(OR($A37="",$M37="Yes",$H37="",$I37=""),"",IF(AND(BB$6&gt;=$H37,BB$6&lt;=$I37),IF(BB$6&lt;$H37+ROUNDUP(($I37-$H37+1)*$L37,0),2,1),""))</x:f>
      </x:c>
      <x:c r="BC37" s="35" t="str">
        <x:f>IF(OR($A37="",$M37="Yes",$H37="",$I37=""),"",IF(AND(BC$6&gt;=$H37,BC$6&lt;=$I37),IF(BC$6&lt;$H37+ROUNDUP(($I37-$H37+1)*$L37,0),2,1),""))</x:f>
      </x:c>
      <x:c r="BD37" s="35" t="str">
        <x:f>IF(OR($A37="",$M37="Yes",$H37="",$I37=""),"",IF(AND(BD$6&gt;=$H37,BD$6&lt;=$I37),IF(BD$6&lt;$H37+ROUNDUP(($I37-$H37+1)*$L37,0),2,1),""))</x:f>
      </x:c>
      <x:c r="BE37" s="35" t="str">
        <x:f>IF(OR($A37="",$M37="Yes",$H37="",$I37=""),"",IF(AND(BE$6&gt;=$H37,BE$6&lt;=$I37),IF(BE$6&lt;$H37+ROUNDUP(($I37-$H37+1)*$L37,0),2,1),""))</x:f>
      </x:c>
      <x:c r="BF37" s="35" t="str">
        <x:f>IF(OR($A37="",$M37="Yes",$H37="",$I37=""),"",IF(AND(BF$6&gt;=$H37,BF$6&lt;=$I37),IF(BF$6&lt;$H37+ROUNDUP(($I37-$H37+1)*$L37,0),2,1),""))</x:f>
      </x:c>
      <x:c r="BG37" s="35" t="str">
        <x:f>IF(OR($A37="",$M37="Yes",$H37="",$I37=""),"",IF(AND(BG$6&gt;=$H37,BG$6&lt;=$I37),IF(BG$6&lt;$H37+ROUNDUP(($I37-$H37+1)*$L37,0),2,1),""))</x:f>
      </x:c>
      <x:c r="BH37" s="35" t="str">
        <x:f>IF(OR($A37="",$M37="Yes",$H37="",$I37=""),"",IF(AND(BH$6&gt;=$H37,BH$6&lt;=$I37),IF(BH$6&lt;$H37+ROUNDUP(($I37-$H37+1)*$L37,0),2,1),""))</x:f>
      </x:c>
      <x:c r="BI37" s="35" t="str">
        <x:f>IF(OR($A37="",$M37="Yes",$H37="",$I37=""),"",IF(AND(BI$6&gt;=$H37,BI$6&lt;=$I37),IF(BI$6&lt;$H37+ROUNDUP(($I37-$H37+1)*$L37,0),2,1),""))</x:f>
      </x:c>
      <x:c r="BJ37" s="35" t="str">
        <x:f>IF(OR($A37="",$M37="Yes",$H37="",$I37=""),"",IF(AND(BJ$6&gt;=$H37,BJ$6&lt;=$I37),IF(BJ$6&lt;$H37+ROUNDUP(($I37-$H37+1)*$L37,0),2,1),""))</x:f>
      </x:c>
      <x:c r="BK37" s="35" t="str">
        <x:f>IF(OR($A37="",$M37="Yes",$H37="",$I37=""),"",IF(AND(BK$6&gt;=$H37,BK$6&lt;=$I37),IF(BK$6&lt;$H37+ROUNDUP(($I37-$H37+1)*$L37,0),2,1),""))</x:f>
      </x:c>
      <x:c r="BL37" s="35" t="str">
        <x:f>IF(OR($A37="",$M37="Yes",$H37="",$I37=""),"",IF(AND(BL$6&gt;=$H37,BL$6&lt;=$I37),IF(BL$6&lt;$H37+ROUNDUP(($I37-$H37+1)*$L37,0),2,1),""))</x:f>
      </x:c>
      <x:c r="BM37" s="35" t="str">
        <x:f>IF(OR($A37="",$M37="Yes",$H37="",$I37=""),"",IF(AND(BM$6&gt;=$H37,BM$6&lt;=$I37),IF(BM$6&lt;$H37+ROUNDUP(($I37-$H37+1)*$L37,0),2,1),""))</x:f>
      </x:c>
      <x:c r="BN37" s="35" t="str">
        <x:f>IF(OR($A37="",$M37="Yes",$H37="",$I37=""),"",IF(AND(BN$6&gt;=$H37,BN$6&lt;=$I37),IF(BN$6&lt;$H37+ROUNDUP(($I37-$H37+1)*$L37,0),2,1),""))</x:f>
      </x:c>
      <x:c r="BO37" s="35" t="str">
        <x:f>IF(OR($A37="",$M37="Yes",$H37="",$I37=""),"",IF(AND(BO$6&gt;=$H37,BO$6&lt;=$I37),IF(BO$6&lt;$H37+ROUNDUP(($I37-$H37+1)*$L37,0),2,1),""))</x:f>
      </x:c>
      <x:c r="BP37" s="35" t="str">
        <x:f>IF(OR($A37="",$M37="Yes",$H37="",$I37=""),"",IF(AND(BP$6&gt;=$H37,BP$6&lt;=$I37),IF(BP$6&lt;$H37+ROUNDUP(($I37-$H37+1)*$L37,0),2,1),""))</x:f>
      </x:c>
      <x:c r="BQ37" s="35" t="str">
        <x:f>IF(OR($A37="",$M37="Yes",$H37="",$I37=""),"",IF(AND(BQ$6&gt;=$H37,BQ$6&lt;=$I37),IF(BQ$6&lt;$H37+ROUNDUP(($I37-$H37+1)*$L37,0),2,1),""))</x:f>
      </x:c>
      <x:c r="BR37" s="35" t="str">
        <x:f>IF(OR($A37="",$M37="Yes",$H37="",$I37=""),"",IF(AND(BR$6&gt;=$H37,BR$6&lt;=$I37),IF(BR$6&lt;$H37+ROUNDUP(($I37-$H37+1)*$L37,0),2,1),""))</x:f>
      </x:c>
      <x:c r="BS37" s="35" t="str">
        <x:f>IF(OR($A37="",$M37="Yes",$H37="",$I37=""),"",IF(AND(BS$6&gt;=$H37,BS$6&lt;=$I37),IF(BS$6&lt;$H37+ROUNDUP(($I37-$H37+1)*$L37,0),2,1),""))</x:f>
      </x:c>
      <x:c r="BT37" s="35" t="str">
        <x:f>IF(OR($A37="",$M37="Yes",$H37="",$I37=""),"",IF(AND(BT$6&gt;=$H37,BT$6&lt;=$I37),IF(BT$6&lt;$H37+ROUNDUP(($I37-$H37+1)*$L37,0),2,1),""))</x:f>
      </x:c>
      <x:c r="BU37" s="35" t="str">
        <x:f>IF(OR($A37="",$M37="Yes",$H37="",$I37=""),"",IF(AND(BU$6&gt;=$H37,BU$6&lt;=$I37),IF(BU$6&lt;$H37+ROUNDUP(($I37-$H37+1)*$L37,0),2,1),""))</x:f>
      </x:c>
      <x:c r="BV37" s="35" t="str">
        <x:f>IF(OR($A37="",$M37="Yes",$H37="",$I37=""),"",IF(AND(BV$6&gt;=$H37,BV$6&lt;=$I37),IF(BV$6&lt;$H37+ROUNDUP(($I37-$H37+1)*$L37,0),2,1),""))</x:f>
      </x:c>
      <x:c r="BW37" s="35" t="str">
        <x:f>IF(OR($A37="",$M37="Yes",$H37="",$I37=""),"",IF(AND(BW$6&gt;=$H37,BW$6&lt;=$I37),IF(BW$6&lt;$H37+ROUNDUP(($I37-$H37+1)*$L37,0),2,1),""))</x:f>
      </x:c>
      <x:c r="BX37" s="35" t="str">
        <x:f>IF(OR($A37="",$M37="Yes",$H37="",$I37=""),"",IF(AND(BX$6&gt;=$H37,BX$6&lt;=$I37),IF(BX$6&lt;$H37+ROUNDUP(($I37-$H37+1)*$L37,0),2,1),""))</x:f>
      </x:c>
      <x:c r="BY37" s="35" t="str">
        <x:f>IF(OR($A37="",$M37="Yes",$H37="",$I37=""),"",IF(AND(BY$6&gt;=$H37,BY$6&lt;=$I37),IF(BY$6&lt;$H37+ROUNDUP(($I37-$H37+1)*$L37,0),2,1),""))</x:f>
      </x:c>
      <x:c r="BZ37" s="35" t="str">
        <x:f>IF(OR($A37="",$M37="Yes",$H37="",$I37=""),"",IF(AND(BZ$6&gt;=$H37,BZ$6&lt;=$I37),IF(BZ$6&lt;$H37+ROUNDUP(($I37-$H37+1)*$L37,0),2,1),""))</x:f>
      </x:c>
      <x:c r="CA37" s="35" t="str">
        <x:f>IF(OR($A37="",$M37="Yes",$H37="",$I37=""),"",IF(AND(CA$6&gt;=$H37,CA$6&lt;=$I37),IF(CA$6&lt;$H37+ROUNDUP(($I37-$H37+1)*$L37,0),2,1),""))</x:f>
      </x:c>
    </x:row>
    <x:row r="38" ht="24" customHeight="1">
      <x:c r="A38" s="5"/>
      <x:c r="B38" s="5"/>
      <x:c r="C38" s="5"/>
      <x:c r="D38" s="5"/>
      <x:c r="E38" s="5"/>
      <x:c r="F38" s="5"/>
      <x:c r="G38" s="5"/>
      <x:c r="H38" s="10"/>
      <x:c r="I38" s="10"/>
      <x:c r="J38" s="10"/>
      <x:c r="K38" s="10"/>
      <x:c r="L38" s="11"/>
      <x:c r="M38" s="5"/>
      <x:c r="N38" s="16" t="str">
        <x:f>IF(A38="","",IF(M38="Yes","Cancelled",IF(ISBLANK(L38),"Missing %",IF(L38&gt;=1,"Completed",IF(OR(L38&gt;0,NOT(ISBLANK(J38))),"In progress","Not started")))))</x:f>
      </x:c>
      <x:c r="O38" s="16" t="str">
        <x:f>IF(OR(A38="",N38="Completed",N38="Cancelled"),"",IF(ISBLANK(I38),"Missing deadline",IF(I38&lt;'Dashboard'!$B$5,"Overdue",IF(I38='Dashboard'!$B$5,"Due today",IF(I38&lt;='Dashboard'!$B$5+'Dashboard'!$B$6,"Due soon",IF(AND(N38="Not started",H38&lt;'Dashboard'!$B$5),"Starting late",""))))))</x:f>
      </x:c>
      <x:c r="P38" s="5"/>
      <x:c r="Q38" s="16" t="str">
        <x:f>IF(A38="","",IF(COUNTIFS('Tasks &amp; Gantt'!$A$7:$A$155,A38)&gt;1,"Duplicate task ID",IF(COUNTIFS('Campaigns &amp; Budget'!$A$7:$A$8,B38)&lt;&gt;1,"Unknown campaign",IF(OR(ISBLANK(H38),ISBLANK(I38),E38="",ISBLANK(L38)),"Missing dates / PIC / %",IF(OR(L38&lt;0,L38&gt;1),"Invalid completion",IF(I38&lt;H38,"Deadline before start",IF(AND(NOT(ISBLANK(K38)),L38&lt;&gt;1),"Finish entered but not 100%",IF(AND(NOT(ISBLANK(J38)),NOT(ISBLANK(K38)),K38&lt;J38),"Finish before start",""))))))))</x:f>
      </x:c>
      <x:c r="T38" s="35" t="str">
        <x:f>IF(OR($A38="",$M38="Yes",$H38="",$I38=""),"",IF(AND(T$6&gt;=$H38,T$6&lt;=$I38),IF(T$6&lt;$H38+ROUNDUP(($I38-$H38+1)*$L38,0),2,1),""))</x:f>
      </x:c>
      <x:c r="U38" s="35" t="str">
        <x:f>IF(OR($A38="",$M38="Yes",$H38="",$I38=""),"",IF(AND(U$6&gt;=$H38,U$6&lt;=$I38),IF(U$6&lt;$H38+ROUNDUP(($I38-$H38+1)*$L38,0),2,1),""))</x:f>
      </x:c>
      <x:c r="V38" s="35" t="str">
        <x:f>IF(OR($A38="",$M38="Yes",$H38="",$I38=""),"",IF(AND(V$6&gt;=$H38,V$6&lt;=$I38),IF(V$6&lt;$H38+ROUNDUP(($I38-$H38+1)*$L38,0),2,1),""))</x:f>
      </x:c>
      <x:c r="W38" s="35" t="str">
        <x:f>IF(OR($A38="",$M38="Yes",$H38="",$I38=""),"",IF(AND(W$6&gt;=$H38,W$6&lt;=$I38),IF(W$6&lt;$H38+ROUNDUP(($I38-$H38+1)*$L38,0),2,1),""))</x:f>
      </x:c>
      <x:c r="X38" s="35" t="str">
        <x:f>IF(OR($A38="",$M38="Yes",$H38="",$I38=""),"",IF(AND(X$6&gt;=$H38,X$6&lt;=$I38),IF(X$6&lt;$H38+ROUNDUP(($I38-$H38+1)*$L38,0),2,1),""))</x:f>
      </x:c>
      <x:c r="Y38" s="35" t="str">
        <x:f>IF(OR($A38="",$M38="Yes",$H38="",$I38=""),"",IF(AND(Y$6&gt;=$H38,Y$6&lt;=$I38),IF(Y$6&lt;$H38+ROUNDUP(($I38-$H38+1)*$L38,0),2,1),""))</x:f>
      </x:c>
      <x:c r="Z38" s="35" t="str">
        <x:f>IF(OR($A38="",$M38="Yes",$H38="",$I38=""),"",IF(AND(Z$6&gt;=$H38,Z$6&lt;=$I38),IF(Z$6&lt;$H38+ROUNDUP(($I38-$H38+1)*$L38,0),2,1),""))</x:f>
      </x:c>
      <x:c r="AA38" s="35" t="str">
        <x:f>IF(OR($A38="",$M38="Yes",$H38="",$I38=""),"",IF(AND(AA$6&gt;=$H38,AA$6&lt;=$I38),IF(AA$6&lt;$H38+ROUNDUP(($I38-$H38+1)*$L38,0),2,1),""))</x:f>
      </x:c>
      <x:c r="AB38" s="35" t="str">
        <x:f>IF(OR($A38="",$M38="Yes",$H38="",$I38=""),"",IF(AND(AB$6&gt;=$H38,AB$6&lt;=$I38),IF(AB$6&lt;$H38+ROUNDUP(($I38-$H38+1)*$L38,0),2,1),""))</x:f>
      </x:c>
      <x:c r="AC38" s="35" t="str">
        <x:f>IF(OR($A38="",$M38="Yes",$H38="",$I38=""),"",IF(AND(AC$6&gt;=$H38,AC$6&lt;=$I38),IF(AC$6&lt;$H38+ROUNDUP(($I38-$H38+1)*$L38,0),2,1),""))</x:f>
      </x:c>
      <x:c r="AD38" s="35" t="str">
        <x:f>IF(OR($A38="",$M38="Yes",$H38="",$I38=""),"",IF(AND(AD$6&gt;=$H38,AD$6&lt;=$I38),IF(AD$6&lt;$H38+ROUNDUP(($I38-$H38+1)*$L38,0),2,1),""))</x:f>
      </x:c>
      <x:c r="AE38" s="35" t="str">
        <x:f>IF(OR($A38="",$M38="Yes",$H38="",$I38=""),"",IF(AND(AE$6&gt;=$H38,AE$6&lt;=$I38),IF(AE$6&lt;$H38+ROUNDUP(($I38-$H38+1)*$L38,0),2,1),""))</x:f>
      </x:c>
      <x:c r="AF38" s="35" t="str">
        <x:f>IF(OR($A38="",$M38="Yes",$H38="",$I38=""),"",IF(AND(AF$6&gt;=$H38,AF$6&lt;=$I38),IF(AF$6&lt;$H38+ROUNDUP(($I38-$H38+1)*$L38,0),2,1),""))</x:f>
      </x:c>
      <x:c r="AG38" s="35" t="str">
        <x:f>IF(OR($A38="",$M38="Yes",$H38="",$I38=""),"",IF(AND(AG$6&gt;=$H38,AG$6&lt;=$I38),IF(AG$6&lt;$H38+ROUNDUP(($I38-$H38+1)*$L38,0),2,1),""))</x:f>
      </x:c>
      <x:c r="AH38" s="35" t="str">
        <x:f>IF(OR($A38="",$M38="Yes",$H38="",$I38=""),"",IF(AND(AH$6&gt;=$H38,AH$6&lt;=$I38),IF(AH$6&lt;$H38+ROUNDUP(($I38-$H38+1)*$L38,0),2,1),""))</x:f>
      </x:c>
      <x:c r="AI38" s="35" t="str">
        <x:f>IF(OR($A38="",$M38="Yes",$H38="",$I38=""),"",IF(AND(AI$6&gt;=$H38,AI$6&lt;=$I38),IF(AI$6&lt;$H38+ROUNDUP(($I38-$H38+1)*$L38,0),2,1),""))</x:f>
      </x:c>
      <x:c r="AJ38" s="35" t="str">
        <x:f>IF(OR($A38="",$M38="Yes",$H38="",$I38=""),"",IF(AND(AJ$6&gt;=$H38,AJ$6&lt;=$I38),IF(AJ$6&lt;$H38+ROUNDUP(($I38-$H38+1)*$L38,0),2,1),""))</x:f>
      </x:c>
      <x:c r="AK38" s="35" t="str">
        <x:f>IF(OR($A38="",$M38="Yes",$H38="",$I38=""),"",IF(AND(AK$6&gt;=$H38,AK$6&lt;=$I38),IF(AK$6&lt;$H38+ROUNDUP(($I38-$H38+1)*$L38,0),2,1),""))</x:f>
      </x:c>
      <x:c r="AL38" s="35" t="str">
        <x:f>IF(OR($A38="",$M38="Yes",$H38="",$I38=""),"",IF(AND(AL$6&gt;=$H38,AL$6&lt;=$I38),IF(AL$6&lt;$H38+ROUNDUP(($I38-$H38+1)*$L38,0),2,1),""))</x:f>
      </x:c>
      <x:c r="AM38" s="35" t="str">
        <x:f>IF(OR($A38="",$M38="Yes",$H38="",$I38=""),"",IF(AND(AM$6&gt;=$H38,AM$6&lt;=$I38),IF(AM$6&lt;$H38+ROUNDUP(($I38-$H38+1)*$L38,0),2,1),""))</x:f>
      </x:c>
      <x:c r="AN38" s="35" t="str">
        <x:f>IF(OR($A38="",$M38="Yes",$H38="",$I38=""),"",IF(AND(AN$6&gt;=$H38,AN$6&lt;=$I38),IF(AN$6&lt;$H38+ROUNDUP(($I38-$H38+1)*$L38,0),2,1),""))</x:f>
      </x:c>
      <x:c r="AO38" s="35" t="str">
        <x:f>IF(OR($A38="",$M38="Yes",$H38="",$I38=""),"",IF(AND(AO$6&gt;=$H38,AO$6&lt;=$I38),IF(AO$6&lt;$H38+ROUNDUP(($I38-$H38+1)*$L38,0),2,1),""))</x:f>
      </x:c>
      <x:c r="AP38" s="35" t="str">
        <x:f>IF(OR($A38="",$M38="Yes",$H38="",$I38=""),"",IF(AND(AP$6&gt;=$H38,AP$6&lt;=$I38),IF(AP$6&lt;$H38+ROUNDUP(($I38-$H38+1)*$L38,0),2,1),""))</x:f>
      </x:c>
      <x:c r="AQ38" s="35" t="str">
        <x:f>IF(OR($A38="",$M38="Yes",$H38="",$I38=""),"",IF(AND(AQ$6&gt;=$H38,AQ$6&lt;=$I38),IF(AQ$6&lt;$H38+ROUNDUP(($I38-$H38+1)*$L38,0),2,1),""))</x:f>
      </x:c>
      <x:c r="AR38" s="35" t="str">
        <x:f>IF(OR($A38="",$M38="Yes",$H38="",$I38=""),"",IF(AND(AR$6&gt;=$H38,AR$6&lt;=$I38),IF(AR$6&lt;$H38+ROUNDUP(($I38-$H38+1)*$L38,0),2,1),""))</x:f>
      </x:c>
      <x:c r="AS38" s="35" t="str">
        <x:f>IF(OR($A38="",$M38="Yes",$H38="",$I38=""),"",IF(AND(AS$6&gt;=$H38,AS$6&lt;=$I38),IF(AS$6&lt;$H38+ROUNDUP(($I38-$H38+1)*$L38,0),2,1),""))</x:f>
      </x:c>
      <x:c r="AT38" s="35" t="str">
        <x:f>IF(OR($A38="",$M38="Yes",$H38="",$I38=""),"",IF(AND(AT$6&gt;=$H38,AT$6&lt;=$I38),IF(AT$6&lt;$H38+ROUNDUP(($I38-$H38+1)*$L38,0),2,1),""))</x:f>
      </x:c>
      <x:c r="AU38" s="35" t="str">
        <x:f>IF(OR($A38="",$M38="Yes",$H38="",$I38=""),"",IF(AND(AU$6&gt;=$H38,AU$6&lt;=$I38),IF(AU$6&lt;$H38+ROUNDUP(($I38-$H38+1)*$L38,0),2,1),""))</x:f>
      </x:c>
      <x:c r="AV38" s="35" t="str">
        <x:f>IF(OR($A38="",$M38="Yes",$H38="",$I38=""),"",IF(AND(AV$6&gt;=$H38,AV$6&lt;=$I38),IF(AV$6&lt;$H38+ROUNDUP(($I38-$H38+1)*$L38,0),2,1),""))</x:f>
      </x:c>
      <x:c r="AW38" s="35" t="str">
        <x:f>IF(OR($A38="",$M38="Yes",$H38="",$I38=""),"",IF(AND(AW$6&gt;=$H38,AW$6&lt;=$I38),IF(AW$6&lt;$H38+ROUNDUP(($I38-$H38+1)*$L38,0),2,1),""))</x:f>
      </x:c>
      <x:c r="AX38" s="35" t="str">
        <x:f>IF(OR($A38="",$M38="Yes",$H38="",$I38=""),"",IF(AND(AX$6&gt;=$H38,AX$6&lt;=$I38),IF(AX$6&lt;$H38+ROUNDUP(($I38-$H38+1)*$L38,0),2,1),""))</x:f>
      </x:c>
      <x:c r="AY38" s="35" t="str">
        <x:f>IF(OR($A38="",$M38="Yes",$H38="",$I38=""),"",IF(AND(AY$6&gt;=$H38,AY$6&lt;=$I38),IF(AY$6&lt;$H38+ROUNDUP(($I38-$H38+1)*$L38,0),2,1),""))</x:f>
      </x:c>
      <x:c r="AZ38" s="35" t="str">
        <x:f>IF(OR($A38="",$M38="Yes",$H38="",$I38=""),"",IF(AND(AZ$6&gt;=$H38,AZ$6&lt;=$I38),IF(AZ$6&lt;$H38+ROUNDUP(($I38-$H38+1)*$L38,0),2,1),""))</x:f>
      </x:c>
      <x:c r="BA38" s="35" t="str">
        <x:f>IF(OR($A38="",$M38="Yes",$H38="",$I38=""),"",IF(AND(BA$6&gt;=$H38,BA$6&lt;=$I38),IF(BA$6&lt;$H38+ROUNDUP(($I38-$H38+1)*$L38,0),2,1),""))</x:f>
      </x:c>
      <x:c r="BB38" s="35" t="str">
        <x:f>IF(OR($A38="",$M38="Yes",$H38="",$I38=""),"",IF(AND(BB$6&gt;=$H38,BB$6&lt;=$I38),IF(BB$6&lt;$H38+ROUNDUP(($I38-$H38+1)*$L38,0),2,1),""))</x:f>
      </x:c>
      <x:c r="BC38" s="35" t="str">
        <x:f>IF(OR($A38="",$M38="Yes",$H38="",$I38=""),"",IF(AND(BC$6&gt;=$H38,BC$6&lt;=$I38),IF(BC$6&lt;$H38+ROUNDUP(($I38-$H38+1)*$L38,0),2,1),""))</x:f>
      </x:c>
      <x:c r="BD38" s="35" t="str">
        <x:f>IF(OR($A38="",$M38="Yes",$H38="",$I38=""),"",IF(AND(BD$6&gt;=$H38,BD$6&lt;=$I38),IF(BD$6&lt;$H38+ROUNDUP(($I38-$H38+1)*$L38,0),2,1),""))</x:f>
      </x:c>
      <x:c r="BE38" s="35" t="str">
        <x:f>IF(OR($A38="",$M38="Yes",$H38="",$I38=""),"",IF(AND(BE$6&gt;=$H38,BE$6&lt;=$I38),IF(BE$6&lt;$H38+ROUNDUP(($I38-$H38+1)*$L38,0),2,1),""))</x:f>
      </x:c>
      <x:c r="BF38" s="35" t="str">
        <x:f>IF(OR($A38="",$M38="Yes",$H38="",$I38=""),"",IF(AND(BF$6&gt;=$H38,BF$6&lt;=$I38),IF(BF$6&lt;$H38+ROUNDUP(($I38-$H38+1)*$L38,0),2,1),""))</x:f>
      </x:c>
      <x:c r="BG38" s="35" t="str">
        <x:f>IF(OR($A38="",$M38="Yes",$H38="",$I38=""),"",IF(AND(BG$6&gt;=$H38,BG$6&lt;=$I38),IF(BG$6&lt;$H38+ROUNDUP(($I38-$H38+1)*$L38,0),2,1),""))</x:f>
      </x:c>
      <x:c r="BH38" s="35" t="str">
        <x:f>IF(OR($A38="",$M38="Yes",$H38="",$I38=""),"",IF(AND(BH$6&gt;=$H38,BH$6&lt;=$I38),IF(BH$6&lt;$H38+ROUNDUP(($I38-$H38+1)*$L38,0),2,1),""))</x:f>
      </x:c>
      <x:c r="BI38" s="35" t="str">
        <x:f>IF(OR($A38="",$M38="Yes",$H38="",$I38=""),"",IF(AND(BI$6&gt;=$H38,BI$6&lt;=$I38),IF(BI$6&lt;$H38+ROUNDUP(($I38-$H38+1)*$L38,0),2,1),""))</x:f>
      </x:c>
      <x:c r="BJ38" s="35" t="str">
        <x:f>IF(OR($A38="",$M38="Yes",$H38="",$I38=""),"",IF(AND(BJ$6&gt;=$H38,BJ$6&lt;=$I38),IF(BJ$6&lt;$H38+ROUNDUP(($I38-$H38+1)*$L38,0),2,1),""))</x:f>
      </x:c>
      <x:c r="BK38" s="35" t="str">
        <x:f>IF(OR($A38="",$M38="Yes",$H38="",$I38=""),"",IF(AND(BK$6&gt;=$H38,BK$6&lt;=$I38),IF(BK$6&lt;$H38+ROUNDUP(($I38-$H38+1)*$L38,0),2,1),""))</x:f>
      </x:c>
      <x:c r="BL38" s="35" t="str">
        <x:f>IF(OR($A38="",$M38="Yes",$H38="",$I38=""),"",IF(AND(BL$6&gt;=$H38,BL$6&lt;=$I38),IF(BL$6&lt;$H38+ROUNDUP(($I38-$H38+1)*$L38,0),2,1),""))</x:f>
      </x:c>
      <x:c r="BM38" s="35" t="str">
        <x:f>IF(OR($A38="",$M38="Yes",$H38="",$I38=""),"",IF(AND(BM$6&gt;=$H38,BM$6&lt;=$I38),IF(BM$6&lt;$H38+ROUNDUP(($I38-$H38+1)*$L38,0),2,1),""))</x:f>
      </x:c>
      <x:c r="BN38" s="35" t="str">
        <x:f>IF(OR($A38="",$M38="Yes",$H38="",$I38=""),"",IF(AND(BN$6&gt;=$H38,BN$6&lt;=$I38),IF(BN$6&lt;$H38+ROUNDUP(($I38-$H38+1)*$L38,0),2,1),""))</x:f>
      </x:c>
      <x:c r="BO38" s="35" t="str">
        <x:f>IF(OR($A38="",$M38="Yes",$H38="",$I38=""),"",IF(AND(BO$6&gt;=$H38,BO$6&lt;=$I38),IF(BO$6&lt;$H38+ROUNDUP(($I38-$H38+1)*$L38,0),2,1),""))</x:f>
      </x:c>
      <x:c r="BP38" s="35" t="str">
        <x:f>IF(OR($A38="",$M38="Yes",$H38="",$I38=""),"",IF(AND(BP$6&gt;=$H38,BP$6&lt;=$I38),IF(BP$6&lt;$H38+ROUNDUP(($I38-$H38+1)*$L38,0),2,1),""))</x:f>
      </x:c>
      <x:c r="BQ38" s="35" t="str">
        <x:f>IF(OR($A38="",$M38="Yes",$H38="",$I38=""),"",IF(AND(BQ$6&gt;=$H38,BQ$6&lt;=$I38),IF(BQ$6&lt;$H38+ROUNDUP(($I38-$H38+1)*$L38,0),2,1),""))</x:f>
      </x:c>
      <x:c r="BR38" s="35" t="str">
        <x:f>IF(OR($A38="",$M38="Yes",$H38="",$I38=""),"",IF(AND(BR$6&gt;=$H38,BR$6&lt;=$I38),IF(BR$6&lt;$H38+ROUNDUP(($I38-$H38+1)*$L38,0),2,1),""))</x:f>
      </x:c>
      <x:c r="BS38" s="35" t="str">
        <x:f>IF(OR($A38="",$M38="Yes",$H38="",$I38=""),"",IF(AND(BS$6&gt;=$H38,BS$6&lt;=$I38),IF(BS$6&lt;$H38+ROUNDUP(($I38-$H38+1)*$L38,0),2,1),""))</x:f>
      </x:c>
      <x:c r="BT38" s="35" t="str">
        <x:f>IF(OR($A38="",$M38="Yes",$H38="",$I38=""),"",IF(AND(BT$6&gt;=$H38,BT$6&lt;=$I38),IF(BT$6&lt;$H38+ROUNDUP(($I38-$H38+1)*$L38,0),2,1),""))</x:f>
      </x:c>
      <x:c r="BU38" s="35" t="str">
        <x:f>IF(OR($A38="",$M38="Yes",$H38="",$I38=""),"",IF(AND(BU$6&gt;=$H38,BU$6&lt;=$I38),IF(BU$6&lt;$H38+ROUNDUP(($I38-$H38+1)*$L38,0),2,1),""))</x:f>
      </x:c>
      <x:c r="BV38" s="35" t="str">
        <x:f>IF(OR($A38="",$M38="Yes",$H38="",$I38=""),"",IF(AND(BV$6&gt;=$H38,BV$6&lt;=$I38),IF(BV$6&lt;$H38+ROUNDUP(($I38-$H38+1)*$L38,0),2,1),""))</x:f>
      </x:c>
      <x:c r="BW38" s="35" t="str">
        <x:f>IF(OR($A38="",$M38="Yes",$H38="",$I38=""),"",IF(AND(BW$6&gt;=$H38,BW$6&lt;=$I38),IF(BW$6&lt;$H38+ROUNDUP(($I38-$H38+1)*$L38,0),2,1),""))</x:f>
      </x:c>
      <x:c r="BX38" s="35" t="str">
        <x:f>IF(OR($A38="",$M38="Yes",$H38="",$I38=""),"",IF(AND(BX$6&gt;=$H38,BX$6&lt;=$I38),IF(BX$6&lt;$H38+ROUNDUP(($I38-$H38+1)*$L38,0),2,1),""))</x:f>
      </x:c>
      <x:c r="BY38" s="35" t="str">
        <x:f>IF(OR($A38="",$M38="Yes",$H38="",$I38=""),"",IF(AND(BY$6&gt;=$H38,BY$6&lt;=$I38),IF(BY$6&lt;$H38+ROUNDUP(($I38-$H38+1)*$L38,0),2,1),""))</x:f>
      </x:c>
      <x:c r="BZ38" s="35" t="str">
        <x:f>IF(OR($A38="",$M38="Yes",$H38="",$I38=""),"",IF(AND(BZ$6&gt;=$H38,BZ$6&lt;=$I38),IF(BZ$6&lt;$H38+ROUNDUP(($I38-$H38+1)*$L38,0),2,1),""))</x:f>
      </x:c>
      <x:c r="CA38" s="35" t="str">
        <x:f>IF(OR($A38="",$M38="Yes",$H38="",$I38=""),"",IF(AND(CA$6&gt;=$H38,CA$6&lt;=$I38),IF(CA$6&lt;$H38+ROUNDUP(($I38-$H38+1)*$L38,0),2,1),""))</x:f>
      </x:c>
    </x:row>
    <x:row r="39" ht="24" customHeight="1">
      <x:c r="A39" s="5"/>
      <x:c r="B39" s="5"/>
      <x:c r="C39" s="5"/>
      <x:c r="D39" s="5"/>
      <x:c r="E39" s="5"/>
      <x:c r="F39" s="5"/>
      <x:c r="G39" s="5"/>
      <x:c r="H39" s="10"/>
      <x:c r="I39" s="10"/>
      <x:c r="J39" s="10"/>
      <x:c r="K39" s="10"/>
      <x:c r="L39" s="11"/>
      <x:c r="M39" s="5"/>
      <x:c r="N39" s="16" t="str">
        <x:f>IF(A39="","",IF(M39="Yes","Cancelled",IF(ISBLANK(L39),"Missing %",IF(L39&gt;=1,"Completed",IF(OR(L39&gt;0,NOT(ISBLANK(J39))),"In progress","Not started")))))</x:f>
      </x:c>
      <x:c r="O39" s="16" t="str">
        <x:f>IF(OR(A39="",N39="Completed",N39="Cancelled"),"",IF(ISBLANK(I39),"Missing deadline",IF(I39&lt;'Dashboard'!$B$5,"Overdue",IF(I39='Dashboard'!$B$5,"Due today",IF(I39&lt;='Dashboard'!$B$5+'Dashboard'!$B$6,"Due soon",IF(AND(N39="Not started",H39&lt;'Dashboard'!$B$5),"Starting late",""))))))</x:f>
      </x:c>
      <x:c r="P39" s="5"/>
      <x:c r="Q39" s="16" t="str">
        <x:f>IF(A39="","",IF(COUNTIFS('Tasks &amp; Gantt'!$A$7:$A$155,A39)&gt;1,"Duplicate task ID",IF(COUNTIFS('Campaigns &amp; Budget'!$A$7:$A$8,B39)&lt;&gt;1,"Unknown campaign",IF(OR(ISBLANK(H39),ISBLANK(I39),E39="",ISBLANK(L39)),"Missing dates / PIC / %",IF(OR(L39&lt;0,L39&gt;1),"Invalid completion",IF(I39&lt;H39,"Deadline before start",IF(AND(NOT(ISBLANK(K39)),L39&lt;&gt;1),"Finish entered but not 100%",IF(AND(NOT(ISBLANK(J39)),NOT(ISBLANK(K39)),K39&lt;J39),"Finish before start",""))))))))</x:f>
      </x:c>
      <x:c r="T39" s="35" t="str">
        <x:f>IF(OR($A39="",$M39="Yes",$H39="",$I39=""),"",IF(AND(T$6&gt;=$H39,T$6&lt;=$I39),IF(T$6&lt;$H39+ROUNDUP(($I39-$H39+1)*$L39,0),2,1),""))</x:f>
      </x:c>
      <x:c r="U39" s="35" t="str">
        <x:f>IF(OR($A39="",$M39="Yes",$H39="",$I39=""),"",IF(AND(U$6&gt;=$H39,U$6&lt;=$I39),IF(U$6&lt;$H39+ROUNDUP(($I39-$H39+1)*$L39,0),2,1),""))</x:f>
      </x:c>
      <x:c r="V39" s="35" t="str">
        <x:f>IF(OR($A39="",$M39="Yes",$H39="",$I39=""),"",IF(AND(V$6&gt;=$H39,V$6&lt;=$I39),IF(V$6&lt;$H39+ROUNDUP(($I39-$H39+1)*$L39,0),2,1),""))</x:f>
      </x:c>
      <x:c r="W39" s="35" t="str">
        <x:f>IF(OR($A39="",$M39="Yes",$H39="",$I39=""),"",IF(AND(W$6&gt;=$H39,W$6&lt;=$I39),IF(W$6&lt;$H39+ROUNDUP(($I39-$H39+1)*$L39,0),2,1),""))</x:f>
      </x:c>
      <x:c r="X39" s="35" t="str">
        <x:f>IF(OR($A39="",$M39="Yes",$H39="",$I39=""),"",IF(AND(X$6&gt;=$H39,X$6&lt;=$I39),IF(X$6&lt;$H39+ROUNDUP(($I39-$H39+1)*$L39,0),2,1),""))</x:f>
      </x:c>
      <x:c r="Y39" s="35" t="str">
        <x:f>IF(OR($A39="",$M39="Yes",$H39="",$I39=""),"",IF(AND(Y$6&gt;=$H39,Y$6&lt;=$I39),IF(Y$6&lt;$H39+ROUNDUP(($I39-$H39+1)*$L39,0),2,1),""))</x:f>
      </x:c>
      <x:c r="Z39" s="35" t="str">
        <x:f>IF(OR($A39="",$M39="Yes",$H39="",$I39=""),"",IF(AND(Z$6&gt;=$H39,Z$6&lt;=$I39),IF(Z$6&lt;$H39+ROUNDUP(($I39-$H39+1)*$L39,0),2,1),""))</x:f>
      </x:c>
      <x:c r="AA39" s="35" t="str">
        <x:f>IF(OR($A39="",$M39="Yes",$H39="",$I39=""),"",IF(AND(AA$6&gt;=$H39,AA$6&lt;=$I39),IF(AA$6&lt;$H39+ROUNDUP(($I39-$H39+1)*$L39,0),2,1),""))</x:f>
      </x:c>
      <x:c r="AB39" s="35" t="str">
        <x:f>IF(OR($A39="",$M39="Yes",$H39="",$I39=""),"",IF(AND(AB$6&gt;=$H39,AB$6&lt;=$I39),IF(AB$6&lt;$H39+ROUNDUP(($I39-$H39+1)*$L39,0),2,1),""))</x:f>
      </x:c>
      <x:c r="AC39" s="35" t="str">
        <x:f>IF(OR($A39="",$M39="Yes",$H39="",$I39=""),"",IF(AND(AC$6&gt;=$H39,AC$6&lt;=$I39),IF(AC$6&lt;$H39+ROUNDUP(($I39-$H39+1)*$L39,0),2,1),""))</x:f>
      </x:c>
      <x:c r="AD39" s="35" t="str">
        <x:f>IF(OR($A39="",$M39="Yes",$H39="",$I39=""),"",IF(AND(AD$6&gt;=$H39,AD$6&lt;=$I39),IF(AD$6&lt;$H39+ROUNDUP(($I39-$H39+1)*$L39,0),2,1),""))</x:f>
      </x:c>
      <x:c r="AE39" s="35" t="str">
        <x:f>IF(OR($A39="",$M39="Yes",$H39="",$I39=""),"",IF(AND(AE$6&gt;=$H39,AE$6&lt;=$I39),IF(AE$6&lt;$H39+ROUNDUP(($I39-$H39+1)*$L39,0),2,1),""))</x:f>
      </x:c>
      <x:c r="AF39" s="35" t="str">
        <x:f>IF(OR($A39="",$M39="Yes",$H39="",$I39=""),"",IF(AND(AF$6&gt;=$H39,AF$6&lt;=$I39),IF(AF$6&lt;$H39+ROUNDUP(($I39-$H39+1)*$L39,0),2,1),""))</x:f>
      </x:c>
      <x:c r="AG39" s="35" t="str">
        <x:f>IF(OR($A39="",$M39="Yes",$H39="",$I39=""),"",IF(AND(AG$6&gt;=$H39,AG$6&lt;=$I39),IF(AG$6&lt;$H39+ROUNDUP(($I39-$H39+1)*$L39,0),2,1),""))</x:f>
      </x:c>
      <x:c r="AH39" s="35" t="str">
        <x:f>IF(OR($A39="",$M39="Yes",$H39="",$I39=""),"",IF(AND(AH$6&gt;=$H39,AH$6&lt;=$I39),IF(AH$6&lt;$H39+ROUNDUP(($I39-$H39+1)*$L39,0),2,1),""))</x:f>
      </x:c>
      <x:c r="AI39" s="35" t="str">
        <x:f>IF(OR($A39="",$M39="Yes",$H39="",$I39=""),"",IF(AND(AI$6&gt;=$H39,AI$6&lt;=$I39),IF(AI$6&lt;$H39+ROUNDUP(($I39-$H39+1)*$L39,0),2,1),""))</x:f>
      </x:c>
      <x:c r="AJ39" s="35" t="str">
        <x:f>IF(OR($A39="",$M39="Yes",$H39="",$I39=""),"",IF(AND(AJ$6&gt;=$H39,AJ$6&lt;=$I39),IF(AJ$6&lt;$H39+ROUNDUP(($I39-$H39+1)*$L39,0),2,1),""))</x:f>
      </x:c>
      <x:c r="AK39" s="35" t="str">
        <x:f>IF(OR($A39="",$M39="Yes",$H39="",$I39=""),"",IF(AND(AK$6&gt;=$H39,AK$6&lt;=$I39),IF(AK$6&lt;$H39+ROUNDUP(($I39-$H39+1)*$L39,0),2,1),""))</x:f>
      </x:c>
      <x:c r="AL39" s="35" t="str">
        <x:f>IF(OR($A39="",$M39="Yes",$H39="",$I39=""),"",IF(AND(AL$6&gt;=$H39,AL$6&lt;=$I39),IF(AL$6&lt;$H39+ROUNDUP(($I39-$H39+1)*$L39,0),2,1),""))</x:f>
      </x:c>
      <x:c r="AM39" s="35" t="str">
        <x:f>IF(OR($A39="",$M39="Yes",$H39="",$I39=""),"",IF(AND(AM$6&gt;=$H39,AM$6&lt;=$I39),IF(AM$6&lt;$H39+ROUNDUP(($I39-$H39+1)*$L39,0),2,1),""))</x:f>
      </x:c>
      <x:c r="AN39" s="35" t="str">
        <x:f>IF(OR($A39="",$M39="Yes",$H39="",$I39=""),"",IF(AND(AN$6&gt;=$H39,AN$6&lt;=$I39),IF(AN$6&lt;$H39+ROUNDUP(($I39-$H39+1)*$L39,0),2,1),""))</x:f>
      </x:c>
      <x:c r="AO39" s="35" t="str">
        <x:f>IF(OR($A39="",$M39="Yes",$H39="",$I39=""),"",IF(AND(AO$6&gt;=$H39,AO$6&lt;=$I39),IF(AO$6&lt;$H39+ROUNDUP(($I39-$H39+1)*$L39,0),2,1),""))</x:f>
      </x:c>
      <x:c r="AP39" s="35" t="str">
        <x:f>IF(OR($A39="",$M39="Yes",$H39="",$I39=""),"",IF(AND(AP$6&gt;=$H39,AP$6&lt;=$I39),IF(AP$6&lt;$H39+ROUNDUP(($I39-$H39+1)*$L39,0),2,1),""))</x:f>
      </x:c>
      <x:c r="AQ39" s="35" t="str">
        <x:f>IF(OR($A39="",$M39="Yes",$H39="",$I39=""),"",IF(AND(AQ$6&gt;=$H39,AQ$6&lt;=$I39),IF(AQ$6&lt;$H39+ROUNDUP(($I39-$H39+1)*$L39,0),2,1),""))</x:f>
      </x:c>
      <x:c r="AR39" s="35" t="str">
        <x:f>IF(OR($A39="",$M39="Yes",$H39="",$I39=""),"",IF(AND(AR$6&gt;=$H39,AR$6&lt;=$I39),IF(AR$6&lt;$H39+ROUNDUP(($I39-$H39+1)*$L39,0),2,1),""))</x:f>
      </x:c>
      <x:c r="AS39" s="35" t="str">
        <x:f>IF(OR($A39="",$M39="Yes",$H39="",$I39=""),"",IF(AND(AS$6&gt;=$H39,AS$6&lt;=$I39),IF(AS$6&lt;$H39+ROUNDUP(($I39-$H39+1)*$L39,0),2,1),""))</x:f>
      </x:c>
      <x:c r="AT39" s="35" t="str">
        <x:f>IF(OR($A39="",$M39="Yes",$H39="",$I39=""),"",IF(AND(AT$6&gt;=$H39,AT$6&lt;=$I39),IF(AT$6&lt;$H39+ROUNDUP(($I39-$H39+1)*$L39,0),2,1),""))</x:f>
      </x:c>
      <x:c r="AU39" s="35" t="str">
        <x:f>IF(OR($A39="",$M39="Yes",$H39="",$I39=""),"",IF(AND(AU$6&gt;=$H39,AU$6&lt;=$I39),IF(AU$6&lt;$H39+ROUNDUP(($I39-$H39+1)*$L39,0),2,1),""))</x:f>
      </x:c>
      <x:c r="AV39" s="35" t="str">
        <x:f>IF(OR($A39="",$M39="Yes",$H39="",$I39=""),"",IF(AND(AV$6&gt;=$H39,AV$6&lt;=$I39),IF(AV$6&lt;$H39+ROUNDUP(($I39-$H39+1)*$L39,0),2,1),""))</x:f>
      </x:c>
      <x:c r="AW39" s="35" t="str">
        <x:f>IF(OR($A39="",$M39="Yes",$H39="",$I39=""),"",IF(AND(AW$6&gt;=$H39,AW$6&lt;=$I39),IF(AW$6&lt;$H39+ROUNDUP(($I39-$H39+1)*$L39,0),2,1),""))</x:f>
      </x:c>
      <x:c r="AX39" s="35" t="str">
        <x:f>IF(OR($A39="",$M39="Yes",$H39="",$I39=""),"",IF(AND(AX$6&gt;=$H39,AX$6&lt;=$I39),IF(AX$6&lt;$H39+ROUNDUP(($I39-$H39+1)*$L39,0),2,1),""))</x:f>
      </x:c>
      <x:c r="AY39" s="35" t="str">
        <x:f>IF(OR($A39="",$M39="Yes",$H39="",$I39=""),"",IF(AND(AY$6&gt;=$H39,AY$6&lt;=$I39),IF(AY$6&lt;$H39+ROUNDUP(($I39-$H39+1)*$L39,0),2,1),""))</x:f>
      </x:c>
      <x:c r="AZ39" s="35" t="str">
        <x:f>IF(OR($A39="",$M39="Yes",$H39="",$I39=""),"",IF(AND(AZ$6&gt;=$H39,AZ$6&lt;=$I39),IF(AZ$6&lt;$H39+ROUNDUP(($I39-$H39+1)*$L39,0),2,1),""))</x:f>
      </x:c>
      <x:c r="BA39" s="35" t="str">
        <x:f>IF(OR($A39="",$M39="Yes",$H39="",$I39=""),"",IF(AND(BA$6&gt;=$H39,BA$6&lt;=$I39),IF(BA$6&lt;$H39+ROUNDUP(($I39-$H39+1)*$L39,0),2,1),""))</x:f>
      </x:c>
      <x:c r="BB39" s="35" t="str">
        <x:f>IF(OR($A39="",$M39="Yes",$H39="",$I39=""),"",IF(AND(BB$6&gt;=$H39,BB$6&lt;=$I39),IF(BB$6&lt;$H39+ROUNDUP(($I39-$H39+1)*$L39,0),2,1),""))</x:f>
      </x:c>
      <x:c r="BC39" s="35" t="str">
        <x:f>IF(OR($A39="",$M39="Yes",$H39="",$I39=""),"",IF(AND(BC$6&gt;=$H39,BC$6&lt;=$I39),IF(BC$6&lt;$H39+ROUNDUP(($I39-$H39+1)*$L39,0),2,1),""))</x:f>
      </x:c>
      <x:c r="BD39" s="35" t="str">
        <x:f>IF(OR($A39="",$M39="Yes",$H39="",$I39=""),"",IF(AND(BD$6&gt;=$H39,BD$6&lt;=$I39),IF(BD$6&lt;$H39+ROUNDUP(($I39-$H39+1)*$L39,0),2,1),""))</x:f>
      </x:c>
      <x:c r="BE39" s="35" t="str">
        <x:f>IF(OR($A39="",$M39="Yes",$H39="",$I39=""),"",IF(AND(BE$6&gt;=$H39,BE$6&lt;=$I39),IF(BE$6&lt;$H39+ROUNDUP(($I39-$H39+1)*$L39,0),2,1),""))</x:f>
      </x:c>
      <x:c r="BF39" s="35" t="str">
        <x:f>IF(OR($A39="",$M39="Yes",$H39="",$I39=""),"",IF(AND(BF$6&gt;=$H39,BF$6&lt;=$I39),IF(BF$6&lt;$H39+ROUNDUP(($I39-$H39+1)*$L39,0),2,1),""))</x:f>
      </x:c>
      <x:c r="BG39" s="35" t="str">
        <x:f>IF(OR($A39="",$M39="Yes",$H39="",$I39=""),"",IF(AND(BG$6&gt;=$H39,BG$6&lt;=$I39),IF(BG$6&lt;$H39+ROUNDUP(($I39-$H39+1)*$L39,0),2,1),""))</x:f>
      </x:c>
      <x:c r="BH39" s="35" t="str">
        <x:f>IF(OR($A39="",$M39="Yes",$H39="",$I39=""),"",IF(AND(BH$6&gt;=$H39,BH$6&lt;=$I39),IF(BH$6&lt;$H39+ROUNDUP(($I39-$H39+1)*$L39,0),2,1),""))</x:f>
      </x:c>
      <x:c r="BI39" s="35" t="str">
        <x:f>IF(OR($A39="",$M39="Yes",$H39="",$I39=""),"",IF(AND(BI$6&gt;=$H39,BI$6&lt;=$I39),IF(BI$6&lt;$H39+ROUNDUP(($I39-$H39+1)*$L39,0),2,1),""))</x:f>
      </x:c>
      <x:c r="BJ39" s="35" t="str">
        <x:f>IF(OR($A39="",$M39="Yes",$H39="",$I39=""),"",IF(AND(BJ$6&gt;=$H39,BJ$6&lt;=$I39),IF(BJ$6&lt;$H39+ROUNDUP(($I39-$H39+1)*$L39,0),2,1),""))</x:f>
      </x:c>
      <x:c r="BK39" s="35" t="str">
        <x:f>IF(OR($A39="",$M39="Yes",$H39="",$I39=""),"",IF(AND(BK$6&gt;=$H39,BK$6&lt;=$I39),IF(BK$6&lt;$H39+ROUNDUP(($I39-$H39+1)*$L39,0),2,1),""))</x:f>
      </x:c>
      <x:c r="BL39" s="35" t="str">
        <x:f>IF(OR($A39="",$M39="Yes",$H39="",$I39=""),"",IF(AND(BL$6&gt;=$H39,BL$6&lt;=$I39),IF(BL$6&lt;$H39+ROUNDUP(($I39-$H39+1)*$L39,0),2,1),""))</x:f>
      </x:c>
      <x:c r="BM39" s="35" t="str">
        <x:f>IF(OR($A39="",$M39="Yes",$H39="",$I39=""),"",IF(AND(BM$6&gt;=$H39,BM$6&lt;=$I39),IF(BM$6&lt;$H39+ROUNDUP(($I39-$H39+1)*$L39,0),2,1),""))</x:f>
      </x:c>
      <x:c r="BN39" s="35" t="str">
        <x:f>IF(OR($A39="",$M39="Yes",$H39="",$I39=""),"",IF(AND(BN$6&gt;=$H39,BN$6&lt;=$I39),IF(BN$6&lt;$H39+ROUNDUP(($I39-$H39+1)*$L39,0),2,1),""))</x:f>
      </x:c>
      <x:c r="BO39" s="35" t="str">
        <x:f>IF(OR($A39="",$M39="Yes",$H39="",$I39=""),"",IF(AND(BO$6&gt;=$H39,BO$6&lt;=$I39),IF(BO$6&lt;$H39+ROUNDUP(($I39-$H39+1)*$L39,0),2,1),""))</x:f>
      </x:c>
      <x:c r="BP39" s="35" t="str">
        <x:f>IF(OR($A39="",$M39="Yes",$H39="",$I39=""),"",IF(AND(BP$6&gt;=$H39,BP$6&lt;=$I39),IF(BP$6&lt;$H39+ROUNDUP(($I39-$H39+1)*$L39,0),2,1),""))</x:f>
      </x:c>
      <x:c r="BQ39" s="35" t="str">
        <x:f>IF(OR($A39="",$M39="Yes",$H39="",$I39=""),"",IF(AND(BQ$6&gt;=$H39,BQ$6&lt;=$I39),IF(BQ$6&lt;$H39+ROUNDUP(($I39-$H39+1)*$L39,0),2,1),""))</x:f>
      </x:c>
      <x:c r="BR39" s="35" t="str">
        <x:f>IF(OR($A39="",$M39="Yes",$H39="",$I39=""),"",IF(AND(BR$6&gt;=$H39,BR$6&lt;=$I39),IF(BR$6&lt;$H39+ROUNDUP(($I39-$H39+1)*$L39,0),2,1),""))</x:f>
      </x:c>
      <x:c r="BS39" s="35" t="str">
        <x:f>IF(OR($A39="",$M39="Yes",$H39="",$I39=""),"",IF(AND(BS$6&gt;=$H39,BS$6&lt;=$I39),IF(BS$6&lt;$H39+ROUNDUP(($I39-$H39+1)*$L39,0),2,1),""))</x:f>
      </x:c>
      <x:c r="BT39" s="35" t="str">
        <x:f>IF(OR($A39="",$M39="Yes",$H39="",$I39=""),"",IF(AND(BT$6&gt;=$H39,BT$6&lt;=$I39),IF(BT$6&lt;$H39+ROUNDUP(($I39-$H39+1)*$L39,0),2,1),""))</x:f>
      </x:c>
      <x:c r="BU39" s="35" t="str">
        <x:f>IF(OR($A39="",$M39="Yes",$H39="",$I39=""),"",IF(AND(BU$6&gt;=$H39,BU$6&lt;=$I39),IF(BU$6&lt;$H39+ROUNDUP(($I39-$H39+1)*$L39,0),2,1),""))</x:f>
      </x:c>
      <x:c r="BV39" s="35" t="str">
        <x:f>IF(OR($A39="",$M39="Yes",$H39="",$I39=""),"",IF(AND(BV$6&gt;=$H39,BV$6&lt;=$I39),IF(BV$6&lt;$H39+ROUNDUP(($I39-$H39+1)*$L39,0),2,1),""))</x:f>
      </x:c>
      <x:c r="BW39" s="35" t="str">
        <x:f>IF(OR($A39="",$M39="Yes",$H39="",$I39=""),"",IF(AND(BW$6&gt;=$H39,BW$6&lt;=$I39),IF(BW$6&lt;$H39+ROUNDUP(($I39-$H39+1)*$L39,0),2,1),""))</x:f>
      </x:c>
      <x:c r="BX39" s="35" t="str">
        <x:f>IF(OR($A39="",$M39="Yes",$H39="",$I39=""),"",IF(AND(BX$6&gt;=$H39,BX$6&lt;=$I39),IF(BX$6&lt;$H39+ROUNDUP(($I39-$H39+1)*$L39,0),2,1),""))</x:f>
      </x:c>
      <x:c r="BY39" s="35" t="str">
        <x:f>IF(OR($A39="",$M39="Yes",$H39="",$I39=""),"",IF(AND(BY$6&gt;=$H39,BY$6&lt;=$I39),IF(BY$6&lt;$H39+ROUNDUP(($I39-$H39+1)*$L39,0),2,1),""))</x:f>
      </x:c>
      <x:c r="BZ39" s="35" t="str">
        <x:f>IF(OR($A39="",$M39="Yes",$H39="",$I39=""),"",IF(AND(BZ$6&gt;=$H39,BZ$6&lt;=$I39),IF(BZ$6&lt;$H39+ROUNDUP(($I39-$H39+1)*$L39,0),2,1),""))</x:f>
      </x:c>
      <x:c r="CA39" s="35" t="str">
        <x:f>IF(OR($A39="",$M39="Yes",$H39="",$I39=""),"",IF(AND(CA$6&gt;=$H39,CA$6&lt;=$I39),IF(CA$6&lt;$H39+ROUNDUP(($I39-$H39+1)*$L39,0),2,1),""))</x:f>
      </x:c>
    </x:row>
    <x:row r="40" ht="24" customHeight="1">
      <x:c r="A40" s="5"/>
      <x:c r="B40" s="5"/>
      <x:c r="C40" s="5"/>
      <x:c r="D40" s="5"/>
      <x:c r="E40" s="5"/>
      <x:c r="F40" s="5"/>
      <x:c r="G40" s="5"/>
      <x:c r="H40" s="10"/>
      <x:c r="I40" s="10"/>
      <x:c r="J40" s="10"/>
      <x:c r="K40" s="10"/>
      <x:c r="L40" s="11"/>
      <x:c r="M40" s="5"/>
      <x:c r="N40" s="16" t="str">
        <x:f>IF(A40="","",IF(M40="Yes","Cancelled",IF(ISBLANK(L40),"Missing %",IF(L40&gt;=1,"Completed",IF(OR(L40&gt;0,NOT(ISBLANK(J40))),"In progress","Not started")))))</x:f>
      </x:c>
      <x:c r="O40" s="16" t="str">
        <x:f>IF(OR(A40="",N40="Completed",N40="Cancelled"),"",IF(ISBLANK(I40),"Missing deadline",IF(I40&lt;'Dashboard'!$B$5,"Overdue",IF(I40='Dashboard'!$B$5,"Due today",IF(I40&lt;='Dashboard'!$B$5+'Dashboard'!$B$6,"Due soon",IF(AND(N40="Not started",H40&lt;'Dashboard'!$B$5),"Starting late",""))))))</x:f>
      </x:c>
      <x:c r="P40" s="5"/>
      <x:c r="Q40" s="16" t="str">
        <x:f>IF(A40="","",IF(COUNTIFS('Tasks &amp; Gantt'!$A$7:$A$155,A40)&gt;1,"Duplicate task ID",IF(COUNTIFS('Campaigns &amp; Budget'!$A$7:$A$8,B40)&lt;&gt;1,"Unknown campaign",IF(OR(ISBLANK(H40),ISBLANK(I40),E40="",ISBLANK(L40)),"Missing dates / PIC / %",IF(OR(L40&lt;0,L40&gt;1),"Invalid completion",IF(I40&lt;H40,"Deadline before start",IF(AND(NOT(ISBLANK(K40)),L40&lt;&gt;1),"Finish entered but not 100%",IF(AND(NOT(ISBLANK(J40)),NOT(ISBLANK(K40)),K40&lt;J40),"Finish before start",""))))))))</x:f>
      </x:c>
      <x:c r="T40" s="35" t="str">
        <x:f>IF(OR($A40="",$M40="Yes",$H40="",$I40=""),"",IF(AND(T$6&gt;=$H40,T$6&lt;=$I40),IF(T$6&lt;$H40+ROUNDUP(($I40-$H40+1)*$L40,0),2,1),""))</x:f>
      </x:c>
      <x:c r="U40" s="35" t="str">
        <x:f>IF(OR($A40="",$M40="Yes",$H40="",$I40=""),"",IF(AND(U$6&gt;=$H40,U$6&lt;=$I40),IF(U$6&lt;$H40+ROUNDUP(($I40-$H40+1)*$L40,0),2,1),""))</x:f>
      </x:c>
      <x:c r="V40" s="35" t="str">
        <x:f>IF(OR($A40="",$M40="Yes",$H40="",$I40=""),"",IF(AND(V$6&gt;=$H40,V$6&lt;=$I40),IF(V$6&lt;$H40+ROUNDUP(($I40-$H40+1)*$L40,0),2,1),""))</x:f>
      </x:c>
      <x:c r="W40" s="35" t="str">
        <x:f>IF(OR($A40="",$M40="Yes",$H40="",$I40=""),"",IF(AND(W$6&gt;=$H40,W$6&lt;=$I40),IF(W$6&lt;$H40+ROUNDUP(($I40-$H40+1)*$L40,0),2,1),""))</x:f>
      </x:c>
      <x:c r="X40" s="35" t="str">
        <x:f>IF(OR($A40="",$M40="Yes",$H40="",$I40=""),"",IF(AND(X$6&gt;=$H40,X$6&lt;=$I40),IF(X$6&lt;$H40+ROUNDUP(($I40-$H40+1)*$L40,0),2,1),""))</x:f>
      </x:c>
      <x:c r="Y40" s="35" t="str">
        <x:f>IF(OR($A40="",$M40="Yes",$H40="",$I40=""),"",IF(AND(Y$6&gt;=$H40,Y$6&lt;=$I40),IF(Y$6&lt;$H40+ROUNDUP(($I40-$H40+1)*$L40,0),2,1),""))</x:f>
      </x:c>
      <x:c r="Z40" s="35" t="str">
        <x:f>IF(OR($A40="",$M40="Yes",$H40="",$I40=""),"",IF(AND(Z$6&gt;=$H40,Z$6&lt;=$I40),IF(Z$6&lt;$H40+ROUNDUP(($I40-$H40+1)*$L40,0),2,1),""))</x:f>
      </x:c>
      <x:c r="AA40" s="35" t="str">
        <x:f>IF(OR($A40="",$M40="Yes",$H40="",$I40=""),"",IF(AND(AA$6&gt;=$H40,AA$6&lt;=$I40),IF(AA$6&lt;$H40+ROUNDUP(($I40-$H40+1)*$L40,0),2,1),""))</x:f>
      </x:c>
      <x:c r="AB40" s="35" t="str">
        <x:f>IF(OR($A40="",$M40="Yes",$H40="",$I40=""),"",IF(AND(AB$6&gt;=$H40,AB$6&lt;=$I40),IF(AB$6&lt;$H40+ROUNDUP(($I40-$H40+1)*$L40,0),2,1),""))</x:f>
      </x:c>
      <x:c r="AC40" s="35" t="str">
        <x:f>IF(OR($A40="",$M40="Yes",$H40="",$I40=""),"",IF(AND(AC$6&gt;=$H40,AC$6&lt;=$I40),IF(AC$6&lt;$H40+ROUNDUP(($I40-$H40+1)*$L40,0),2,1),""))</x:f>
      </x:c>
      <x:c r="AD40" s="35" t="str">
        <x:f>IF(OR($A40="",$M40="Yes",$H40="",$I40=""),"",IF(AND(AD$6&gt;=$H40,AD$6&lt;=$I40),IF(AD$6&lt;$H40+ROUNDUP(($I40-$H40+1)*$L40,0),2,1),""))</x:f>
      </x:c>
      <x:c r="AE40" s="35" t="str">
        <x:f>IF(OR($A40="",$M40="Yes",$H40="",$I40=""),"",IF(AND(AE$6&gt;=$H40,AE$6&lt;=$I40),IF(AE$6&lt;$H40+ROUNDUP(($I40-$H40+1)*$L40,0),2,1),""))</x:f>
      </x:c>
      <x:c r="AF40" s="35" t="str">
        <x:f>IF(OR($A40="",$M40="Yes",$H40="",$I40=""),"",IF(AND(AF$6&gt;=$H40,AF$6&lt;=$I40),IF(AF$6&lt;$H40+ROUNDUP(($I40-$H40+1)*$L40,0),2,1),""))</x:f>
      </x:c>
      <x:c r="AG40" s="35" t="str">
        <x:f>IF(OR($A40="",$M40="Yes",$H40="",$I40=""),"",IF(AND(AG$6&gt;=$H40,AG$6&lt;=$I40),IF(AG$6&lt;$H40+ROUNDUP(($I40-$H40+1)*$L40,0),2,1),""))</x:f>
      </x:c>
      <x:c r="AH40" s="35" t="str">
        <x:f>IF(OR($A40="",$M40="Yes",$H40="",$I40=""),"",IF(AND(AH$6&gt;=$H40,AH$6&lt;=$I40),IF(AH$6&lt;$H40+ROUNDUP(($I40-$H40+1)*$L40,0),2,1),""))</x:f>
      </x:c>
      <x:c r="AI40" s="35" t="str">
        <x:f>IF(OR($A40="",$M40="Yes",$H40="",$I40=""),"",IF(AND(AI$6&gt;=$H40,AI$6&lt;=$I40),IF(AI$6&lt;$H40+ROUNDUP(($I40-$H40+1)*$L40,0),2,1),""))</x:f>
      </x:c>
      <x:c r="AJ40" s="35" t="str">
        <x:f>IF(OR($A40="",$M40="Yes",$H40="",$I40=""),"",IF(AND(AJ$6&gt;=$H40,AJ$6&lt;=$I40),IF(AJ$6&lt;$H40+ROUNDUP(($I40-$H40+1)*$L40,0),2,1),""))</x:f>
      </x:c>
      <x:c r="AK40" s="35" t="str">
        <x:f>IF(OR($A40="",$M40="Yes",$H40="",$I40=""),"",IF(AND(AK$6&gt;=$H40,AK$6&lt;=$I40),IF(AK$6&lt;$H40+ROUNDUP(($I40-$H40+1)*$L40,0),2,1),""))</x:f>
      </x:c>
      <x:c r="AL40" s="35" t="str">
        <x:f>IF(OR($A40="",$M40="Yes",$H40="",$I40=""),"",IF(AND(AL$6&gt;=$H40,AL$6&lt;=$I40),IF(AL$6&lt;$H40+ROUNDUP(($I40-$H40+1)*$L40,0),2,1),""))</x:f>
      </x:c>
      <x:c r="AM40" s="35" t="str">
        <x:f>IF(OR($A40="",$M40="Yes",$H40="",$I40=""),"",IF(AND(AM$6&gt;=$H40,AM$6&lt;=$I40),IF(AM$6&lt;$H40+ROUNDUP(($I40-$H40+1)*$L40,0),2,1),""))</x:f>
      </x:c>
      <x:c r="AN40" s="35" t="str">
        <x:f>IF(OR($A40="",$M40="Yes",$H40="",$I40=""),"",IF(AND(AN$6&gt;=$H40,AN$6&lt;=$I40),IF(AN$6&lt;$H40+ROUNDUP(($I40-$H40+1)*$L40,0),2,1),""))</x:f>
      </x:c>
      <x:c r="AO40" s="35" t="str">
        <x:f>IF(OR($A40="",$M40="Yes",$H40="",$I40=""),"",IF(AND(AO$6&gt;=$H40,AO$6&lt;=$I40),IF(AO$6&lt;$H40+ROUNDUP(($I40-$H40+1)*$L40,0),2,1),""))</x:f>
      </x:c>
      <x:c r="AP40" s="35" t="str">
        <x:f>IF(OR($A40="",$M40="Yes",$H40="",$I40=""),"",IF(AND(AP$6&gt;=$H40,AP$6&lt;=$I40),IF(AP$6&lt;$H40+ROUNDUP(($I40-$H40+1)*$L40,0),2,1),""))</x:f>
      </x:c>
      <x:c r="AQ40" s="35" t="str">
        <x:f>IF(OR($A40="",$M40="Yes",$H40="",$I40=""),"",IF(AND(AQ$6&gt;=$H40,AQ$6&lt;=$I40),IF(AQ$6&lt;$H40+ROUNDUP(($I40-$H40+1)*$L40,0),2,1),""))</x:f>
      </x:c>
      <x:c r="AR40" s="35" t="str">
        <x:f>IF(OR($A40="",$M40="Yes",$H40="",$I40=""),"",IF(AND(AR$6&gt;=$H40,AR$6&lt;=$I40),IF(AR$6&lt;$H40+ROUNDUP(($I40-$H40+1)*$L40,0),2,1),""))</x:f>
      </x:c>
      <x:c r="AS40" s="35" t="str">
        <x:f>IF(OR($A40="",$M40="Yes",$H40="",$I40=""),"",IF(AND(AS$6&gt;=$H40,AS$6&lt;=$I40),IF(AS$6&lt;$H40+ROUNDUP(($I40-$H40+1)*$L40,0),2,1),""))</x:f>
      </x:c>
      <x:c r="AT40" s="35" t="str">
        <x:f>IF(OR($A40="",$M40="Yes",$H40="",$I40=""),"",IF(AND(AT$6&gt;=$H40,AT$6&lt;=$I40),IF(AT$6&lt;$H40+ROUNDUP(($I40-$H40+1)*$L40,0),2,1),""))</x:f>
      </x:c>
      <x:c r="AU40" s="35" t="str">
        <x:f>IF(OR($A40="",$M40="Yes",$H40="",$I40=""),"",IF(AND(AU$6&gt;=$H40,AU$6&lt;=$I40),IF(AU$6&lt;$H40+ROUNDUP(($I40-$H40+1)*$L40,0),2,1),""))</x:f>
      </x:c>
      <x:c r="AV40" s="35" t="str">
        <x:f>IF(OR($A40="",$M40="Yes",$H40="",$I40=""),"",IF(AND(AV$6&gt;=$H40,AV$6&lt;=$I40),IF(AV$6&lt;$H40+ROUNDUP(($I40-$H40+1)*$L40,0),2,1),""))</x:f>
      </x:c>
      <x:c r="AW40" s="35" t="str">
        <x:f>IF(OR($A40="",$M40="Yes",$H40="",$I40=""),"",IF(AND(AW$6&gt;=$H40,AW$6&lt;=$I40),IF(AW$6&lt;$H40+ROUNDUP(($I40-$H40+1)*$L40,0),2,1),""))</x:f>
      </x:c>
      <x:c r="AX40" s="35" t="str">
        <x:f>IF(OR($A40="",$M40="Yes",$H40="",$I40=""),"",IF(AND(AX$6&gt;=$H40,AX$6&lt;=$I40),IF(AX$6&lt;$H40+ROUNDUP(($I40-$H40+1)*$L40,0),2,1),""))</x:f>
      </x:c>
      <x:c r="AY40" s="35" t="str">
        <x:f>IF(OR($A40="",$M40="Yes",$H40="",$I40=""),"",IF(AND(AY$6&gt;=$H40,AY$6&lt;=$I40),IF(AY$6&lt;$H40+ROUNDUP(($I40-$H40+1)*$L40,0),2,1),""))</x:f>
      </x:c>
      <x:c r="AZ40" s="35" t="str">
        <x:f>IF(OR($A40="",$M40="Yes",$H40="",$I40=""),"",IF(AND(AZ$6&gt;=$H40,AZ$6&lt;=$I40),IF(AZ$6&lt;$H40+ROUNDUP(($I40-$H40+1)*$L40,0),2,1),""))</x:f>
      </x:c>
      <x:c r="BA40" s="35" t="str">
        <x:f>IF(OR($A40="",$M40="Yes",$H40="",$I40=""),"",IF(AND(BA$6&gt;=$H40,BA$6&lt;=$I40),IF(BA$6&lt;$H40+ROUNDUP(($I40-$H40+1)*$L40,0),2,1),""))</x:f>
      </x:c>
      <x:c r="BB40" s="35" t="str">
        <x:f>IF(OR($A40="",$M40="Yes",$H40="",$I40=""),"",IF(AND(BB$6&gt;=$H40,BB$6&lt;=$I40),IF(BB$6&lt;$H40+ROUNDUP(($I40-$H40+1)*$L40,0),2,1),""))</x:f>
      </x:c>
      <x:c r="BC40" s="35" t="str">
        <x:f>IF(OR($A40="",$M40="Yes",$H40="",$I40=""),"",IF(AND(BC$6&gt;=$H40,BC$6&lt;=$I40),IF(BC$6&lt;$H40+ROUNDUP(($I40-$H40+1)*$L40,0),2,1),""))</x:f>
      </x:c>
      <x:c r="BD40" s="35" t="str">
        <x:f>IF(OR($A40="",$M40="Yes",$H40="",$I40=""),"",IF(AND(BD$6&gt;=$H40,BD$6&lt;=$I40),IF(BD$6&lt;$H40+ROUNDUP(($I40-$H40+1)*$L40,0),2,1),""))</x:f>
      </x:c>
      <x:c r="BE40" s="35" t="str">
        <x:f>IF(OR($A40="",$M40="Yes",$H40="",$I40=""),"",IF(AND(BE$6&gt;=$H40,BE$6&lt;=$I40),IF(BE$6&lt;$H40+ROUNDUP(($I40-$H40+1)*$L40,0),2,1),""))</x:f>
      </x:c>
      <x:c r="BF40" s="35" t="str">
        <x:f>IF(OR($A40="",$M40="Yes",$H40="",$I40=""),"",IF(AND(BF$6&gt;=$H40,BF$6&lt;=$I40),IF(BF$6&lt;$H40+ROUNDUP(($I40-$H40+1)*$L40,0),2,1),""))</x:f>
      </x:c>
      <x:c r="BG40" s="35" t="str">
        <x:f>IF(OR($A40="",$M40="Yes",$H40="",$I40=""),"",IF(AND(BG$6&gt;=$H40,BG$6&lt;=$I40),IF(BG$6&lt;$H40+ROUNDUP(($I40-$H40+1)*$L40,0),2,1),""))</x:f>
      </x:c>
      <x:c r="BH40" s="35" t="str">
        <x:f>IF(OR($A40="",$M40="Yes",$H40="",$I40=""),"",IF(AND(BH$6&gt;=$H40,BH$6&lt;=$I40),IF(BH$6&lt;$H40+ROUNDUP(($I40-$H40+1)*$L40,0),2,1),""))</x:f>
      </x:c>
      <x:c r="BI40" s="35" t="str">
        <x:f>IF(OR($A40="",$M40="Yes",$H40="",$I40=""),"",IF(AND(BI$6&gt;=$H40,BI$6&lt;=$I40),IF(BI$6&lt;$H40+ROUNDUP(($I40-$H40+1)*$L40,0),2,1),""))</x:f>
      </x:c>
      <x:c r="BJ40" s="35" t="str">
        <x:f>IF(OR($A40="",$M40="Yes",$H40="",$I40=""),"",IF(AND(BJ$6&gt;=$H40,BJ$6&lt;=$I40),IF(BJ$6&lt;$H40+ROUNDUP(($I40-$H40+1)*$L40,0),2,1),""))</x:f>
      </x:c>
      <x:c r="BK40" s="35" t="str">
        <x:f>IF(OR($A40="",$M40="Yes",$H40="",$I40=""),"",IF(AND(BK$6&gt;=$H40,BK$6&lt;=$I40),IF(BK$6&lt;$H40+ROUNDUP(($I40-$H40+1)*$L40,0),2,1),""))</x:f>
      </x:c>
      <x:c r="BL40" s="35" t="str">
        <x:f>IF(OR($A40="",$M40="Yes",$H40="",$I40=""),"",IF(AND(BL$6&gt;=$H40,BL$6&lt;=$I40),IF(BL$6&lt;$H40+ROUNDUP(($I40-$H40+1)*$L40,0),2,1),""))</x:f>
      </x:c>
      <x:c r="BM40" s="35" t="str">
        <x:f>IF(OR($A40="",$M40="Yes",$H40="",$I40=""),"",IF(AND(BM$6&gt;=$H40,BM$6&lt;=$I40),IF(BM$6&lt;$H40+ROUNDUP(($I40-$H40+1)*$L40,0),2,1),""))</x:f>
      </x:c>
      <x:c r="BN40" s="35" t="str">
        <x:f>IF(OR($A40="",$M40="Yes",$H40="",$I40=""),"",IF(AND(BN$6&gt;=$H40,BN$6&lt;=$I40),IF(BN$6&lt;$H40+ROUNDUP(($I40-$H40+1)*$L40,0),2,1),""))</x:f>
      </x:c>
      <x:c r="BO40" s="35" t="str">
        <x:f>IF(OR($A40="",$M40="Yes",$H40="",$I40=""),"",IF(AND(BO$6&gt;=$H40,BO$6&lt;=$I40),IF(BO$6&lt;$H40+ROUNDUP(($I40-$H40+1)*$L40,0),2,1),""))</x:f>
      </x:c>
      <x:c r="BP40" s="35" t="str">
        <x:f>IF(OR($A40="",$M40="Yes",$H40="",$I40=""),"",IF(AND(BP$6&gt;=$H40,BP$6&lt;=$I40),IF(BP$6&lt;$H40+ROUNDUP(($I40-$H40+1)*$L40,0),2,1),""))</x:f>
      </x:c>
      <x:c r="BQ40" s="35" t="str">
        <x:f>IF(OR($A40="",$M40="Yes",$H40="",$I40=""),"",IF(AND(BQ$6&gt;=$H40,BQ$6&lt;=$I40),IF(BQ$6&lt;$H40+ROUNDUP(($I40-$H40+1)*$L40,0),2,1),""))</x:f>
      </x:c>
      <x:c r="BR40" s="35" t="str">
        <x:f>IF(OR($A40="",$M40="Yes",$H40="",$I40=""),"",IF(AND(BR$6&gt;=$H40,BR$6&lt;=$I40),IF(BR$6&lt;$H40+ROUNDUP(($I40-$H40+1)*$L40,0),2,1),""))</x:f>
      </x:c>
      <x:c r="BS40" s="35" t="str">
        <x:f>IF(OR($A40="",$M40="Yes",$H40="",$I40=""),"",IF(AND(BS$6&gt;=$H40,BS$6&lt;=$I40),IF(BS$6&lt;$H40+ROUNDUP(($I40-$H40+1)*$L40,0),2,1),""))</x:f>
      </x:c>
      <x:c r="BT40" s="35" t="str">
        <x:f>IF(OR($A40="",$M40="Yes",$H40="",$I40=""),"",IF(AND(BT$6&gt;=$H40,BT$6&lt;=$I40),IF(BT$6&lt;$H40+ROUNDUP(($I40-$H40+1)*$L40,0),2,1),""))</x:f>
      </x:c>
      <x:c r="BU40" s="35" t="str">
        <x:f>IF(OR($A40="",$M40="Yes",$H40="",$I40=""),"",IF(AND(BU$6&gt;=$H40,BU$6&lt;=$I40),IF(BU$6&lt;$H40+ROUNDUP(($I40-$H40+1)*$L40,0),2,1),""))</x:f>
      </x:c>
      <x:c r="BV40" s="35" t="str">
        <x:f>IF(OR($A40="",$M40="Yes",$H40="",$I40=""),"",IF(AND(BV$6&gt;=$H40,BV$6&lt;=$I40),IF(BV$6&lt;$H40+ROUNDUP(($I40-$H40+1)*$L40,0),2,1),""))</x:f>
      </x:c>
      <x:c r="BW40" s="35" t="str">
        <x:f>IF(OR($A40="",$M40="Yes",$H40="",$I40=""),"",IF(AND(BW$6&gt;=$H40,BW$6&lt;=$I40),IF(BW$6&lt;$H40+ROUNDUP(($I40-$H40+1)*$L40,0),2,1),""))</x:f>
      </x:c>
      <x:c r="BX40" s="35" t="str">
        <x:f>IF(OR($A40="",$M40="Yes",$H40="",$I40=""),"",IF(AND(BX$6&gt;=$H40,BX$6&lt;=$I40),IF(BX$6&lt;$H40+ROUNDUP(($I40-$H40+1)*$L40,0),2,1),""))</x:f>
      </x:c>
      <x:c r="BY40" s="35" t="str">
        <x:f>IF(OR($A40="",$M40="Yes",$H40="",$I40=""),"",IF(AND(BY$6&gt;=$H40,BY$6&lt;=$I40),IF(BY$6&lt;$H40+ROUNDUP(($I40-$H40+1)*$L40,0),2,1),""))</x:f>
      </x:c>
      <x:c r="BZ40" s="35" t="str">
        <x:f>IF(OR($A40="",$M40="Yes",$H40="",$I40=""),"",IF(AND(BZ$6&gt;=$H40,BZ$6&lt;=$I40),IF(BZ$6&lt;$H40+ROUNDUP(($I40-$H40+1)*$L40,0),2,1),""))</x:f>
      </x:c>
      <x:c r="CA40" s="35" t="str">
        <x:f>IF(OR($A40="",$M40="Yes",$H40="",$I40=""),"",IF(AND(CA$6&gt;=$H40,CA$6&lt;=$I40),IF(CA$6&lt;$H40+ROUNDUP(($I40-$H40+1)*$L40,0),2,1),""))</x:f>
      </x:c>
    </x:row>
    <x:row r="41" ht="24" customHeight="1">
      <x:c r="A41" s="5"/>
      <x:c r="B41" s="5"/>
      <x:c r="C41" s="5"/>
      <x:c r="D41" s="5"/>
      <x:c r="E41" s="5"/>
      <x:c r="F41" s="5"/>
      <x:c r="G41" s="5"/>
      <x:c r="H41" s="10"/>
      <x:c r="I41" s="10"/>
      <x:c r="J41" s="10"/>
      <x:c r="K41" s="10"/>
      <x:c r="L41" s="11"/>
      <x:c r="M41" s="5"/>
      <x:c r="N41" s="16" t="str">
        <x:f>IF(A41="","",IF(M41="Yes","Cancelled",IF(ISBLANK(L41),"Missing %",IF(L41&gt;=1,"Completed",IF(OR(L41&gt;0,NOT(ISBLANK(J41))),"In progress","Not started")))))</x:f>
      </x:c>
      <x:c r="O41" s="16" t="str">
        <x:f>IF(OR(A41="",N41="Completed",N41="Cancelled"),"",IF(ISBLANK(I41),"Missing deadline",IF(I41&lt;'Dashboard'!$B$5,"Overdue",IF(I41='Dashboard'!$B$5,"Due today",IF(I41&lt;='Dashboard'!$B$5+'Dashboard'!$B$6,"Due soon",IF(AND(N41="Not started",H41&lt;'Dashboard'!$B$5),"Starting late",""))))))</x:f>
      </x:c>
      <x:c r="P41" s="5"/>
      <x:c r="Q41" s="16" t="str">
        <x:f>IF(A41="","",IF(COUNTIFS('Tasks &amp; Gantt'!$A$7:$A$155,A41)&gt;1,"Duplicate task ID",IF(COUNTIFS('Campaigns &amp; Budget'!$A$7:$A$8,B41)&lt;&gt;1,"Unknown campaign",IF(OR(ISBLANK(H41),ISBLANK(I41),E41="",ISBLANK(L41)),"Missing dates / PIC / %",IF(OR(L41&lt;0,L41&gt;1),"Invalid completion",IF(I41&lt;H41,"Deadline before start",IF(AND(NOT(ISBLANK(K41)),L41&lt;&gt;1),"Finish entered but not 100%",IF(AND(NOT(ISBLANK(J41)),NOT(ISBLANK(K41)),K41&lt;J41),"Finish before start",""))))))))</x:f>
      </x:c>
      <x:c r="T41" s="35" t="str">
        <x:f>IF(OR($A41="",$M41="Yes",$H41="",$I41=""),"",IF(AND(T$6&gt;=$H41,T$6&lt;=$I41),IF(T$6&lt;$H41+ROUNDUP(($I41-$H41+1)*$L41,0),2,1),""))</x:f>
      </x:c>
      <x:c r="U41" s="35" t="str">
        <x:f>IF(OR($A41="",$M41="Yes",$H41="",$I41=""),"",IF(AND(U$6&gt;=$H41,U$6&lt;=$I41),IF(U$6&lt;$H41+ROUNDUP(($I41-$H41+1)*$L41,0),2,1),""))</x:f>
      </x:c>
      <x:c r="V41" s="35" t="str">
        <x:f>IF(OR($A41="",$M41="Yes",$H41="",$I41=""),"",IF(AND(V$6&gt;=$H41,V$6&lt;=$I41),IF(V$6&lt;$H41+ROUNDUP(($I41-$H41+1)*$L41,0),2,1),""))</x:f>
      </x:c>
      <x:c r="W41" s="35" t="str">
        <x:f>IF(OR($A41="",$M41="Yes",$H41="",$I41=""),"",IF(AND(W$6&gt;=$H41,W$6&lt;=$I41),IF(W$6&lt;$H41+ROUNDUP(($I41-$H41+1)*$L41,0),2,1),""))</x:f>
      </x:c>
      <x:c r="X41" s="35" t="str">
        <x:f>IF(OR($A41="",$M41="Yes",$H41="",$I41=""),"",IF(AND(X$6&gt;=$H41,X$6&lt;=$I41),IF(X$6&lt;$H41+ROUNDUP(($I41-$H41+1)*$L41,0),2,1),""))</x:f>
      </x:c>
      <x:c r="Y41" s="35" t="str">
        <x:f>IF(OR($A41="",$M41="Yes",$H41="",$I41=""),"",IF(AND(Y$6&gt;=$H41,Y$6&lt;=$I41),IF(Y$6&lt;$H41+ROUNDUP(($I41-$H41+1)*$L41,0),2,1),""))</x:f>
      </x:c>
      <x:c r="Z41" s="35" t="str">
        <x:f>IF(OR($A41="",$M41="Yes",$H41="",$I41=""),"",IF(AND(Z$6&gt;=$H41,Z$6&lt;=$I41),IF(Z$6&lt;$H41+ROUNDUP(($I41-$H41+1)*$L41,0),2,1),""))</x:f>
      </x:c>
      <x:c r="AA41" s="35" t="str">
        <x:f>IF(OR($A41="",$M41="Yes",$H41="",$I41=""),"",IF(AND(AA$6&gt;=$H41,AA$6&lt;=$I41),IF(AA$6&lt;$H41+ROUNDUP(($I41-$H41+1)*$L41,0),2,1),""))</x:f>
      </x:c>
      <x:c r="AB41" s="35" t="str">
        <x:f>IF(OR($A41="",$M41="Yes",$H41="",$I41=""),"",IF(AND(AB$6&gt;=$H41,AB$6&lt;=$I41),IF(AB$6&lt;$H41+ROUNDUP(($I41-$H41+1)*$L41,0),2,1),""))</x:f>
      </x:c>
      <x:c r="AC41" s="35" t="str">
        <x:f>IF(OR($A41="",$M41="Yes",$H41="",$I41=""),"",IF(AND(AC$6&gt;=$H41,AC$6&lt;=$I41),IF(AC$6&lt;$H41+ROUNDUP(($I41-$H41+1)*$L41,0),2,1),""))</x:f>
      </x:c>
      <x:c r="AD41" s="35" t="str">
        <x:f>IF(OR($A41="",$M41="Yes",$H41="",$I41=""),"",IF(AND(AD$6&gt;=$H41,AD$6&lt;=$I41),IF(AD$6&lt;$H41+ROUNDUP(($I41-$H41+1)*$L41,0),2,1),""))</x:f>
      </x:c>
      <x:c r="AE41" s="35" t="str">
        <x:f>IF(OR($A41="",$M41="Yes",$H41="",$I41=""),"",IF(AND(AE$6&gt;=$H41,AE$6&lt;=$I41),IF(AE$6&lt;$H41+ROUNDUP(($I41-$H41+1)*$L41,0),2,1),""))</x:f>
      </x:c>
      <x:c r="AF41" s="35" t="str">
        <x:f>IF(OR($A41="",$M41="Yes",$H41="",$I41=""),"",IF(AND(AF$6&gt;=$H41,AF$6&lt;=$I41),IF(AF$6&lt;$H41+ROUNDUP(($I41-$H41+1)*$L41,0),2,1),""))</x:f>
      </x:c>
      <x:c r="AG41" s="35" t="str">
        <x:f>IF(OR($A41="",$M41="Yes",$H41="",$I41=""),"",IF(AND(AG$6&gt;=$H41,AG$6&lt;=$I41),IF(AG$6&lt;$H41+ROUNDUP(($I41-$H41+1)*$L41,0),2,1),""))</x:f>
      </x:c>
      <x:c r="AH41" s="35" t="str">
        <x:f>IF(OR($A41="",$M41="Yes",$H41="",$I41=""),"",IF(AND(AH$6&gt;=$H41,AH$6&lt;=$I41),IF(AH$6&lt;$H41+ROUNDUP(($I41-$H41+1)*$L41,0),2,1),""))</x:f>
      </x:c>
      <x:c r="AI41" s="35" t="str">
        <x:f>IF(OR($A41="",$M41="Yes",$H41="",$I41=""),"",IF(AND(AI$6&gt;=$H41,AI$6&lt;=$I41),IF(AI$6&lt;$H41+ROUNDUP(($I41-$H41+1)*$L41,0),2,1),""))</x:f>
      </x:c>
      <x:c r="AJ41" s="35" t="str">
        <x:f>IF(OR($A41="",$M41="Yes",$H41="",$I41=""),"",IF(AND(AJ$6&gt;=$H41,AJ$6&lt;=$I41),IF(AJ$6&lt;$H41+ROUNDUP(($I41-$H41+1)*$L41,0),2,1),""))</x:f>
      </x:c>
      <x:c r="AK41" s="35" t="str">
        <x:f>IF(OR($A41="",$M41="Yes",$H41="",$I41=""),"",IF(AND(AK$6&gt;=$H41,AK$6&lt;=$I41),IF(AK$6&lt;$H41+ROUNDUP(($I41-$H41+1)*$L41,0),2,1),""))</x:f>
      </x:c>
      <x:c r="AL41" s="35" t="str">
        <x:f>IF(OR($A41="",$M41="Yes",$H41="",$I41=""),"",IF(AND(AL$6&gt;=$H41,AL$6&lt;=$I41),IF(AL$6&lt;$H41+ROUNDUP(($I41-$H41+1)*$L41,0),2,1),""))</x:f>
      </x:c>
      <x:c r="AM41" s="35" t="str">
        <x:f>IF(OR($A41="",$M41="Yes",$H41="",$I41=""),"",IF(AND(AM$6&gt;=$H41,AM$6&lt;=$I41),IF(AM$6&lt;$H41+ROUNDUP(($I41-$H41+1)*$L41,0),2,1),""))</x:f>
      </x:c>
      <x:c r="AN41" s="35" t="str">
        <x:f>IF(OR($A41="",$M41="Yes",$H41="",$I41=""),"",IF(AND(AN$6&gt;=$H41,AN$6&lt;=$I41),IF(AN$6&lt;$H41+ROUNDUP(($I41-$H41+1)*$L41,0),2,1),""))</x:f>
      </x:c>
      <x:c r="AO41" s="35" t="str">
        <x:f>IF(OR($A41="",$M41="Yes",$H41="",$I41=""),"",IF(AND(AO$6&gt;=$H41,AO$6&lt;=$I41),IF(AO$6&lt;$H41+ROUNDUP(($I41-$H41+1)*$L41,0),2,1),""))</x:f>
      </x:c>
      <x:c r="AP41" s="35" t="str">
        <x:f>IF(OR($A41="",$M41="Yes",$H41="",$I41=""),"",IF(AND(AP$6&gt;=$H41,AP$6&lt;=$I41),IF(AP$6&lt;$H41+ROUNDUP(($I41-$H41+1)*$L41,0),2,1),""))</x:f>
      </x:c>
      <x:c r="AQ41" s="35" t="str">
        <x:f>IF(OR($A41="",$M41="Yes",$H41="",$I41=""),"",IF(AND(AQ$6&gt;=$H41,AQ$6&lt;=$I41),IF(AQ$6&lt;$H41+ROUNDUP(($I41-$H41+1)*$L41,0),2,1),""))</x:f>
      </x:c>
      <x:c r="AR41" s="35" t="str">
        <x:f>IF(OR($A41="",$M41="Yes",$H41="",$I41=""),"",IF(AND(AR$6&gt;=$H41,AR$6&lt;=$I41),IF(AR$6&lt;$H41+ROUNDUP(($I41-$H41+1)*$L41,0),2,1),""))</x:f>
      </x:c>
      <x:c r="AS41" s="35" t="str">
        <x:f>IF(OR($A41="",$M41="Yes",$H41="",$I41=""),"",IF(AND(AS$6&gt;=$H41,AS$6&lt;=$I41),IF(AS$6&lt;$H41+ROUNDUP(($I41-$H41+1)*$L41,0),2,1),""))</x:f>
      </x:c>
      <x:c r="AT41" s="35" t="str">
        <x:f>IF(OR($A41="",$M41="Yes",$H41="",$I41=""),"",IF(AND(AT$6&gt;=$H41,AT$6&lt;=$I41),IF(AT$6&lt;$H41+ROUNDUP(($I41-$H41+1)*$L41,0),2,1),""))</x:f>
      </x:c>
      <x:c r="AU41" s="35" t="str">
        <x:f>IF(OR($A41="",$M41="Yes",$H41="",$I41=""),"",IF(AND(AU$6&gt;=$H41,AU$6&lt;=$I41),IF(AU$6&lt;$H41+ROUNDUP(($I41-$H41+1)*$L41,0),2,1),""))</x:f>
      </x:c>
      <x:c r="AV41" s="35" t="str">
        <x:f>IF(OR($A41="",$M41="Yes",$H41="",$I41=""),"",IF(AND(AV$6&gt;=$H41,AV$6&lt;=$I41),IF(AV$6&lt;$H41+ROUNDUP(($I41-$H41+1)*$L41,0),2,1),""))</x:f>
      </x:c>
      <x:c r="AW41" s="35" t="str">
        <x:f>IF(OR($A41="",$M41="Yes",$H41="",$I41=""),"",IF(AND(AW$6&gt;=$H41,AW$6&lt;=$I41),IF(AW$6&lt;$H41+ROUNDUP(($I41-$H41+1)*$L41,0),2,1),""))</x:f>
      </x:c>
      <x:c r="AX41" s="35" t="str">
        <x:f>IF(OR($A41="",$M41="Yes",$H41="",$I41=""),"",IF(AND(AX$6&gt;=$H41,AX$6&lt;=$I41),IF(AX$6&lt;$H41+ROUNDUP(($I41-$H41+1)*$L41,0),2,1),""))</x:f>
      </x:c>
      <x:c r="AY41" s="35" t="str">
        <x:f>IF(OR($A41="",$M41="Yes",$H41="",$I41=""),"",IF(AND(AY$6&gt;=$H41,AY$6&lt;=$I41),IF(AY$6&lt;$H41+ROUNDUP(($I41-$H41+1)*$L41,0),2,1),""))</x:f>
      </x:c>
      <x:c r="AZ41" s="35" t="str">
        <x:f>IF(OR($A41="",$M41="Yes",$H41="",$I41=""),"",IF(AND(AZ$6&gt;=$H41,AZ$6&lt;=$I41),IF(AZ$6&lt;$H41+ROUNDUP(($I41-$H41+1)*$L41,0),2,1),""))</x:f>
      </x:c>
      <x:c r="BA41" s="35" t="str">
        <x:f>IF(OR($A41="",$M41="Yes",$H41="",$I41=""),"",IF(AND(BA$6&gt;=$H41,BA$6&lt;=$I41),IF(BA$6&lt;$H41+ROUNDUP(($I41-$H41+1)*$L41,0),2,1),""))</x:f>
      </x:c>
      <x:c r="BB41" s="35" t="str">
        <x:f>IF(OR($A41="",$M41="Yes",$H41="",$I41=""),"",IF(AND(BB$6&gt;=$H41,BB$6&lt;=$I41),IF(BB$6&lt;$H41+ROUNDUP(($I41-$H41+1)*$L41,0),2,1),""))</x:f>
      </x:c>
      <x:c r="BC41" s="35" t="str">
        <x:f>IF(OR($A41="",$M41="Yes",$H41="",$I41=""),"",IF(AND(BC$6&gt;=$H41,BC$6&lt;=$I41),IF(BC$6&lt;$H41+ROUNDUP(($I41-$H41+1)*$L41,0),2,1),""))</x:f>
      </x:c>
      <x:c r="BD41" s="35" t="str">
        <x:f>IF(OR($A41="",$M41="Yes",$H41="",$I41=""),"",IF(AND(BD$6&gt;=$H41,BD$6&lt;=$I41),IF(BD$6&lt;$H41+ROUNDUP(($I41-$H41+1)*$L41,0),2,1),""))</x:f>
      </x:c>
      <x:c r="BE41" s="35" t="str">
        <x:f>IF(OR($A41="",$M41="Yes",$H41="",$I41=""),"",IF(AND(BE$6&gt;=$H41,BE$6&lt;=$I41),IF(BE$6&lt;$H41+ROUNDUP(($I41-$H41+1)*$L41,0),2,1),""))</x:f>
      </x:c>
      <x:c r="BF41" s="35" t="str">
        <x:f>IF(OR($A41="",$M41="Yes",$H41="",$I41=""),"",IF(AND(BF$6&gt;=$H41,BF$6&lt;=$I41),IF(BF$6&lt;$H41+ROUNDUP(($I41-$H41+1)*$L41,0),2,1),""))</x:f>
      </x:c>
      <x:c r="BG41" s="35" t="str">
        <x:f>IF(OR($A41="",$M41="Yes",$H41="",$I41=""),"",IF(AND(BG$6&gt;=$H41,BG$6&lt;=$I41),IF(BG$6&lt;$H41+ROUNDUP(($I41-$H41+1)*$L41,0),2,1),""))</x:f>
      </x:c>
      <x:c r="BH41" s="35" t="str">
        <x:f>IF(OR($A41="",$M41="Yes",$H41="",$I41=""),"",IF(AND(BH$6&gt;=$H41,BH$6&lt;=$I41),IF(BH$6&lt;$H41+ROUNDUP(($I41-$H41+1)*$L41,0),2,1),""))</x:f>
      </x:c>
      <x:c r="BI41" s="35" t="str">
        <x:f>IF(OR($A41="",$M41="Yes",$H41="",$I41=""),"",IF(AND(BI$6&gt;=$H41,BI$6&lt;=$I41),IF(BI$6&lt;$H41+ROUNDUP(($I41-$H41+1)*$L41,0),2,1),""))</x:f>
      </x:c>
      <x:c r="BJ41" s="35" t="str">
        <x:f>IF(OR($A41="",$M41="Yes",$H41="",$I41=""),"",IF(AND(BJ$6&gt;=$H41,BJ$6&lt;=$I41),IF(BJ$6&lt;$H41+ROUNDUP(($I41-$H41+1)*$L41,0),2,1),""))</x:f>
      </x:c>
      <x:c r="BK41" s="35" t="str">
        <x:f>IF(OR($A41="",$M41="Yes",$H41="",$I41=""),"",IF(AND(BK$6&gt;=$H41,BK$6&lt;=$I41),IF(BK$6&lt;$H41+ROUNDUP(($I41-$H41+1)*$L41,0),2,1),""))</x:f>
      </x:c>
      <x:c r="BL41" s="35" t="str">
        <x:f>IF(OR($A41="",$M41="Yes",$H41="",$I41=""),"",IF(AND(BL$6&gt;=$H41,BL$6&lt;=$I41),IF(BL$6&lt;$H41+ROUNDUP(($I41-$H41+1)*$L41,0),2,1),""))</x:f>
      </x:c>
      <x:c r="BM41" s="35" t="str">
        <x:f>IF(OR($A41="",$M41="Yes",$H41="",$I41=""),"",IF(AND(BM$6&gt;=$H41,BM$6&lt;=$I41),IF(BM$6&lt;$H41+ROUNDUP(($I41-$H41+1)*$L41,0),2,1),""))</x:f>
      </x:c>
      <x:c r="BN41" s="35" t="str">
        <x:f>IF(OR($A41="",$M41="Yes",$H41="",$I41=""),"",IF(AND(BN$6&gt;=$H41,BN$6&lt;=$I41),IF(BN$6&lt;$H41+ROUNDUP(($I41-$H41+1)*$L41,0),2,1),""))</x:f>
      </x:c>
      <x:c r="BO41" s="35" t="str">
        <x:f>IF(OR($A41="",$M41="Yes",$H41="",$I41=""),"",IF(AND(BO$6&gt;=$H41,BO$6&lt;=$I41),IF(BO$6&lt;$H41+ROUNDUP(($I41-$H41+1)*$L41,0),2,1),""))</x:f>
      </x:c>
      <x:c r="BP41" s="35" t="str">
        <x:f>IF(OR($A41="",$M41="Yes",$H41="",$I41=""),"",IF(AND(BP$6&gt;=$H41,BP$6&lt;=$I41),IF(BP$6&lt;$H41+ROUNDUP(($I41-$H41+1)*$L41,0),2,1),""))</x:f>
      </x:c>
      <x:c r="BQ41" s="35" t="str">
        <x:f>IF(OR($A41="",$M41="Yes",$H41="",$I41=""),"",IF(AND(BQ$6&gt;=$H41,BQ$6&lt;=$I41),IF(BQ$6&lt;$H41+ROUNDUP(($I41-$H41+1)*$L41,0),2,1),""))</x:f>
      </x:c>
      <x:c r="BR41" s="35" t="str">
        <x:f>IF(OR($A41="",$M41="Yes",$H41="",$I41=""),"",IF(AND(BR$6&gt;=$H41,BR$6&lt;=$I41),IF(BR$6&lt;$H41+ROUNDUP(($I41-$H41+1)*$L41,0),2,1),""))</x:f>
      </x:c>
      <x:c r="BS41" s="35" t="str">
        <x:f>IF(OR($A41="",$M41="Yes",$H41="",$I41=""),"",IF(AND(BS$6&gt;=$H41,BS$6&lt;=$I41),IF(BS$6&lt;$H41+ROUNDUP(($I41-$H41+1)*$L41,0),2,1),""))</x:f>
      </x:c>
      <x:c r="BT41" s="35" t="str">
        <x:f>IF(OR($A41="",$M41="Yes",$H41="",$I41=""),"",IF(AND(BT$6&gt;=$H41,BT$6&lt;=$I41),IF(BT$6&lt;$H41+ROUNDUP(($I41-$H41+1)*$L41,0),2,1),""))</x:f>
      </x:c>
      <x:c r="BU41" s="35" t="str">
        <x:f>IF(OR($A41="",$M41="Yes",$H41="",$I41=""),"",IF(AND(BU$6&gt;=$H41,BU$6&lt;=$I41),IF(BU$6&lt;$H41+ROUNDUP(($I41-$H41+1)*$L41,0),2,1),""))</x:f>
      </x:c>
      <x:c r="BV41" s="35" t="str">
        <x:f>IF(OR($A41="",$M41="Yes",$H41="",$I41=""),"",IF(AND(BV$6&gt;=$H41,BV$6&lt;=$I41),IF(BV$6&lt;$H41+ROUNDUP(($I41-$H41+1)*$L41,0),2,1),""))</x:f>
      </x:c>
      <x:c r="BW41" s="35" t="str">
        <x:f>IF(OR($A41="",$M41="Yes",$H41="",$I41=""),"",IF(AND(BW$6&gt;=$H41,BW$6&lt;=$I41),IF(BW$6&lt;$H41+ROUNDUP(($I41-$H41+1)*$L41,0),2,1),""))</x:f>
      </x:c>
      <x:c r="BX41" s="35" t="str">
        <x:f>IF(OR($A41="",$M41="Yes",$H41="",$I41=""),"",IF(AND(BX$6&gt;=$H41,BX$6&lt;=$I41),IF(BX$6&lt;$H41+ROUNDUP(($I41-$H41+1)*$L41,0),2,1),""))</x:f>
      </x:c>
      <x:c r="BY41" s="35" t="str">
        <x:f>IF(OR($A41="",$M41="Yes",$H41="",$I41=""),"",IF(AND(BY$6&gt;=$H41,BY$6&lt;=$I41),IF(BY$6&lt;$H41+ROUNDUP(($I41-$H41+1)*$L41,0),2,1),""))</x:f>
      </x:c>
      <x:c r="BZ41" s="35" t="str">
        <x:f>IF(OR($A41="",$M41="Yes",$H41="",$I41=""),"",IF(AND(BZ$6&gt;=$H41,BZ$6&lt;=$I41),IF(BZ$6&lt;$H41+ROUNDUP(($I41-$H41+1)*$L41,0),2,1),""))</x:f>
      </x:c>
      <x:c r="CA41" s="35" t="str">
        <x:f>IF(OR($A41="",$M41="Yes",$H41="",$I41=""),"",IF(AND(CA$6&gt;=$H41,CA$6&lt;=$I41),IF(CA$6&lt;$H41+ROUNDUP(($I41-$H41+1)*$L41,0),2,1),""))</x:f>
      </x:c>
    </x:row>
    <x:row r="42" ht="24" customHeight="1">
      <x:c r="A42" s="5"/>
      <x:c r="B42" s="5"/>
      <x:c r="C42" s="5"/>
      <x:c r="D42" s="5"/>
      <x:c r="E42" s="5"/>
      <x:c r="F42" s="5"/>
      <x:c r="G42" s="5"/>
      <x:c r="H42" s="10"/>
      <x:c r="I42" s="10"/>
      <x:c r="J42" s="10"/>
      <x:c r="K42" s="10"/>
      <x:c r="L42" s="11"/>
      <x:c r="M42" s="5"/>
      <x:c r="N42" s="16" t="str">
        <x:f>IF(A42="","",IF(M42="Yes","Cancelled",IF(ISBLANK(L42),"Missing %",IF(L42&gt;=1,"Completed",IF(OR(L42&gt;0,NOT(ISBLANK(J42))),"In progress","Not started")))))</x:f>
      </x:c>
      <x:c r="O42" s="16" t="str">
        <x:f>IF(OR(A42="",N42="Completed",N42="Cancelled"),"",IF(ISBLANK(I42),"Missing deadline",IF(I42&lt;'Dashboard'!$B$5,"Overdue",IF(I42='Dashboard'!$B$5,"Due today",IF(I42&lt;='Dashboard'!$B$5+'Dashboard'!$B$6,"Due soon",IF(AND(N42="Not started",H42&lt;'Dashboard'!$B$5),"Starting late",""))))))</x:f>
      </x:c>
      <x:c r="P42" s="5"/>
      <x:c r="Q42" s="16" t="str">
        <x:f>IF(A42="","",IF(COUNTIFS('Tasks &amp; Gantt'!$A$7:$A$155,A42)&gt;1,"Duplicate task ID",IF(COUNTIFS('Campaigns &amp; Budget'!$A$7:$A$8,B42)&lt;&gt;1,"Unknown campaign",IF(OR(ISBLANK(H42),ISBLANK(I42),E42="",ISBLANK(L42)),"Missing dates / PIC / %",IF(OR(L42&lt;0,L42&gt;1),"Invalid completion",IF(I42&lt;H42,"Deadline before start",IF(AND(NOT(ISBLANK(K42)),L42&lt;&gt;1),"Finish entered but not 100%",IF(AND(NOT(ISBLANK(J42)),NOT(ISBLANK(K42)),K42&lt;J42),"Finish before start",""))))))))</x:f>
      </x:c>
      <x:c r="T42" s="35" t="str">
        <x:f>IF(OR($A42="",$M42="Yes",$H42="",$I42=""),"",IF(AND(T$6&gt;=$H42,T$6&lt;=$I42),IF(T$6&lt;$H42+ROUNDUP(($I42-$H42+1)*$L42,0),2,1),""))</x:f>
      </x:c>
      <x:c r="U42" s="35" t="str">
        <x:f>IF(OR($A42="",$M42="Yes",$H42="",$I42=""),"",IF(AND(U$6&gt;=$H42,U$6&lt;=$I42),IF(U$6&lt;$H42+ROUNDUP(($I42-$H42+1)*$L42,0),2,1),""))</x:f>
      </x:c>
      <x:c r="V42" s="35" t="str">
        <x:f>IF(OR($A42="",$M42="Yes",$H42="",$I42=""),"",IF(AND(V$6&gt;=$H42,V$6&lt;=$I42),IF(V$6&lt;$H42+ROUNDUP(($I42-$H42+1)*$L42,0),2,1),""))</x:f>
      </x:c>
      <x:c r="W42" s="35" t="str">
        <x:f>IF(OR($A42="",$M42="Yes",$H42="",$I42=""),"",IF(AND(W$6&gt;=$H42,W$6&lt;=$I42),IF(W$6&lt;$H42+ROUNDUP(($I42-$H42+1)*$L42,0),2,1),""))</x:f>
      </x:c>
      <x:c r="X42" s="35" t="str">
        <x:f>IF(OR($A42="",$M42="Yes",$H42="",$I42=""),"",IF(AND(X$6&gt;=$H42,X$6&lt;=$I42),IF(X$6&lt;$H42+ROUNDUP(($I42-$H42+1)*$L42,0),2,1),""))</x:f>
      </x:c>
      <x:c r="Y42" s="35" t="str">
        <x:f>IF(OR($A42="",$M42="Yes",$H42="",$I42=""),"",IF(AND(Y$6&gt;=$H42,Y$6&lt;=$I42),IF(Y$6&lt;$H42+ROUNDUP(($I42-$H42+1)*$L42,0),2,1),""))</x:f>
      </x:c>
      <x:c r="Z42" s="35" t="str">
        <x:f>IF(OR($A42="",$M42="Yes",$H42="",$I42=""),"",IF(AND(Z$6&gt;=$H42,Z$6&lt;=$I42),IF(Z$6&lt;$H42+ROUNDUP(($I42-$H42+1)*$L42,0),2,1),""))</x:f>
      </x:c>
      <x:c r="AA42" s="35" t="str">
        <x:f>IF(OR($A42="",$M42="Yes",$H42="",$I42=""),"",IF(AND(AA$6&gt;=$H42,AA$6&lt;=$I42),IF(AA$6&lt;$H42+ROUNDUP(($I42-$H42+1)*$L42,0),2,1),""))</x:f>
      </x:c>
      <x:c r="AB42" s="35" t="str">
        <x:f>IF(OR($A42="",$M42="Yes",$H42="",$I42=""),"",IF(AND(AB$6&gt;=$H42,AB$6&lt;=$I42),IF(AB$6&lt;$H42+ROUNDUP(($I42-$H42+1)*$L42,0),2,1),""))</x:f>
      </x:c>
      <x:c r="AC42" s="35" t="str">
        <x:f>IF(OR($A42="",$M42="Yes",$H42="",$I42=""),"",IF(AND(AC$6&gt;=$H42,AC$6&lt;=$I42),IF(AC$6&lt;$H42+ROUNDUP(($I42-$H42+1)*$L42,0),2,1),""))</x:f>
      </x:c>
      <x:c r="AD42" s="35" t="str">
        <x:f>IF(OR($A42="",$M42="Yes",$H42="",$I42=""),"",IF(AND(AD$6&gt;=$H42,AD$6&lt;=$I42),IF(AD$6&lt;$H42+ROUNDUP(($I42-$H42+1)*$L42,0),2,1),""))</x:f>
      </x:c>
      <x:c r="AE42" s="35" t="str">
        <x:f>IF(OR($A42="",$M42="Yes",$H42="",$I42=""),"",IF(AND(AE$6&gt;=$H42,AE$6&lt;=$I42),IF(AE$6&lt;$H42+ROUNDUP(($I42-$H42+1)*$L42,0),2,1),""))</x:f>
      </x:c>
      <x:c r="AF42" s="35" t="str">
        <x:f>IF(OR($A42="",$M42="Yes",$H42="",$I42=""),"",IF(AND(AF$6&gt;=$H42,AF$6&lt;=$I42),IF(AF$6&lt;$H42+ROUNDUP(($I42-$H42+1)*$L42,0),2,1),""))</x:f>
      </x:c>
      <x:c r="AG42" s="35" t="str">
        <x:f>IF(OR($A42="",$M42="Yes",$H42="",$I42=""),"",IF(AND(AG$6&gt;=$H42,AG$6&lt;=$I42),IF(AG$6&lt;$H42+ROUNDUP(($I42-$H42+1)*$L42,0),2,1),""))</x:f>
      </x:c>
      <x:c r="AH42" s="35" t="str">
        <x:f>IF(OR($A42="",$M42="Yes",$H42="",$I42=""),"",IF(AND(AH$6&gt;=$H42,AH$6&lt;=$I42),IF(AH$6&lt;$H42+ROUNDUP(($I42-$H42+1)*$L42,0),2,1),""))</x:f>
      </x:c>
      <x:c r="AI42" s="35" t="str">
        <x:f>IF(OR($A42="",$M42="Yes",$H42="",$I42=""),"",IF(AND(AI$6&gt;=$H42,AI$6&lt;=$I42),IF(AI$6&lt;$H42+ROUNDUP(($I42-$H42+1)*$L42,0),2,1),""))</x:f>
      </x:c>
      <x:c r="AJ42" s="35" t="str">
        <x:f>IF(OR($A42="",$M42="Yes",$H42="",$I42=""),"",IF(AND(AJ$6&gt;=$H42,AJ$6&lt;=$I42),IF(AJ$6&lt;$H42+ROUNDUP(($I42-$H42+1)*$L42,0),2,1),""))</x:f>
      </x:c>
      <x:c r="AK42" s="35" t="str">
        <x:f>IF(OR($A42="",$M42="Yes",$H42="",$I42=""),"",IF(AND(AK$6&gt;=$H42,AK$6&lt;=$I42),IF(AK$6&lt;$H42+ROUNDUP(($I42-$H42+1)*$L42,0),2,1),""))</x:f>
      </x:c>
      <x:c r="AL42" s="35" t="str">
        <x:f>IF(OR($A42="",$M42="Yes",$H42="",$I42=""),"",IF(AND(AL$6&gt;=$H42,AL$6&lt;=$I42),IF(AL$6&lt;$H42+ROUNDUP(($I42-$H42+1)*$L42,0),2,1),""))</x:f>
      </x:c>
      <x:c r="AM42" s="35" t="str">
        <x:f>IF(OR($A42="",$M42="Yes",$H42="",$I42=""),"",IF(AND(AM$6&gt;=$H42,AM$6&lt;=$I42),IF(AM$6&lt;$H42+ROUNDUP(($I42-$H42+1)*$L42,0),2,1),""))</x:f>
      </x:c>
      <x:c r="AN42" s="35" t="str">
        <x:f>IF(OR($A42="",$M42="Yes",$H42="",$I42=""),"",IF(AND(AN$6&gt;=$H42,AN$6&lt;=$I42),IF(AN$6&lt;$H42+ROUNDUP(($I42-$H42+1)*$L42,0),2,1),""))</x:f>
      </x:c>
      <x:c r="AO42" s="35" t="str">
        <x:f>IF(OR($A42="",$M42="Yes",$H42="",$I42=""),"",IF(AND(AO$6&gt;=$H42,AO$6&lt;=$I42),IF(AO$6&lt;$H42+ROUNDUP(($I42-$H42+1)*$L42,0),2,1),""))</x:f>
      </x:c>
      <x:c r="AP42" s="35" t="str">
        <x:f>IF(OR($A42="",$M42="Yes",$H42="",$I42=""),"",IF(AND(AP$6&gt;=$H42,AP$6&lt;=$I42),IF(AP$6&lt;$H42+ROUNDUP(($I42-$H42+1)*$L42,0),2,1),""))</x:f>
      </x:c>
      <x:c r="AQ42" s="35" t="str">
        <x:f>IF(OR($A42="",$M42="Yes",$H42="",$I42=""),"",IF(AND(AQ$6&gt;=$H42,AQ$6&lt;=$I42),IF(AQ$6&lt;$H42+ROUNDUP(($I42-$H42+1)*$L42,0),2,1),""))</x:f>
      </x:c>
      <x:c r="AR42" s="35" t="str">
        <x:f>IF(OR($A42="",$M42="Yes",$H42="",$I42=""),"",IF(AND(AR$6&gt;=$H42,AR$6&lt;=$I42),IF(AR$6&lt;$H42+ROUNDUP(($I42-$H42+1)*$L42,0),2,1),""))</x:f>
      </x:c>
      <x:c r="AS42" s="35" t="str">
        <x:f>IF(OR($A42="",$M42="Yes",$H42="",$I42=""),"",IF(AND(AS$6&gt;=$H42,AS$6&lt;=$I42),IF(AS$6&lt;$H42+ROUNDUP(($I42-$H42+1)*$L42,0),2,1),""))</x:f>
      </x:c>
      <x:c r="AT42" s="35" t="str">
        <x:f>IF(OR($A42="",$M42="Yes",$H42="",$I42=""),"",IF(AND(AT$6&gt;=$H42,AT$6&lt;=$I42),IF(AT$6&lt;$H42+ROUNDUP(($I42-$H42+1)*$L42,0),2,1),""))</x:f>
      </x:c>
      <x:c r="AU42" s="35" t="str">
        <x:f>IF(OR($A42="",$M42="Yes",$H42="",$I42=""),"",IF(AND(AU$6&gt;=$H42,AU$6&lt;=$I42),IF(AU$6&lt;$H42+ROUNDUP(($I42-$H42+1)*$L42,0),2,1),""))</x:f>
      </x:c>
      <x:c r="AV42" s="35" t="str">
        <x:f>IF(OR($A42="",$M42="Yes",$H42="",$I42=""),"",IF(AND(AV$6&gt;=$H42,AV$6&lt;=$I42),IF(AV$6&lt;$H42+ROUNDUP(($I42-$H42+1)*$L42,0),2,1),""))</x:f>
      </x:c>
      <x:c r="AW42" s="35" t="str">
        <x:f>IF(OR($A42="",$M42="Yes",$H42="",$I42=""),"",IF(AND(AW$6&gt;=$H42,AW$6&lt;=$I42),IF(AW$6&lt;$H42+ROUNDUP(($I42-$H42+1)*$L42,0),2,1),""))</x:f>
      </x:c>
      <x:c r="AX42" s="35" t="str">
        <x:f>IF(OR($A42="",$M42="Yes",$H42="",$I42=""),"",IF(AND(AX$6&gt;=$H42,AX$6&lt;=$I42),IF(AX$6&lt;$H42+ROUNDUP(($I42-$H42+1)*$L42,0),2,1),""))</x:f>
      </x:c>
      <x:c r="AY42" s="35" t="str">
        <x:f>IF(OR($A42="",$M42="Yes",$H42="",$I42=""),"",IF(AND(AY$6&gt;=$H42,AY$6&lt;=$I42),IF(AY$6&lt;$H42+ROUNDUP(($I42-$H42+1)*$L42,0),2,1),""))</x:f>
      </x:c>
      <x:c r="AZ42" s="35" t="str">
        <x:f>IF(OR($A42="",$M42="Yes",$H42="",$I42=""),"",IF(AND(AZ$6&gt;=$H42,AZ$6&lt;=$I42),IF(AZ$6&lt;$H42+ROUNDUP(($I42-$H42+1)*$L42,0),2,1),""))</x:f>
      </x:c>
      <x:c r="BA42" s="35" t="str">
        <x:f>IF(OR($A42="",$M42="Yes",$H42="",$I42=""),"",IF(AND(BA$6&gt;=$H42,BA$6&lt;=$I42),IF(BA$6&lt;$H42+ROUNDUP(($I42-$H42+1)*$L42,0),2,1),""))</x:f>
      </x:c>
      <x:c r="BB42" s="35" t="str">
        <x:f>IF(OR($A42="",$M42="Yes",$H42="",$I42=""),"",IF(AND(BB$6&gt;=$H42,BB$6&lt;=$I42),IF(BB$6&lt;$H42+ROUNDUP(($I42-$H42+1)*$L42,0),2,1),""))</x:f>
      </x:c>
      <x:c r="BC42" s="35" t="str">
        <x:f>IF(OR($A42="",$M42="Yes",$H42="",$I42=""),"",IF(AND(BC$6&gt;=$H42,BC$6&lt;=$I42),IF(BC$6&lt;$H42+ROUNDUP(($I42-$H42+1)*$L42,0),2,1),""))</x:f>
      </x:c>
      <x:c r="BD42" s="35" t="str">
        <x:f>IF(OR($A42="",$M42="Yes",$H42="",$I42=""),"",IF(AND(BD$6&gt;=$H42,BD$6&lt;=$I42),IF(BD$6&lt;$H42+ROUNDUP(($I42-$H42+1)*$L42,0),2,1),""))</x:f>
      </x:c>
      <x:c r="BE42" s="35" t="str">
        <x:f>IF(OR($A42="",$M42="Yes",$H42="",$I42=""),"",IF(AND(BE$6&gt;=$H42,BE$6&lt;=$I42),IF(BE$6&lt;$H42+ROUNDUP(($I42-$H42+1)*$L42,0),2,1),""))</x:f>
      </x:c>
      <x:c r="BF42" s="35" t="str">
        <x:f>IF(OR($A42="",$M42="Yes",$H42="",$I42=""),"",IF(AND(BF$6&gt;=$H42,BF$6&lt;=$I42),IF(BF$6&lt;$H42+ROUNDUP(($I42-$H42+1)*$L42,0),2,1),""))</x:f>
      </x:c>
      <x:c r="BG42" s="35" t="str">
        <x:f>IF(OR($A42="",$M42="Yes",$H42="",$I42=""),"",IF(AND(BG$6&gt;=$H42,BG$6&lt;=$I42),IF(BG$6&lt;$H42+ROUNDUP(($I42-$H42+1)*$L42,0),2,1),""))</x:f>
      </x:c>
      <x:c r="BH42" s="35" t="str">
        <x:f>IF(OR($A42="",$M42="Yes",$H42="",$I42=""),"",IF(AND(BH$6&gt;=$H42,BH$6&lt;=$I42),IF(BH$6&lt;$H42+ROUNDUP(($I42-$H42+1)*$L42,0),2,1),""))</x:f>
      </x:c>
      <x:c r="BI42" s="35" t="str">
        <x:f>IF(OR($A42="",$M42="Yes",$H42="",$I42=""),"",IF(AND(BI$6&gt;=$H42,BI$6&lt;=$I42),IF(BI$6&lt;$H42+ROUNDUP(($I42-$H42+1)*$L42,0),2,1),""))</x:f>
      </x:c>
      <x:c r="BJ42" s="35" t="str">
        <x:f>IF(OR($A42="",$M42="Yes",$H42="",$I42=""),"",IF(AND(BJ$6&gt;=$H42,BJ$6&lt;=$I42),IF(BJ$6&lt;$H42+ROUNDUP(($I42-$H42+1)*$L42,0),2,1),""))</x:f>
      </x:c>
      <x:c r="BK42" s="35" t="str">
        <x:f>IF(OR($A42="",$M42="Yes",$H42="",$I42=""),"",IF(AND(BK$6&gt;=$H42,BK$6&lt;=$I42),IF(BK$6&lt;$H42+ROUNDUP(($I42-$H42+1)*$L42,0),2,1),""))</x:f>
      </x:c>
      <x:c r="BL42" s="35" t="str">
        <x:f>IF(OR($A42="",$M42="Yes",$H42="",$I42=""),"",IF(AND(BL$6&gt;=$H42,BL$6&lt;=$I42),IF(BL$6&lt;$H42+ROUNDUP(($I42-$H42+1)*$L42,0),2,1),""))</x:f>
      </x:c>
      <x:c r="BM42" s="35" t="str">
        <x:f>IF(OR($A42="",$M42="Yes",$H42="",$I42=""),"",IF(AND(BM$6&gt;=$H42,BM$6&lt;=$I42),IF(BM$6&lt;$H42+ROUNDUP(($I42-$H42+1)*$L42,0),2,1),""))</x:f>
      </x:c>
      <x:c r="BN42" s="35" t="str">
        <x:f>IF(OR($A42="",$M42="Yes",$H42="",$I42=""),"",IF(AND(BN$6&gt;=$H42,BN$6&lt;=$I42),IF(BN$6&lt;$H42+ROUNDUP(($I42-$H42+1)*$L42,0),2,1),""))</x:f>
      </x:c>
      <x:c r="BO42" s="35" t="str">
        <x:f>IF(OR($A42="",$M42="Yes",$H42="",$I42=""),"",IF(AND(BO$6&gt;=$H42,BO$6&lt;=$I42),IF(BO$6&lt;$H42+ROUNDUP(($I42-$H42+1)*$L42,0),2,1),""))</x:f>
      </x:c>
      <x:c r="BP42" s="35" t="str">
        <x:f>IF(OR($A42="",$M42="Yes",$H42="",$I42=""),"",IF(AND(BP$6&gt;=$H42,BP$6&lt;=$I42),IF(BP$6&lt;$H42+ROUNDUP(($I42-$H42+1)*$L42,0),2,1),""))</x:f>
      </x:c>
      <x:c r="BQ42" s="35" t="str">
        <x:f>IF(OR($A42="",$M42="Yes",$H42="",$I42=""),"",IF(AND(BQ$6&gt;=$H42,BQ$6&lt;=$I42),IF(BQ$6&lt;$H42+ROUNDUP(($I42-$H42+1)*$L42,0),2,1),""))</x:f>
      </x:c>
      <x:c r="BR42" s="35" t="str">
        <x:f>IF(OR($A42="",$M42="Yes",$H42="",$I42=""),"",IF(AND(BR$6&gt;=$H42,BR$6&lt;=$I42),IF(BR$6&lt;$H42+ROUNDUP(($I42-$H42+1)*$L42,0),2,1),""))</x:f>
      </x:c>
      <x:c r="BS42" s="35" t="str">
        <x:f>IF(OR($A42="",$M42="Yes",$H42="",$I42=""),"",IF(AND(BS$6&gt;=$H42,BS$6&lt;=$I42),IF(BS$6&lt;$H42+ROUNDUP(($I42-$H42+1)*$L42,0),2,1),""))</x:f>
      </x:c>
      <x:c r="BT42" s="35" t="str">
        <x:f>IF(OR($A42="",$M42="Yes",$H42="",$I42=""),"",IF(AND(BT$6&gt;=$H42,BT$6&lt;=$I42),IF(BT$6&lt;$H42+ROUNDUP(($I42-$H42+1)*$L42,0),2,1),""))</x:f>
      </x:c>
      <x:c r="BU42" s="35" t="str">
        <x:f>IF(OR($A42="",$M42="Yes",$H42="",$I42=""),"",IF(AND(BU$6&gt;=$H42,BU$6&lt;=$I42),IF(BU$6&lt;$H42+ROUNDUP(($I42-$H42+1)*$L42,0),2,1),""))</x:f>
      </x:c>
      <x:c r="BV42" s="35" t="str">
        <x:f>IF(OR($A42="",$M42="Yes",$H42="",$I42=""),"",IF(AND(BV$6&gt;=$H42,BV$6&lt;=$I42),IF(BV$6&lt;$H42+ROUNDUP(($I42-$H42+1)*$L42,0),2,1),""))</x:f>
      </x:c>
      <x:c r="BW42" s="35" t="str">
        <x:f>IF(OR($A42="",$M42="Yes",$H42="",$I42=""),"",IF(AND(BW$6&gt;=$H42,BW$6&lt;=$I42),IF(BW$6&lt;$H42+ROUNDUP(($I42-$H42+1)*$L42,0),2,1),""))</x:f>
      </x:c>
      <x:c r="BX42" s="35" t="str">
        <x:f>IF(OR($A42="",$M42="Yes",$H42="",$I42=""),"",IF(AND(BX$6&gt;=$H42,BX$6&lt;=$I42),IF(BX$6&lt;$H42+ROUNDUP(($I42-$H42+1)*$L42,0),2,1),""))</x:f>
      </x:c>
      <x:c r="BY42" s="35" t="str">
        <x:f>IF(OR($A42="",$M42="Yes",$H42="",$I42=""),"",IF(AND(BY$6&gt;=$H42,BY$6&lt;=$I42),IF(BY$6&lt;$H42+ROUNDUP(($I42-$H42+1)*$L42,0),2,1),""))</x:f>
      </x:c>
      <x:c r="BZ42" s="35" t="str">
        <x:f>IF(OR($A42="",$M42="Yes",$H42="",$I42=""),"",IF(AND(BZ$6&gt;=$H42,BZ$6&lt;=$I42),IF(BZ$6&lt;$H42+ROUNDUP(($I42-$H42+1)*$L42,0),2,1),""))</x:f>
      </x:c>
      <x:c r="CA42" s="35" t="str">
        <x:f>IF(OR($A42="",$M42="Yes",$H42="",$I42=""),"",IF(AND(CA$6&gt;=$H42,CA$6&lt;=$I42),IF(CA$6&lt;$H42+ROUNDUP(($I42-$H42+1)*$L42,0),2,1),""))</x:f>
      </x:c>
    </x:row>
    <x:row r="43" ht="24" customHeight="1">
      <x:c r="A43" s="5"/>
      <x:c r="B43" s="5"/>
      <x:c r="C43" s="5"/>
      <x:c r="D43" s="5"/>
      <x:c r="E43" s="5"/>
      <x:c r="F43" s="5"/>
      <x:c r="G43" s="5"/>
      <x:c r="H43" s="10"/>
      <x:c r="I43" s="10"/>
      <x:c r="J43" s="10"/>
      <x:c r="K43" s="10"/>
      <x:c r="L43" s="11"/>
      <x:c r="M43" s="5"/>
      <x:c r="N43" s="16" t="str">
        <x:f>IF(A43="","",IF(M43="Yes","Cancelled",IF(ISBLANK(L43),"Missing %",IF(L43&gt;=1,"Completed",IF(OR(L43&gt;0,NOT(ISBLANK(J43))),"In progress","Not started")))))</x:f>
      </x:c>
      <x:c r="O43" s="16" t="str">
        <x:f>IF(OR(A43="",N43="Completed",N43="Cancelled"),"",IF(ISBLANK(I43),"Missing deadline",IF(I43&lt;'Dashboard'!$B$5,"Overdue",IF(I43='Dashboard'!$B$5,"Due today",IF(I43&lt;='Dashboard'!$B$5+'Dashboard'!$B$6,"Due soon",IF(AND(N43="Not started",H43&lt;'Dashboard'!$B$5),"Starting late",""))))))</x:f>
      </x:c>
      <x:c r="P43" s="5"/>
      <x:c r="Q43" s="16" t="str">
        <x:f>IF(A43="","",IF(COUNTIFS('Tasks &amp; Gantt'!$A$7:$A$155,A43)&gt;1,"Duplicate task ID",IF(COUNTIFS('Campaigns &amp; Budget'!$A$7:$A$8,B43)&lt;&gt;1,"Unknown campaign",IF(OR(ISBLANK(H43),ISBLANK(I43),E43="",ISBLANK(L43)),"Missing dates / PIC / %",IF(OR(L43&lt;0,L43&gt;1),"Invalid completion",IF(I43&lt;H43,"Deadline before start",IF(AND(NOT(ISBLANK(K43)),L43&lt;&gt;1),"Finish entered but not 100%",IF(AND(NOT(ISBLANK(J43)),NOT(ISBLANK(K43)),K43&lt;J43),"Finish before start",""))))))))</x:f>
      </x:c>
      <x:c r="T43" s="35" t="str">
        <x:f>IF(OR($A43="",$M43="Yes",$H43="",$I43=""),"",IF(AND(T$6&gt;=$H43,T$6&lt;=$I43),IF(T$6&lt;$H43+ROUNDUP(($I43-$H43+1)*$L43,0),2,1),""))</x:f>
      </x:c>
      <x:c r="U43" s="35" t="str">
        <x:f>IF(OR($A43="",$M43="Yes",$H43="",$I43=""),"",IF(AND(U$6&gt;=$H43,U$6&lt;=$I43),IF(U$6&lt;$H43+ROUNDUP(($I43-$H43+1)*$L43,0),2,1),""))</x:f>
      </x:c>
      <x:c r="V43" s="35" t="str">
        <x:f>IF(OR($A43="",$M43="Yes",$H43="",$I43=""),"",IF(AND(V$6&gt;=$H43,V$6&lt;=$I43),IF(V$6&lt;$H43+ROUNDUP(($I43-$H43+1)*$L43,0),2,1),""))</x:f>
      </x:c>
      <x:c r="W43" s="35" t="str">
        <x:f>IF(OR($A43="",$M43="Yes",$H43="",$I43=""),"",IF(AND(W$6&gt;=$H43,W$6&lt;=$I43),IF(W$6&lt;$H43+ROUNDUP(($I43-$H43+1)*$L43,0),2,1),""))</x:f>
      </x:c>
      <x:c r="X43" s="35" t="str">
        <x:f>IF(OR($A43="",$M43="Yes",$H43="",$I43=""),"",IF(AND(X$6&gt;=$H43,X$6&lt;=$I43),IF(X$6&lt;$H43+ROUNDUP(($I43-$H43+1)*$L43,0),2,1),""))</x:f>
      </x:c>
      <x:c r="Y43" s="35" t="str">
        <x:f>IF(OR($A43="",$M43="Yes",$H43="",$I43=""),"",IF(AND(Y$6&gt;=$H43,Y$6&lt;=$I43),IF(Y$6&lt;$H43+ROUNDUP(($I43-$H43+1)*$L43,0),2,1),""))</x:f>
      </x:c>
      <x:c r="Z43" s="35" t="str">
        <x:f>IF(OR($A43="",$M43="Yes",$H43="",$I43=""),"",IF(AND(Z$6&gt;=$H43,Z$6&lt;=$I43),IF(Z$6&lt;$H43+ROUNDUP(($I43-$H43+1)*$L43,0),2,1),""))</x:f>
      </x:c>
      <x:c r="AA43" s="35" t="str">
        <x:f>IF(OR($A43="",$M43="Yes",$H43="",$I43=""),"",IF(AND(AA$6&gt;=$H43,AA$6&lt;=$I43),IF(AA$6&lt;$H43+ROUNDUP(($I43-$H43+1)*$L43,0),2,1),""))</x:f>
      </x:c>
      <x:c r="AB43" s="35" t="str">
        <x:f>IF(OR($A43="",$M43="Yes",$H43="",$I43=""),"",IF(AND(AB$6&gt;=$H43,AB$6&lt;=$I43),IF(AB$6&lt;$H43+ROUNDUP(($I43-$H43+1)*$L43,0),2,1),""))</x:f>
      </x:c>
      <x:c r="AC43" s="35" t="str">
        <x:f>IF(OR($A43="",$M43="Yes",$H43="",$I43=""),"",IF(AND(AC$6&gt;=$H43,AC$6&lt;=$I43),IF(AC$6&lt;$H43+ROUNDUP(($I43-$H43+1)*$L43,0),2,1),""))</x:f>
      </x:c>
      <x:c r="AD43" s="35" t="str">
        <x:f>IF(OR($A43="",$M43="Yes",$H43="",$I43=""),"",IF(AND(AD$6&gt;=$H43,AD$6&lt;=$I43),IF(AD$6&lt;$H43+ROUNDUP(($I43-$H43+1)*$L43,0),2,1),""))</x:f>
      </x:c>
      <x:c r="AE43" s="35" t="str">
        <x:f>IF(OR($A43="",$M43="Yes",$H43="",$I43=""),"",IF(AND(AE$6&gt;=$H43,AE$6&lt;=$I43),IF(AE$6&lt;$H43+ROUNDUP(($I43-$H43+1)*$L43,0),2,1),""))</x:f>
      </x:c>
      <x:c r="AF43" s="35" t="str">
        <x:f>IF(OR($A43="",$M43="Yes",$H43="",$I43=""),"",IF(AND(AF$6&gt;=$H43,AF$6&lt;=$I43),IF(AF$6&lt;$H43+ROUNDUP(($I43-$H43+1)*$L43,0),2,1),""))</x:f>
      </x:c>
      <x:c r="AG43" s="35" t="str">
        <x:f>IF(OR($A43="",$M43="Yes",$H43="",$I43=""),"",IF(AND(AG$6&gt;=$H43,AG$6&lt;=$I43),IF(AG$6&lt;$H43+ROUNDUP(($I43-$H43+1)*$L43,0),2,1),""))</x:f>
      </x:c>
      <x:c r="AH43" s="35" t="str">
        <x:f>IF(OR($A43="",$M43="Yes",$H43="",$I43=""),"",IF(AND(AH$6&gt;=$H43,AH$6&lt;=$I43),IF(AH$6&lt;$H43+ROUNDUP(($I43-$H43+1)*$L43,0),2,1),""))</x:f>
      </x:c>
      <x:c r="AI43" s="35" t="str">
        <x:f>IF(OR($A43="",$M43="Yes",$H43="",$I43=""),"",IF(AND(AI$6&gt;=$H43,AI$6&lt;=$I43),IF(AI$6&lt;$H43+ROUNDUP(($I43-$H43+1)*$L43,0),2,1),""))</x:f>
      </x:c>
      <x:c r="AJ43" s="35" t="str">
        <x:f>IF(OR($A43="",$M43="Yes",$H43="",$I43=""),"",IF(AND(AJ$6&gt;=$H43,AJ$6&lt;=$I43),IF(AJ$6&lt;$H43+ROUNDUP(($I43-$H43+1)*$L43,0),2,1),""))</x:f>
      </x:c>
      <x:c r="AK43" s="35" t="str">
        <x:f>IF(OR($A43="",$M43="Yes",$H43="",$I43=""),"",IF(AND(AK$6&gt;=$H43,AK$6&lt;=$I43),IF(AK$6&lt;$H43+ROUNDUP(($I43-$H43+1)*$L43,0),2,1),""))</x:f>
      </x:c>
      <x:c r="AL43" s="35" t="str">
        <x:f>IF(OR($A43="",$M43="Yes",$H43="",$I43=""),"",IF(AND(AL$6&gt;=$H43,AL$6&lt;=$I43),IF(AL$6&lt;$H43+ROUNDUP(($I43-$H43+1)*$L43,0),2,1),""))</x:f>
      </x:c>
      <x:c r="AM43" s="35" t="str">
        <x:f>IF(OR($A43="",$M43="Yes",$H43="",$I43=""),"",IF(AND(AM$6&gt;=$H43,AM$6&lt;=$I43),IF(AM$6&lt;$H43+ROUNDUP(($I43-$H43+1)*$L43,0),2,1),""))</x:f>
      </x:c>
      <x:c r="AN43" s="35" t="str">
        <x:f>IF(OR($A43="",$M43="Yes",$H43="",$I43=""),"",IF(AND(AN$6&gt;=$H43,AN$6&lt;=$I43),IF(AN$6&lt;$H43+ROUNDUP(($I43-$H43+1)*$L43,0),2,1),""))</x:f>
      </x:c>
      <x:c r="AO43" s="35" t="str">
        <x:f>IF(OR($A43="",$M43="Yes",$H43="",$I43=""),"",IF(AND(AO$6&gt;=$H43,AO$6&lt;=$I43),IF(AO$6&lt;$H43+ROUNDUP(($I43-$H43+1)*$L43,0),2,1),""))</x:f>
      </x:c>
      <x:c r="AP43" s="35" t="str">
        <x:f>IF(OR($A43="",$M43="Yes",$H43="",$I43=""),"",IF(AND(AP$6&gt;=$H43,AP$6&lt;=$I43),IF(AP$6&lt;$H43+ROUNDUP(($I43-$H43+1)*$L43,0),2,1),""))</x:f>
      </x:c>
      <x:c r="AQ43" s="35" t="str">
        <x:f>IF(OR($A43="",$M43="Yes",$H43="",$I43=""),"",IF(AND(AQ$6&gt;=$H43,AQ$6&lt;=$I43),IF(AQ$6&lt;$H43+ROUNDUP(($I43-$H43+1)*$L43,0),2,1),""))</x:f>
      </x:c>
      <x:c r="AR43" s="35" t="str">
        <x:f>IF(OR($A43="",$M43="Yes",$H43="",$I43=""),"",IF(AND(AR$6&gt;=$H43,AR$6&lt;=$I43),IF(AR$6&lt;$H43+ROUNDUP(($I43-$H43+1)*$L43,0),2,1),""))</x:f>
      </x:c>
      <x:c r="AS43" s="35" t="str">
        <x:f>IF(OR($A43="",$M43="Yes",$H43="",$I43=""),"",IF(AND(AS$6&gt;=$H43,AS$6&lt;=$I43),IF(AS$6&lt;$H43+ROUNDUP(($I43-$H43+1)*$L43,0),2,1),""))</x:f>
      </x:c>
      <x:c r="AT43" s="35" t="str">
        <x:f>IF(OR($A43="",$M43="Yes",$H43="",$I43=""),"",IF(AND(AT$6&gt;=$H43,AT$6&lt;=$I43),IF(AT$6&lt;$H43+ROUNDUP(($I43-$H43+1)*$L43,0),2,1),""))</x:f>
      </x:c>
      <x:c r="AU43" s="35" t="str">
        <x:f>IF(OR($A43="",$M43="Yes",$H43="",$I43=""),"",IF(AND(AU$6&gt;=$H43,AU$6&lt;=$I43),IF(AU$6&lt;$H43+ROUNDUP(($I43-$H43+1)*$L43,0),2,1),""))</x:f>
      </x:c>
      <x:c r="AV43" s="35" t="str">
        <x:f>IF(OR($A43="",$M43="Yes",$H43="",$I43=""),"",IF(AND(AV$6&gt;=$H43,AV$6&lt;=$I43),IF(AV$6&lt;$H43+ROUNDUP(($I43-$H43+1)*$L43,0),2,1),""))</x:f>
      </x:c>
      <x:c r="AW43" s="35" t="str">
        <x:f>IF(OR($A43="",$M43="Yes",$H43="",$I43=""),"",IF(AND(AW$6&gt;=$H43,AW$6&lt;=$I43),IF(AW$6&lt;$H43+ROUNDUP(($I43-$H43+1)*$L43,0),2,1),""))</x:f>
      </x:c>
      <x:c r="AX43" s="35" t="str">
        <x:f>IF(OR($A43="",$M43="Yes",$H43="",$I43=""),"",IF(AND(AX$6&gt;=$H43,AX$6&lt;=$I43),IF(AX$6&lt;$H43+ROUNDUP(($I43-$H43+1)*$L43,0),2,1),""))</x:f>
      </x:c>
      <x:c r="AY43" s="35" t="str">
        <x:f>IF(OR($A43="",$M43="Yes",$H43="",$I43=""),"",IF(AND(AY$6&gt;=$H43,AY$6&lt;=$I43),IF(AY$6&lt;$H43+ROUNDUP(($I43-$H43+1)*$L43,0),2,1),""))</x:f>
      </x:c>
      <x:c r="AZ43" s="35" t="str">
        <x:f>IF(OR($A43="",$M43="Yes",$H43="",$I43=""),"",IF(AND(AZ$6&gt;=$H43,AZ$6&lt;=$I43),IF(AZ$6&lt;$H43+ROUNDUP(($I43-$H43+1)*$L43,0),2,1),""))</x:f>
      </x:c>
      <x:c r="BA43" s="35" t="str">
        <x:f>IF(OR($A43="",$M43="Yes",$H43="",$I43=""),"",IF(AND(BA$6&gt;=$H43,BA$6&lt;=$I43),IF(BA$6&lt;$H43+ROUNDUP(($I43-$H43+1)*$L43,0),2,1),""))</x:f>
      </x:c>
      <x:c r="BB43" s="35" t="str">
        <x:f>IF(OR($A43="",$M43="Yes",$H43="",$I43=""),"",IF(AND(BB$6&gt;=$H43,BB$6&lt;=$I43),IF(BB$6&lt;$H43+ROUNDUP(($I43-$H43+1)*$L43,0),2,1),""))</x:f>
      </x:c>
      <x:c r="BC43" s="35" t="str">
        <x:f>IF(OR($A43="",$M43="Yes",$H43="",$I43=""),"",IF(AND(BC$6&gt;=$H43,BC$6&lt;=$I43),IF(BC$6&lt;$H43+ROUNDUP(($I43-$H43+1)*$L43,0),2,1),""))</x:f>
      </x:c>
      <x:c r="BD43" s="35" t="str">
        <x:f>IF(OR($A43="",$M43="Yes",$H43="",$I43=""),"",IF(AND(BD$6&gt;=$H43,BD$6&lt;=$I43),IF(BD$6&lt;$H43+ROUNDUP(($I43-$H43+1)*$L43,0),2,1),""))</x:f>
      </x:c>
      <x:c r="BE43" s="35" t="str">
        <x:f>IF(OR($A43="",$M43="Yes",$H43="",$I43=""),"",IF(AND(BE$6&gt;=$H43,BE$6&lt;=$I43),IF(BE$6&lt;$H43+ROUNDUP(($I43-$H43+1)*$L43,0),2,1),""))</x:f>
      </x:c>
      <x:c r="BF43" s="35" t="str">
        <x:f>IF(OR($A43="",$M43="Yes",$H43="",$I43=""),"",IF(AND(BF$6&gt;=$H43,BF$6&lt;=$I43),IF(BF$6&lt;$H43+ROUNDUP(($I43-$H43+1)*$L43,0),2,1),""))</x:f>
      </x:c>
      <x:c r="BG43" s="35" t="str">
        <x:f>IF(OR($A43="",$M43="Yes",$H43="",$I43=""),"",IF(AND(BG$6&gt;=$H43,BG$6&lt;=$I43),IF(BG$6&lt;$H43+ROUNDUP(($I43-$H43+1)*$L43,0),2,1),""))</x:f>
      </x:c>
      <x:c r="BH43" s="35" t="str">
        <x:f>IF(OR($A43="",$M43="Yes",$H43="",$I43=""),"",IF(AND(BH$6&gt;=$H43,BH$6&lt;=$I43),IF(BH$6&lt;$H43+ROUNDUP(($I43-$H43+1)*$L43,0),2,1),""))</x:f>
      </x:c>
      <x:c r="BI43" s="35" t="str">
        <x:f>IF(OR($A43="",$M43="Yes",$H43="",$I43=""),"",IF(AND(BI$6&gt;=$H43,BI$6&lt;=$I43),IF(BI$6&lt;$H43+ROUNDUP(($I43-$H43+1)*$L43,0),2,1),""))</x:f>
      </x:c>
      <x:c r="BJ43" s="35" t="str">
        <x:f>IF(OR($A43="",$M43="Yes",$H43="",$I43=""),"",IF(AND(BJ$6&gt;=$H43,BJ$6&lt;=$I43),IF(BJ$6&lt;$H43+ROUNDUP(($I43-$H43+1)*$L43,0),2,1),""))</x:f>
      </x:c>
      <x:c r="BK43" s="35" t="str">
        <x:f>IF(OR($A43="",$M43="Yes",$H43="",$I43=""),"",IF(AND(BK$6&gt;=$H43,BK$6&lt;=$I43),IF(BK$6&lt;$H43+ROUNDUP(($I43-$H43+1)*$L43,0),2,1),""))</x:f>
      </x:c>
      <x:c r="BL43" s="35" t="str">
        <x:f>IF(OR($A43="",$M43="Yes",$H43="",$I43=""),"",IF(AND(BL$6&gt;=$H43,BL$6&lt;=$I43),IF(BL$6&lt;$H43+ROUNDUP(($I43-$H43+1)*$L43,0),2,1),""))</x:f>
      </x:c>
      <x:c r="BM43" s="35" t="str">
        <x:f>IF(OR($A43="",$M43="Yes",$H43="",$I43=""),"",IF(AND(BM$6&gt;=$H43,BM$6&lt;=$I43),IF(BM$6&lt;$H43+ROUNDUP(($I43-$H43+1)*$L43,0),2,1),""))</x:f>
      </x:c>
      <x:c r="BN43" s="35" t="str">
        <x:f>IF(OR($A43="",$M43="Yes",$H43="",$I43=""),"",IF(AND(BN$6&gt;=$H43,BN$6&lt;=$I43),IF(BN$6&lt;$H43+ROUNDUP(($I43-$H43+1)*$L43,0),2,1),""))</x:f>
      </x:c>
      <x:c r="BO43" s="35" t="str">
        <x:f>IF(OR($A43="",$M43="Yes",$H43="",$I43=""),"",IF(AND(BO$6&gt;=$H43,BO$6&lt;=$I43),IF(BO$6&lt;$H43+ROUNDUP(($I43-$H43+1)*$L43,0),2,1),""))</x:f>
      </x:c>
      <x:c r="BP43" s="35" t="str">
        <x:f>IF(OR($A43="",$M43="Yes",$H43="",$I43=""),"",IF(AND(BP$6&gt;=$H43,BP$6&lt;=$I43),IF(BP$6&lt;$H43+ROUNDUP(($I43-$H43+1)*$L43,0),2,1),""))</x:f>
      </x:c>
      <x:c r="BQ43" s="35" t="str">
        <x:f>IF(OR($A43="",$M43="Yes",$H43="",$I43=""),"",IF(AND(BQ$6&gt;=$H43,BQ$6&lt;=$I43),IF(BQ$6&lt;$H43+ROUNDUP(($I43-$H43+1)*$L43,0),2,1),""))</x:f>
      </x:c>
      <x:c r="BR43" s="35" t="str">
        <x:f>IF(OR($A43="",$M43="Yes",$H43="",$I43=""),"",IF(AND(BR$6&gt;=$H43,BR$6&lt;=$I43),IF(BR$6&lt;$H43+ROUNDUP(($I43-$H43+1)*$L43,0),2,1),""))</x:f>
      </x:c>
      <x:c r="BS43" s="35" t="str">
        <x:f>IF(OR($A43="",$M43="Yes",$H43="",$I43=""),"",IF(AND(BS$6&gt;=$H43,BS$6&lt;=$I43),IF(BS$6&lt;$H43+ROUNDUP(($I43-$H43+1)*$L43,0),2,1),""))</x:f>
      </x:c>
      <x:c r="BT43" s="35" t="str">
        <x:f>IF(OR($A43="",$M43="Yes",$H43="",$I43=""),"",IF(AND(BT$6&gt;=$H43,BT$6&lt;=$I43),IF(BT$6&lt;$H43+ROUNDUP(($I43-$H43+1)*$L43,0),2,1),""))</x:f>
      </x:c>
      <x:c r="BU43" s="35" t="str">
        <x:f>IF(OR($A43="",$M43="Yes",$H43="",$I43=""),"",IF(AND(BU$6&gt;=$H43,BU$6&lt;=$I43),IF(BU$6&lt;$H43+ROUNDUP(($I43-$H43+1)*$L43,0),2,1),""))</x:f>
      </x:c>
      <x:c r="BV43" s="35" t="str">
        <x:f>IF(OR($A43="",$M43="Yes",$H43="",$I43=""),"",IF(AND(BV$6&gt;=$H43,BV$6&lt;=$I43),IF(BV$6&lt;$H43+ROUNDUP(($I43-$H43+1)*$L43,0),2,1),""))</x:f>
      </x:c>
      <x:c r="BW43" s="35" t="str">
        <x:f>IF(OR($A43="",$M43="Yes",$H43="",$I43=""),"",IF(AND(BW$6&gt;=$H43,BW$6&lt;=$I43),IF(BW$6&lt;$H43+ROUNDUP(($I43-$H43+1)*$L43,0),2,1),""))</x:f>
      </x:c>
      <x:c r="BX43" s="35" t="str">
        <x:f>IF(OR($A43="",$M43="Yes",$H43="",$I43=""),"",IF(AND(BX$6&gt;=$H43,BX$6&lt;=$I43),IF(BX$6&lt;$H43+ROUNDUP(($I43-$H43+1)*$L43,0),2,1),""))</x:f>
      </x:c>
      <x:c r="BY43" s="35" t="str">
        <x:f>IF(OR($A43="",$M43="Yes",$H43="",$I43=""),"",IF(AND(BY$6&gt;=$H43,BY$6&lt;=$I43),IF(BY$6&lt;$H43+ROUNDUP(($I43-$H43+1)*$L43,0),2,1),""))</x:f>
      </x:c>
      <x:c r="BZ43" s="35" t="str">
        <x:f>IF(OR($A43="",$M43="Yes",$H43="",$I43=""),"",IF(AND(BZ$6&gt;=$H43,BZ$6&lt;=$I43),IF(BZ$6&lt;$H43+ROUNDUP(($I43-$H43+1)*$L43,0),2,1),""))</x:f>
      </x:c>
      <x:c r="CA43" s="35" t="str">
        <x:f>IF(OR($A43="",$M43="Yes",$H43="",$I43=""),"",IF(AND(CA$6&gt;=$H43,CA$6&lt;=$I43),IF(CA$6&lt;$H43+ROUNDUP(($I43-$H43+1)*$L43,0),2,1),""))</x:f>
      </x:c>
    </x:row>
    <x:row r="44" ht="24" customHeight="1">
      <x:c r="A44" s="5"/>
      <x:c r="B44" s="5"/>
      <x:c r="C44" s="5"/>
      <x:c r="D44" s="5"/>
      <x:c r="E44" s="5"/>
      <x:c r="F44" s="5"/>
      <x:c r="G44" s="5"/>
      <x:c r="H44" s="10"/>
      <x:c r="I44" s="10"/>
      <x:c r="J44" s="10"/>
      <x:c r="K44" s="10"/>
      <x:c r="L44" s="11"/>
      <x:c r="M44" s="5"/>
      <x:c r="N44" s="16" t="str">
        <x:f>IF(A44="","",IF(M44="Yes","Cancelled",IF(ISBLANK(L44),"Missing %",IF(L44&gt;=1,"Completed",IF(OR(L44&gt;0,NOT(ISBLANK(J44))),"In progress","Not started")))))</x:f>
      </x:c>
      <x:c r="O44" s="16" t="str">
        <x:f>IF(OR(A44="",N44="Completed",N44="Cancelled"),"",IF(ISBLANK(I44),"Missing deadline",IF(I44&lt;'Dashboard'!$B$5,"Overdue",IF(I44='Dashboard'!$B$5,"Due today",IF(I44&lt;='Dashboard'!$B$5+'Dashboard'!$B$6,"Due soon",IF(AND(N44="Not started",H44&lt;'Dashboard'!$B$5),"Starting late",""))))))</x:f>
      </x:c>
      <x:c r="P44" s="5"/>
      <x:c r="Q44" s="16" t="str">
        <x:f>IF(A44="","",IF(COUNTIFS('Tasks &amp; Gantt'!$A$7:$A$155,A44)&gt;1,"Duplicate task ID",IF(COUNTIFS('Campaigns &amp; Budget'!$A$7:$A$8,B44)&lt;&gt;1,"Unknown campaign",IF(OR(ISBLANK(H44),ISBLANK(I44),E44="",ISBLANK(L44)),"Missing dates / PIC / %",IF(OR(L44&lt;0,L44&gt;1),"Invalid completion",IF(I44&lt;H44,"Deadline before start",IF(AND(NOT(ISBLANK(K44)),L44&lt;&gt;1),"Finish entered but not 100%",IF(AND(NOT(ISBLANK(J44)),NOT(ISBLANK(K44)),K44&lt;J44),"Finish before start",""))))))))</x:f>
      </x:c>
      <x:c r="T44" s="35" t="str">
        <x:f>IF(OR($A44="",$M44="Yes",$H44="",$I44=""),"",IF(AND(T$6&gt;=$H44,T$6&lt;=$I44),IF(T$6&lt;$H44+ROUNDUP(($I44-$H44+1)*$L44,0),2,1),""))</x:f>
      </x:c>
      <x:c r="U44" s="35" t="str">
        <x:f>IF(OR($A44="",$M44="Yes",$H44="",$I44=""),"",IF(AND(U$6&gt;=$H44,U$6&lt;=$I44),IF(U$6&lt;$H44+ROUNDUP(($I44-$H44+1)*$L44,0),2,1),""))</x:f>
      </x:c>
      <x:c r="V44" s="35" t="str">
        <x:f>IF(OR($A44="",$M44="Yes",$H44="",$I44=""),"",IF(AND(V$6&gt;=$H44,V$6&lt;=$I44),IF(V$6&lt;$H44+ROUNDUP(($I44-$H44+1)*$L44,0),2,1),""))</x:f>
      </x:c>
      <x:c r="W44" s="35" t="str">
        <x:f>IF(OR($A44="",$M44="Yes",$H44="",$I44=""),"",IF(AND(W$6&gt;=$H44,W$6&lt;=$I44),IF(W$6&lt;$H44+ROUNDUP(($I44-$H44+1)*$L44,0),2,1),""))</x:f>
      </x:c>
      <x:c r="X44" s="35" t="str">
        <x:f>IF(OR($A44="",$M44="Yes",$H44="",$I44=""),"",IF(AND(X$6&gt;=$H44,X$6&lt;=$I44),IF(X$6&lt;$H44+ROUNDUP(($I44-$H44+1)*$L44,0),2,1),""))</x:f>
      </x:c>
      <x:c r="Y44" s="35" t="str">
        <x:f>IF(OR($A44="",$M44="Yes",$H44="",$I44=""),"",IF(AND(Y$6&gt;=$H44,Y$6&lt;=$I44),IF(Y$6&lt;$H44+ROUNDUP(($I44-$H44+1)*$L44,0),2,1),""))</x:f>
      </x:c>
      <x:c r="Z44" s="35" t="str">
        <x:f>IF(OR($A44="",$M44="Yes",$H44="",$I44=""),"",IF(AND(Z$6&gt;=$H44,Z$6&lt;=$I44),IF(Z$6&lt;$H44+ROUNDUP(($I44-$H44+1)*$L44,0),2,1),""))</x:f>
      </x:c>
      <x:c r="AA44" s="35" t="str">
        <x:f>IF(OR($A44="",$M44="Yes",$H44="",$I44=""),"",IF(AND(AA$6&gt;=$H44,AA$6&lt;=$I44),IF(AA$6&lt;$H44+ROUNDUP(($I44-$H44+1)*$L44,0),2,1),""))</x:f>
      </x:c>
      <x:c r="AB44" s="35" t="str">
        <x:f>IF(OR($A44="",$M44="Yes",$H44="",$I44=""),"",IF(AND(AB$6&gt;=$H44,AB$6&lt;=$I44),IF(AB$6&lt;$H44+ROUNDUP(($I44-$H44+1)*$L44,0),2,1),""))</x:f>
      </x:c>
      <x:c r="AC44" s="35" t="str">
        <x:f>IF(OR($A44="",$M44="Yes",$H44="",$I44=""),"",IF(AND(AC$6&gt;=$H44,AC$6&lt;=$I44),IF(AC$6&lt;$H44+ROUNDUP(($I44-$H44+1)*$L44,0),2,1),""))</x:f>
      </x:c>
      <x:c r="AD44" s="35" t="str">
        <x:f>IF(OR($A44="",$M44="Yes",$H44="",$I44=""),"",IF(AND(AD$6&gt;=$H44,AD$6&lt;=$I44),IF(AD$6&lt;$H44+ROUNDUP(($I44-$H44+1)*$L44,0),2,1),""))</x:f>
      </x:c>
      <x:c r="AE44" s="35" t="str">
        <x:f>IF(OR($A44="",$M44="Yes",$H44="",$I44=""),"",IF(AND(AE$6&gt;=$H44,AE$6&lt;=$I44),IF(AE$6&lt;$H44+ROUNDUP(($I44-$H44+1)*$L44,0),2,1),""))</x:f>
      </x:c>
      <x:c r="AF44" s="35" t="str">
        <x:f>IF(OR($A44="",$M44="Yes",$H44="",$I44=""),"",IF(AND(AF$6&gt;=$H44,AF$6&lt;=$I44),IF(AF$6&lt;$H44+ROUNDUP(($I44-$H44+1)*$L44,0),2,1),""))</x:f>
      </x:c>
      <x:c r="AG44" s="35" t="str">
        <x:f>IF(OR($A44="",$M44="Yes",$H44="",$I44=""),"",IF(AND(AG$6&gt;=$H44,AG$6&lt;=$I44),IF(AG$6&lt;$H44+ROUNDUP(($I44-$H44+1)*$L44,0),2,1),""))</x:f>
      </x:c>
      <x:c r="AH44" s="35" t="str">
        <x:f>IF(OR($A44="",$M44="Yes",$H44="",$I44=""),"",IF(AND(AH$6&gt;=$H44,AH$6&lt;=$I44),IF(AH$6&lt;$H44+ROUNDUP(($I44-$H44+1)*$L44,0),2,1),""))</x:f>
      </x:c>
      <x:c r="AI44" s="35" t="str">
        <x:f>IF(OR($A44="",$M44="Yes",$H44="",$I44=""),"",IF(AND(AI$6&gt;=$H44,AI$6&lt;=$I44),IF(AI$6&lt;$H44+ROUNDUP(($I44-$H44+1)*$L44,0),2,1),""))</x:f>
      </x:c>
      <x:c r="AJ44" s="35" t="str">
        <x:f>IF(OR($A44="",$M44="Yes",$H44="",$I44=""),"",IF(AND(AJ$6&gt;=$H44,AJ$6&lt;=$I44),IF(AJ$6&lt;$H44+ROUNDUP(($I44-$H44+1)*$L44,0),2,1),""))</x:f>
      </x:c>
      <x:c r="AK44" s="35" t="str">
        <x:f>IF(OR($A44="",$M44="Yes",$H44="",$I44=""),"",IF(AND(AK$6&gt;=$H44,AK$6&lt;=$I44),IF(AK$6&lt;$H44+ROUNDUP(($I44-$H44+1)*$L44,0),2,1),""))</x:f>
      </x:c>
      <x:c r="AL44" s="35" t="str">
        <x:f>IF(OR($A44="",$M44="Yes",$H44="",$I44=""),"",IF(AND(AL$6&gt;=$H44,AL$6&lt;=$I44),IF(AL$6&lt;$H44+ROUNDUP(($I44-$H44+1)*$L44,0),2,1),""))</x:f>
      </x:c>
      <x:c r="AM44" s="35" t="str">
        <x:f>IF(OR($A44="",$M44="Yes",$H44="",$I44=""),"",IF(AND(AM$6&gt;=$H44,AM$6&lt;=$I44),IF(AM$6&lt;$H44+ROUNDUP(($I44-$H44+1)*$L44,0),2,1),""))</x:f>
      </x:c>
      <x:c r="AN44" s="35" t="str">
        <x:f>IF(OR($A44="",$M44="Yes",$H44="",$I44=""),"",IF(AND(AN$6&gt;=$H44,AN$6&lt;=$I44),IF(AN$6&lt;$H44+ROUNDUP(($I44-$H44+1)*$L44,0),2,1),""))</x:f>
      </x:c>
      <x:c r="AO44" s="35" t="str">
        <x:f>IF(OR($A44="",$M44="Yes",$H44="",$I44=""),"",IF(AND(AO$6&gt;=$H44,AO$6&lt;=$I44),IF(AO$6&lt;$H44+ROUNDUP(($I44-$H44+1)*$L44,0),2,1),""))</x:f>
      </x:c>
      <x:c r="AP44" s="35" t="str">
        <x:f>IF(OR($A44="",$M44="Yes",$H44="",$I44=""),"",IF(AND(AP$6&gt;=$H44,AP$6&lt;=$I44),IF(AP$6&lt;$H44+ROUNDUP(($I44-$H44+1)*$L44,0),2,1),""))</x:f>
      </x:c>
      <x:c r="AQ44" s="35" t="str">
        <x:f>IF(OR($A44="",$M44="Yes",$H44="",$I44=""),"",IF(AND(AQ$6&gt;=$H44,AQ$6&lt;=$I44),IF(AQ$6&lt;$H44+ROUNDUP(($I44-$H44+1)*$L44,0),2,1),""))</x:f>
      </x:c>
      <x:c r="AR44" s="35" t="str">
        <x:f>IF(OR($A44="",$M44="Yes",$H44="",$I44=""),"",IF(AND(AR$6&gt;=$H44,AR$6&lt;=$I44),IF(AR$6&lt;$H44+ROUNDUP(($I44-$H44+1)*$L44,0),2,1),""))</x:f>
      </x:c>
      <x:c r="AS44" s="35" t="str">
        <x:f>IF(OR($A44="",$M44="Yes",$H44="",$I44=""),"",IF(AND(AS$6&gt;=$H44,AS$6&lt;=$I44),IF(AS$6&lt;$H44+ROUNDUP(($I44-$H44+1)*$L44,0),2,1),""))</x:f>
      </x:c>
      <x:c r="AT44" s="35" t="str">
        <x:f>IF(OR($A44="",$M44="Yes",$H44="",$I44=""),"",IF(AND(AT$6&gt;=$H44,AT$6&lt;=$I44),IF(AT$6&lt;$H44+ROUNDUP(($I44-$H44+1)*$L44,0),2,1),""))</x:f>
      </x:c>
      <x:c r="AU44" s="35" t="str">
        <x:f>IF(OR($A44="",$M44="Yes",$H44="",$I44=""),"",IF(AND(AU$6&gt;=$H44,AU$6&lt;=$I44),IF(AU$6&lt;$H44+ROUNDUP(($I44-$H44+1)*$L44,0),2,1),""))</x:f>
      </x:c>
      <x:c r="AV44" s="35" t="str">
        <x:f>IF(OR($A44="",$M44="Yes",$H44="",$I44=""),"",IF(AND(AV$6&gt;=$H44,AV$6&lt;=$I44),IF(AV$6&lt;$H44+ROUNDUP(($I44-$H44+1)*$L44,0),2,1),""))</x:f>
      </x:c>
      <x:c r="AW44" s="35" t="str">
        <x:f>IF(OR($A44="",$M44="Yes",$H44="",$I44=""),"",IF(AND(AW$6&gt;=$H44,AW$6&lt;=$I44),IF(AW$6&lt;$H44+ROUNDUP(($I44-$H44+1)*$L44,0),2,1),""))</x:f>
      </x:c>
      <x:c r="AX44" s="35" t="str">
        <x:f>IF(OR($A44="",$M44="Yes",$H44="",$I44=""),"",IF(AND(AX$6&gt;=$H44,AX$6&lt;=$I44),IF(AX$6&lt;$H44+ROUNDUP(($I44-$H44+1)*$L44,0),2,1),""))</x:f>
      </x:c>
      <x:c r="AY44" s="35" t="str">
        <x:f>IF(OR($A44="",$M44="Yes",$H44="",$I44=""),"",IF(AND(AY$6&gt;=$H44,AY$6&lt;=$I44),IF(AY$6&lt;$H44+ROUNDUP(($I44-$H44+1)*$L44,0),2,1),""))</x:f>
      </x:c>
      <x:c r="AZ44" s="35" t="str">
        <x:f>IF(OR($A44="",$M44="Yes",$H44="",$I44=""),"",IF(AND(AZ$6&gt;=$H44,AZ$6&lt;=$I44),IF(AZ$6&lt;$H44+ROUNDUP(($I44-$H44+1)*$L44,0),2,1),""))</x:f>
      </x:c>
      <x:c r="BA44" s="35" t="str">
        <x:f>IF(OR($A44="",$M44="Yes",$H44="",$I44=""),"",IF(AND(BA$6&gt;=$H44,BA$6&lt;=$I44),IF(BA$6&lt;$H44+ROUNDUP(($I44-$H44+1)*$L44,0),2,1),""))</x:f>
      </x:c>
      <x:c r="BB44" s="35" t="str">
        <x:f>IF(OR($A44="",$M44="Yes",$H44="",$I44=""),"",IF(AND(BB$6&gt;=$H44,BB$6&lt;=$I44),IF(BB$6&lt;$H44+ROUNDUP(($I44-$H44+1)*$L44,0),2,1),""))</x:f>
      </x:c>
      <x:c r="BC44" s="35" t="str">
        <x:f>IF(OR($A44="",$M44="Yes",$H44="",$I44=""),"",IF(AND(BC$6&gt;=$H44,BC$6&lt;=$I44),IF(BC$6&lt;$H44+ROUNDUP(($I44-$H44+1)*$L44,0),2,1),""))</x:f>
      </x:c>
      <x:c r="BD44" s="35" t="str">
        <x:f>IF(OR($A44="",$M44="Yes",$H44="",$I44=""),"",IF(AND(BD$6&gt;=$H44,BD$6&lt;=$I44),IF(BD$6&lt;$H44+ROUNDUP(($I44-$H44+1)*$L44,0),2,1),""))</x:f>
      </x:c>
      <x:c r="BE44" s="35" t="str">
        <x:f>IF(OR($A44="",$M44="Yes",$H44="",$I44=""),"",IF(AND(BE$6&gt;=$H44,BE$6&lt;=$I44),IF(BE$6&lt;$H44+ROUNDUP(($I44-$H44+1)*$L44,0),2,1),""))</x:f>
      </x:c>
      <x:c r="BF44" s="35" t="str">
        <x:f>IF(OR($A44="",$M44="Yes",$H44="",$I44=""),"",IF(AND(BF$6&gt;=$H44,BF$6&lt;=$I44),IF(BF$6&lt;$H44+ROUNDUP(($I44-$H44+1)*$L44,0),2,1),""))</x:f>
      </x:c>
      <x:c r="BG44" s="35" t="str">
        <x:f>IF(OR($A44="",$M44="Yes",$H44="",$I44=""),"",IF(AND(BG$6&gt;=$H44,BG$6&lt;=$I44),IF(BG$6&lt;$H44+ROUNDUP(($I44-$H44+1)*$L44,0),2,1),""))</x:f>
      </x:c>
      <x:c r="BH44" s="35" t="str">
        <x:f>IF(OR($A44="",$M44="Yes",$H44="",$I44=""),"",IF(AND(BH$6&gt;=$H44,BH$6&lt;=$I44),IF(BH$6&lt;$H44+ROUNDUP(($I44-$H44+1)*$L44,0),2,1),""))</x:f>
      </x:c>
      <x:c r="BI44" s="35" t="str">
        <x:f>IF(OR($A44="",$M44="Yes",$H44="",$I44=""),"",IF(AND(BI$6&gt;=$H44,BI$6&lt;=$I44),IF(BI$6&lt;$H44+ROUNDUP(($I44-$H44+1)*$L44,0),2,1),""))</x:f>
      </x:c>
      <x:c r="BJ44" s="35" t="str">
        <x:f>IF(OR($A44="",$M44="Yes",$H44="",$I44=""),"",IF(AND(BJ$6&gt;=$H44,BJ$6&lt;=$I44),IF(BJ$6&lt;$H44+ROUNDUP(($I44-$H44+1)*$L44,0),2,1),""))</x:f>
      </x:c>
      <x:c r="BK44" s="35" t="str">
        <x:f>IF(OR($A44="",$M44="Yes",$H44="",$I44=""),"",IF(AND(BK$6&gt;=$H44,BK$6&lt;=$I44),IF(BK$6&lt;$H44+ROUNDUP(($I44-$H44+1)*$L44,0),2,1),""))</x:f>
      </x:c>
      <x:c r="BL44" s="35" t="str">
        <x:f>IF(OR($A44="",$M44="Yes",$H44="",$I44=""),"",IF(AND(BL$6&gt;=$H44,BL$6&lt;=$I44),IF(BL$6&lt;$H44+ROUNDUP(($I44-$H44+1)*$L44,0),2,1),""))</x:f>
      </x:c>
      <x:c r="BM44" s="35" t="str">
        <x:f>IF(OR($A44="",$M44="Yes",$H44="",$I44=""),"",IF(AND(BM$6&gt;=$H44,BM$6&lt;=$I44),IF(BM$6&lt;$H44+ROUNDUP(($I44-$H44+1)*$L44,0),2,1),""))</x:f>
      </x:c>
      <x:c r="BN44" s="35" t="str">
        <x:f>IF(OR($A44="",$M44="Yes",$H44="",$I44=""),"",IF(AND(BN$6&gt;=$H44,BN$6&lt;=$I44),IF(BN$6&lt;$H44+ROUNDUP(($I44-$H44+1)*$L44,0),2,1),""))</x:f>
      </x:c>
      <x:c r="BO44" s="35" t="str">
        <x:f>IF(OR($A44="",$M44="Yes",$H44="",$I44=""),"",IF(AND(BO$6&gt;=$H44,BO$6&lt;=$I44),IF(BO$6&lt;$H44+ROUNDUP(($I44-$H44+1)*$L44,0),2,1),""))</x:f>
      </x:c>
      <x:c r="BP44" s="35" t="str">
        <x:f>IF(OR($A44="",$M44="Yes",$H44="",$I44=""),"",IF(AND(BP$6&gt;=$H44,BP$6&lt;=$I44),IF(BP$6&lt;$H44+ROUNDUP(($I44-$H44+1)*$L44,0),2,1),""))</x:f>
      </x:c>
      <x:c r="BQ44" s="35" t="str">
        <x:f>IF(OR($A44="",$M44="Yes",$H44="",$I44=""),"",IF(AND(BQ$6&gt;=$H44,BQ$6&lt;=$I44),IF(BQ$6&lt;$H44+ROUNDUP(($I44-$H44+1)*$L44,0),2,1),""))</x:f>
      </x:c>
      <x:c r="BR44" s="35" t="str">
        <x:f>IF(OR($A44="",$M44="Yes",$H44="",$I44=""),"",IF(AND(BR$6&gt;=$H44,BR$6&lt;=$I44),IF(BR$6&lt;$H44+ROUNDUP(($I44-$H44+1)*$L44,0),2,1),""))</x:f>
      </x:c>
      <x:c r="BS44" s="35" t="str">
        <x:f>IF(OR($A44="",$M44="Yes",$H44="",$I44=""),"",IF(AND(BS$6&gt;=$H44,BS$6&lt;=$I44),IF(BS$6&lt;$H44+ROUNDUP(($I44-$H44+1)*$L44,0),2,1),""))</x:f>
      </x:c>
      <x:c r="BT44" s="35" t="str">
        <x:f>IF(OR($A44="",$M44="Yes",$H44="",$I44=""),"",IF(AND(BT$6&gt;=$H44,BT$6&lt;=$I44),IF(BT$6&lt;$H44+ROUNDUP(($I44-$H44+1)*$L44,0),2,1),""))</x:f>
      </x:c>
      <x:c r="BU44" s="35" t="str">
        <x:f>IF(OR($A44="",$M44="Yes",$H44="",$I44=""),"",IF(AND(BU$6&gt;=$H44,BU$6&lt;=$I44),IF(BU$6&lt;$H44+ROUNDUP(($I44-$H44+1)*$L44,0),2,1),""))</x:f>
      </x:c>
      <x:c r="BV44" s="35" t="str">
        <x:f>IF(OR($A44="",$M44="Yes",$H44="",$I44=""),"",IF(AND(BV$6&gt;=$H44,BV$6&lt;=$I44),IF(BV$6&lt;$H44+ROUNDUP(($I44-$H44+1)*$L44,0),2,1),""))</x:f>
      </x:c>
      <x:c r="BW44" s="35" t="str">
        <x:f>IF(OR($A44="",$M44="Yes",$H44="",$I44=""),"",IF(AND(BW$6&gt;=$H44,BW$6&lt;=$I44),IF(BW$6&lt;$H44+ROUNDUP(($I44-$H44+1)*$L44,0),2,1),""))</x:f>
      </x:c>
      <x:c r="BX44" s="35" t="str">
        <x:f>IF(OR($A44="",$M44="Yes",$H44="",$I44=""),"",IF(AND(BX$6&gt;=$H44,BX$6&lt;=$I44),IF(BX$6&lt;$H44+ROUNDUP(($I44-$H44+1)*$L44,0),2,1),""))</x:f>
      </x:c>
      <x:c r="BY44" s="35" t="str">
        <x:f>IF(OR($A44="",$M44="Yes",$H44="",$I44=""),"",IF(AND(BY$6&gt;=$H44,BY$6&lt;=$I44),IF(BY$6&lt;$H44+ROUNDUP(($I44-$H44+1)*$L44,0),2,1),""))</x:f>
      </x:c>
      <x:c r="BZ44" s="35" t="str">
        <x:f>IF(OR($A44="",$M44="Yes",$H44="",$I44=""),"",IF(AND(BZ$6&gt;=$H44,BZ$6&lt;=$I44),IF(BZ$6&lt;$H44+ROUNDUP(($I44-$H44+1)*$L44,0),2,1),""))</x:f>
      </x:c>
      <x:c r="CA44" s="35" t="str">
        <x:f>IF(OR($A44="",$M44="Yes",$H44="",$I44=""),"",IF(AND(CA$6&gt;=$H44,CA$6&lt;=$I44),IF(CA$6&lt;$H44+ROUNDUP(($I44-$H44+1)*$L44,0),2,1),""))</x:f>
      </x:c>
    </x:row>
    <x:row r="45" ht="24" customHeight="1">
      <x:c r="A45" s="5"/>
      <x:c r="B45" s="5"/>
      <x:c r="C45" s="5"/>
      <x:c r="D45" s="5"/>
      <x:c r="E45" s="5"/>
      <x:c r="F45" s="5"/>
      <x:c r="G45" s="5"/>
      <x:c r="H45" s="10"/>
      <x:c r="I45" s="10"/>
      <x:c r="J45" s="10"/>
      <x:c r="K45" s="10"/>
      <x:c r="L45" s="11"/>
      <x:c r="M45" s="5"/>
      <x:c r="N45" s="16" t="str">
        <x:f>IF(A45="","",IF(M45="Yes","Cancelled",IF(ISBLANK(L45),"Missing %",IF(L45&gt;=1,"Completed",IF(OR(L45&gt;0,NOT(ISBLANK(J45))),"In progress","Not started")))))</x:f>
      </x:c>
      <x:c r="O45" s="16" t="str">
        <x:f>IF(OR(A45="",N45="Completed",N45="Cancelled"),"",IF(ISBLANK(I45),"Missing deadline",IF(I45&lt;'Dashboard'!$B$5,"Overdue",IF(I45='Dashboard'!$B$5,"Due today",IF(I45&lt;='Dashboard'!$B$5+'Dashboard'!$B$6,"Due soon",IF(AND(N45="Not started",H45&lt;'Dashboard'!$B$5),"Starting late",""))))))</x:f>
      </x:c>
      <x:c r="P45" s="5"/>
      <x:c r="Q45" s="16" t="str">
        <x:f>IF(A45="","",IF(COUNTIFS('Tasks &amp; Gantt'!$A$7:$A$155,A45)&gt;1,"Duplicate task ID",IF(COUNTIFS('Campaigns &amp; Budget'!$A$7:$A$8,B45)&lt;&gt;1,"Unknown campaign",IF(OR(ISBLANK(H45),ISBLANK(I45),E45="",ISBLANK(L45)),"Missing dates / PIC / %",IF(OR(L45&lt;0,L45&gt;1),"Invalid completion",IF(I45&lt;H45,"Deadline before start",IF(AND(NOT(ISBLANK(K45)),L45&lt;&gt;1),"Finish entered but not 100%",IF(AND(NOT(ISBLANK(J45)),NOT(ISBLANK(K45)),K45&lt;J45),"Finish before start",""))))))))</x:f>
      </x:c>
      <x:c r="T45" s="35" t="str">
        <x:f>IF(OR($A45="",$M45="Yes",$H45="",$I45=""),"",IF(AND(T$6&gt;=$H45,T$6&lt;=$I45),IF(T$6&lt;$H45+ROUNDUP(($I45-$H45+1)*$L45,0),2,1),""))</x:f>
      </x:c>
      <x:c r="U45" s="35" t="str">
        <x:f>IF(OR($A45="",$M45="Yes",$H45="",$I45=""),"",IF(AND(U$6&gt;=$H45,U$6&lt;=$I45),IF(U$6&lt;$H45+ROUNDUP(($I45-$H45+1)*$L45,0),2,1),""))</x:f>
      </x:c>
      <x:c r="V45" s="35" t="str">
        <x:f>IF(OR($A45="",$M45="Yes",$H45="",$I45=""),"",IF(AND(V$6&gt;=$H45,V$6&lt;=$I45),IF(V$6&lt;$H45+ROUNDUP(($I45-$H45+1)*$L45,0),2,1),""))</x:f>
      </x:c>
      <x:c r="W45" s="35" t="str">
        <x:f>IF(OR($A45="",$M45="Yes",$H45="",$I45=""),"",IF(AND(W$6&gt;=$H45,W$6&lt;=$I45),IF(W$6&lt;$H45+ROUNDUP(($I45-$H45+1)*$L45,0),2,1),""))</x:f>
      </x:c>
      <x:c r="X45" s="35" t="str">
        <x:f>IF(OR($A45="",$M45="Yes",$H45="",$I45=""),"",IF(AND(X$6&gt;=$H45,X$6&lt;=$I45),IF(X$6&lt;$H45+ROUNDUP(($I45-$H45+1)*$L45,0),2,1),""))</x:f>
      </x:c>
      <x:c r="Y45" s="35" t="str">
        <x:f>IF(OR($A45="",$M45="Yes",$H45="",$I45=""),"",IF(AND(Y$6&gt;=$H45,Y$6&lt;=$I45),IF(Y$6&lt;$H45+ROUNDUP(($I45-$H45+1)*$L45,0),2,1),""))</x:f>
      </x:c>
      <x:c r="Z45" s="35" t="str">
        <x:f>IF(OR($A45="",$M45="Yes",$H45="",$I45=""),"",IF(AND(Z$6&gt;=$H45,Z$6&lt;=$I45),IF(Z$6&lt;$H45+ROUNDUP(($I45-$H45+1)*$L45,0),2,1),""))</x:f>
      </x:c>
      <x:c r="AA45" s="35" t="str">
        <x:f>IF(OR($A45="",$M45="Yes",$H45="",$I45=""),"",IF(AND(AA$6&gt;=$H45,AA$6&lt;=$I45),IF(AA$6&lt;$H45+ROUNDUP(($I45-$H45+1)*$L45,0),2,1),""))</x:f>
      </x:c>
      <x:c r="AB45" s="35" t="str">
        <x:f>IF(OR($A45="",$M45="Yes",$H45="",$I45=""),"",IF(AND(AB$6&gt;=$H45,AB$6&lt;=$I45),IF(AB$6&lt;$H45+ROUNDUP(($I45-$H45+1)*$L45,0),2,1),""))</x:f>
      </x:c>
      <x:c r="AC45" s="35" t="str">
        <x:f>IF(OR($A45="",$M45="Yes",$H45="",$I45=""),"",IF(AND(AC$6&gt;=$H45,AC$6&lt;=$I45),IF(AC$6&lt;$H45+ROUNDUP(($I45-$H45+1)*$L45,0),2,1),""))</x:f>
      </x:c>
      <x:c r="AD45" s="35" t="str">
        <x:f>IF(OR($A45="",$M45="Yes",$H45="",$I45=""),"",IF(AND(AD$6&gt;=$H45,AD$6&lt;=$I45),IF(AD$6&lt;$H45+ROUNDUP(($I45-$H45+1)*$L45,0),2,1),""))</x:f>
      </x:c>
      <x:c r="AE45" s="35" t="str">
        <x:f>IF(OR($A45="",$M45="Yes",$H45="",$I45=""),"",IF(AND(AE$6&gt;=$H45,AE$6&lt;=$I45),IF(AE$6&lt;$H45+ROUNDUP(($I45-$H45+1)*$L45,0),2,1),""))</x:f>
      </x:c>
      <x:c r="AF45" s="35" t="str">
        <x:f>IF(OR($A45="",$M45="Yes",$H45="",$I45=""),"",IF(AND(AF$6&gt;=$H45,AF$6&lt;=$I45),IF(AF$6&lt;$H45+ROUNDUP(($I45-$H45+1)*$L45,0),2,1),""))</x:f>
      </x:c>
      <x:c r="AG45" s="35" t="str">
        <x:f>IF(OR($A45="",$M45="Yes",$H45="",$I45=""),"",IF(AND(AG$6&gt;=$H45,AG$6&lt;=$I45),IF(AG$6&lt;$H45+ROUNDUP(($I45-$H45+1)*$L45,0),2,1),""))</x:f>
      </x:c>
      <x:c r="AH45" s="35" t="str">
        <x:f>IF(OR($A45="",$M45="Yes",$H45="",$I45=""),"",IF(AND(AH$6&gt;=$H45,AH$6&lt;=$I45),IF(AH$6&lt;$H45+ROUNDUP(($I45-$H45+1)*$L45,0),2,1),""))</x:f>
      </x:c>
      <x:c r="AI45" s="35" t="str">
        <x:f>IF(OR($A45="",$M45="Yes",$H45="",$I45=""),"",IF(AND(AI$6&gt;=$H45,AI$6&lt;=$I45),IF(AI$6&lt;$H45+ROUNDUP(($I45-$H45+1)*$L45,0),2,1),""))</x:f>
      </x:c>
      <x:c r="AJ45" s="35" t="str">
        <x:f>IF(OR($A45="",$M45="Yes",$H45="",$I45=""),"",IF(AND(AJ$6&gt;=$H45,AJ$6&lt;=$I45),IF(AJ$6&lt;$H45+ROUNDUP(($I45-$H45+1)*$L45,0),2,1),""))</x:f>
      </x:c>
      <x:c r="AK45" s="35" t="str">
        <x:f>IF(OR($A45="",$M45="Yes",$H45="",$I45=""),"",IF(AND(AK$6&gt;=$H45,AK$6&lt;=$I45),IF(AK$6&lt;$H45+ROUNDUP(($I45-$H45+1)*$L45,0),2,1),""))</x:f>
      </x:c>
      <x:c r="AL45" s="35" t="str">
        <x:f>IF(OR($A45="",$M45="Yes",$H45="",$I45=""),"",IF(AND(AL$6&gt;=$H45,AL$6&lt;=$I45),IF(AL$6&lt;$H45+ROUNDUP(($I45-$H45+1)*$L45,0),2,1),""))</x:f>
      </x:c>
      <x:c r="AM45" s="35" t="str">
        <x:f>IF(OR($A45="",$M45="Yes",$H45="",$I45=""),"",IF(AND(AM$6&gt;=$H45,AM$6&lt;=$I45),IF(AM$6&lt;$H45+ROUNDUP(($I45-$H45+1)*$L45,0),2,1),""))</x:f>
      </x:c>
      <x:c r="AN45" s="35" t="str">
        <x:f>IF(OR($A45="",$M45="Yes",$H45="",$I45=""),"",IF(AND(AN$6&gt;=$H45,AN$6&lt;=$I45),IF(AN$6&lt;$H45+ROUNDUP(($I45-$H45+1)*$L45,0),2,1),""))</x:f>
      </x:c>
      <x:c r="AO45" s="35" t="str">
        <x:f>IF(OR($A45="",$M45="Yes",$H45="",$I45=""),"",IF(AND(AO$6&gt;=$H45,AO$6&lt;=$I45),IF(AO$6&lt;$H45+ROUNDUP(($I45-$H45+1)*$L45,0),2,1),""))</x:f>
      </x:c>
      <x:c r="AP45" s="35" t="str">
        <x:f>IF(OR($A45="",$M45="Yes",$H45="",$I45=""),"",IF(AND(AP$6&gt;=$H45,AP$6&lt;=$I45),IF(AP$6&lt;$H45+ROUNDUP(($I45-$H45+1)*$L45,0),2,1),""))</x:f>
      </x:c>
      <x:c r="AQ45" s="35" t="str">
        <x:f>IF(OR($A45="",$M45="Yes",$H45="",$I45=""),"",IF(AND(AQ$6&gt;=$H45,AQ$6&lt;=$I45),IF(AQ$6&lt;$H45+ROUNDUP(($I45-$H45+1)*$L45,0),2,1),""))</x:f>
      </x:c>
      <x:c r="AR45" s="35" t="str">
        <x:f>IF(OR($A45="",$M45="Yes",$H45="",$I45=""),"",IF(AND(AR$6&gt;=$H45,AR$6&lt;=$I45),IF(AR$6&lt;$H45+ROUNDUP(($I45-$H45+1)*$L45,0),2,1),""))</x:f>
      </x:c>
      <x:c r="AS45" s="35" t="str">
        <x:f>IF(OR($A45="",$M45="Yes",$H45="",$I45=""),"",IF(AND(AS$6&gt;=$H45,AS$6&lt;=$I45),IF(AS$6&lt;$H45+ROUNDUP(($I45-$H45+1)*$L45,0),2,1),""))</x:f>
      </x:c>
      <x:c r="AT45" s="35" t="str">
        <x:f>IF(OR($A45="",$M45="Yes",$H45="",$I45=""),"",IF(AND(AT$6&gt;=$H45,AT$6&lt;=$I45),IF(AT$6&lt;$H45+ROUNDUP(($I45-$H45+1)*$L45,0),2,1),""))</x:f>
      </x:c>
      <x:c r="AU45" s="35" t="str">
        <x:f>IF(OR($A45="",$M45="Yes",$H45="",$I45=""),"",IF(AND(AU$6&gt;=$H45,AU$6&lt;=$I45),IF(AU$6&lt;$H45+ROUNDUP(($I45-$H45+1)*$L45,0),2,1),""))</x:f>
      </x:c>
      <x:c r="AV45" s="35" t="str">
        <x:f>IF(OR($A45="",$M45="Yes",$H45="",$I45=""),"",IF(AND(AV$6&gt;=$H45,AV$6&lt;=$I45),IF(AV$6&lt;$H45+ROUNDUP(($I45-$H45+1)*$L45,0),2,1),""))</x:f>
      </x:c>
      <x:c r="AW45" s="35" t="str">
        <x:f>IF(OR($A45="",$M45="Yes",$H45="",$I45=""),"",IF(AND(AW$6&gt;=$H45,AW$6&lt;=$I45),IF(AW$6&lt;$H45+ROUNDUP(($I45-$H45+1)*$L45,0),2,1),""))</x:f>
      </x:c>
      <x:c r="AX45" s="35" t="str">
        <x:f>IF(OR($A45="",$M45="Yes",$H45="",$I45=""),"",IF(AND(AX$6&gt;=$H45,AX$6&lt;=$I45),IF(AX$6&lt;$H45+ROUNDUP(($I45-$H45+1)*$L45,0),2,1),""))</x:f>
      </x:c>
      <x:c r="AY45" s="35" t="str">
        <x:f>IF(OR($A45="",$M45="Yes",$H45="",$I45=""),"",IF(AND(AY$6&gt;=$H45,AY$6&lt;=$I45),IF(AY$6&lt;$H45+ROUNDUP(($I45-$H45+1)*$L45,0),2,1),""))</x:f>
      </x:c>
      <x:c r="AZ45" s="35" t="str">
        <x:f>IF(OR($A45="",$M45="Yes",$H45="",$I45=""),"",IF(AND(AZ$6&gt;=$H45,AZ$6&lt;=$I45),IF(AZ$6&lt;$H45+ROUNDUP(($I45-$H45+1)*$L45,0),2,1),""))</x:f>
      </x:c>
      <x:c r="BA45" s="35" t="str">
        <x:f>IF(OR($A45="",$M45="Yes",$H45="",$I45=""),"",IF(AND(BA$6&gt;=$H45,BA$6&lt;=$I45),IF(BA$6&lt;$H45+ROUNDUP(($I45-$H45+1)*$L45,0),2,1),""))</x:f>
      </x:c>
      <x:c r="BB45" s="35" t="str">
        <x:f>IF(OR($A45="",$M45="Yes",$H45="",$I45=""),"",IF(AND(BB$6&gt;=$H45,BB$6&lt;=$I45),IF(BB$6&lt;$H45+ROUNDUP(($I45-$H45+1)*$L45,0),2,1),""))</x:f>
      </x:c>
      <x:c r="BC45" s="35" t="str">
        <x:f>IF(OR($A45="",$M45="Yes",$H45="",$I45=""),"",IF(AND(BC$6&gt;=$H45,BC$6&lt;=$I45),IF(BC$6&lt;$H45+ROUNDUP(($I45-$H45+1)*$L45,0),2,1),""))</x:f>
      </x:c>
      <x:c r="BD45" s="35" t="str">
        <x:f>IF(OR($A45="",$M45="Yes",$H45="",$I45=""),"",IF(AND(BD$6&gt;=$H45,BD$6&lt;=$I45),IF(BD$6&lt;$H45+ROUNDUP(($I45-$H45+1)*$L45,0),2,1),""))</x:f>
      </x:c>
      <x:c r="BE45" s="35" t="str">
        <x:f>IF(OR($A45="",$M45="Yes",$H45="",$I45=""),"",IF(AND(BE$6&gt;=$H45,BE$6&lt;=$I45),IF(BE$6&lt;$H45+ROUNDUP(($I45-$H45+1)*$L45,0),2,1),""))</x:f>
      </x:c>
      <x:c r="BF45" s="35" t="str">
        <x:f>IF(OR($A45="",$M45="Yes",$H45="",$I45=""),"",IF(AND(BF$6&gt;=$H45,BF$6&lt;=$I45),IF(BF$6&lt;$H45+ROUNDUP(($I45-$H45+1)*$L45,0),2,1),""))</x:f>
      </x:c>
      <x:c r="BG45" s="35" t="str">
        <x:f>IF(OR($A45="",$M45="Yes",$H45="",$I45=""),"",IF(AND(BG$6&gt;=$H45,BG$6&lt;=$I45),IF(BG$6&lt;$H45+ROUNDUP(($I45-$H45+1)*$L45,0),2,1),""))</x:f>
      </x:c>
      <x:c r="BH45" s="35" t="str">
        <x:f>IF(OR($A45="",$M45="Yes",$H45="",$I45=""),"",IF(AND(BH$6&gt;=$H45,BH$6&lt;=$I45),IF(BH$6&lt;$H45+ROUNDUP(($I45-$H45+1)*$L45,0),2,1),""))</x:f>
      </x:c>
      <x:c r="BI45" s="35" t="str">
        <x:f>IF(OR($A45="",$M45="Yes",$H45="",$I45=""),"",IF(AND(BI$6&gt;=$H45,BI$6&lt;=$I45),IF(BI$6&lt;$H45+ROUNDUP(($I45-$H45+1)*$L45,0),2,1),""))</x:f>
      </x:c>
      <x:c r="BJ45" s="35" t="str">
        <x:f>IF(OR($A45="",$M45="Yes",$H45="",$I45=""),"",IF(AND(BJ$6&gt;=$H45,BJ$6&lt;=$I45),IF(BJ$6&lt;$H45+ROUNDUP(($I45-$H45+1)*$L45,0),2,1),""))</x:f>
      </x:c>
      <x:c r="BK45" s="35" t="str">
        <x:f>IF(OR($A45="",$M45="Yes",$H45="",$I45=""),"",IF(AND(BK$6&gt;=$H45,BK$6&lt;=$I45),IF(BK$6&lt;$H45+ROUNDUP(($I45-$H45+1)*$L45,0),2,1),""))</x:f>
      </x:c>
      <x:c r="BL45" s="35" t="str">
        <x:f>IF(OR($A45="",$M45="Yes",$H45="",$I45=""),"",IF(AND(BL$6&gt;=$H45,BL$6&lt;=$I45),IF(BL$6&lt;$H45+ROUNDUP(($I45-$H45+1)*$L45,0),2,1),""))</x:f>
      </x:c>
      <x:c r="BM45" s="35" t="str">
        <x:f>IF(OR($A45="",$M45="Yes",$H45="",$I45=""),"",IF(AND(BM$6&gt;=$H45,BM$6&lt;=$I45),IF(BM$6&lt;$H45+ROUNDUP(($I45-$H45+1)*$L45,0),2,1),""))</x:f>
      </x:c>
      <x:c r="BN45" s="35" t="str">
        <x:f>IF(OR($A45="",$M45="Yes",$H45="",$I45=""),"",IF(AND(BN$6&gt;=$H45,BN$6&lt;=$I45),IF(BN$6&lt;$H45+ROUNDUP(($I45-$H45+1)*$L45,0),2,1),""))</x:f>
      </x:c>
      <x:c r="BO45" s="35" t="str">
        <x:f>IF(OR($A45="",$M45="Yes",$H45="",$I45=""),"",IF(AND(BO$6&gt;=$H45,BO$6&lt;=$I45),IF(BO$6&lt;$H45+ROUNDUP(($I45-$H45+1)*$L45,0),2,1),""))</x:f>
      </x:c>
      <x:c r="BP45" s="35" t="str">
        <x:f>IF(OR($A45="",$M45="Yes",$H45="",$I45=""),"",IF(AND(BP$6&gt;=$H45,BP$6&lt;=$I45),IF(BP$6&lt;$H45+ROUNDUP(($I45-$H45+1)*$L45,0),2,1),""))</x:f>
      </x:c>
      <x:c r="BQ45" s="35" t="str">
        <x:f>IF(OR($A45="",$M45="Yes",$H45="",$I45=""),"",IF(AND(BQ$6&gt;=$H45,BQ$6&lt;=$I45),IF(BQ$6&lt;$H45+ROUNDUP(($I45-$H45+1)*$L45,0),2,1),""))</x:f>
      </x:c>
      <x:c r="BR45" s="35" t="str">
        <x:f>IF(OR($A45="",$M45="Yes",$H45="",$I45=""),"",IF(AND(BR$6&gt;=$H45,BR$6&lt;=$I45),IF(BR$6&lt;$H45+ROUNDUP(($I45-$H45+1)*$L45,0),2,1),""))</x:f>
      </x:c>
      <x:c r="BS45" s="35" t="str">
        <x:f>IF(OR($A45="",$M45="Yes",$H45="",$I45=""),"",IF(AND(BS$6&gt;=$H45,BS$6&lt;=$I45),IF(BS$6&lt;$H45+ROUNDUP(($I45-$H45+1)*$L45,0),2,1),""))</x:f>
      </x:c>
      <x:c r="BT45" s="35" t="str">
        <x:f>IF(OR($A45="",$M45="Yes",$H45="",$I45=""),"",IF(AND(BT$6&gt;=$H45,BT$6&lt;=$I45),IF(BT$6&lt;$H45+ROUNDUP(($I45-$H45+1)*$L45,0),2,1),""))</x:f>
      </x:c>
      <x:c r="BU45" s="35" t="str">
        <x:f>IF(OR($A45="",$M45="Yes",$H45="",$I45=""),"",IF(AND(BU$6&gt;=$H45,BU$6&lt;=$I45),IF(BU$6&lt;$H45+ROUNDUP(($I45-$H45+1)*$L45,0),2,1),""))</x:f>
      </x:c>
      <x:c r="BV45" s="35" t="str">
        <x:f>IF(OR($A45="",$M45="Yes",$H45="",$I45=""),"",IF(AND(BV$6&gt;=$H45,BV$6&lt;=$I45),IF(BV$6&lt;$H45+ROUNDUP(($I45-$H45+1)*$L45,0),2,1),""))</x:f>
      </x:c>
      <x:c r="BW45" s="35" t="str">
        <x:f>IF(OR($A45="",$M45="Yes",$H45="",$I45=""),"",IF(AND(BW$6&gt;=$H45,BW$6&lt;=$I45),IF(BW$6&lt;$H45+ROUNDUP(($I45-$H45+1)*$L45,0),2,1),""))</x:f>
      </x:c>
      <x:c r="BX45" s="35" t="str">
        <x:f>IF(OR($A45="",$M45="Yes",$H45="",$I45=""),"",IF(AND(BX$6&gt;=$H45,BX$6&lt;=$I45),IF(BX$6&lt;$H45+ROUNDUP(($I45-$H45+1)*$L45,0),2,1),""))</x:f>
      </x:c>
      <x:c r="BY45" s="35" t="str">
        <x:f>IF(OR($A45="",$M45="Yes",$H45="",$I45=""),"",IF(AND(BY$6&gt;=$H45,BY$6&lt;=$I45),IF(BY$6&lt;$H45+ROUNDUP(($I45-$H45+1)*$L45,0),2,1),""))</x:f>
      </x:c>
      <x:c r="BZ45" s="35" t="str">
        <x:f>IF(OR($A45="",$M45="Yes",$H45="",$I45=""),"",IF(AND(BZ$6&gt;=$H45,BZ$6&lt;=$I45),IF(BZ$6&lt;$H45+ROUNDUP(($I45-$H45+1)*$L45,0),2,1),""))</x:f>
      </x:c>
      <x:c r="CA45" s="35" t="str">
        <x:f>IF(OR($A45="",$M45="Yes",$H45="",$I45=""),"",IF(AND(CA$6&gt;=$H45,CA$6&lt;=$I45),IF(CA$6&lt;$H45+ROUNDUP(($I45-$H45+1)*$L45,0),2,1),""))</x:f>
      </x:c>
    </x:row>
    <x:row r="46" ht="24" customHeight="1">
      <x:c r="A46" s="5"/>
      <x:c r="B46" s="5"/>
      <x:c r="C46" s="5"/>
      <x:c r="D46" s="5"/>
      <x:c r="E46" s="5"/>
      <x:c r="F46" s="5"/>
      <x:c r="G46" s="5"/>
      <x:c r="H46" s="10"/>
      <x:c r="I46" s="10"/>
      <x:c r="J46" s="10"/>
      <x:c r="K46" s="10"/>
      <x:c r="L46" s="11"/>
      <x:c r="M46" s="5"/>
      <x:c r="N46" s="16" t="str">
        <x:f>IF(A46="","",IF(M46="Yes","Cancelled",IF(ISBLANK(L46),"Missing %",IF(L46&gt;=1,"Completed",IF(OR(L46&gt;0,NOT(ISBLANK(J46))),"In progress","Not started")))))</x:f>
      </x:c>
      <x:c r="O46" s="16" t="str">
        <x:f>IF(OR(A46="",N46="Completed",N46="Cancelled"),"",IF(ISBLANK(I46),"Missing deadline",IF(I46&lt;'Dashboard'!$B$5,"Overdue",IF(I46='Dashboard'!$B$5,"Due today",IF(I46&lt;='Dashboard'!$B$5+'Dashboard'!$B$6,"Due soon",IF(AND(N46="Not started",H46&lt;'Dashboard'!$B$5),"Starting late",""))))))</x:f>
      </x:c>
      <x:c r="P46" s="5"/>
      <x:c r="Q46" s="16" t="str">
        <x:f>IF(A46="","",IF(COUNTIFS('Tasks &amp; Gantt'!$A$7:$A$155,A46)&gt;1,"Duplicate task ID",IF(COUNTIFS('Campaigns &amp; Budget'!$A$7:$A$8,B46)&lt;&gt;1,"Unknown campaign",IF(OR(ISBLANK(H46),ISBLANK(I46),E46="",ISBLANK(L46)),"Missing dates / PIC / %",IF(OR(L46&lt;0,L46&gt;1),"Invalid completion",IF(I46&lt;H46,"Deadline before start",IF(AND(NOT(ISBLANK(K46)),L46&lt;&gt;1),"Finish entered but not 100%",IF(AND(NOT(ISBLANK(J46)),NOT(ISBLANK(K46)),K46&lt;J46),"Finish before start",""))))))))</x:f>
      </x:c>
      <x:c r="T46" s="35" t="str">
        <x:f>IF(OR($A46="",$M46="Yes",$H46="",$I46=""),"",IF(AND(T$6&gt;=$H46,T$6&lt;=$I46),IF(T$6&lt;$H46+ROUNDUP(($I46-$H46+1)*$L46,0),2,1),""))</x:f>
      </x:c>
      <x:c r="U46" s="35" t="str">
        <x:f>IF(OR($A46="",$M46="Yes",$H46="",$I46=""),"",IF(AND(U$6&gt;=$H46,U$6&lt;=$I46),IF(U$6&lt;$H46+ROUNDUP(($I46-$H46+1)*$L46,0),2,1),""))</x:f>
      </x:c>
      <x:c r="V46" s="35" t="str">
        <x:f>IF(OR($A46="",$M46="Yes",$H46="",$I46=""),"",IF(AND(V$6&gt;=$H46,V$6&lt;=$I46),IF(V$6&lt;$H46+ROUNDUP(($I46-$H46+1)*$L46,0),2,1),""))</x:f>
      </x:c>
      <x:c r="W46" s="35" t="str">
        <x:f>IF(OR($A46="",$M46="Yes",$H46="",$I46=""),"",IF(AND(W$6&gt;=$H46,W$6&lt;=$I46),IF(W$6&lt;$H46+ROUNDUP(($I46-$H46+1)*$L46,0),2,1),""))</x:f>
      </x:c>
      <x:c r="X46" s="35" t="str">
        <x:f>IF(OR($A46="",$M46="Yes",$H46="",$I46=""),"",IF(AND(X$6&gt;=$H46,X$6&lt;=$I46),IF(X$6&lt;$H46+ROUNDUP(($I46-$H46+1)*$L46,0),2,1),""))</x:f>
      </x:c>
      <x:c r="Y46" s="35" t="str">
        <x:f>IF(OR($A46="",$M46="Yes",$H46="",$I46=""),"",IF(AND(Y$6&gt;=$H46,Y$6&lt;=$I46),IF(Y$6&lt;$H46+ROUNDUP(($I46-$H46+1)*$L46,0),2,1),""))</x:f>
      </x:c>
      <x:c r="Z46" s="35" t="str">
        <x:f>IF(OR($A46="",$M46="Yes",$H46="",$I46=""),"",IF(AND(Z$6&gt;=$H46,Z$6&lt;=$I46),IF(Z$6&lt;$H46+ROUNDUP(($I46-$H46+1)*$L46,0),2,1),""))</x:f>
      </x:c>
      <x:c r="AA46" s="35" t="str">
        <x:f>IF(OR($A46="",$M46="Yes",$H46="",$I46=""),"",IF(AND(AA$6&gt;=$H46,AA$6&lt;=$I46),IF(AA$6&lt;$H46+ROUNDUP(($I46-$H46+1)*$L46,0),2,1),""))</x:f>
      </x:c>
      <x:c r="AB46" s="35" t="str">
        <x:f>IF(OR($A46="",$M46="Yes",$H46="",$I46=""),"",IF(AND(AB$6&gt;=$H46,AB$6&lt;=$I46),IF(AB$6&lt;$H46+ROUNDUP(($I46-$H46+1)*$L46,0),2,1),""))</x:f>
      </x:c>
      <x:c r="AC46" s="35" t="str">
        <x:f>IF(OR($A46="",$M46="Yes",$H46="",$I46=""),"",IF(AND(AC$6&gt;=$H46,AC$6&lt;=$I46),IF(AC$6&lt;$H46+ROUNDUP(($I46-$H46+1)*$L46,0),2,1),""))</x:f>
      </x:c>
      <x:c r="AD46" s="35" t="str">
        <x:f>IF(OR($A46="",$M46="Yes",$H46="",$I46=""),"",IF(AND(AD$6&gt;=$H46,AD$6&lt;=$I46),IF(AD$6&lt;$H46+ROUNDUP(($I46-$H46+1)*$L46,0),2,1),""))</x:f>
      </x:c>
      <x:c r="AE46" s="35" t="str">
        <x:f>IF(OR($A46="",$M46="Yes",$H46="",$I46=""),"",IF(AND(AE$6&gt;=$H46,AE$6&lt;=$I46),IF(AE$6&lt;$H46+ROUNDUP(($I46-$H46+1)*$L46,0),2,1),""))</x:f>
      </x:c>
      <x:c r="AF46" s="35" t="str">
        <x:f>IF(OR($A46="",$M46="Yes",$H46="",$I46=""),"",IF(AND(AF$6&gt;=$H46,AF$6&lt;=$I46),IF(AF$6&lt;$H46+ROUNDUP(($I46-$H46+1)*$L46,0),2,1),""))</x:f>
      </x:c>
      <x:c r="AG46" s="35" t="str">
        <x:f>IF(OR($A46="",$M46="Yes",$H46="",$I46=""),"",IF(AND(AG$6&gt;=$H46,AG$6&lt;=$I46),IF(AG$6&lt;$H46+ROUNDUP(($I46-$H46+1)*$L46,0),2,1),""))</x:f>
      </x:c>
      <x:c r="AH46" s="35" t="str">
        <x:f>IF(OR($A46="",$M46="Yes",$H46="",$I46=""),"",IF(AND(AH$6&gt;=$H46,AH$6&lt;=$I46),IF(AH$6&lt;$H46+ROUNDUP(($I46-$H46+1)*$L46,0),2,1),""))</x:f>
      </x:c>
      <x:c r="AI46" s="35" t="str">
        <x:f>IF(OR($A46="",$M46="Yes",$H46="",$I46=""),"",IF(AND(AI$6&gt;=$H46,AI$6&lt;=$I46),IF(AI$6&lt;$H46+ROUNDUP(($I46-$H46+1)*$L46,0),2,1),""))</x:f>
      </x:c>
      <x:c r="AJ46" s="35" t="str">
        <x:f>IF(OR($A46="",$M46="Yes",$H46="",$I46=""),"",IF(AND(AJ$6&gt;=$H46,AJ$6&lt;=$I46),IF(AJ$6&lt;$H46+ROUNDUP(($I46-$H46+1)*$L46,0),2,1),""))</x:f>
      </x:c>
      <x:c r="AK46" s="35" t="str">
        <x:f>IF(OR($A46="",$M46="Yes",$H46="",$I46=""),"",IF(AND(AK$6&gt;=$H46,AK$6&lt;=$I46),IF(AK$6&lt;$H46+ROUNDUP(($I46-$H46+1)*$L46,0),2,1),""))</x:f>
      </x:c>
      <x:c r="AL46" s="35" t="str">
        <x:f>IF(OR($A46="",$M46="Yes",$H46="",$I46=""),"",IF(AND(AL$6&gt;=$H46,AL$6&lt;=$I46),IF(AL$6&lt;$H46+ROUNDUP(($I46-$H46+1)*$L46,0),2,1),""))</x:f>
      </x:c>
      <x:c r="AM46" s="35" t="str">
        <x:f>IF(OR($A46="",$M46="Yes",$H46="",$I46=""),"",IF(AND(AM$6&gt;=$H46,AM$6&lt;=$I46),IF(AM$6&lt;$H46+ROUNDUP(($I46-$H46+1)*$L46,0),2,1),""))</x:f>
      </x:c>
      <x:c r="AN46" s="35" t="str">
        <x:f>IF(OR($A46="",$M46="Yes",$H46="",$I46=""),"",IF(AND(AN$6&gt;=$H46,AN$6&lt;=$I46),IF(AN$6&lt;$H46+ROUNDUP(($I46-$H46+1)*$L46,0),2,1),""))</x:f>
      </x:c>
      <x:c r="AO46" s="35" t="str">
        <x:f>IF(OR($A46="",$M46="Yes",$H46="",$I46=""),"",IF(AND(AO$6&gt;=$H46,AO$6&lt;=$I46),IF(AO$6&lt;$H46+ROUNDUP(($I46-$H46+1)*$L46,0),2,1),""))</x:f>
      </x:c>
      <x:c r="AP46" s="35" t="str">
        <x:f>IF(OR($A46="",$M46="Yes",$H46="",$I46=""),"",IF(AND(AP$6&gt;=$H46,AP$6&lt;=$I46),IF(AP$6&lt;$H46+ROUNDUP(($I46-$H46+1)*$L46,0),2,1),""))</x:f>
      </x:c>
      <x:c r="AQ46" s="35" t="str">
        <x:f>IF(OR($A46="",$M46="Yes",$H46="",$I46=""),"",IF(AND(AQ$6&gt;=$H46,AQ$6&lt;=$I46),IF(AQ$6&lt;$H46+ROUNDUP(($I46-$H46+1)*$L46,0),2,1),""))</x:f>
      </x:c>
      <x:c r="AR46" s="35" t="str">
        <x:f>IF(OR($A46="",$M46="Yes",$H46="",$I46=""),"",IF(AND(AR$6&gt;=$H46,AR$6&lt;=$I46),IF(AR$6&lt;$H46+ROUNDUP(($I46-$H46+1)*$L46,0),2,1),""))</x:f>
      </x:c>
      <x:c r="AS46" s="35" t="str">
        <x:f>IF(OR($A46="",$M46="Yes",$H46="",$I46=""),"",IF(AND(AS$6&gt;=$H46,AS$6&lt;=$I46),IF(AS$6&lt;$H46+ROUNDUP(($I46-$H46+1)*$L46,0),2,1),""))</x:f>
      </x:c>
      <x:c r="AT46" s="35" t="str">
        <x:f>IF(OR($A46="",$M46="Yes",$H46="",$I46=""),"",IF(AND(AT$6&gt;=$H46,AT$6&lt;=$I46),IF(AT$6&lt;$H46+ROUNDUP(($I46-$H46+1)*$L46,0),2,1),""))</x:f>
      </x:c>
      <x:c r="AU46" s="35" t="str">
        <x:f>IF(OR($A46="",$M46="Yes",$H46="",$I46=""),"",IF(AND(AU$6&gt;=$H46,AU$6&lt;=$I46),IF(AU$6&lt;$H46+ROUNDUP(($I46-$H46+1)*$L46,0),2,1),""))</x:f>
      </x:c>
      <x:c r="AV46" s="35" t="str">
        <x:f>IF(OR($A46="",$M46="Yes",$H46="",$I46=""),"",IF(AND(AV$6&gt;=$H46,AV$6&lt;=$I46),IF(AV$6&lt;$H46+ROUNDUP(($I46-$H46+1)*$L46,0),2,1),""))</x:f>
      </x:c>
      <x:c r="AW46" s="35" t="str">
        <x:f>IF(OR($A46="",$M46="Yes",$H46="",$I46=""),"",IF(AND(AW$6&gt;=$H46,AW$6&lt;=$I46),IF(AW$6&lt;$H46+ROUNDUP(($I46-$H46+1)*$L46,0),2,1),""))</x:f>
      </x:c>
      <x:c r="AX46" s="35" t="str">
        <x:f>IF(OR($A46="",$M46="Yes",$H46="",$I46=""),"",IF(AND(AX$6&gt;=$H46,AX$6&lt;=$I46),IF(AX$6&lt;$H46+ROUNDUP(($I46-$H46+1)*$L46,0),2,1),""))</x:f>
      </x:c>
      <x:c r="AY46" s="35" t="str">
        <x:f>IF(OR($A46="",$M46="Yes",$H46="",$I46=""),"",IF(AND(AY$6&gt;=$H46,AY$6&lt;=$I46),IF(AY$6&lt;$H46+ROUNDUP(($I46-$H46+1)*$L46,0),2,1),""))</x:f>
      </x:c>
      <x:c r="AZ46" s="35" t="str">
        <x:f>IF(OR($A46="",$M46="Yes",$H46="",$I46=""),"",IF(AND(AZ$6&gt;=$H46,AZ$6&lt;=$I46),IF(AZ$6&lt;$H46+ROUNDUP(($I46-$H46+1)*$L46,0),2,1),""))</x:f>
      </x:c>
      <x:c r="BA46" s="35" t="str">
        <x:f>IF(OR($A46="",$M46="Yes",$H46="",$I46=""),"",IF(AND(BA$6&gt;=$H46,BA$6&lt;=$I46),IF(BA$6&lt;$H46+ROUNDUP(($I46-$H46+1)*$L46,0),2,1),""))</x:f>
      </x:c>
      <x:c r="BB46" s="35" t="str">
        <x:f>IF(OR($A46="",$M46="Yes",$H46="",$I46=""),"",IF(AND(BB$6&gt;=$H46,BB$6&lt;=$I46),IF(BB$6&lt;$H46+ROUNDUP(($I46-$H46+1)*$L46,0),2,1),""))</x:f>
      </x:c>
      <x:c r="BC46" s="35" t="str">
        <x:f>IF(OR($A46="",$M46="Yes",$H46="",$I46=""),"",IF(AND(BC$6&gt;=$H46,BC$6&lt;=$I46),IF(BC$6&lt;$H46+ROUNDUP(($I46-$H46+1)*$L46,0),2,1),""))</x:f>
      </x:c>
      <x:c r="BD46" s="35" t="str">
        <x:f>IF(OR($A46="",$M46="Yes",$H46="",$I46=""),"",IF(AND(BD$6&gt;=$H46,BD$6&lt;=$I46),IF(BD$6&lt;$H46+ROUNDUP(($I46-$H46+1)*$L46,0),2,1),""))</x:f>
      </x:c>
      <x:c r="BE46" s="35" t="str">
        <x:f>IF(OR($A46="",$M46="Yes",$H46="",$I46=""),"",IF(AND(BE$6&gt;=$H46,BE$6&lt;=$I46),IF(BE$6&lt;$H46+ROUNDUP(($I46-$H46+1)*$L46,0),2,1),""))</x:f>
      </x:c>
      <x:c r="BF46" s="35" t="str">
        <x:f>IF(OR($A46="",$M46="Yes",$H46="",$I46=""),"",IF(AND(BF$6&gt;=$H46,BF$6&lt;=$I46),IF(BF$6&lt;$H46+ROUNDUP(($I46-$H46+1)*$L46,0),2,1),""))</x:f>
      </x:c>
      <x:c r="BG46" s="35" t="str">
        <x:f>IF(OR($A46="",$M46="Yes",$H46="",$I46=""),"",IF(AND(BG$6&gt;=$H46,BG$6&lt;=$I46),IF(BG$6&lt;$H46+ROUNDUP(($I46-$H46+1)*$L46,0),2,1),""))</x:f>
      </x:c>
      <x:c r="BH46" s="35" t="str">
        <x:f>IF(OR($A46="",$M46="Yes",$H46="",$I46=""),"",IF(AND(BH$6&gt;=$H46,BH$6&lt;=$I46),IF(BH$6&lt;$H46+ROUNDUP(($I46-$H46+1)*$L46,0),2,1),""))</x:f>
      </x:c>
      <x:c r="BI46" s="35" t="str">
        <x:f>IF(OR($A46="",$M46="Yes",$H46="",$I46=""),"",IF(AND(BI$6&gt;=$H46,BI$6&lt;=$I46),IF(BI$6&lt;$H46+ROUNDUP(($I46-$H46+1)*$L46,0),2,1),""))</x:f>
      </x:c>
      <x:c r="BJ46" s="35" t="str">
        <x:f>IF(OR($A46="",$M46="Yes",$H46="",$I46=""),"",IF(AND(BJ$6&gt;=$H46,BJ$6&lt;=$I46),IF(BJ$6&lt;$H46+ROUNDUP(($I46-$H46+1)*$L46,0),2,1),""))</x:f>
      </x:c>
      <x:c r="BK46" s="35" t="str">
        <x:f>IF(OR($A46="",$M46="Yes",$H46="",$I46=""),"",IF(AND(BK$6&gt;=$H46,BK$6&lt;=$I46),IF(BK$6&lt;$H46+ROUNDUP(($I46-$H46+1)*$L46,0),2,1),""))</x:f>
      </x:c>
      <x:c r="BL46" s="35" t="str">
        <x:f>IF(OR($A46="",$M46="Yes",$H46="",$I46=""),"",IF(AND(BL$6&gt;=$H46,BL$6&lt;=$I46),IF(BL$6&lt;$H46+ROUNDUP(($I46-$H46+1)*$L46,0),2,1),""))</x:f>
      </x:c>
      <x:c r="BM46" s="35" t="str">
        <x:f>IF(OR($A46="",$M46="Yes",$H46="",$I46=""),"",IF(AND(BM$6&gt;=$H46,BM$6&lt;=$I46),IF(BM$6&lt;$H46+ROUNDUP(($I46-$H46+1)*$L46,0),2,1),""))</x:f>
      </x:c>
      <x:c r="BN46" s="35" t="str">
        <x:f>IF(OR($A46="",$M46="Yes",$H46="",$I46=""),"",IF(AND(BN$6&gt;=$H46,BN$6&lt;=$I46),IF(BN$6&lt;$H46+ROUNDUP(($I46-$H46+1)*$L46,0),2,1),""))</x:f>
      </x:c>
      <x:c r="BO46" s="35" t="str">
        <x:f>IF(OR($A46="",$M46="Yes",$H46="",$I46=""),"",IF(AND(BO$6&gt;=$H46,BO$6&lt;=$I46),IF(BO$6&lt;$H46+ROUNDUP(($I46-$H46+1)*$L46,0),2,1),""))</x:f>
      </x:c>
      <x:c r="BP46" s="35" t="str">
        <x:f>IF(OR($A46="",$M46="Yes",$H46="",$I46=""),"",IF(AND(BP$6&gt;=$H46,BP$6&lt;=$I46),IF(BP$6&lt;$H46+ROUNDUP(($I46-$H46+1)*$L46,0),2,1),""))</x:f>
      </x:c>
      <x:c r="BQ46" s="35" t="str">
        <x:f>IF(OR($A46="",$M46="Yes",$H46="",$I46=""),"",IF(AND(BQ$6&gt;=$H46,BQ$6&lt;=$I46),IF(BQ$6&lt;$H46+ROUNDUP(($I46-$H46+1)*$L46,0),2,1),""))</x:f>
      </x:c>
      <x:c r="BR46" s="35" t="str">
        <x:f>IF(OR($A46="",$M46="Yes",$H46="",$I46=""),"",IF(AND(BR$6&gt;=$H46,BR$6&lt;=$I46),IF(BR$6&lt;$H46+ROUNDUP(($I46-$H46+1)*$L46,0),2,1),""))</x:f>
      </x:c>
      <x:c r="BS46" s="35" t="str">
        <x:f>IF(OR($A46="",$M46="Yes",$H46="",$I46=""),"",IF(AND(BS$6&gt;=$H46,BS$6&lt;=$I46),IF(BS$6&lt;$H46+ROUNDUP(($I46-$H46+1)*$L46,0),2,1),""))</x:f>
      </x:c>
      <x:c r="BT46" s="35" t="str">
        <x:f>IF(OR($A46="",$M46="Yes",$H46="",$I46=""),"",IF(AND(BT$6&gt;=$H46,BT$6&lt;=$I46),IF(BT$6&lt;$H46+ROUNDUP(($I46-$H46+1)*$L46,0),2,1),""))</x:f>
      </x:c>
      <x:c r="BU46" s="35" t="str">
        <x:f>IF(OR($A46="",$M46="Yes",$H46="",$I46=""),"",IF(AND(BU$6&gt;=$H46,BU$6&lt;=$I46),IF(BU$6&lt;$H46+ROUNDUP(($I46-$H46+1)*$L46,0),2,1),""))</x:f>
      </x:c>
      <x:c r="BV46" s="35" t="str">
        <x:f>IF(OR($A46="",$M46="Yes",$H46="",$I46=""),"",IF(AND(BV$6&gt;=$H46,BV$6&lt;=$I46),IF(BV$6&lt;$H46+ROUNDUP(($I46-$H46+1)*$L46,0),2,1),""))</x:f>
      </x:c>
      <x:c r="BW46" s="35" t="str">
        <x:f>IF(OR($A46="",$M46="Yes",$H46="",$I46=""),"",IF(AND(BW$6&gt;=$H46,BW$6&lt;=$I46),IF(BW$6&lt;$H46+ROUNDUP(($I46-$H46+1)*$L46,0),2,1),""))</x:f>
      </x:c>
      <x:c r="BX46" s="35" t="str">
        <x:f>IF(OR($A46="",$M46="Yes",$H46="",$I46=""),"",IF(AND(BX$6&gt;=$H46,BX$6&lt;=$I46),IF(BX$6&lt;$H46+ROUNDUP(($I46-$H46+1)*$L46,0),2,1),""))</x:f>
      </x:c>
      <x:c r="BY46" s="35" t="str">
        <x:f>IF(OR($A46="",$M46="Yes",$H46="",$I46=""),"",IF(AND(BY$6&gt;=$H46,BY$6&lt;=$I46),IF(BY$6&lt;$H46+ROUNDUP(($I46-$H46+1)*$L46,0),2,1),""))</x:f>
      </x:c>
      <x:c r="BZ46" s="35" t="str">
        <x:f>IF(OR($A46="",$M46="Yes",$H46="",$I46=""),"",IF(AND(BZ$6&gt;=$H46,BZ$6&lt;=$I46),IF(BZ$6&lt;$H46+ROUNDUP(($I46-$H46+1)*$L46,0),2,1),""))</x:f>
      </x:c>
      <x:c r="CA46" s="35" t="str">
        <x:f>IF(OR($A46="",$M46="Yes",$H46="",$I46=""),"",IF(AND(CA$6&gt;=$H46,CA$6&lt;=$I46),IF(CA$6&lt;$H46+ROUNDUP(($I46-$H46+1)*$L46,0),2,1),""))</x:f>
      </x:c>
    </x:row>
    <x:row r="47" ht="24" customHeight="1">
      <x:c r="A47" s="5"/>
      <x:c r="B47" s="5"/>
      <x:c r="C47" s="5"/>
      <x:c r="D47" s="5"/>
      <x:c r="E47" s="5"/>
      <x:c r="F47" s="5"/>
      <x:c r="G47" s="5"/>
      <x:c r="H47" s="10"/>
      <x:c r="I47" s="10"/>
      <x:c r="J47" s="10"/>
      <x:c r="K47" s="10"/>
      <x:c r="L47" s="11"/>
      <x:c r="M47" s="5"/>
      <x:c r="N47" s="16" t="str">
        <x:f>IF(A47="","",IF(M47="Yes","Cancelled",IF(ISBLANK(L47),"Missing %",IF(L47&gt;=1,"Completed",IF(OR(L47&gt;0,NOT(ISBLANK(J47))),"In progress","Not started")))))</x:f>
      </x:c>
      <x:c r="O47" s="16" t="str">
        <x:f>IF(OR(A47="",N47="Completed",N47="Cancelled"),"",IF(ISBLANK(I47),"Missing deadline",IF(I47&lt;'Dashboard'!$B$5,"Overdue",IF(I47='Dashboard'!$B$5,"Due today",IF(I47&lt;='Dashboard'!$B$5+'Dashboard'!$B$6,"Due soon",IF(AND(N47="Not started",H47&lt;'Dashboard'!$B$5),"Starting late",""))))))</x:f>
      </x:c>
      <x:c r="P47" s="5"/>
      <x:c r="Q47" s="16" t="str">
        <x:f>IF(A47="","",IF(COUNTIFS('Tasks &amp; Gantt'!$A$7:$A$155,A47)&gt;1,"Duplicate task ID",IF(COUNTIFS('Campaigns &amp; Budget'!$A$7:$A$8,B47)&lt;&gt;1,"Unknown campaign",IF(OR(ISBLANK(H47),ISBLANK(I47),E47="",ISBLANK(L47)),"Missing dates / PIC / %",IF(OR(L47&lt;0,L47&gt;1),"Invalid completion",IF(I47&lt;H47,"Deadline before start",IF(AND(NOT(ISBLANK(K47)),L47&lt;&gt;1),"Finish entered but not 100%",IF(AND(NOT(ISBLANK(J47)),NOT(ISBLANK(K47)),K47&lt;J47),"Finish before start",""))))))))</x:f>
      </x:c>
      <x:c r="T47" s="35" t="str">
        <x:f>IF(OR($A47="",$M47="Yes",$H47="",$I47=""),"",IF(AND(T$6&gt;=$H47,T$6&lt;=$I47),IF(T$6&lt;$H47+ROUNDUP(($I47-$H47+1)*$L47,0),2,1),""))</x:f>
      </x:c>
      <x:c r="U47" s="35" t="str">
        <x:f>IF(OR($A47="",$M47="Yes",$H47="",$I47=""),"",IF(AND(U$6&gt;=$H47,U$6&lt;=$I47),IF(U$6&lt;$H47+ROUNDUP(($I47-$H47+1)*$L47,0),2,1),""))</x:f>
      </x:c>
      <x:c r="V47" s="35" t="str">
        <x:f>IF(OR($A47="",$M47="Yes",$H47="",$I47=""),"",IF(AND(V$6&gt;=$H47,V$6&lt;=$I47),IF(V$6&lt;$H47+ROUNDUP(($I47-$H47+1)*$L47,0),2,1),""))</x:f>
      </x:c>
      <x:c r="W47" s="35" t="str">
        <x:f>IF(OR($A47="",$M47="Yes",$H47="",$I47=""),"",IF(AND(W$6&gt;=$H47,W$6&lt;=$I47),IF(W$6&lt;$H47+ROUNDUP(($I47-$H47+1)*$L47,0),2,1),""))</x:f>
      </x:c>
      <x:c r="X47" s="35" t="str">
        <x:f>IF(OR($A47="",$M47="Yes",$H47="",$I47=""),"",IF(AND(X$6&gt;=$H47,X$6&lt;=$I47),IF(X$6&lt;$H47+ROUNDUP(($I47-$H47+1)*$L47,0),2,1),""))</x:f>
      </x:c>
      <x:c r="Y47" s="35" t="str">
        <x:f>IF(OR($A47="",$M47="Yes",$H47="",$I47=""),"",IF(AND(Y$6&gt;=$H47,Y$6&lt;=$I47),IF(Y$6&lt;$H47+ROUNDUP(($I47-$H47+1)*$L47,0),2,1),""))</x:f>
      </x:c>
      <x:c r="Z47" s="35" t="str">
        <x:f>IF(OR($A47="",$M47="Yes",$H47="",$I47=""),"",IF(AND(Z$6&gt;=$H47,Z$6&lt;=$I47),IF(Z$6&lt;$H47+ROUNDUP(($I47-$H47+1)*$L47,0),2,1),""))</x:f>
      </x:c>
      <x:c r="AA47" s="35" t="str">
        <x:f>IF(OR($A47="",$M47="Yes",$H47="",$I47=""),"",IF(AND(AA$6&gt;=$H47,AA$6&lt;=$I47),IF(AA$6&lt;$H47+ROUNDUP(($I47-$H47+1)*$L47,0),2,1),""))</x:f>
      </x:c>
      <x:c r="AB47" s="35" t="str">
        <x:f>IF(OR($A47="",$M47="Yes",$H47="",$I47=""),"",IF(AND(AB$6&gt;=$H47,AB$6&lt;=$I47),IF(AB$6&lt;$H47+ROUNDUP(($I47-$H47+1)*$L47,0),2,1),""))</x:f>
      </x:c>
      <x:c r="AC47" s="35" t="str">
        <x:f>IF(OR($A47="",$M47="Yes",$H47="",$I47=""),"",IF(AND(AC$6&gt;=$H47,AC$6&lt;=$I47),IF(AC$6&lt;$H47+ROUNDUP(($I47-$H47+1)*$L47,0),2,1),""))</x:f>
      </x:c>
      <x:c r="AD47" s="35" t="str">
        <x:f>IF(OR($A47="",$M47="Yes",$H47="",$I47=""),"",IF(AND(AD$6&gt;=$H47,AD$6&lt;=$I47),IF(AD$6&lt;$H47+ROUNDUP(($I47-$H47+1)*$L47,0),2,1),""))</x:f>
      </x:c>
      <x:c r="AE47" s="35" t="str">
        <x:f>IF(OR($A47="",$M47="Yes",$H47="",$I47=""),"",IF(AND(AE$6&gt;=$H47,AE$6&lt;=$I47),IF(AE$6&lt;$H47+ROUNDUP(($I47-$H47+1)*$L47,0),2,1),""))</x:f>
      </x:c>
      <x:c r="AF47" s="35" t="str">
        <x:f>IF(OR($A47="",$M47="Yes",$H47="",$I47=""),"",IF(AND(AF$6&gt;=$H47,AF$6&lt;=$I47),IF(AF$6&lt;$H47+ROUNDUP(($I47-$H47+1)*$L47,0),2,1),""))</x:f>
      </x:c>
      <x:c r="AG47" s="35" t="str">
        <x:f>IF(OR($A47="",$M47="Yes",$H47="",$I47=""),"",IF(AND(AG$6&gt;=$H47,AG$6&lt;=$I47),IF(AG$6&lt;$H47+ROUNDUP(($I47-$H47+1)*$L47,0),2,1),""))</x:f>
      </x:c>
      <x:c r="AH47" s="35" t="str">
        <x:f>IF(OR($A47="",$M47="Yes",$H47="",$I47=""),"",IF(AND(AH$6&gt;=$H47,AH$6&lt;=$I47),IF(AH$6&lt;$H47+ROUNDUP(($I47-$H47+1)*$L47,0),2,1),""))</x:f>
      </x:c>
      <x:c r="AI47" s="35" t="str">
        <x:f>IF(OR($A47="",$M47="Yes",$H47="",$I47=""),"",IF(AND(AI$6&gt;=$H47,AI$6&lt;=$I47),IF(AI$6&lt;$H47+ROUNDUP(($I47-$H47+1)*$L47,0),2,1),""))</x:f>
      </x:c>
      <x:c r="AJ47" s="35" t="str">
        <x:f>IF(OR($A47="",$M47="Yes",$H47="",$I47=""),"",IF(AND(AJ$6&gt;=$H47,AJ$6&lt;=$I47),IF(AJ$6&lt;$H47+ROUNDUP(($I47-$H47+1)*$L47,0),2,1),""))</x:f>
      </x:c>
      <x:c r="AK47" s="35" t="str">
        <x:f>IF(OR($A47="",$M47="Yes",$H47="",$I47=""),"",IF(AND(AK$6&gt;=$H47,AK$6&lt;=$I47),IF(AK$6&lt;$H47+ROUNDUP(($I47-$H47+1)*$L47,0),2,1),""))</x:f>
      </x:c>
      <x:c r="AL47" s="35" t="str">
        <x:f>IF(OR($A47="",$M47="Yes",$H47="",$I47=""),"",IF(AND(AL$6&gt;=$H47,AL$6&lt;=$I47),IF(AL$6&lt;$H47+ROUNDUP(($I47-$H47+1)*$L47,0),2,1),""))</x:f>
      </x:c>
      <x:c r="AM47" s="35" t="str">
        <x:f>IF(OR($A47="",$M47="Yes",$H47="",$I47=""),"",IF(AND(AM$6&gt;=$H47,AM$6&lt;=$I47),IF(AM$6&lt;$H47+ROUNDUP(($I47-$H47+1)*$L47,0),2,1),""))</x:f>
      </x:c>
      <x:c r="AN47" s="35" t="str">
        <x:f>IF(OR($A47="",$M47="Yes",$H47="",$I47=""),"",IF(AND(AN$6&gt;=$H47,AN$6&lt;=$I47),IF(AN$6&lt;$H47+ROUNDUP(($I47-$H47+1)*$L47,0),2,1),""))</x:f>
      </x:c>
      <x:c r="AO47" s="35" t="str">
        <x:f>IF(OR($A47="",$M47="Yes",$H47="",$I47=""),"",IF(AND(AO$6&gt;=$H47,AO$6&lt;=$I47),IF(AO$6&lt;$H47+ROUNDUP(($I47-$H47+1)*$L47,0),2,1),""))</x:f>
      </x:c>
      <x:c r="AP47" s="35" t="str">
        <x:f>IF(OR($A47="",$M47="Yes",$H47="",$I47=""),"",IF(AND(AP$6&gt;=$H47,AP$6&lt;=$I47),IF(AP$6&lt;$H47+ROUNDUP(($I47-$H47+1)*$L47,0),2,1),""))</x:f>
      </x:c>
      <x:c r="AQ47" s="35" t="str">
        <x:f>IF(OR($A47="",$M47="Yes",$H47="",$I47=""),"",IF(AND(AQ$6&gt;=$H47,AQ$6&lt;=$I47),IF(AQ$6&lt;$H47+ROUNDUP(($I47-$H47+1)*$L47,0),2,1),""))</x:f>
      </x:c>
      <x:c r="AR47" s="35" t="str">
        <x:f>IF(OR($A47="",$M47="Yes",$H47="",$I47=""),"",IF(AND(AR$6&gt;=$H47,AR$6&lt;=$I47),IF(AR$6&lt;$H47+ROUNDUP(($I47-$H47+1)*$L47,0),2,1),""))</x:f>
      </x:c>
      <x:c r="AS47" s="35" t="str">
        <x:f>IF(OR($A47="",$M47="Yes",$H47="",$I47=""),"",IF(AND(AS$6&gt;=$H47,AS$6&lt;=$I47),IF(AS$6&lt;$H47+ROUNDUP(($I47-$H47+1)*$L47,0),2,1),""))</x:f>
      </x:c>
      <x:c r="AT47" s="35" t="str">
        <x:f>IF(OR($A47="",$M47="Yes",$H47="",$I47=""),"",IF(AND(AT$6&gt;=$H47,AT$6&lt;=$I47),IF(AT$6&lt;$H47+ROUNDUP(($I47-$H47+1)*$L47,0),2,1),""))</x:f>
      </x:c>
      <x:c r="AU47" s="35" t="str">
        <x:f>IF(OR($A47="",$M47="Yes",$H47="",$I47=""),"",IF(AND(AU$6&gt;=$H47,AU$6&lt;=$I47),IF(AU$6&lt;$H47+ROUNDUP(($I47-$H47+1)*$L47,0),2,1),""))</x:f>
      </x:c>
      <x:c r="AV47" s="35" t="str">
        <x:f>IF(OR($A47="",$M47="Yes",$H47="",$I47=""),"",IF(AND(AV$6&gt;=$H47,AV$6&lt;=$I47),IF(AV$6&lt;$H47+ROUNDUP(($I47-$H47+1)*$L47,0),2,1),""))</x:f>
      </x:c>
      <x:c r="AW47" s="35" t="str">
        <x:f>IF(OR($A47="",$M47="Yes",$H47="",$I47=""),"",IF(AND(AW$6&gt;=$H47,AW$6&lt;=$I47),IF(AW$6&lt;$H47+ROUNDUP(($I47-$H47+1)*$L47,0),2,1),""))</x:f>
      </x:c>
      <x:c r="AX47" s="35" t="str">
        <x:f>IF(OR($A47="",$M47="Yes",$H47="",$I47=""),"",IF(AND(AX$6&gt;=$H47,AX$6&lt;=$I47),IF(AX$6&lt;$H47+ROUNDUP(($I47-$H47+1)*$L47,0),2,1),""))</x:f>
      </x:c>
      <x:c r="AY47" s="35" t="str">
        <x:f>IF(OR($A47="",$M47="Yes",$H47="",$I47=""),"",IF(AND(AY$6&gt;=$H47,AY$6&lt;=$I47),IF(AY$6&lt;$H47+ROUNDUP(($I47-$H47+1)*$L47,0),2,1),""))</x:f>
      </x:c>
      <x:c r="AZ47" s="35" t="str">
        <x:f>IF(OR($A47="",$M47="Yes",$H47="",$I47=""),"",IF(AND(AZ$6&gt;=$H47,AZ$6&lt;=$I47),IF(AZ$6&lt;$H47+ROUNDUP(($I47-$H47+1)*$L47,0),2,1),""))</x:f>
      </x:c>
      <x:c r="BA47" s="35" t="str">
        <x:f>IF(OR($A47="",$M47="Yes",$H47="",$I47=""),"",IF(AND(BA$6&gt;=$H47,BA$6&lt;=$I47),IF(BA$6&lt;$H47+ROUNDUP(($I47-$H47+1)*$L47,0),2,1),""))</x:f>
      </x:c>
      <x:c r="BB47" s="35" t="str">
        <x:f>IF(OR($A47="",$M47="Yes",$H47="",$I47=""),"",IF(AND(BB$6&gt;=$H47,BB$6&lt;=$I47),IF(BB$6&lt;$H47+ROUNDUP(($I47-$H47+1)*$L47,0),2,1),""))</x:f>
      </x:c>
      <x:c r="BC47" s="35" t="str">
        <x:f>IF(OR($A47="",$M47="Yes",$H47="",$I47=""),"",IF(AND(BC$6&gt;=$H47,BC$6&lt;=$I47),IF(BC$6&lt;$H47+ROUNDUP(($I47-$H47+1)*$L47,0),2,1),""))</x:f>
      </x:c>
      <x:c r="BD47" s="35" t="str">
        <x:f>IF(OR($A47="",$M47="Yes",$H47="",$I47=""),"",IF(AND(BD$6&gt;=$H47,BD$6&lt;=$I47),IF(BD$6&lt;$H47+ROUNDUP(($I47-$H47+1)*$L47,0),2,1),""))</x:f>
      </x:c>
      <x:c r="BE47" s="35" t="str">
        <x:f>IF(OR($A47="",$M47="Yes",$H47="",$I47=""),"",IF(AND(BE$6&gt;=$H47,BE$6&lt;=$I47),IF(BE$6&lt;$H47+ROUNDUP(($I47-$H47+1)*$L47,0),2,1),""))</x:f>
      </x:c>
      <x:c r="BF47" s="35" t="str">
        <x:f>IF(OR($A47="",$M47="Yes",$H47="",$I47=""),"",IF(AND(BF$6&gt;=$H47,BF$6&lt;=$I47),IF(BF$6&lt;$H47+ROUNDUP(($I47-$H47+1)*$L47,0),2,1),""))</x:f>
      </x:c>
      <x:c r="BG47" s="35" t="str">
        <x:f>IF(OR($A47="",$M47="Yes",$H47="",$I47=""),"",IF(AND(BG$6&gt;=$H47,BG$6&lt;=$I47),IF(BG$6&lt;$H47+ROUNDUP(($I47-$H47+1)*$L47,0),2,1),""))</x:f>
      </x:c>
      <x:c r="BH47" s="35" t="str">
        <x:f>IF(OR($A47="",$M47="Yes",$H47="",$I47=""),"",IF(AND(BH$6&gt;=$H47,BH$6&lt;=$I47),IF(BH$6&lt;$H47+ROUNDUP(($I47-$H47+1)*$L47,0),2,1),""))</x:f>
      </x:c>
      <x:c r="BI47" s="35" t="str">
        <x:f>IF(OR($A47="",$M47="Yes",$H47="",$I47=""),"",IF(AND(BI$6&gt;=$H47,BI$6&lt;=$I47),IF(BI$6&lt;$H47+ROUNDUP(($I47-$H47+1)*$L47,0),2,1),""))</x:f>
      </x:c>
      <x:c r="BJ47" s="35" t="str">
        <x:f>IF(OR($A47="",$M47="Yes",$H47="",$I47=""),"",IF(AND(BJ$6&gt;=$H47,BJ$6&lt;=$I47),IF(BJ$6&lt;$H47+ROUNDUP(($I47-$H47+1)*$L47,0),2,1),""))</x:f>
      </x:c>
      <x:c r="BK47" s="35" t="str">
        <x:f>IF(OR($A47="",$M47="Yes",$H47="",$I47=""),"",IF(AND(BK$6&gt;=$H47,BK$6&lt;=$I47),IF(BK$6&lt;$H47+ROUNDUP(($I47-$H47+1)*$L47,0),2,1),""))</x:f>
      </x:c>
      <x:c r="BL47" s="35" t="str">
        <x:f>IF(OR($A47="",$M47="Yes",$H47="",$I47=""),"",IF(AND(BL$6&gt;=$H47,BL$6&lt;=$I47),IF(BL$6&lt;$H47+ROUNDUP(($I47-$H47+1)*$L47,0),2,1),""))</x:f>
      </x:c>
      <x:c r="BM47" s="35" t="str">
        <x:f>IF(OR($A47="",$M47="Yes",$H47="",$I47=""),"",IF(AND(BM$6&gt;=$H47,BM$6&lt;=$I47),IF(BM$6&lt;$H47+ROUNDUP(($I47-$H47+1)*$L47,0),2,1),""))</x:f>
      </x:c>
      <x:c r="BN47" s="35" t="str">
        <x:f>IF(OR($A47="",$M47="Yes",$H47="",$I47=""),"",IF(AND(BN$6&gt;=$H47,BN$6&lt;=$I47),IF(BN$6&lt;$H47+ROUNDUP(($I47-$H47+1)*$L47,0),2,1),""))</x:f>
      </x:c>
      <x:c r="BO47" s="35" t="str">
        <x:f>IF(OR($A47="",$M47="Yes",$H47="",$I47=""),"",IF(AND(BO$6&gt;=$H47,BO$6&lt;=$I47),IF(BO$6&lt;$H47+ROUNDUP(($I47-$H47+1)*$L47,0),2,1),""))</x:f>
      </x:c>
      <x:c r="BP47" s="35" t="str">
        <x:f>IF(OR($A47="",$M47="Yes",$H47="",$I47=""),"",IF(AND(BP$6&gt;=$H47,BP$6&lt;=$I47),IF(BP$6&lt;$H47+ROUNDUP(($I47-$H47+1)*$L47,0),2,1),""))</x:f>
      </x:c>
      <x:c r="BQ47" s="35" t="str">
        <x:f>IF(OR($A47="",$M47="Yes",$H47="",$I47=""),"",IF(AND(BQ$6&gt;=$H47,BQ$6&lt;=$I47),IF(BQ$6&lt;$H47+ROUNDUP(($I47-$H47+1)*$L47,0),2,1),""))</x:f>
      </x:c>
      <x:c r="BR47" s="35" t="str">
        <x:f>IF(OR($A47="",$M47="Yes",$H47="",$I47=""),"",IF(AND(BR$6&gt;=$H47,BR$6&lt;=$I47),IF(BR$6&lt;$H47+ROUNDUP(($I47-$H47+1)*$L47,0),2,1),""))</x:f>
      </x:c>
      <x:c r="BS47" s="35" t="str">
        <x:f>IF(OR($A47="",$M47="Yes",$H47="",$I47=""),"",IF(AND(BS$6&gt;=$H47,BS$6&lt;=$I47),IF(BS$6&lt;$H47+ROUNDUP(($I47-$H47+1)*$L47,0),2,1),""))</x:f>
      </x:c>
      <x:c r="BT47" s="35" t="str">
        <x:f>IF(OR($A47="",$M47="Yes",$H47="",$I47=""),"",IF(AND(BT$6&gt;=$H47,BT$6&lt;=$I47),IF(BT$6&lt;$H47+ROUNDUP(($I47-$H47+1)*$L47,0),2,1),""))</x:f>
      </x:c>
      <x:c r="BU47" s="35" t="str">
        <x:f>IF(OR($A47="",$M47="Yes",$H47="",$I47=""),"",IF(AND(BU$6&gt;=$H47,BU$6&lt;=$I47),IF(BU$6&lt;$H47+ROUNDUP(($I47-$H47+1)*$L47,0),2,1),""))</x:f>
      </x:c>
      <x:c r="BV47" s="35" t="str">
        <x:f>IF(OR($A47="",$M47="Yes",$H47="",$I47=""),"",IF(AND(BV$6&gt;=$H47,BV$6&lt;=$I47),IF(BV$6&lt;$H47+ROUNDUP(($I47-$H47+1)*$L47,0),2,1),""))</x:f>
      </x:c>
      <x:c r="BW47" s="35" t="str">
        <x:f>IF(OR($A47="",$M47="Yes",$H47="",$I47=""),"",IF(AND(BW$6&gt;=$H47,BW$6&lt;=$I47),IF(BW$6&lt;$H47+ROUNDUP(($I47-$H47+1)*$L47,0),2,1),""))</x:f>
      </x:c>
      <x:c r="BX47" s="35" t="str">
        <x:f>IF(OR($A47="",$M47="Yes",$H47="",$I47=""),"",IF(AND(BX$6&gt;=$H47,BX$6&lt;=$I47),IF(BX$6&lt;$H47+ROUNDUP(($I47-$H47+1)*$L47,0),2,1),""))</x:f>
      </x:c>
      <x:c r="BY47" s="35" t="str">
        <x:f>IF(OR($A47="",$M47="Yes",$H47="",$I47=""),"",IF(AND(BY$6&gt;=$H47,BY$6&lt;=$I47),IF(BY$6&lt;$H47+ROUNDUP(($I47-$H47+1)*$L47,0),2,1),""))</x:f>
      </x:c>
      <x:c r="BZ47" s="35" t="str">
        <x:f>IF(OR($A47="",$M47="Yes",$H47="",$I47=""),"",IF(AND(BZ$6&gt;=$H47,BZ$6&lt;=$I47),IF(BZ$6&lt;$H47+ROUNDUP(($I47-$H47+1)*$L47,0),2,1),""))</x:f>
      </x:c>
      <x:c r="CA47" s="35" t="str">
        <x:f>IF(OR($A47="",$M47="Yes",$H47="",$I47=""),"",IF(AND(CA$6&gt;=$H47,CA$6&lt;=$I47),IF(CA$6&lt;$H47+ROUNDUP(($I47-$H47+1)*$L47,0),2,1),""))</x:f>
      </x:c>
    </x:row>
    <x:row r="48" ht="24" customHeight="1">
      <x:c r="A48" s="5"/>
      <x:c r="B48" s="5"/>
      <x:c r="C48" s="5"/>
      <x:c r="D48" s="5"/>
      <x:c r="E48" s="5"/>
      <x:c r="F48" s="5"/>
      <x:c r="G48" s="5"/>
      <x:c r="H48" s="10"/>
      <x:c r="I48" s="10"/>
      <x:c r="J48" s="10"/>
      <x:c r="K48" s="10"/>
      <x:c r="L48" s="11"/>
      <x:c r="M48" s="5"/>
      <x:c r="N48" s="16" t="str">
        <x:f>IF(A48="","",IF(M48="Yes","Cancelled",IF(ISBLANK(L48),"Missing %",IF(L48&gt;=1,"Completed",IF(OR(L48&gt;0,NOT(ISBLANK(J48))),"In progress","Not started")))))</x:f>
      </x:c>
      <x:c r="O48" s="16" t="str">
        <x:f>IF(OR(A48="",N48="Completed",N48="Cancelled"),"",IF(ISBLANK(I48),"Missing deadline",IF(I48&lt;'Dashboard'!$B$5,"Overdue",IF(I48='Dashboard'!$B$5,"Due today",IF(I48&lt;='Dashboard'!$B$5+'Dashboard'!$B$6,"Due soon",IF(AND(N48="Not started",H48&lt;'Dashboard'!$B$5),"Starting late",""))))))</x:f>
      </x:c>
      <x:c r="P48" s="5"/>
      <x:c r="Q48" s="16" t="str">
        <x:f>IF(A48="","",IF(COUNTIFS('Tasks &amp; Gantt'!$A$7:$A$155,A48)&gt;1,"Duplicate task ID",IF(COUNTIFS('Campaigns &amp; Budget'!$A$7:$A$8,B48)&lt;&gt;1,"Unknown campaign",IF(OR(ISBLANK(H48),ISBLANK(I48),E48="",ISBLANK(L48)),"Missing dates / PIC / %",IF(OR(L48&lt;0,L48&gt;1),"Invalid completion",IF(I48&lt;H48,"Deadline before start",IF(AND(NOT(ISBLANK(K48)),L48&lt;&gt;1),"Finish entered but not 100%",IF(AND(NOT(ISBLANK(J48)),NOT(ISBLANK(K48)),K48&lt;J48),"Finish before start",""))))))))</x:f>
      </x:c>
      <x:c r="T48" s="35" t="str">
        <x:f>IF(OR($A48="",$M48="Yes",$H48="",$I48=""),"",IF(AND(T$6&gt;=$H48,T$6&lt;=$I48),IF(T$6&lt;$H48+ROUNDUP(($I48-$H48+1)*$L48,0),2,1),""))</x:f>
      </x:c>
      <x:c r="U48" s="35" t="str">
        <x:f>IF(OR($A48="",$M48="Yes",$H48="",$I48=""),"",IF(AND(U$6&gt;=$H48,U$6&lt;=$I48),IF(U$6&lt;$H48+ROUNDUP(($I48-$H48+1)*$L48,0),2,1),""))</x:f>
      </x:c>
      <x:c r="V48" s="35" t="str">
        <x:f>IF(OR($A48="",$M48="Yes",$H48="",$I48=""),"",IF(AND(V$6&gt;=$H48,V$6&lt;=$I48),IF(V$6&lt;$H48+ROUNDUP(($I48-$H48+1)*$L48,0),2,1),""))</x:f>
      </x:c>
      <x:c r="W48" s="35" t="str">
        <x:f>IF(OR($A48="",$M48="Yes",$H48="",$I48=""),"",IF(AND(W$6&gt;=$H48,W$6&lt;=$I48),IF(W$6&lt;$H48+ROUNDUP(($I48-$H48+1)*$L48,0),2,1),""))</x:f>
      </x:c>
      <x:c r="X48" s="35" t="str">
        <x:f>IF(OR($A48="",$M48="Yes",$H48="",$I48=""),"",IF(AND(X$6&gt;=$H48,X$6&lt;=$I48),IF(X$6&lt;$H48+ROUNDUP(($I48-$H48+1)*$L48,0),2,1),""))</x:f>
      </x:c>
      <x:c r="Y48" s="35" t="str">
        <x:f>IF(OR($A48="",$M48="Yes",$H48="",$I48=""),"",IF(AND(Y$6&gt;=$H48,Y$6&lt;=$I48),IF(Y$6&lt;$H48+ROUNDUP(($I48-$H48+1)*$L48,0),2,1),""))</x:f>
      </x:c>
      <x:c r="Z48" s="35" t="str">
        <x:f>IF(OR($A48="",$M48="Yes",$H48="",$I48=""),"",IF(AND(Z$6&gt;=$H48,Z$6&lt;=$I48),IF(Z$6&lt;$H48+ROUNDUP(($I48-$H48+1)*$L48,0),2,1),""))</x:f>
      </x:c>
      <x:c r="AA48" s="35" t="str">
        <x:f>IF(OR($A48="",$M48="Yes",$H48="",$I48=""),"",IF(AND(AA$6&gt;=$H48,AA$6&lt;=$I48),IF(AA$6&lt;$H48+ROUNDUP(($I48-$H48+1)*$L48,0),2,1),""))</x:f>
      </x:c>
      <x:c r="AB48" s="35" t="str">
        <x:f>IF(OR($A48="",$M48="Yes",$H48="",$I48=""),"",IF(AND(AB$6&gt;=$H48,AB$6&lt;=$I48),IF(AB$6&lt;$H48+ROUNDUP(($I48-$H48+1)*$L48,0),2,1),""))</x:f>
      </x:c>
      <x:c r="AC48" s="35" t="str">
        <x:f>IF(OR($A48="",$M48="Yes",$H48="",$I48=""),"",IF(AND(AC$6&gt;=$H48,AC$6&lt;=$I48),IF(AC$6&lt;$H48+ROUNDUP(($I48-$H48+1)*$L48,0),2,1),""))</x:f>
      </x:c>
      <x:c r="AD48" s="35" t="str">
        <x:f>IF(OR($A48="",$M48="Yes",$H48="",$I48=""),"",IF(AND(AD$6&gt;=$H48,AD$6&lt;=$I48),IF(AD$6&lt;$H48+ROUNDUP(($I48-$H48+1)*$L48,0),2,1),""))</x:f>
      </x:c>
      <x:c r="AE48" s="35" t="str">
        <x:f>IF(OR($A48="",$M48="Yes",$H48="",$I48=""),"",IF(AND(AE$6&gt;=$H48,AE$6&lt;=$I48),IF(AE$6&lt;$H48+ROUNDUP(($I48-$H48+1)*$L48,0),2,1),""))</x:f>
      </x:c>
      <x:c r="AF48" s="35" t="str">
        <x:f>IF(OR($A48="",$M48="Yes",$H48="",$I48=""),"",IF(AND(AF$6&gt;=$H48,AF$6&lt;=$I48),IF(AF$6&lt;$H48+ROUNDUP(($I48-$H48+1)*$L48,0),2,1),""))</x:f>
      </x:c>
      <x:c r="AG48" s="35" t="str">
        <x:f>IF(OR($A48="",$M48="Yes",$H48="",$I48=""),"",IF(AND(AG$6&gt;=$H48,AG$6&lt;=$I48),IF(AG$6&lt;$H48+ROUNDUP(($I48-$H48+1)*$L48,0),2,1),""))</x:f>
      </x:c>
      <x:c r="AH48" s="35" t="str">
        <x:f>IF(OR($A48="",$M48="Yes",$H48="",$I48=""),"",IF(AND(AH$6&gt;=$H48,AH$6&lt;=$I48),IF(AH$6&lt;$H48+ROUNDUP(($I48-$H48+1)*$L48,0),2,1),""))</x:f>
      </x:c>
      <x:c r="AI48" s="35" t="str">
        <x:f>IF(OR($A48="",$M48="Yes",$H48="",$I48=""),"",IF(AND(AI$6&gt;=$H48,AI$6&lt;=$I48),IF(AI$6&lt;$H48+ROUNDUP(($I48-$H48+1)*$L48,0),2,1),""))</x:f>
      </x:c>
      <x:c r="AJ48" s="35" t="str">
        <x:f>IF(OR($A48="",$M48="Yes",$H48="",$I48=""),"",IF(AND(AJ$6&gt;=$H48,AJ$6&lt;=$I48),IF(AJ$6&lt;$H48+ROUNDUP(($I48-$H48+1)*$L48,0),2,1),""))</x:f>
      </x:c>
      <x:c r="AK48" s="35" t="str">
        <x:f>IF(OR($A48="",$M48="Yes",$H48="",$I48=""),"",IF(AND(AK$6&gt;=$H48,AK$6&lt;=$I48),IF(AK$6&lt;$H48+ROUNDUP(($I48-$H48+1)*$L48,0),2,1),""))</x:f>
      </x:c>
      <x:c r="AL48" s="35" t="str">
        <x:f>IF(OR($A48="",$M48="Yes",$H48="",$I48=""),"",IF(AND(AL$6&gt;=$H48,AL$6&lt;=$I48),IF(AL$6&lt;$H48+ROUNDUP(($I48-$H48+1)*$L48,0),2,1),""))</x:f>
      </x:c>
      <x:c r="AM48" s="35" t="str">
        <x:f>IF(OR($A48="",$M48="Yes",$H48="",$I48=""),"",IF(AND(AM$6&gt;=$H48,AM$6&lt;=$I48),IF(AM$6&lt;$H48+ROUNDUP(($I48-$H48+1)*$L48,0),2,1),""))</x:f>
      </x:c>
      <x:c r="AN48" s="35" t="str">
        <x:f>IF(OR($A48="",$M48="Yes",$H48="",$I48=""),"",IF(AND(AN$6&gt;=$H48,AN$6&lt;=$I48),IF(AN$6&lt;$H48+ROUNDUP(($I48-$H48+1)*$L48,0),2,1),""))</x:f>
      </x:c>
      <x:c r="AO48" s="35" t="str">
        <x:f>IF(OR($A48="",$M48="Yes",$H48="",$I48=""),"",IF(AND(AO$6&gt;=$H48,AO$6&lt;=$I48),IF(AO$6&lt;$H48+ROUNDUP(($I48-$H48+1)*$L48,0),2,1),""))</x:f>
      </x:c>
      <x:c r="AP48" s="35" t="str">
        <x:f>IF(OR($A48="",$M48="Yes",$H48="",$I48=""),"",IF(AND(AP$6&gt;=$H48,AP$6&lt;=$I48),IF(AP$6&lt;$H48+ROUNDUP(($I48-$H48+1)*$L48,0),2,1),""))</x:f>
      </x:c>
      <x:c r="AQ48" s="35" t="str">
        <x:f>IF(OR($A48="",$M48="Yes",$H48="",$I48=""),"",IF(AND(AQ$6&gt;=$H48,AQ$6&lt;=$I48),IF(AQ$6&lt;$H48+ROUNDUP(($I48-$H48+1)*$L48,0),2,1),""))</x:f>
      </x:c>
      <x:c r="AR48" s="35" t="str">
        <x:f>IF(OR($A48="",$M48="Yes",$H48="",$I48=""),"",IF(AND(AR$6&gt;=$H48,AR$6&lt;=$I48),IF(AR$6&lt;$H48+ROUNDUP(($I48-$H48+1)*$L48,0),2,1),""))</x:f>
      </x:c>
      <x:c r="AS48" s="35" t="str">
        <x:f>IF(OR($A48="",$M48="Yes",$H48="",$I48=""),"",IF(AND(AS$6&gt;=$H48,AS$6&lt;=$I48),IF(AS$6&lt;$H48+ROUNDUP(($I48-$H48+1)*$L48,0),2,1),""))</x:f>
      </x:c>
      <x:c r="AT48" s="35" t="str">
        <x:f>IF(OR($A48="",$M48="Yes",$H48="",$I48=""),"",IF(AND(AT$6&gt;=$H48,AT$6&lt;=$I48),IF(AT$6&lt;$H48+ROUNDUP(($I48-$H48+1)*$L48,0),2,1),""))</x:f>
      </x:c>
      <x:c r="AU48" s="35" t="str">
        <x:f>IF(OR($A48="",$M48="Yes",$H48="",$I48=""),"",IF(AND(AU$6&gt;=$H48,AU$6&lt;=$I48),IF(AU$6&lt;$H48+ROUNDUP(($I48-$H48+1)*$L48,0),2,1),""))</x:f>
      </x:c>
      <x:c r="AV48" s="35" t="str">
        <x:f>IF(OR($A48="",$M48="Yes",$H48="",$I48=""),"",IF(AND(AV$6&gt;=$H48,AV$6&lt;=$I48),IF(AV$6&lt;$H48+ROUNDUP(($I48-$H48+1)*$L48,0),2,1),""))</x:f>
      </x:c>
      <x:c r="AW48" s="35" t="str">
        <x:f>IF(OR($A48="",$M48="Yes",$H48="",$I48=""),"",IF(AND(AW$6&gt;=$H48,AW$6&lt;=$I48),IF(AW$6&lt;$H48+ROUNDUP(($I48-$H48+1)*$L48,0),2,1),""))</x:f>
      </x:c>
      <x:c r="AX48" s="35" t="str">
        <x:f>IF(OR($A48="",$M48="Yes",$H48="",$I48=""),"",IF(AND(AX$6&gt;=$H48,AX$6&lt;=$I48),IF(AX$6&lt;$H48+ROUNDUP(($I48-$H48+1)*$L48,0),2,1),""))</x:f>
      </x:c>
      <x:c r="AY48" s="35" t="str">
        <x:f>IF(OR($A48="",$M48="Yes",$H48="",$I48=""),"",IF(AND(AY$6&gt;=$H48,AY$6&lt;=$I48),IF(AY$6&lt;$H48+ROUNDUP(($I48-$H48+1)*$L48,0),2,1),""))</x:f>
      </x:c>
      <x:c r="AZ48" s="35" t="str">
        <x:f>IF(OR($A48="",$M48="Yes",$H48="",$I48=""),"",IF(AND(AZ$6&gt;=$H48,AZ$6&lt;=$I48),IF(AZ$6&lt;$H48+ROUNDUP(($I48-$H48+1)*$L48,0),2,1),""))</x:f>
      </x:c>
      <x:c r="BA48" s="35" t="str">
        <x:f>IF(OR($A48="",$M48="Yes",$H48="",$I48=""),"",IF(AND(BA$6&gt;=$H48,BA$6&lt;=$I48),IF(BA$6&lt;$H48+ROUNDUP(($I48-$H48+1)*$L48,0),2,1),""))</x:f>
      </x:c>
      <x:c r="BB48" s="35" t="str">
        <x:f>IF(OR($A48="",$M48="Yes",$H48="",$I48=""),"",IF(AND(BB$6&gt;=$H48,BB$6&lt;=$I48),IF(BB$6&lt;$H48+ROUNDUP(($I48-$H48+1)*$L48,0),2,1),""))</x:f>
      </x:c>
      <x:c r="BC48" s="35" t="str">
        <x:f>IF(OR($A48="",$M48="Yes",$H48="",$I48=""),"",IF(AND(BC$6&gt;=$H48,BC$6&lt;=$I48),IF(BC$6&lt;$H48+ROUNDUP(($I48-$H48+1)*$L48,0),2,1),""))</x:f>
      </x:c>
      <x:c r="BD48" s="35" t="str">
        <x:f>IF(OR($A48="",$M48="Yes",$H48="",$I48=""),"",IF(AND(BD$6&gt;=$H48,BD$6&lt;=$I48),IF(BD$6&lt;$H48+ROUNDUP(($I48-$H48+1)*$L48,0),2,1),""))</x:f>
      </x:c>
      <x:c r="BE48" s="35" t="str">
        <x:f>IF(OR($A48="",$M48="Yes",$H48="",$I48=""),"",IF(AND(BE$6&gt;=$H48,BE$6&lt;=$I48),IF(BE$6&lt;$H48+ROUNDUP(($I48-$H48+1)*$L48,0),2,1),""))</x:f>
      </x:c>
      <x:c r="BF48" s="35" t="str">
        <x:f>IF(OR($A48="",$M48="Yes",$H48="",$I48=""),"",IF(AND(BF$6&gt;=$H48,BF$6&lt;=$I48),IF(BF$6&lt;$H48+ROUNDUP(($I48-$H48+1)*$L48,0),2,1),""))</x:f>
      </x:c>
      <x:c r="BG48" s="35" t="str">
        <x:f>IF(OR($A48="",$M48="Yes",$H48="",$I48=""),"",IF(AND(BG$6&gt;=$H48,BG$6&lt;=$I48),IF(BG$6&lt;$H48+ROUNDUP(($I48-$H48+1)*$L48,0),2,1),""))</x:f>
      </x:c>
      <x:c r="BH48" s="35" t="str">
        <x:f>IF(OR($A48="",$M48="Yes",$H48="",$I48=""),"",IF(AND(BH$6&gt;=$H48,BH$6&lt;=$I48),IF(BH$6&lt;$H48+ROUNDUP(($I48-$H48+1)*$L48,0),2,1),""))</x:f>
      </x:c>
      <x:c r="BI48" s="35" t="str">
        <x:f>IF(OR($A48="",$M48="Yes",$H48="",$I48=""),"",IF(AND(BI$6&gt;=$H48,BI$6&lt;=$I48),IF(BI$6&lt;$H48+ROUNDUP(($I48-$H48+1)*$L48,0),2,1),""))</x:f>
      </x:c>
      <x:c r="BJ48" s="35" t="str">
        <x:f>IF(OR($A48="",$M48="Yes",$H48="",$I48=""),"",IF(AND(BJ$6&gt;=$H48,BJ$6&lt;=$I48),IF(BJ$6&lt;$H48+ROUNDUP(($I48-$H48+1)*$L48,0),2,1),""))</x:f>
      </x:c>
      <x:c r="BK48" s="35" t="str">
        <x:f>IF(OR($A48="",$M48="Yes",$H48="",$I48=""),"",IF(AND(BK$6&gt;=$H48,BK$6&lt;=$I48),IF(BK$6&lt;$H48+ROUNDUP(($I48-$H48+1)*$L48,0),2,1),""))</x:f>
      </x:c>
      <x:c r="BL48" s="35" t="str">
        <x:f>IF(OR($A48="",$M48="Yes",$H48="",$I48=""),"",IF(AND(BL$6&gt;=$H48,BL$6&lt;=$I48),IF(BL$6&lt;$H48+ROUNDUP(($I48-$H48+1)*$L48,0),2,1),""))</x:f>
      </x:c>
      <x:c r="BM48" s="35" t="str">
        <x:f>IF(OR($A48="",$M48="Yes",$H48="",$I48=""),"",IF(AND(BM$6&gt;=$H48,BM$6&lt;=$I48),IF(BM$6&lt;$H48+ROUNDUP(($I48-$H48+1)*$L48,0),2,1),""))</x:f>
      </x:c>
      <x:c r="BN48" s="35" t="str">
        <x:f>IF(OR($A48="",$M48="Yes",$H48="",$I48=""),"",IF(AND(BN$6&gt;=$H48,BN$6&lt;=$I48),IF(BN$6&lt;$H48+ROUNDUP(($I48-$H48+1)*$L48,0),2,1),""))</x:f>
      </x:c>
      <x:c r="BO48" s="35" t="str">
        <x:f>IF(OR($A48="",$M48="Yes",$H48="",$I48=""),"",IF(AND(BO$6&gt;=$H48,BO$6&lt;=$I48),IF(BO$6&lt;$H48+ROUNDUP(($I48-$H48+1)*$L48,0),2,1),""))</x:f>
      </x:c>
      <x:c r="BP48" s="35" t="str">
        <x:f>IF(OR($A48="",$M48="Yes",$H48="",$I48=""),"",IF(AND(BP$6&gt;=$H48,BP$6&lt;=$I48),IF(BP$6&lt;$H48+ROUNDUP(($I48-$H48+1)*$L48,0),2,1),""))</x:f>
      </x:c>
      <x:c r="BQ48" s="35" t="str">
        <x:f>IF(OR($A48="",$M48="Yes",$H48="",$I48=""),"",IF(AND(BQ$6&gt;=$H48,BQ$6&lt;=$I48),IF(BQ$6&lt;$H48+ROUNDUP(($I48-$H48+1)*$L48,0),2,1),""))</x:f>
      </x:c>
      <x:c r="BR48" s="35" t="str">
        <x:f>IF(OR($A48="",$M48="Yes",$H48="",$I48=""),"",IF(AND(BR$6&gt;=$H48,BR$6&lt;=$I48),IF(BR$6&lt;$H48+ROUNDUP(($I48-$H48+1)*$L48,0),2,1),""))</x:f>
      </x:c>
      <x:c r="BS48" s="35" t="str">
        <x:f>IF(OR($A48="",$M48="Yes",$H48="",$I48=""),"",IF(AND(BS$6&gt;=$H48,BS$6&lt;=$I48),IF(BS$6&lt;$H48+ROUNDUP(($I48-$H48+1)*$L48,0),2,1),""))</x:f>
      </x:c>
      <x:c r="BT48" s="35" t="str">
        <x:f>IF(OR($A48="",$M48="Yes",$H48="",$I48=""),"",IF(AND(BT$6&gt;=$H48,BT$6&lt;=$I48),IF(BT$6&lt;$H48+ROUNDUP(($I48-$H48+1)*$L48,0),2,1),""))</x:f>
      </x:c>
      <x:c r="BU48" s="35" t="str">
        <x:f>IF(OR($A48="",$M48="Yes",$H48="",$I48=""),"",IF(AND(BU$6&gt;=$H48,BU$6&lt;=$I48),IF(BU$6&lt;$H48+ROUNDUP(($I48-$H48+1)*$L48,0),2,1),""))</x:f>
      </x:c>
      <x:c r="BV48" s="35" t="str">
        <x:f>IF(OR($A48="",$M48="Yes",$H48="",$I48=""),"",IF(AND(BV$6&gt;=$H48,BV$6&lt;=$I48),IF(BV$6&lt;$H48+ROUNDUP(($I48-$H48+1)*$L48,0),2,1),""))</x:f>
      </x:c>
      <x:c r="BW48" s="35" t="str">
        <x:f>IF(OR($A48="",$M48="Yes",$H48="",$I48=""),"",IF(AND(BW$6&gt;=$H48,BW$6&lt;=$I48),IF(BW$6&lt;$H48+ROUNDUP(($I48-$H48+1)*$L48,0),2,1),""))</x:f>
      </x:c>
      <x:c r="BX48" s="35" t="str">
        <x:f>IF(OR($A48="",$M48="Yes",$H48="",$I48=""),"",IF(AND(BX$6&gt;=$H48,BX$6&lt;=$I48),IF(BX$6&lt;$H48+ROUNDUP(($I48-$H48+1)*$L48,0),2,1),""))</x:f>
      </x:c>
      <x:c r="BY48" s="35" t="str">
        <x:f>IF(OR($A48="",$M48="Yes",$H48="",$I48=""),"",IF(AND(BY$6&gt;=$H48,BY$6&lt;=$I48),IF(BY$6&lt;$H48+ROUNDUP(($I48-$H48+1)*$L48,0),2,1),""))</x:f>
      </x:c>
      <x:c r="BZ48" s="35" t="str">
        <x:f>IF(OR($A48="",$M48="Yes",$H48="",$I48=""),"",IF(AND(BZ$6&gt;=$H48,BZ$6&lt;=$I48),IF(BZ$6&lt;$H48+ROUNDUP(($I48-$H48+1)*$L48,0),2,1),""))</x:f>
      </x:c>
      <x:c r="CA48" s="35" t="str">
        <x:f>IF(OR($A48="",$M48="Yes",$H48="",$I48=""),"",IF(AND(CA$6&gt;=$H48,CA$6&lt;=$I48),IF(CA$6&lt;$H48+ROUNDUP(($I48-$H48+1)*$L48,0),2,1),""))</x:f>
      </x:c>
    </x:row>
    <x:row r="49" ht="24" customHeight="1">
      <x:c r="A49" s="5"/>
      <x:c r="B49" s="5"/>
      <x:c r="C49" s="5"/>
      <x:c r="D49" s="5"/>
      <x:c r="E49" s="5"/>
      <x:c r="F49" s="5"/>
      <x:c r="G49" s="5"/>
      <x:c r="H49" s="10"/>
      <x:c r="I49" s="10"/>
      <x:c r="J49" s="10"/>
      <x:c r="K49" s="10"/>
      <x:c r="L49" s="11"/>
      <x:c r="M49" s="5"/>
      <x:c r="N49" s="16" t="str">
        <x:f>IF(A49="","",IF(M49="Yes","Cancelled",IF(ISBLANK(L49),"Missing %",IF(L49&gt;=1,"Completed",IF(OR(L49&gt;0,NOT(ISBLANK(J49))),"In progress","Not started")))))</x:f>
      </x:c>
      <x:c r="O49" s="16" t="str">
        <x:f>IF(OR(A49="",N49="Completed",N49="Cancelled"),"",IF(ISBLANK(I49),"Missing deadline",IF(I49&lt;'Dashboard'!$B$5,"Overdue",IF(I49='Dashboard'!$B$5,"Due today",IF(I49&lt;='Dashboard'!$B$5+'Dashboard'!$B$6,"Due soon",IF(AND(N49="Not started",H49&lt;'Dashboard'!$B$5),"Starting late",""))))))</x:f>
      </x:c>
      <x:c r="P49" s="5"/>
      <x:c r="Q49" s="16" t="str">
        <x:f>IF(A49="","",IF(COUNTIFS('Tasks &amp; Gantt'!$A$7:$A$155,A49)&gt;1,"Duplicate task ID",IF(COUNTIFS('Campaigns &amp; Budget'!$A$7:$A$8,B49)&lt;&gt;1,"Unknown campaign",IF(OR(ISBLANK(H49),ISBLANK(I49),E49="",ISBLANK(L49)),"Missing dates / PIC / %",IF(OR(L49&lt;0,L49&gt;1),"Invalid completion",IF(I49&lt;H49,"Deadline before start",IF(AND(NOT(ISBLANK(K49)),L49&lt;&gt;1),"Finish entered but not 100%",IF(AND(NOT(ISBLANK(J49)),NOT(ISBLANK(K49)),K49&lt;J49),"Finish before start",""))))))))</x:f>
      </x:c>
      <x:c r="T49" s="35" t="str">
        <x:f>IF(OR($A49="",$M49="Yes",$H49="",$I49=""),"",IF(AND(T$6&gt;=$H49,T$6&lt;=$I49),IF(T$6&lt;$H49+ROUNDUP(($I49-$H49+1)*$L49,0),2,1),""))</x:f>
      </x:c>
      <x:c r="U49" s="35" t="str">
        <x:f>IF(OR($A49="",$M49="Yes",$H49="",$I49=""),"",IF(AND(U$6&gt;=$H49,U$6&lt;=$I49),IF(U$6&lt;$H49+ROUNDUP(($I49-$H49+1)*$L49,0),2,1),""))</x:f>
      </x:c>
      <x:c r="V49" s="35" t="str">
        <x:f>IF(OR($A49="",$M49="Yes",$H49="",$I49=""),"",IF(AND(V$6&gt;=$H49,V$6&lt;=$I49),IF(V$6&lt;$H49+ROUNDUP(($I49-$H49+1)*$L49,0),2,1),""))</x:f>
      </x:c>
      <x:c r="W49" s="35" t="str">
        <x:f>IF(OR($A49="",$M49="Yes",$H49="",$I49=""),"",IF(AND(W$6&gt;=$H49,W$6&lt;=$I49),IF(W$6&lt;$H49+ROUNDUP(($I49-$H49+1)*$L49,0),2,1),""))</x:f>
      </x:c>
      <x:c r="X49" s="35" t="str">
        <x:f>IF(OR($A49="",$M49="Yes",$H49="",$I49=""),"",IF(AND(X$6&gt;=$H49,X$6&lt;=$I49),IF(X$6&lt;$H49+ROUNDUP(($I49-$H49+1)*$L49,0),2,1),""))</x:f>
      </x:c>
      <x:c r="Y49" s="35" t="str">
        <x:f>IF(OR($A49="",$M49="Yes",$H49="",$I49=""),"",IF(AND(Y$6&gt;=$H49,Y$6&lt;=$I49),IF(Y$6&lt;$H49+ROUNDUP(($I49-$H49+1)*$L49,0),2,1),""))</x:f>
      </x:c>
      <x:c r="Z49" s="35" t="str">
        <x:f>IF(OR($A49="",$M49="Yes",$H49="",$I49=""),"",IF(AND(Z$6&gt;=$H49,Z$6&lt;=$I49),IF(Z$6&lt;$H49+ROUNDUP(($I49-$H49+1)*$L49,0),2,1),""))</x:f>
      </x:c>
      <x:c r="AA49" s="35" t="str">
        <x:f>IF(OR($A49="",$M49="Yes",$H49="",$I49=""),"",IF(AND(AA$6&gt;=$H49,AA$6&lt;=$I49),IF(AA$6&lt;$H49+ROUNDUP(($I49-$H49+1)*$L49,0),2,1),""))</x:f>
      </x:c>
      <x:c r="AB49" s="35" t="str">
        <x:f>IF(OR($A49="",$M49="Yes",$H49="",$I49=""),"",IF(AND(AB$6&gt;=$H49,AB$6&lt;=$I49),IF(AB$6&lt;$H49+ROUNDUP(($I49-$H49+1)*$L49,0),2,1),""))</x:f>
      </x:c>
      <x:c r="AC49" s="35" t="str">
        <x:f>IF(OR($A49="",$M49="Yes",$H49="",$I49=""),"",IF(AND(AC$6&gt;=$H49,AC$6&lt;=$I49),IF(AC$6&lt;$H49+ROUNDUP(($I49-$H49+1)*$L49,0),2,1),""))</x:f>
      </x:c>
      <x:c r="AD49" s="35" t="str">
        <x:f>IF(OR($A49="",$M49="Yes",$H49="",$I49=""),"",IF(AND(AD$6&gt;=$H49,AD$6&lt;=$I49),IF(AD$6&lt;$H49+ROUNDUP(($I49-$H49+1)*$L49,0),2,1),""))</x:f>
      </x:c>
      <x:c r="AE49" s="35" t="str">
        <x:f>IF(OR($A49="",$M49="Yes",$H49="",$I49=""),"",IF(AND(AE$6&gt;=$H49,AE$6&lt;=$I49),IF(AE$6&lt;$H49+ROUNDUP(($I49-$H49+1)*$L49,0),2,1),""))</x:f>
      </x:c>
      <x:c r="AF49" s="35" t="str">
        <x:f>IF(OR($A49="",$M49="Yes",$H49="",$I49=""),"",IF(AND(AF$6&gt;=$H49,AF$6&lt;=$I49),IF(AF$6&lt;$H49+ROUNDUP(($I49-$H49+1)*$L49,0),2,1),""))</x:f>
      </x:c>
      <x:c r="AG49" s="35" t="str">
        <x:f>IF(OR($A49="",$M49="Yes",$H49="",$I49=""),"",IF(AND(AG$6&gt;=$H49,AG$6&lt;=$I49),IF(AG$6&lt;$H49+ROUNDUP(($I49-$H49+1)*$L49,0),2,1),""))</x:f>
      </x:c>
      <x:c r="AH49" s="35" t="str">
        <x:f>IF(OR($A49="",$M49="Yes",$H49="",$I49=""),"",IF(AND(AH$6&gt;=$H49,AH$6&lt;=$I49),IF(AH$6&lt;$H49+ROUNDUP(($I49-$H49+1)*$L49,0),2,1),""))</x:f>
      </x:c>
      <x:c r="AI49" s="35" t="str">
        <x:f>IF(OR($A49="",$M49="Yes",$H49="",$I49=""),"",IF(AND(AI$6&gt;=$H49,AI$6&lt;=$I49),IF(AI$6&lt;$H49+ROUNDUP(($I49-$H49+1)*$L49,0),2,1),""))</x:f>
      </x:c>
      <x:c r="AJ49" s="35" t="str">
        <x:f>IF(OR($A49="",$M49="Yes",$H49="",$I49=""),"",IF(AND(AJ$6&gt;=$H49,AJ$6&lt;=$I49),IF(AJ$6&lt;$H49+ROUNDUP(($I49-$H49+1)*$L49,0),2,1),""))</x:f>
      </x:c>
      <x:c r="AK49" s="35" t="str">
        <x:f>IF(OR($A49="",$M49="Yes",$H49="",$I49=""),"",IF(AND(AK$6&gt;=$H49,AK$6&lt;=$I49),IF(AK$6&lt;$H49+ROUNDUP(($I49-$H49+1)*$L49,0),2,1),""))</x:f>
      </x:c>
      <x:c r="AL49" s="35" t="str">
        <x:f>IF(OR($A49="",$M49="Yes",$H49="",$I49=""),"",IF(AND(AL$6&gt;=$H49,AL$6&lt;=$I49),IF(AL$6&lt;$H49+ROUNDUP(($I49-$H49+1)*$L49,0),2,1),""))</x:f>
      </x:c>
      <x:c r="AM49" s="35" t="str">
        <x:f>IF(OR($A49="",$M49="Yes",$H49="",$I49=""),"",IF(AND(AM$6&gt;=$H49,AM$6&lt;=$I49),IF(AM$6&lt;$H49+ROUNDUP(($I49-$H49+1)*$L49,0),2,1),""))</x:f>
      </x:c>
      <x:c r="AN49" s="35" t="str">
        <x:f>IF(OR($A49="",$M49="Yes",$H49="",$I49=""),"",IF(AND(AN$6&gt;=$H49,AN$6&lt;=$I49),IF(AN$6&lt;$H49+ROUNDUP(($I49-$H49+1)*$L49,0),2,1),""))</x:f>
      </x:c>
      <x:c r="AO49" s="35" t="str">
        <x:f>IF(OR($A49="",$M49="Yes",$H49="",$I49=""),"",IF(AND(AO$6&gt;=$H49,AO$6&lt;=$I49),IF(AO$6&lt;$H49+ROUNDUP(($I49-$H49+1)*$L49,0),2,1),""))</x:f>
      </x:c>
      <x:c r="AP49" s="35" t="str">
        <x:f>IF(OR($A49="",$M49="Yes",$H49="",$I49=""),"",IF(AND(AP$6&gt;=$H49,AP$6&lt;=$I49),IF(AP$6&lt;$H49+ROUNDUP(($I49-$H49+1)*$L49,0),2,1),""))</x:f>
      </x:c>
      <x:c r="AQ49" s="35" t="str">
        <x:f>IF(OR($A49="",$M49="Yes",$H49="",$I49=""),"",IF(AND(AQ$6&gt;=$H49,AQ$6&lt;=$I49),IF(AQ$6&lt;$H49+ROUNDUP(($I49-$H49+1)*$L49,0),2,1),""))</x:f>
      </x:c>
      <x:c r="AR49" s="35" t="str">
        <x:f>IF(OR($A49="",$M49="Yes",$H49="",$I49=""),"",IF(AND(AR$6&gt;=$H49,AR$6&lt;=$I49),IF(AR$6&lt;$H49+ROUNDUP(($I49-$H49+1)*$L49,0),2,1),""))</x:f>
      </x:c>
      <x:c r="AS49" s="35" t="str">
        <x:f>IF(OR($A49="",$M49="Yes",$H49="",$I49=""),"",IF(AND(AS$6&gt;=$H49,AS$6&lt;=$I49),IF(AS$6&lt;$H49+ROUNDUP(($I49-$H49+1)*$L49,0),2,1),""))</x:f>
      </x:c>
      <x:c r="AT49" s="35" t="str">
        <x:f>IF(OR($A49="",$M49="Yes",$H49="",$I49=""),"",IF(AND(AT$6&gt;=$H49,AT$6&lt;=$I49),IF(AT$6&lt;$H49+ROUNDUP(($I49-$H49+1)*$L49,0),2,1),""))</x:f>
      </x:c>
      <x:c r="AU49" s="35" t="str">
        <x:f>IF(OR($A49="",$M49="Yes",$H49="",$I49=""),"",IF(AND(AU$6&gt;=$H49,AU$6&lt;=$I49),IF(AU$6&lt;$H49+ROUNDUP(($I49-$H49+1)*$L49,0),2,1),""))</x:f>
      </x:c>
      <x:c r="AV49" s="35" t="str">
        <x:f>IF(OR($A49="",$M49="Yes",$H49="",$I49=""),"",IF(AND(AV$6&gt;=$H49,AV$6&lt;=$I49),IF(AV$6&lt;$H49+ROUNDUP(($I49-$H49+1)*$L49,0),2,1),""))</x:f>
      </x:c>
      <x:c r="AW49" s="35" t="str">
        <x:f>IF(OR($A49="",$M49="Yes",$H49="",$I49=""),"",IF(AND(AW$6&gt;=$H49,AW$6&lt;=$I49),IF(AW$6&lt;$H49+ROUNDUP(($I49-$H49+1)*$L49,0),2,1),""))</x:f>
      </x:c>
      <x:c r="AX49" s="35" t="str">
        <x:f>IF(OR($A49="",$M49="Yes",$H49="",$I49=""),"",IF(AND(AX$6&gt;=$H49,AX$6&lt;=$I49),IF(AX$6&lt;$H49+ROUNDUP(($I49-$H49+1)*$L49,0),2,1),""))</x:f>
      </x:c>
      <x:c r="AY49" s="35" t="str">
        <x:f>IF(OR($A49="",$M49="Yes",$H49="",$I49=""),"",IF(AND(AY$6&gt;=$H49,AY$6&lt;=$I49),IF(AY$6&lt;$H49+ROUNDUP(($I49-$H49+1)*$L49,0),2,1),""))</x:f>
      </x:c>
      <x:c r="AZ49" s="35" t="str">
        <x:f>IF(OR($A49="",$M49="Yes",$H49="",$I49=""),"",IF(AND(AZ$6&gt;=$H49,AZ$6&lt;=$I49),IF(AZ$6&lt;$H49+ROUNDUP(($I49-$H49+1)*$L49,0),2,1),""))</x:f>
      </x:c>
      <x:c r="BA49" s="35" t="str">
        <x:f>IF(OR($A49="",$M49="Yes",$H49="",$I49=""),"",IF(AND(BA$6&gt;=$H49,BA$6&lt;=$I49),IF(BA$6&lt;$H49+ROUNDUP(($I49-$H49+1)*$L49,0),2,1),""))</x:f>
      </x:c>
      <x:c r="BB49" s="35" t="str">
        <x:f>IF(OR($A49="",$M49="Yes",$H49="",$I49=""),"",IF(AND(BB$6&gt;=$H49,BB$6&lt;=$I49),IF(BB$6&lt;$H49+ROUNDUP(($I49-$H49+1)*$L49,0),2,1),""))</x:f>
      </x:c>
      <x:c r="BC49" s="35" t="str">
        <x:f>IF(OR($A49="",$M49="Yes",$H49="",$I49=""),"",IF(AND(BC$6&gt;=$H49,BC$6&lt;=$I49),IF(BC$6&lt;$H49+ROUNDUP(($I49-$H49+1)*$L49,0),2,1),""))</x:f>
      </x:c>
      <x:c r="BD49" s="35" t="str">
        <x:f>IF(OR($A49="",$M49="Yes",$H49="",$I49=""),"",IF(AND(BD$6&gt;=$H49,BD$6&lt;=$I49),IF(BD$6&lt;$H49+ROUNDUP(($I49-$H49+1)*$L49,0),2,1),""))</x:f>
      </x:c>
      <x:c r="BE49" s="35" t="str">
        <x:f>IF(OR($A49="",$M49="Yes",$H49="",$I49=""),"",IF(AND(BE$6&gt;=$H49,BE$6&lt;=$I49),IF(BE$6&lt;$H49+ROUNDUP(($I49-$H49+1)*$L49,0),2,1),""))</x:f>
      </x:c>
      <x:c r="BF49" s="35" t="str">
        <x:f>IF(OR($A49="",$M49="Yes",$H49="",$I49=""),"",IF(AND(BF$6&gt;=$H49,BF$6&lt;=$I49),IF(BF$6&lt;$H49+ROUNDUP(($I49-$H49+1)*$L49,0),2,1),""))</x:f>
      </x:c>
      <x:c r="BG49" s="35" t="str">
        <x:f>IF(OR($A49="",$M49="Yes",$H49="",$I49=""),"",IF(AND(BG$6&gt;=$H49,BG$6&lt;=$I49),IF(BG$6&lt;$H49+ROUNDUP(($I49-$H49+1)*$L49,0),2,1),""))</x:f>
      </x:c>
      <x:c r="BH49" s="35" t="str">
        <x:f>IF(OR($A49="",$M49="Yes",$H49="",$I49=""),"",IF(AND(BH$6&gt;=$H49,BH$6&lt;=$I49),IF(BH$6&lt;$H49+ROUNDUP(($I49-$H49+1)*$L49,0),2,1),""))</x:f>
      </x:c>
      <x:c r="BI49" s="35" t="str">
        <x:f>IF(OR($A49="",$M49="Yes",$H49="",$I49=""),"",IF(AND(BI$6&gt;=$H49,BI$6&lt;=$I49),IF(BI$6&lt;$H49+ROUNDUP(($I49-$H49+1)*$L49,0),2,1),""))</x:f>
      </x:c>
      <x:c r="BJ49" s="35" t="str">
        <x:f>IF(OR($A49="",$M49="Yes",$H49="",$I49=""),"",IF(AND(BJ$6&gt;=$H49,BJ$6&lt;=$I49),IF(BJ$6&lt;$H49+ROUNDUP(($I49-$H49+1)*$L49,0),2,1),""))</x:f>
      </x:c>
      <x:c r="BK49" s="35" t="str">
        <x:f>IF(OR($A49="",$M49="Yes",$H49="",$I49=""),"",IF(AND(BK$6&gt;=$H49,BK$6&lt;=$I49),IF(BK$6&lt;$H49+ROUNDUP(($I49-$H49+1)*$L49,0),2,1),""))</x:f>
      </x:c>
      <x:c r="BL49" s="35" t="str">
        <x:f>IF(OR($A49="",$M49="Yes",$H49="",$I49=""),"",IF(AND(BL$6&gt;=$H49,BL$6&lt;=$I49),IF(BL$6&lt;$H49+ROUNDUP(($I49-$H49+1)*$L49,0),2,1),""))</x:f>
      </x:c>
      <x:c r="BM49" s="35" t="str">
        <x:f>IF(OR($A49="",$M49="Yes",$H49="",$I49=""),"",IF(AND(BM$6&gt;=$H49,BM$6&lt;=$I49),IF(BM$6&lt;$H49+ROUNDUP(($I49-$H49+1)*$L49,0),2,1),""))</x:f>
      </x:c>
      <x:c r="BN49" s="35" t="str">
        <x:f>IF(OR($A49="",$M49="Yes",$H49="",$I49=""),"",IF(AND(BN$6&gt;=$H49,BN$6&lt;=$I49),IF(BN$6&lt;$H49+ROUNDUP(($I49-$H49+1)*$L49,0),2,1),""))</x:f>
      </x:c>
      <x:c r="BO49" s="35" t="str">
        <x:f>IF(OR($A49="",$M49="Yes",$H49="",$I49=""),"",IF(AND(BO$6&gt;=$H49,BO$6&lt;=$I49),IF(BO$6&lt;$H49+ROUNDUP(($I49-$H49+1)*$L49,0),2,1),""))</x:f>
      </x:c>
      <x:c r="BP49" s="35" t="str">
        <x:f>IF(OR($A49="",$M49="Yes",$H49="",$I49=""),"",IF(AND(BP$6&gt;=$H49,BP$6&lt;=$I49),IF(BP$6&lt;$H49+ROUNDUP(($I49-$H49+1)*$L49,0),2,1),""))</x:f>
      </x:c>
      <x:c r="BQ49" s="35" t="str">
        <x:f>IF(OR($A49="",$M49="Yes",$H49="",$I49=""),"",IF(AND(BQ$6&gt;=$H49,BQ$6&lt;=$I49),IF(BQ$6&lt;$H49+ROUNDUP(($I49-$H49+1)*$L49,0),2,1),""))</x:f>
      </x:c>
      <x:c r="BR49" s="35" t="str">
        <x:f>IF(OR($A49="",$M49="Yes",$H49="",$I49=""),"",IF(AND(BR$6&gt;=$H49,BR$6&lt;=$I49),IF(BR$6&lt;$H49+ROUNDUP(($I49-$H49+1)*$L49,0),2,1),""))</x:f>
      </x:c>
      <x:c r="BS49" s="35" t="str">
        <x:f>IF(OR($A49="",$M49="Yes",$H49="",$I49=""),"",IF(AND(BS$6&gt;=$H49,BS$6&lt;=$I49),IF(BS$6&lt;$H49+ROUNDUP(($I49-$H49+1)*$L49,0),2,1),""))</x:f>
      </x:c>
      <x:c r="BT49" s="35" t="str">
        <x:f>IF(OR($A49="",$M49="Yes",$H49="",$I49=""),"",IF(AND(BT$6&gt;=$H49,BT$6&lt;=$I49),IF(BT$6&lt;$H49+ROUNDUP(($I49-$H49+1)*$L49,0),2,1),""))</x:f>
      </x:c>
      <x:c r="BU49" s="35" t="str">
        <x:f>IF(OR($A49="",$M49="Yes",$H49="",$I49=""),"",IF(AND(BU$6&gt;=$H49,BU$6&lt;=$I49),IF(BU$6&lt;$H49+ROUNDUP(($I49-$H49+1)*$L49,0),2,1),""))</x:f>
      </x:c>
      <x:c r="BV49" s="35" t="str">
        <x:f>IF(OR($A49="",$M49="Yes",$H49="",$I49=""),"",IF(AND(BV$6&gt;=$H49,BV$6&lt;=$I49),IF(BV$6&lt;$H49+ROUNDUP(($I49-$H49+1)*$L49,0),2,1),""))</x:f>
      </x:c>
      <x:c r="BW49" s="35" t="str">
        <x:f>IF(OR($A49="",$M49="Yes",$H49="",$I49=""),"",IF(AND(BW$6&gt;=$H49,BW$6&lt;=$I49),IF(BW$6&lt;$H49+ROUNDUP(($I49-$H49+1)*$L49,0),2,1),""))</x:f>
      </x:c>
      <x:c r="BX49" s="35" t="str">
        <x:f>IF(OR($A49="",$M49="Yes",$H49="",$I49=""),"",IF(AND(BX$6&gt;=$H49,BX$6&lt;=$I49),IF(BX$6&lt;$H49+ROUNDUP(($I49-$H49+1)*$L49,0),2,1),""))</x:f>
      </x:c>
      <x:c r="BY49" s="35" t="str">
        <x:f>IF(OR($A49="",$M49="Yes",$H49="",$I49=""),"",IF(AND(BY$6&gt;=$H49,BY$6&lt;=$I49),IF(BY$6&lt;$H49+ROUNDUP(($I49-$H49+1)*$L49,0),2,1),""))</x:f>
      </x:c>
      <x:c r="BZ49" s="35" t="str">
        <x:f>IF(OR($A49="",$M49="Yes",$H49="",$I49=""),"",IF(AND(BZ$6&gt;=$H49,BZ$6&lt;=$I49),IF(BZ$6&lt;$H49+ROUNDUP(($I49-$H49+1)*$L49,0),2,1),""))</x:f>
      </x:c>
      <x:c r="CA49" s="35" t="str">
        <x:f>IF(OR($A49="",$M49="Yes",$H49="",$I49=""),"",IF(AND(CA$6&gt;=$H49,CA$6&lt;=$I49),IF(CA$6&lt;$H49+ROUNDUP(($I49-$H49+1)*$L49,0),2,1),""))</x:f>
      </x:c>
    </x:row>
    <x:row r="50" ht="24" customHeight="1">
      <x:c r="A50" s="5"/>
      <x:c r="B50" s="5"/>
      <x:c r="C50" s="5"/>
      <x:c r="D50" s="5"/>
      <x:c r="E50" s="5"/>
      <x:c r="F50" s="5"/>
      <x:c r="G50" s="5"/>
      <x:c r="H50" s="10"/>
      <x:c r="I50" s="10"/>
      <x:c r="J50" s="10"/>
      <x:c r="K50" s="10"/>
      <x:c r="L50" s="11"/>
      <x:c r="M50" s="5"/>
      <x:c r="N50" s="16" t="str">
        <x:f>IF(A50="","",IF(M50="Yes","Cancelled",IF(ISBLANK(L50),"Missing %",IF(L50&gt;=1,"Completed",IF(OR(L50&gt;0,NOT(ISBLANK(J50))),"In progress","Not started")))))</x:f>
      </x:c>
      <x:c r="O50" s="16" t="str">
        <x:f>IF(OR(A50="",N50="Completed",N50="Cancelled"),"",IF(ISBLANK(I50),"Missing deadline",IF(I50&lt;'Dashboard'!$B$5,"Overdue",IF(I50='Dashboard'!$B$5,"Due today",IF(I50&lt;='Dashboard'!$B$5+'Dashboard'!$B$6,"Due soon",IF(AND(N50="Not started",H50&lt;'Dashboard'!$B$5),"Starting late",""))))))</x:f>
      </x:c>
      <x:c r="P50" s="5"/>
      <x:c r="Q50" s="16" t="str">
        <x:f>IF(A50="","",IF(COUNTIFS('Tasks &amp; Gantt'!$A$7:$A$155,A50)&gt;1,"Duplicate task ID",IF(COUNTIFS('Campaigns &amp; Budget'!$A$7:$A$8,B50)&lt;&gt;1,"Unknown campaign",IF(OR(ISBLANK(H50),ISBLANK(I50),E50="",ISBLANK(L50)),"Missing dates / PIC / %",IF(OR(L50&lt;0,L50&gt;1),"Invalid completion",IF(I50&lt;H50,"Deadline before start",IF(AND(NOT(ISBLANK(K50)),L50&lt;&gt;1),"Finish entered but not 100%",IF(AND(NOT(ISBLANK(J50)),NOT(ISBLANK(K50)),K50&lt;J50),"Finish before start",""))))))))</x:f>
      </x:c>
      <x:c r="T50" s="35" t="str">
        <x:f>IF(OR($A50="",$M50="Yes",$H50="",$I50=""),"",IF(AND(T$6&gt;=$H50,T$6&lt;=$I50),IF(T$6&lt;$H50+ROUNDUP(($I50-$H50+1)*$L50,0),2,1),""))</x:f>
      </x:c>
      <x:c r="U50" s="35" t="str">
        <x:f>IF(OR($A50="",$M50="Yes",$H50="",$I50=""),"",IF(AND(U$6&gt;=$H50,U$6&lt;=$I50),IF(U$6&lt;$H50+ROUNDUP(($I50-$H50+1)*$L50,0),2,1),""))</x:f>
      </x:c>
      <x:c r="V50" s="35" t="str">
        <x:f>IF(OR($A50="",$M50="Yes",$H50="",$I50=""),"",IF(AND(V$6&gt;=$H50,V$6&lt;=$I50),IF(V$6&lt;$H50+ROUNDUP(($I50-$H50+1)*$L50,0),2,1),""))</x:f>
      </x:c>
      <x:c r="W50" s="35" t="str">
        <x:f>IF(OR($A50="",$M50="Yes",$H50="",$I50=""),"",IF(AND(W$6&gt;=$H50,W$6&lt;=$I50),IF(W$6&lt;$H50+ROUNDUP(($I50-$H50+1)*$L50,0),2,1),""))</x:f>
      </x:c>
      <x:c r="X50" s="35" t="str">
        <x:f>IF(OR($A50="",$M50="Yes",$H50="",$I50=""),"",IF(AND(X$6&gt;=$H50,X$6&lt;=$I50),IF(X$6&lt;$H50+ROUNDUP(($I50-$H50+1)*$L50,0),2,1),""))</x:f>
      </x:c>
      <x:c r="Y50" s="35" t="str">
        <x:f>IF(OR($A50="",$M50="Yes",$H50="",$I50=""),"",IF(AND(Y$6&gt;=$H50,Y$6&lt;=$I50),IF(Y$6&lt;$H50+ROUNDUP(($I50-$H50+1)*$L50,0),2,1),""))</x:f>
      </x:c>
      <x:c r="Z50" s="35" t="str">
        <x:f>IF(OR($A50="",$M50="Yes",$H50="",$I50=""),"",IF(AND(Z$6&gt;=$H50,Z$6&lt;=$I50),IF(Z$6&lt;$H50+ROUNDUP(($I50-$H50+1)*$L50,0),2,1),""))</x:f>
      </x:c>
      <x:c r="AA50" s="35" t="str">
        <x:f>IF(OR($A50="",$M50="Yes",$H50="",$I50=""),"",IF(AND(AA$6&gt;=$H50,AA$6&lt;=$I50),IF(AA$6&lt;$H50+ROUNDUP(($I50-$H50+1)*$L50,0),2,1),""))</x:f>
      </x:c>
      <x:c r="AB50" s="35" t="str">
        <x:f>IF(OR($A50="",$M50="Yes",$H50="",$I50=""),"",IF(AND(AB$6&gt;=$H50,AB$6&lt;=$I50),IF(AB$6&lt;$H50+ROUNDUP(($I50-$H50+1)*$L50,0),2,1),""))</x:f>
      </x:c>
      <x:c r="AC50" s="35" t="str">
        <x:f>IF(OR($A50="",$M50="Yes",$H50="",$I50=""),"",IF(AND(AC$6&gt;=$H50,AC$6&lt;=$I50),IF(AC$6&lt;$H50+ROUNDUP(($I50-$H50+1)*$L50,0),2,1),""))</x:f>
      </x:c>
      <x:c r="AD50" s="35" t="str">
        <x:f>IF(OR($A50="",$M50="Yes",$H50="",$I50=""),"",IF(AND(AD$6&gt;=$H50,AD$6&lt;=$I50),IF(AD$6&lt;$H50+ROUNDUP(($I50-$H50+1)*$L50,0),2,1),""))</x:f>
      </x:c>
      <x:c r="AE50" s="35" t="str">
        <x:f>IF(OR($A50="",$M50="Yes",$H50="",$I50=""),"",IF(AND(AE$6&gt;=$H50,AE$6&lt;=$I50),IF(AE$6&lt;$H50+ROUNDUP(($I50-$H50+1)*$L50,0),2,1),""))</x:f>
      </x:c>
      <x:c r="AF50" s="35" t="str">
        <x:f>IF(OR($A50="",$M50="Yes",$H50="",$I50=""),"",IF(AND(AF$6&gt;=$H50,AF$6&lt;=$I50),IF(AF$6&lt;$H50+ROUNDUP(($I50-$H50+1)*$L50,0),2,1),""))</x:f>
      </x:c>
      <x:c r="AG50" s="35" t="str">
        <x:f>IF(OR($A50="",$M50="Yes",$H50="",$I50=""),"",IF(AND(AG$6&gt;=$H50,AG$6&lt;=$I50),IF(AG$6&lt;$H50+ROUNDUP(($I50-$H50+1)*$L50,0),2,1),""))</x:f>
      </x:c>
      <x:c r="AH50" s="35" t="str">
        <x:f>IF(OR($A50="",$M50="Yes",$H50="",$I50=""),"",IF(AND(AH$6&gt;=$H50,AH$6&lt;=$I50),IF(AH$6&lt;$H50+ROUNDUP(($I50-$H50+1)*$L50,0),2,1),""))</x:f>
      </x:c>
      <x:c r="AI50" s="35" t="str">
        <x:f>IF(OR($A50="",$M50="Yes",$H50="",$I50=""),"",IF(AND(AI$6&gt;=$H50,AI$6&lt;=$I50),IF(AI$6&lt;$H50+ROUNDUP(($I50-$H50+1)*$L50,0),2,1),""))</x:f>
      </x:c>
      <x:c r="AJ50" s="35" t="str">
        <x:f>IF(OR($A50="",$M50="Yes",$H50="",$I50=""),"",IF(AND(AJ$6&gt;=$H50,AJ$6&lt;=$I50),IF(AJ$6&lt;$H50+ROUNDUP(($I50-$H50+1)*$L50,0),2,1),""))</x:f>
      </x:c>
      <x:c r="AK50" s="35" t="str">
        <x:f>IF(OR($A50="",$M50="Yes",$H50="",$I50=""),"",IF(AND(AK$6&gt;=$H50,AK$6&lt;=$I50),IF(AK$6&lt;$H50+ROUNDUP(($I50-$H50+1)*$L50,0),2,1),""))</x:f>
      </x:c>
      <x:c r="AL50" s="35" t="str">
        <x:f>IF(OR($A50="",$M50="Yes",$H50="",$I50=""),"",IF(AND(AL$6&gt;=$H50,AL$6&lt;=$I50),IF(AL$6&lt;$H50+ROUNDUP(($I50-$H50+1)*$L50,0),2,1),""))</x:f>
      </x:c>
      <x:c r="AM50" s="35" t="str">
        <x:f>IF(OR($A50="",$M50="Yes",$H50="",$I50=""),"",IF(AND(AM$6&gt;=$H50,AM$6&lt;=$I50),IF(AM$6&lt;$H50+ROUNDUP(($I50-$H50+1)*$L50,0),2,1),""))</x:f>
      </x:c>
      <x:c r="AN50" s="35" t="str">
        <x:f>IF(OR($A50="",$M50="Yes",$H50="",$I50=""),"",IF(AND(AN$6&gt;=$H50,AN$6&lt;=$I50),IF(AN$6&lt;$H50+ROUNDUP(($I50-$H50+1)*$L50,0),2,1),""))</x:f>
      </x:c>
      <x:c r="AO50" s="35" t="str">
        <x:f>IF(OR($A50="",$M50="Yes",$H50="",$I50=""),"",IF(AND(AO$6&gt;=$H50,AO$6&lt;=$I50),IF(AO$6&lt;$H50+ROUNDUP(($I50-$H50+1)*$L50,0),2,1),""))</x:f>
      </x:c>
      <x:c r="AP50" s="35" t="str">
        <x:f>IF(OR($A50="",$M50="Yes",$H50="",$I50=""),"",IF(AND(AP$6&gt;=$H50,AP$6&lt;=$I50),IF(AP$6&lt;$H50+ROUNDUP(($I50-$H50+1)*$L50,0),2,1),""))</x:f>
      </x:c>
      <x:c r="AQ50" s="35" t="str">
        <x:f>IF(OR($A50="",$M50="Yes",$H50="",$I50=""),"",IF(AND(AQ$6&gt;=$H50,AQ$6&lt;=$I50),IF(AQ$6&lt;$H50+ROUNDUP(($I50-$H50+1)*$L50,0),2,1),""))</x:f>
      </x:c>
      <x:c r="AR50" s="35" t="str">
        <x:f>IF(OR($A50="",$M50="Yes",$H50="",$I50=""),"",IF(AND(AR$6&gt;=$H50,AR$6&lt;=$I50),IF(AR$6&lt;$H50+ROUNDUP(($I50-$H50+1)*$L50,0),2,1),""))</x:f>
      </x:c>
      <x:c r="AS50" s="35" t="str">
        <x:f>IF(OR($A50="",$M50="Yes",$H50="",$I50=""),"",IF(AND(AS$6&gt;=$H50,AS$6&lt;=$I50),IF(AS$6&lt;$H50+ROUNDUP(($I50-$H50+1)*$L50,0),2,1),""))</x:f>
      </x:c>
      <x:c r="AT50" s="35" t="str">
        <x:f>IF(OR($A50="",$M50="Yes",$H50="",$I50=""),"",IF(AND(AT$6&gt;=$H50,AT$6&lt;=$I50),IF(AT$6&lt;$H50+ROUNDUP(($I50-$H50+1)*$L50,0),2,1),""))</x:f>
      </x:c>
      <x:c r="AU50" s="35" t="str">
        <x:f>IF(OR($A50="",$M50="Yes",$H50="",$I50=""),"",IF(AND(AU$6&gt;=$H50,AU$6&lt;=$I50),IF(AU$6&lt;$H50+ROUNDUP(($I50-$H50+1)*$L50,0),2,1),""))</x:f>
      </x:c>
      <x:c r="AV50" s="35" t="str">
        <x:f>IF(OR($A50="",$M50="Yes",$H50="",$I50=""),"",IF(AND(AV$6&gt;=$H50,AV$6&lt;=$I50),IF(AV$6&lt;$H50+ROUNDUP(($I50-$H50+1)*$L50,0),2,1),""))</x:f>
      </x:c>
      <x:c r="AW50" s="35" t="str">
        <x:f>IF(OR($A50="",$M50="Yes",$H50="",$I50=""),"",IF(AND(AW$6&gt;=$H50,AW$6&lt;=$I50),IF(AW$6&lt;$H50+ROUNDUP(($I50-$H50+1)*$L50,0),2,1),""))</x:f>
      </x:c>
      <x:c r="AX50" s="35" t="str">
        <x:f>IF(OR($A50="",$M50="Yes",$H50="",$I50=""),"",IF(AND(AX$6&gt;=$H50,AX$6&lt;=$I50),IF(AX$6&lt;$H50+ROUNDUP(($I50-$H50+1)*$L50,0),2,1),""))</x:f>
      </x:c>
      <x:c r="AY50" s="35" t="str">
        <x:f>IF(OR($A50="",$M50="Yes",$H50="",$I50=""),"",IF(AND(AY$6&gt;=$H50,AY$6&lt;=$I50),IF(AY$6&lt;$H50+ROUNDUP(($I50-$H50+1)*$L50,0),2,1),""))</x:f>
      </x:c>
      <x:c r="AZ50" s="35" t="str">
        <x:f>IF(OR($A50="",$M50="Yes",$H50="",$I50=""),"",IF(AND(AZ$6&gt;=$H50,AZ$6&lt;=$I50),IF(AZ$6&lt;$H50+ROUNDUP(($I50-$H50+1)*$L50,0),2,1),""))</x:f>
      </x:c>
      <x:c r="BA50" s="35" t="str">
        <x:f>IF(OR($A50="",$M50="Yes",$H50="",$I50=""),"",IF(AND(BA$6&gt;=$H50,BA$6&lt;=$I50),IF(BA$6&lt;$H50+ROUNDUP(($I50-$H50+1)*$L50,0),2,1),""))</x:f>
      </x:c>
      <x:c r="BB50" s="35" t="str">
        <x:f>IF(OR($A50="",$M50="Yes",$H50="",$I50=""),"",IF(AND(BB$6&gt;=$H50,BB$6&lt;=$I50),IF(BB$6&lt;$H50+ROUNDUP(($I50-$H50+1)*$L50,0),2,1),""))</x:f>
      </x:c>
      <x:c r="BC50" s="35" t="str">
        <x:f>IF(OR($A50="",$M50="Yes",$H50="",$I50=""),"",IF(AND(BC$6&gt;=$H50,BC$6&lt;=$I50),IF(BC$6&lt;$H50+ROUNDUP(($I50-$H50+1)*$L50,0),2,1),""))</x:f>
      </x:c>
      <x:c r="BD50" s="35" t="str">
        <x:f>IF(OR($A50="",$M50="Yes",$H50="",$I50=""),"",IF(AND(BD$6&gt;=$H50,BD$6&lt;=$I50),IF(BD$6&lt;$H50+ROUNDUP(($I50-$H50+1)*$L50,0),2,1),""))</x:f>
      </x:c>
      <x:c r="BE50" s="35" t="str">
        <x:f>IF(OR($A50="",$M50="Yes",$H50="",$I50=""),"",IF(AND(BE$6&gt;=$H50,BE$6&lt;=$I50),IF(BE$6&lt;$H50+ROUNDUP(($I50-$H50+1)*$L50,0),2,1),""))</x:f>
      </x:c>
      <x:c r="BF50" s="35" t="str">
        <x:f>IF(OR($A50="",$M50="Yes",$H50="",$I50=""),"",IF(AND(BF$6&gt;=$H50,BF$6&lt;=$I50),IF(BF$6&lt;$H50+ROUNDUP(($I50-$H50+1)*$L50,0),2,1),""))</x:f>
      </x:c>
      <x:c r="BG50" s="35" t="str">
        <x:f>IF(OR($A50="",$M50="Yes",$H50="",$I50=""),"",IF(AND(BG$6&gt;=$H50,BG$6&lt;=$I50),IF(BG$6&lt;$H50+ROUNDUP(($I50-$H50+1)*$L50,0),2,1),""))</x:f>
      </x:c>
      <x:c r="BH50" s="35" t="str">
        <x:f>IF(OR($A50="",$M50="Yes",$H50="",$I50=""),"",IF(AND(BH$6&gt;=$H50,BH$6&lt;=$I50),IF(BH$6&lt;$H50+ROUNDUP(($I50-$H50+1)*$L50,0),2,1),""))</x:f>
      </x:c>
      <x:c r="BI50" s="35" t="str">
        <x:f>IF(OR($A50="",$M50="Yes",$H50="",$I50=""),"",IF(AND(BI$6&gt;=$H50,BI$6&lt;=$I50),IF(BI$6&lt;$H50+ROUNDUP(($I50-$H50+1)*$L50,0),2,1),""))</x:f>
      </x:c>
      <x:c r="BJ50" s="35" t="str">
        <x:f>IF(OR($A50="",$M50="Yes",$H50="",$I50=""),"",IF(AND(BJ$6&gt;=$H50,BJ$6&lt;=$I50),IF(BJ$6&lt;$H50+ROUNDUP(($I50-$H50+1)*$L50,0),2,1),""))</x:f>
      </x:c>
      <x:c r="BK50" s="35" t="str">
        <x:f>IF(OR($A50="",$M50="Yes",$H50="",$I50=""),"",IF(AND(BK$6&gt;=$H50,BK$6&lt;=$I50),IF(BK$6&lt;$H50+ROUNDUP(($I50-$H50+1)*$L50,0),2,1),""))</x:f>
      </x:c>
      <x:c r="BL50" s="35" t="str">
        <x:f>IF(OR($A50="",$M50="Yes",$H50="",$I50=""),"",IF(AND(BL$6&gt;=$H50,BL$6&lt;=$I50),IF(BL$6&lt;$H50+ROUNDUP(($I50-$H50+1)*$L50,0),2,1),""))</x:f>
      </x:c>
      <x:c r="BM50" s="35" t="str">
        <x:f>IF(OR($A50="",$M50="Yes",$H50="",$I50=""),"",IF(AND(BM$6&gt;=$H50,BM$6&lt;=$I50),IF(BM$6&lt;$H50+ROUNDUP(($I50-$H50+1)*$L50,0),2,1),""))</x:f>
      </x:c>
      <x:c r="BN50" s="35" t="str">
        <x:f>IF(OR($A50="",$M50="Yes",$H50="",$I50=""),"",IF(AND(BN$6&gt;=$H50,BN$6&lt;=$I50),IF(BN$6&lt;$H50+ROUNDUP(($I50-$H50+1)*$L50,0),2,1),""))</x:f>
      </x:c>
      <x:c r="BO50" s="35" t="str">
        <x:f>IF(OR($A50="",$M50="Yes",$H50="",$I50=""),"",IF(AND(BO$6&gt;=$H50,BO$6&lt;=$I50),IF(BO$6&lt;$H50+ROUNDUP(($I50-$H50+1)*$L50,0),2,1),""))</x:f>
      </x:c>
      <x:c r="BP50" s="35" t="str">
        <x:f>IF(OR($A50="",$M50="Yes",$H50="",$I50=""),"",IF(AND(BP$6&gt;=$H50,BP$6&lt;=$I50),IF(BP$6&lt;$H50+ROUNDUP(($I50-$H50+1)*$L50,0),2,1),""))</x:f>
      </x:c>
      <x:c r="BQ50" s="35" t="str">
        <x:f>IF(OR($A50="",$M50="Yes",$H50="",$I50=""),"",IF(AND(BQ$6&gt;=$H50,BQ$6&lt;=$I50),IF(BQ$6&lt;$H50+ROUNDUP(($I50-$H50+1)*$L50,0),2,1),""))</x:f>
      </x:c>
      <x:c r="BR50" s="35" t="str">
        <x:f>IF(OR($A50="",$M50="Yes",$H50="",$I50=""),"",IF(AND(BR$6&gt;=$H50,BR$6&lt;=$I50),IF(BR$6&lt;$H50+ROUNDUP(($I50-$H50+1)*$L50,0),2,1),""))</x:f>
      </x:c>
      <x:c r="BS50" s="35" t="str">
        <x:f>IF(OR($A50="",$M50="Yes",$H50="",$I50=""),"",IF(AND(BS$6&gt;=$H50,BS$6&lt;=$I50),IF(BS$6&lt;$H50+ROUNDUP(($I50-$H50+1)*$L50,0),2,1),""))</x:f>
      </x:c>
      <x:c r="BT50" s="35" t="str">
        <x:f>IF(OR($A50="",$M50="Yes",$H50="",$I50=""),"",IF(AND(BT$6&gt;=$H50,BT$6&lt;=$I50),IF(BT$6&lt;$H50+ROUNDUP(($I50-$H50+1)*$L50,0),2,1),""))</x:f>
      </x:c>
      <x:c r="BU50" s="35" t="str">
        <x:f>IF(OR($A50="",$M50="Yes",$H50="",$I50=""),"",IF(AND(BU$6&gt;=$H50,BU$6&lt;=$I50),IF(BU$6&lt;$H50+ROUNDUP(($I50-$H50+1)*$L50,0),2,1),""))</x:f>
      </x:c>
      <x:c r="BV50" s="35" t="str">
        <x:f>IF(OR($A50="",$M50="Yes",$H50="",$I50=""),"",IF(AND(BV$6&gt;=$H50,BV$6&lt;=$I50),IF(BV$6&lt;$H50+ROUNDUP(($I50-$H50+1)*$L50,0),2,1),""))</x:f>
      </x:c>
      <x:c r="BW50" s="35" t="str">
        <x:f>IF(OR($A50="",$M50="Yes",$H50="",$I50=""),"",IF(AND(BW$6&gt;=$H50,BW$6&lt;=$I50),IF(BW$6&lt;$H50+ROUNDUP(($I50-$H50+1)*$L50,0),2,1),""))</x:f>
      </x:c>
      <x:c r="BX50" s="35" t="str">
        <x:f>IF(OR($A50="",$M50="Yes",$H50="",$I50=""),"",IF(AND(BX$6&gt;=$H50,BX$6&lt;=$I50),IF(BX$6&lt;$H50+ROUNDUP(($I50-$H50+1)*$L50,0),2,1),""))</x:f>
      </x:c>
      <x:c r="BY50" s="35" t="str">
        <x:f>IF(OR($A50="",$M50="Yes",$H50="",$I50=""),"",IF(AND(BY$6&gt;=$H50,BY$6&lt;=$I50),IF(BY$6&lt;$H50+ROUNDUP(($I50-$H50+1)*$L50,0),2,1),""))</x:f>
      </x:c>
      <x:c r="BZ50" s="35" t="str">
        <x:f>IF(OR($A50="",$M50="Yes",$H50="",$I50=""),"",IF(AND(BZ$6&gt;=$H50,BZ$6&lt;=$I50),IF(BZ$6&lt;$H50+ROUNDUP(($I50-$H50+1)*$L50,0),2,1),""))</x:f>
      </x:c>
      <x:c r="CA50" s="35" t="str">
        <x:f>IF(OR($A50="",$M50="Yes",$H50="",$I50=""),"",IF(AND(CA$6&gt;=$H50,CA$6&lt;=$I50),IF(CA$6&lt;$H50+ROUNDUP(($I50-$H50+1)*$L50,0),2,1),""))</x:f>
      </x:c>
    </x:row>
    <x:row r="51" ht="24" customHeight="1">
      <x:c r="A51" s="5"/>
      <x:c r="B51" s="5"/>
      <x:c r="C51" s="5"/>
      <x:c r="D51" s="5"/>
      <x:c r="E51" s="5"/>
      <x:c r="F51" s="5"/>
      <x:c r="G51" s="5"/>
      <x:c r="H51" s="10"/>
      <x:c r="I51" s="10"/>
      <x:c r="J51" s="10"/>
      <x:c r="K51" s="10"/>
      <x:c r="L51" s="11"/>
      <x:c r="M51" s="5"/>
      <x:c r="N51" s="16" t="str">
        <x:f>IF(A51="","",IF(M51="Yes","Cancelled",IF(ISBLANK(L51),"Missing %",IF(L51&gt;=1,"Completed",IF(OR(L51&gt;0,NOT(ISBLANK(J51))),"In progress","Not started")))))</x:f>
      </x:c>
      <x:c r="O51" s="16" t="str">
        <x:f>IF(OR(A51="",N51="Completed",N51="Cancelled"),"",IF(ISBLANK(I51),"Missing deadline",IF(I51&lt;'Dashboard'!$B$5,"Overdue",IF(I51='Dashboard'!$B$5,"Due today",IF(I51&lt;='Dashboard'!$B$5+'Dashboard'!$B$6,"Due soon",IF(AND(N51="Not started",H51&lt;'Dashboard'!$B$5),"Starting late",""))))))</x:f>
      </x:c>
      <x:c r="P51" s="5"/>
      <x:c r="Q51" s="16" t="str">
        <x:f>IF(A51="","",IF(COUNTIFS('Tasks &amp; Gantt'!$A$7:$A$155,A51)&gt;1,"Duplicate task ID",IF(COUNTIFS('Campaigns &amp; Budget'!$A$7:$A$8,B51)&lt;&gt;1,"Unknown campaign",IF(OR(ISBLANK(H51),ISBLANK(I51),E51="",ISBLANK(L51)),"Missing dates / PIC / %",IF(OR(L51&lt;0,L51&gt;1),"Invalid completion",IF(I51&lt;H51,"Deadline before start",IF(AND(NOT(ISBLANK(K51)),L51&lt;&gt;1),"Finish entered but not 100%",IF(AND(NOT(ISBLANK(J51)),NOT(ISBLANK(K51)),K51&lt;J51),"Finish before start",""))))))))</x:f>
      </x:c>
      <x:c r="T51" s="35" t="str">
        <x:f>IF(OR($A51="",$M51="Yes",$H51="",$I51=""),"",IF(AND(T$6&gt;=$H51,T$6&lt;=$I51),IF(T$6&lt;$H51+ROUNDUP(($I51-$H51+1)*$L51,0),2,1),""))</x:f>
      </x:c>
      <x:c r="U51" s="35" t="str">
        <x:f>IF(OR($A51="",$M51="Yes",$H51="",$I51=""),"",IF(AND(U$6&gt;=$H51,U$6&lt;=$I51),IF(U$6&lt;$H51+ROUNDUP(($I51-$H51+1)*$L51,0),2,1),""))</x:f>
      </x:c>
      <x:c r="V51" s="35" t="str">
        <x:f>IF(OR($A51="",$M51="Yes",$H51="",$I51=""),"",IF(AND(V$6&gt;=$H51,V$6&lt;=$I51),IF(V$6&lt;$H51+ROUNDUP(($I51-$H51+1)*$L51,0),2,1),""))</x:f>
      </x:c>
      <x:c r="W51" s="35" t="str">
        <x:f>IF(OR($A51="",$M51="Yes",$H51="",$I51=""),"",IF(AND(W$6&gt;=$H51,W$6&lt;=$I51),IF(W$6&lt;$H51+ROUNDUP(($I51-$H51+1)*$L51,0),2,1),""))</x:f>
      </x:c>
      <x:c r="X51" s="35" t="str">
        <x:f>IF(OR($A51="",$M51="Yes",$H51="",$I51=""),"",IF(AND(X$6&gt;=$H51,X$6&lt;=$I51),IF(X$6&lt;$H51+ROUNDUP(($I51-$H51+1)*$L51,0),2,1),""))</x:f>
      </x:c>
      <x:c r="Y51" s="35" t="str">
        <x:f>IF(OR($A51="",$M51="Yes",$H51="",$I51=""),"",IF(AND(Y$6&gt;=$H51,Y$6&lt;=$I51),IF(Y$6&lt;$H51+ROUNDUP(($I51-$H51+1)*$L51,0),2,1),""))</x:f>
      </x:c>
      <x:c r="Z51" s="35" t="str">
        <x:f>IF(OR($A51="",$M51="Yes",$H51="",$I51=""),"",IF(AND(Z$6&gt;=$H51,Z$6&lt;=$I51),IF(Z$6&lt;$H51+ROUNDUP(($I51-$H51+1)*$L51,0),2,1),""))</x:f>
      </x:c>
      <x:c r="AA51" s="35" t="str">
        <x:f>IF(OR($A51="",$M51="Yes",$H51="",$I51=""),"",IF(AND(AA$6&gt;=$H51,AA$6&lt;=$I51),IF(AA$6&lt;$H51+ROUNDUP(($I51-$H51+1)*$L51,0),2,1),""))</x:f>
      </x:c>
      <x:c r="AB51" s="35" t="str">
        <x:f>IF(OR($A51="",$M51="Yes",$H51="",$I51=""),"",IF(AND(AB$6&gt;=$H51,AB$6&lt;=$I51),IF(AB$6&lt;$H51+ROUNDUP(($I51-$H51+1)*$L51,0),2,1),""))</x:f>
      </x:c>
      <x:c r="AC51" s="35" t="str">
        <x:f>IF(OR($A51="",$M51="Yes",$H51="",$I51=""),"",IF(AND(AC$6&gt;=$H51,AC$6&lt;=$I51),IF(AC$6&lt;$H51+ROUNDUP(($I51-$H51+1)*$L51,0),2,1),""))</x:f>
      </x:c>
      <x:c r="AD51" s="35" t="str">
        <x:f>IF(OR($A51="",$M51="Yes",$H51="",$I51=""),"",IF(AND(AD$6&gt;=$H51,AD$6&lt;=$I51),IF(AD$6&lt;$H51+ROUNDUP(($I51-$H51+1)*$L51,0),2,1),""))</x:f>
      </x:c>
      <x:c r="AE51" s="35" t="str">
        <x:f>IF(OR($A51="",$M51="Yes",$H51="",$I51=""),"",IF(AND(AE$6&gt;=$H51,AE$6&lt;=$I51),IF(AE$6&lt;$H51+ROUNDUP(($I51-$H51+1)*$L51,0),2,1),""))</x:f>
      </x:c>
      <x:c r="AF51" s="35" t="str">
        <x:f>IF(OR($A51="",$M51="Yes",$H51="",$I51=""),"",IF(AND(AF$6&gt;=$H51,AF$6&lt;=$I51),IF(AF$6&lt;$H51+ROUNDUP(($I51-$H51+1)*$L51,0),2,1),""))</x:f>
      </x:c>
      <x:c r="AG51" s="35" t="str">
        <x:f>IF(OR($A51="",$M51="Yes",$H51="",$I51=""),"",IF(AND(AG$6&gt;=$H51,AG$6&lt;=$I51),IF(AG$6&lt;$H51+ROUNDUP(($I51-$H51+1)*$L51,0),2,1),""))</x:f>
      </x:c>
      <x:c r="AH51" s="35" t="str">
        <x:f>IF(OR($A51="",$M51="Yes",$H51="",$I51=""),"",IF(AND(AH$6&gt;=$H51,AH$6&lt;=$I51),IF(AH$6&lt;$H51+ROUNDUP(($I51-$H51+1)*$L51,0),2,1),""))</x:f>
      </x:c>
      <x:c r="AI51" s="35" t="str">
        <x:f>IF(OR($A51="",$M51="Yes",$H51="",$I51=""),"",IF(AND(AI$6&gt;=$H51,AI$6&lt;=$I51),IF(AI$6&lt;$H51+ROUNDUP(($I51-$H51+1)*$L51,0),2,1),""))</x:f>
      </x:c>
      <x:c r="AJ51" s="35" t="str">
        <x:f>IF(OR($A51="",$M51="Yes",$H51="",$I51=""),"",IF(AND(AJ$6&gt;=$H51,AJ$6&lt;=$I51),IF(AJ$6&lt;$H51+ROUNDUP(($I51-$H51+1)*$L51,0),2,1),""))</x:f>
      </x:c>
      <x:c r="AK51" s="35" t="str">
        <x:f>IF(OR($A51="",$M51="Yes",$H51="",$I51=""),"",IF(AND(AK$6&gt;=$H51,AK$6&lt;=$I51),IF(AK$6&lt;$H51+ROUNDUP(($I51-$H51+1)*$L51,0),2,1),""))</x:f>
      </x:c>
      <x:c r="AL51" s="35" t="str">
        <x:f>IF(OR($A51="",$M51="Yes",$H51="",$I51=""),"",IF(AND(AL$6&gt;=$H51,AL$6&lt;=$I51),IF(AL$6&lt;$H51+ROUNDUP(($I51-$H51+1)*$L51,0),2,1),""))</x:f>
      </x:c>
      <x:c r="AM51" s="35" t="str">
        <x:f>IF(OR($A51="",$M51="Yes",$H51="",$I51=""),"",IF(AND(AM$6&gt;=$H51,AM$6&lt;=$I51),IF(AM$6&lt;$H51+ROUNDUP(($I51-$H51+1)*$L51,0),2,1),""))</x:f>
      </x:c>
      <x:c r="AN51" s="35" t="str">
        <x:f>IF(OR($A51="",$M51="Yes",$H51="",$I51=""),"",IF(AND(AN$6&gt;=$H51,AN$6&lt;=$I51),IF(AN$6&lt;$H51+ROUNDUP(($I51-$H51+1)*$L51,0),2,1),""))</x:f>
      </x:c>
      <x:c r="AO51" s="35" t="str">
        <x:f>IF(OR($A51="",$M51="Yes",$H51="",$I51=""),"",IF(AND(AO$6&gt;=$H51,AO$6&lt;=$I51),IF(AO$6&lt;$H51+ROUNDUP(($I51-$H51+1)*$L51,0),2,1),""))</x:f>
      </x:c>
      <x:c r="AP51" s="35" t="str">
        <x:f>IF(OR($A51="",$M51="Yes",$H51="",$I51=""),"",IF(AND(AP$6&gt;=$H51,AP$6&lt;=$I51),IF(AP$6&lt;$H51+ROUNDUP(($I51-$H51+1)*$L51,0),2,1),""))</x:f>
      </x:c>
      <x:c r="AQ51" s="35" t="str">
        <x:f>IF(OR($A51="",$M51="Yes",$H51="",$I51=""),"",IF(AND(AQ$6&gt;=$H51,AQ$6&lt;=$I51),IF(AQ$6&lt;$H51+ROUNDUP(($I51-$H51+1)*$L51,0),2,1),""))</x:f>
      </x:c>
      <x:c r="AR51" s="35" t="str">
        <x:f>IF(OR($A51="",$M51="Yes",$H51="",$I51=""),"",IF(AND(AR$6&gt;=$H51,AR$6&lt;=$I51),IF(AR$6&lt;$H51+ROUNDUP(($I51-$H51+1)*$L51,0),2,1),""))</x:f>
      </x:c>
      <x:c r="AS51" s="35" t="str">
        <x:f>IF(OR($A51="",$M51="Yes",$H51="",$I51=""),"",IF(AND(AS$6&gt;=$H51,AS$6&lt;=$I51),IF(AS$6&lt;$H51+ROUNDUP(($I51-$H51+1)*$L51,0),2,1),""))</x:f>
      </x:c>
      <x:c r="AT51" s="35" t="str">
        <x:f>IF(OR($A51="",$M51="Yes",$H51="",$I51=""),"",IF(AND(AT$6&gt;=$H51,AT$6&lt;=$I51),IF(AT$6&lt;$H51+ROUNDUP(($I51-$H51+1)*$L51,0),2,1),""))</x:f>
      </x:c>
      <x:c r="AU51" s="35" t="str">
        <x:f>IF(OR($A51="",$M51="Yes",$H51="",$I51=""),"",IF(AND(AU$6&gt;=$H51,AU$6&lt;=$I51),IF(AU$6&lt;$H51+ROUNDUP(($I51-$H51+1)*$L51,0),2,1),""))</x:f>
      </x:c>
      <x:c r="AV51" s="35" t="str">
        <x:f>IF(OR($A51="",$M51="Yes",$H51="",$I51=""),"",IF(AND(AV$6&gt;=$H51,AV$6&lt;=$I51),IF(AV$6&lt;$H51+ROUNDUP(($I51-$H51+1)*$L51,0),2,1),""))</x:f>
      </x:c>
      <x:c r="AW51" s="35" t="str">
        <x:f>IF(OR($A51="",$M51="Yes",$H51="",$I51=""),"",IF(AND(AW$6&gt;=$H51,AW$6&lt;=$I51),IF(AW$6&lt;$H51+ROUNDUP(($I51-$H51+1)*$L51,0),2,1),""))</x:f>
      </x:c>
      <x:c r="AX51" s="35" t="str">
        <x:f>IF(OR($A51="",$M51="Yes",$H51="",$I51=""),"",IF(AND(AX$6&gt;=$H51,AX$6&lt;=$I51),IF(AX$6&lt;$H51+ROUNDUP(($I51-$H51+1)*$L51,0),2,1),""))</x:f>
      </x:c>
      <x:c r="AY51" s="35" t="str">
        <x:f>IF(OR($A51="",$M51="Yes",$H51="",$I51=""),"",IF(AND(AY$6&gt;=$H51,AY$6&lt;=$I51),IF(AY$6&lt;$H51+ROUNDUP(($I51-$H51+1)*$L51,0),2,1),""))</x:f>
      </x:c>
      <x:c r="AZ51" s="35" t="str">
        <x:f>IF(OR($A51="",$M51="Yes",$H51="",$I51=""),"",IF(AND(AZ$6&gt;=$H51,AZ$6&lt;=$I51),IF(AZ$6&lt;$H51+ROUNDUP(($I51-$H51+1)*$L51,0),2,1),""))</x:f>
      </x:c>
      <x:c r="BA51" s="35" t="str">
        <x:f>IF(OR($A51="",$M51="Yes",$H51="",$I51=""),"",IF(AND(BA$6&gt;=$H51,BA$6&lt;=$I51),IF(BA$6&lt;$H51+ROUNDUP(($I51-$H51+1)*$L51,0),2,1),""))</x:f>
      </x:c>
      <x:c r="BB51" s="35" t="str">
        <x:f>IF(OR($A51="",$M51="Yes",$H51="",$I51=""),"",IF(AND(BB$6&gt;=$H51,BB$6&lt;=$I51),IF(BB$6&lt;$H51+ROUNDUP(($I51-$H51+1)*$L51,0),2,1),""))</x:f>
      </x:c>
      <x:c r="BC51" s="35" t="str">
        <x:f>IF(OR($A51="",$M51="Yes",$H51="",$I51=""),"",IF(AND(BC$6&gt;=$H51,BC$6&lt;=$I51),IF(BC$6&lt;$H51+ROUNDUP(($I51-$H51+1)*$L51,0),2,1),""))</x:f>
      </x:c>
      <x:c r="BD51" s="35" t="str">
        <x:f>IF(OR($A51="",$M51="Yes",$H51="",$I51=""),"",IF(AND(BD$6&gt;=$H51,BD$6&lt;=$I51),IF(BD$6&lt;$H51+ROUNDUP(($I51-$H51+1)*$L51,0),2,1),""))</x:f>
      </x:c>
      <x:c r="BE51" s="35" t="str">
        <x:f>IF(OR($A51="",$M51="Yes",$H51="",$I51=""),"",IF(AND(BE$6&gt;=$H51,BE$6&lt;=$I51),IF(BE$6&lt;$H51+ROUNDUP(($I51-$H51+1)*$L51,0),2,1),""))</x:f>
      </x:c>
      <x:c r="BF51" s="35" t="str">
        <x:f>IF(OR($A51="",$M51="Yes",$H51="",$I51=""),"",IF(AND(BF$6&gt;=$H51,BF$6&lt;=$I51),IF(BF$6&lt;$H51+ROUNDUP(($I51-$H51+1)*$L51,0),2,1),""))</x:f>
      </x:c>
      <x:c r="BG51" s="35" t="str">
        <x:f>IF(OR($A51="",$M51="Yes",$H51="",$I51=""),"",IF(AND(BG$6&gt;=$H51,BG$6&lt;=$I51),IF(BG$6&lt;$H51+ROUNDUP(($I51-$H51+1)*$L51,0),2,1),""))</x:f>
      </x:c>
      <x:c r="BH51" s="35" t="str">
        <x:f>IF(OR($A51="",$M51="Yes",$H51="",$I51=""),"",IF(AND(BH$6&gt;=$H51,BH$6&lt;=$I51),IF(BH$6&lt;$H51+ROUNDUP(($I51-$H51+1)*$L51,0),2,1),""))</x:f>
      </x:c>
      <x:c r="BI51" s="35" t="str">
        <x:f>IF(OR($A51="",$M51="Yes",$H51="",$I51=""),"",IF(AND(BI$6&gt;=$H51,BI$6&lt;=$I51),IF(BI$6&lt;$H51+ROUNDUP(($I51-$H51+1)*$L51,0),2,1),""))</x:f>
      </x:c>
      <x:c r="BJ51" s="35" t="str">
        <x:f>IF(OR($A51="",$M51="Yes",$H51="",$I51=""),"",IF(AND(BJ$6&gt;=$H51,BJ$6&lt;=$I51),IF(BJ$6&lt;$H51+ROUNDUP(($I51-$H51+1)*$L51,0),2,1),""))</x:f>
      </x:c>
      <x:c r="BK51" s="35" t="str">
        <x:f>IF(OR($A51="",$M51="Yes",$H51="",$I51=""),"",IF(AND(BK$6&gt;=$H51,BK$6&lt;=$I51),IF(BK$6&lt;$H51+ROUNDUP(($I51-$H51+1)*$L51,0),2,1),""))</x:f>
      </x:c>
      <x:c r="BL51" s="35" t="str">
        <x:f>IF(OR($A51="",$M51="Yes",$H51="",$I51=""),"",IF(AND(BL$6&gt;=$H51,BL$6&lt;=$I51),IF(BL$6&lt;$H51+ROUNDUP(($I51-$H51+1)*$L51,0),2,1),""))</x:f>
      </x:c>
      <x:c r="BM51" s="35" t="str">
        <x:f>IF(OR($A51="",$M51="Yes",$H51="",$I51=""),"",IF(AND(BM$6&gt;=$H51,BM$6&lt;=$I51),IF(BM$6&lt;$H51+ROUNDUP(($I51-$H51+1)*$L51,0),2,1),""))</x:f>
      </x:c>
      <x:c r="BN51" s="35" t="str">
        <x:f>IF(OR($A51="",$M51="Yes",$H51="",$I51=""),"",IF(AND(BN$6&gt;=$H51,BN$6&lt;=$I51),IF(BN$6&lt;$H51+ROUNDUP(($I51-$H51+1)*$L51,0),2,1),""))</x:f>
      </x:c>
      <x:c r="BO51" s="35" t="str">
        <x:f>IF(OR($A51="",$M51="Yes",$H51="",$I51=""),"",IF(AND(BO$6&gt;=$H51,BO$6&lt;=$I51),IF(BO$6&lt;$H51+ROUNDUP(($I51-$H51+1)*$L51,0),2,1),""))</x:f>
      </x:c>
      <x:c r="BP51" s="35" t="str">
        <x:f>IF(OR($A51="",$M51="Yes",$H51="",$I51=""),"",IF(AND(BP$6&gt;=$H51,BP$6&lt;=$I51),IF(BP$6&lt;$H51+ROUNDUP(($I51-$H51+1)*$L51,0),2,1),""))</x:f>
      </x:c>
      <x:c r="BQ51" s="35" t="str">
        <x:f>IF(OR($A51="",$M51="Yes",$H51="",$I51=""),"",IF(AND(BQ$6&gt;=$H51,BQ$6&lt;=$I51),IF(BQ$6&lt;$H51+ROUNDUP(($I51-$H51+1)*$L51,0),2,1),""))</x:f>
      </x:c>
      <x:c r="BR51" s="35" t="str">
        <x:f>IF(OR($A51="",$M51="Yes",$H51="",$I51=""),"",IF(AND(BR$6&gt;=$H51,BR$6&lt;=$I51),IF(BR$6&lt;$H51+ROUNDUP(($I51-$H51+1)*$L51,0),2,1),""))</x:f>
      </x:c>
      <x:c r="BS51" s="35" t="str">
        <x:f>IF(OR($A51="",$M51="Yes",$H51="",$I51=""),"",IF(AND(BS$6&gt;=$H51,BS$6&lt;=$I51),IF(BS$6&lt;$H51+ROUNDUP(($I51-$H51+1)*$L51,0),2,1),""))</x:f>
      </x:c>
      <x:c r="BT51" s="35" t="str">
        <x:f>IF(OR($A51="",$M51="Yes",$H51="",$I51=""),"",IF(AND(BT$6&gt;=$H51,BT$6&lt;=$I51),IF(BT$6&lt;$H51+ROUNDUP(($I51-$H51+1)*$L51,0),2,1),""))</x:f>
      </x:c>
      <x:c r="BU51" s="35" t="str">
        <x:f>IF(OR($A51="",$M51="Yes",$H51="",$I51=""),"",IF(AND(BU$6&gt;=$H51,BU$6&lt;=$I51),IF(BU$6&lt;$H51+ROUNDUP(($I51-$H51+1)*$L51,0),2,1),""))</x:f>
      </x:c>
      <x:c r="BV51" s="35" t="str">
        <x:f>IF(OR($A51="",$M51="Yes",$H51="",$I51=""),"",IF(AND(BV$6&gt;=$H51,BV$6&lt;=$I51),IF(BV$6&lt;$H51+ROUNDUP(($I51-$H51+1)*$L51,0),2,1),""))</x:f>
      </x:c>
      <x:c r="BW51" s="35" t="str">
        <x:f>IF(OR($A51="",$M51="Yes",$H51="",$I51=""),"",IF(AND(BW$6&gt;=$H51,BW$6&lt;=$I51),IF(BW$6&lt;$H51+ROUNDUP(($I51-$H51+1)*$L51,0),2,1),""))</x:f>
      </x:c>
      <x:c r="BX51" s="35" t="str">
        <x:f>IF(OR($A51="",$M51="Yes",$H51="",$I51=""),"",IF(AND(BX$6&gt;=$H51,BX$6&lt;=$I51),IF(BX$6&lt;$H51+ROUNDUP(($I51-$H51+1)*$L51,0),2,1),""))</x:f>
      </x:c>
      <x:c r="BY51" s="35" t="str">
        <x:f>IF(OR($A51="",$M51="Yes",$H51="",$I51=""),"",IF(AND(BY$6&gt;=$H51,BY$6&lt;=$I51),IF(BY$6&lt;$H51+ROUNDUP(($I51-$H51+1)*$L51,0),2,1),""))</x:f>
      </x:c>
      <x:c r="BZ51" s="35" t="str">
        <x:f>IF(OR($A51="",$M51="Yes",$H51="",$I51=""),"",IF(AND(BZ$6&gt;=$H51,BZ$6&lt;=$I51),IF(BZ$6&lt;$H51+ROUNDUP(($I51-$H51+1)*$L51,0),2,1),""))</x:f>
      </x:c>
      <x:c r="CA51" s="35" t="str">
        <x:f>IF(OR($A51="",$M51="Yes",$H51="",$I51=""),"",IF(AND(CA$6&gt;=$H51,CA$6&lt;=$I51),IF(CA$6&lt;$H51+ROUNDUP(($I51-$H51+1)*$L51,0),2,1),""))</x:f>
      </x:c>
    </x:row>
    <x:row r="52" ht="24" customHeight="1">
      <x:c r="A52" s="5"/>
      <x:c r="B52" s="5"/>
      <x:c r="C52" s="5"/>
      <x:c r="D52" s="5"/>
      <x:c r="E52" s="5"/>
      <x:c r="F52" s="5"/>
      <x:c r="G52" s="5"/>
      <x:c r="H52" s="10"/>
      <x:c r="I52" s="10"/>
      <x:c r="J52" s="10"/>
      <x:c r="K52" s="10"/>
      <x:c r="L52" s="11"/>
      <x:c r="M52" s="5"/>
      <x:c r="N52" s="16" t="str">
        <x:f>IF(A52="","",IF(M52="Yes","Cancelled",IF(ISBLANK(L52),"Missing %",IF(L52&gt;=1,"Completed",IF(OR(L52&gt;0,NOT(ISBLANK(J52))),"In progress","Not started")))))</x:f>
      </x:c>
      <x:c r="O52" s="16" t="str">
        <x:f>IF(OR(A52="",N52="Completed",N52="Cancelled"),"",IF(ISBLANK(I52),"Missing deadline",IF(I52&lt;'Dashboard'!$B$5,"Overdue",IF(I52='Dashboard'!$B$5,"Due today",IF(I52&lt;='Dashboard'!$B$5+'Dashboard'!$B$6,"Due soon",IF(AND(N52="Not started",H52&lt;'Dashboard'!$B$5),"Starting late",""))))))</x:f>
      </x:c>
      <x:c r="P52" s="5"/>
      <x:c r="Q52" s="16" t="str">
        <x:f>IF(A52="","",IF(COUNTIFS('Tasks &amp; Gantt'!$A$7:$A$155,A52)&gt;1,"Duplicate task ID",IF(COUNTIFS('Campaigns &amp; Budget'!$A$7:$A$8,B52)&lt;&gt;1,"Unknown campaign",IF(OR(ISBLANK(H52),ISBLANK(I52),E52="",ISBLANK(L52)),"Missing dates / PIC / %",IF(OR(L52&lt;0,L52&gt;1),"Invalid completion",IF(I52&lt;H52,"Deadline before start",IF(AND(NOT(ISBLANK(K52)),L52&lt;&gt;1),"Finish entered but not 100%",IF(AND(NOT(ISBLANK(J52)),NOT(ISBLANK(K52)),K52&lt;J52),"Finish before start",""))))))))</x:f>
      </x:c>
      <x:c r="T52" s="35" t="str">
        <x:f>IF(OR($A52="",$M52="Yes",$H52="",$I52=""),"",IF(AND(T$6&gt;=$H52,T$6&lt;=$I52),IF(T$6&lt;$H52+ROUNDUP(($I52-$H52+1)*$L52,0),2,1),""))</x:f>
      </x:c>
      <x:c r="U52" s="35" t="str">
        <x:f>IF(OR($A52="",$M52="Yes",$H52="",$I52=""),"",IF(AND(U$6&gt;=$H52,U$6&lt;=$I52),IF(U$6&lt;$H52+ROUNDUP(($I52-$H52+1)*$L52,0),2,1),""))</x:f>
      </x:c>
      <x:c r="V52" s="35" t="str">
        <x:f>IF(OR($A52="",$M52="Yes",$H52="",$I52=""),"",IF(AND(V$6&gt;=$H52,V$6&lt;=$I52),IF(V$6&lt;$H52+ROUNDUP(($I52-$H52+1)*$L52,0),2,1),""))</x:f>
      </x:c>
      <x:c r="W52" s="35" t="str">
        <x:f>IF(OR($A52="",$M52="Yes",$H52="",$I52=""),"",IF(AND(W$6&gt;=$H52,W$6&lt;=$I52),IF(W$6&lt;$H52+ROUNDUP(($I52-$H52+1)*$L52,0),2,1),""))</x:f>
      </x:c>
      <x:c r="X52" s="35" t="str">
        <x:f>IF(OR($A52="",$M52="Yes",$H52="",$I52=""),"",IF(AND(X$6&gt;=$H52,X$6&lt;=$I52),IF(X$6&lt;$H52+ROUNDUP(($I52-$H52+1)*$L52,0),2,1),""))</x:f>
      </x:c>
      <x:c r="Y52" s="35" t="str">
        <x:f>IF(OR($A52="",$M52="Yes",$H52="",$I52=""),"",IF(AND(Y$6&gt;=$H52,Y$6&lt;=$I52),IF(Y$6&lt;$H52+ROUNDUP(($I52-$H52+1)*$L52,0),2,1),""))</x:f>
      </x:c>
      <x:c r="Z52" s="35" t="str">
        <x:f>IF(OR($A52="",$M52="Yes",$H52="",$I52=""),"",IF(AND(Z$6&gt;=$H52,Z$6&lt;=$I52),IF(Z$6&lt;$H52+ROUNDUP(($I52-$H52+1)*$L52,0),2,1),""))</x:f>
      </x:c>
      <x:c r="AA52" s="35" t="str">
        <x:f>IF(OR($A52="",$M52="Yes",$H52="",$I52=""),"",IF(AND(AA$6&gt;=$H52,AA$6&lt;=$I52),IF(AA$6&lt;$H52+ROUNDUP(($I52-$H52+1)*$L52,0),2,1),""))</x:f>
      </x:c>
      <x:c r="AB52" s="35" t="str">
        <x:f>IF(OR($A52="",$M52="Yes",$H52="",$I52=""),"",IF(AND(AB$6&gt;=$H52,AB$6&lt;=$I52),IF(AB$6&lt;$H52+ROUNDUP(($I52-$H52+1)*$L52,0),2,1),""))</x:f>
      </x:c>
      <x:c r="AC52" s="35" t="str">
        <x:f>IF(OR($A52="",$M52="Yes",$H52="",$I52=""),"",IF(AND(AC$6&gt;=$H52,AC$6&lt;=$I52),IF(AC$6&lt;$H52+ROUNDUP(($I52-$H52+1)*$L52,0),2,1),""))</x:f>
      </x:c>
      <x:c r="AD52" s="35" t="str">
        <x:f>IF(OR($A52="",$M52="Yes",$H52="",$I52=""),"",IF(AND(AD$6&gt;=$H52,AD$6&lt;=$I52),IF(AD$6&lt;$H52+ROUNDUP(($I52-$H52+1)*$L52,0),2,1),""))</x:f>
      </x:c>
      <x:c r="AE52" s="35" t="str">
        <x:f>IF(OR($A52="",$M52="Yes",$H52="",$I52=""),"",IF(AND(AE$6&gt;=$H52,AE$6&lt;=$I52),IF(AE$6&lt;$H52+ROUNDUP(($I52-$H52+1)*$L52,0),2,1),""))</x:f>
      </x:c>
      <x:c r="AF52" s="35" t="str">
        <x:f>IF(OR($A52="",$M52="Yes",$H52="",$I52=""),"",IF(AND(AF$6&gt;=$H52,AF$6&lt;=$I52),IF(AF$6&lt;$H52+ROUNDUP(($I52-$H52+1)*$L52,0),2,1),""))</x:f>
      </x:c>
      <x:c r="AG52" s="35" t="str">
        <x:f>IF(OR($A52="",$M52="Yes",$H52="",$I52=""),"",IF(AND(AG$6&gt;=$H52,AG$6&lt;=$I52),IF(AG$6&lt;$H52+ROUNDUP(($I52-$H52+1)*$L52,0),2,1),""))</x:f>
      </x:c>
      <x:c r="AH52" s="35" t="str">
        <x:f>IF(OR($A52="",$M52="Yes",$H52="",$I52=""),"",IF(AND(AH$6&gt;=$H52,AH$6&lt;=$I52),IF(AH$6&lt;$H52+ROUNDUP(($I52-$H52+1)*$L52,0),2,1),""))</x:f>
      </x:c>
      <x:c r="AI52" s="35" t="str">
        <x:f>IF(OR($A52="",$M52="Yes",$H52="",$I52=""),"",IF(AND(AI$6&gt;=$H52,AI$6&lt;=$I52),IF(AI$6&lt;$H52+ROUNDUP(($I52-$H52+1)*$L52,0),2,1),""))</x:f>
      </x:c>
      <x:c r="AJ52" s="35" t="str">
        <x:f>IF(OR($A52="",$M52="Yes",$H52="",$I52=""),"",IF(AND(AJ$6&gt;=$H52,AJ$6&lt;=$I52),IF(AJ$6&lt;$H52+ROUNDUP(($I52-$H52+1)*$L52,0),2,1),""))</x:f>
      </x:c>
      <x:c r="AK52" s="35" t="str">
        <x:f>IF(OR($A52="",$M52="Yes",$H52="",$I52=""),"",IF(AND(AK$6&gt;=$H52,AK$6&lt;=$I52),IF(AK$6&lt;$H52+ROUNDUP(($I52-$H52+1)*$L52,0),2,1),""))</x:f>
      </x:c>
      <x:c r="AL52" s="35" t="str">
        <x:f>IF(OR($A52="",$M52="Yes",$H52="",$I52=""),"",IF(AND(AL$6&gt;=$H52,AL$6&lt;=$I52),IF(AL$6&lt;$H52+ROUNDUP(($I52-$H52+1)*$L52,0),2,1),""))</x:f>
      </x:c>
      <x:c r="AM52" s="35" t="str">
        <x:f>IF(OR($A52="",$M52="Yes",$H52="",$I52=""),"",IF(AND(AM$6&gt;=$H52,AM$6&lt;=$I52),IF(AM$6&lt;$H52+ROUNDUP(($I52-$H52+1)*$L52,0),2,1),""))</x:f>
      </x:c>
      <x:c r="AN52" s="35" t="str">
        <x:f>IF(OR($A52="",$M52="Yes",$H52="",$I52=""),"",IF(AND(AN$6&gt;=$H52,AN$6&lt;=$I52),IF(AN$6&lt;$H52+ROUNDUP(($I52-$H52+1)*$L52,0),2,1),""))</x:f>
      </x:c>
      <x:c r="AO52" s="35" t="str">
        <x:f>IF(OR($A52="",$M52="Yes",$H52="",$I52=""),"",IF(AND(AO$6&gt;=$H52,AO$6&lt;=$I52),IF(AO$6&lt;$H52+ROUNDUP(($I52-$H52+1)*$L52,0),2,1),""))</x:f>
      </x:c>
      <x:c r="AP52" s="35" t="str">
        <x:f>IF(OR($A52="",$M52="Yes",$H52="",$I52=""),"",IF(AND(AP$6&gt;=$H52,AP$6&lt;=$I52),IF(AP$6&lt;$H52+ROUNDUP(($I52-$H52+1)*$L52,0),2,1),""))</x:f>
      </x:c>
      <x:c r="AQ52" s="35" t="str">
        <x:f>IF(OR($A52="",$M52="Yes",$H52="",$I52=""),"",IF(AND(AQ$6&gt;=$H52,AQ$6&lt;=$I52),IF(AQ$6&lt;$H52+ROUNDUP(($I52-$H52+1)*$L52,0),2,1),""))</x:f>
      </x:c>
      <x:c r="AR52" s="35" t="str">
        <x:f>IF(OR($A52="",$M52="Yes",$H52="",$I52=""),"",IF(AND(AR$6&gt;=$H52,AR$6&lt;=$I52),IF(AR$6&lt;$H52+ROUNDUP(($I52-$H52+1)*$L52,0),2,1),""))</x:f>
      </x:c>
      <x:c r="AS52" s="35" t="str">
        <x:f>IF(OR($A52="",$M52="Yes",$H52="",$I52=""),"",IF(AND(AS$6&gt;=$H52,AS$6&lt;=$I52),IF(AS$6&lt;$H52+ROUNDUP(($I52-$H52+1)*$L52,0),2,1),""))</x:f>
      </x:c>
      <x:c r="AT52" s="35" t="str">
        <x:f>IF(OR($A52="",$M52="Yes",$H52="",$I52=""),"",IF(AND(AT$6&gt;=$H52,AT$6&lt;=$I52),IF(AT$6&lt;$H52+ROUNDUP(($I52-$H52+1)*$L52,0),2,1),""))</x:f>
      </x:c>
      <x:c r="AU52" s="35" t="str">
        <x:f>IF(OR($A52="",$M52="Yes",$H52="",$I52=""),"",IF(AND(AU$6&gt;=$H52,AU$6&lt;=$I52),IF(AU$6&lt;$H52+ROUNDUP(($I52-$H52+1)*$L52,0),2,1),""))</x:f>
      </x:c>
      <x:c r="AV52" s="35" t="str">
        <x:f>IF(OR($A52="",$M52="Yes",$H52="",$I52=""),"",IF(AND(AV$6&gt;=$H52,AV$6&lt;=$I52),IF(AV$6&lt;$H52+ROUNDUP(($I52-$H52+1)*$L52,0),2,1),""))</x:f>
      </x:c>
      <x:c r="AW52" s="35" t="str">
        <x:f>IF(OR($A52="",$M52="Yes",$H52="",$I52=""),"",IF(AND(AW$6&gt;=$H52,AW$6&lt;=$I52),IF(AW$6&lt;$H52+ROUNDUP(($I52-$H52+1)*$L52,0),2,1),""))</x:f>
      </x:c>
      <x:c r="AX52" s="35" t="str">
        <x:f>IF(OR($A52="",$M52="Yes",$H52="",$I52=""),"",IF(AND(AX$6&gt;=$H52,AX$6&lt;=$I52),IF(AX$6&lt;$H52+ROUNDUP(($I52-$H52+1)*$L52,0),2,1),""))</x:f>
      </x:c>
      <x:c r="AY52" s="35" t="str">
        <x:f>IF(OR($A52="",$M52="Yes",$H52="",$I52=""),"",IF(AND(AY$6&gt;=$H52,AY$6&lt;=$I52),IF(AY$6&lt;$H52+ROUNDUP(($I52-$H52+1)*$L52,0),2,1),""))</x:f>
      </x:c>
      <x:c r="AZ52" s="35" t="str">
        <x:f>IF(OR($A52="",$M52="Yes",$H52="",$I52=""),"",IF(AND(AZ$6&gt;=$H52,AZ$6&lt;=$I52),IF(AZ$6&lt;$H52+ROUNDUP(($I52-$H52+1)*$L52,0),2,1),""))</x:f>
      </x:c>
      <x:c r="BA52" s="35" t="str">
        <x:f>IF(OR($A52="",$M52="Yes",$H52="",$I52=""),"",IF(AND(BA$6&gt;=$H52,BA$6&lt;=$I52),IF(BA$6&lt;$H52+ROUNDUP(($I52-$H52+1)*$L52,0),2,1),""))</x:f>
      </x:c>
      <x:c r="BB52" s="35" t="str">
        <x:f>IF(OR($A52="",$M52="Yes",$H52="",$I52=""),"",IF(AND(BB$6&gt;=$H52,BB$6&lt;=$I52),IF(BB$6&lt;$H52+ROUNDUP(($I52-$H52+1)*$L52,0),2,1),""))</x:f>
      </x:c>
      <x:c r="BC52" s="35" t="str">
        <x:f>IF(OR($A52="",$M52="Yes",$H52="",$I52=""),"",IF(AND(BC$6&gt;=$H52,BC$6&lt;=$I52),IF(BC$6&lt;$H52+ROUNDUP(($I52-$H52+1)*$L52,0),2,1),""))</x:f>
      </x:c>
      <x:c r="BD52" s="35" t="str">
        <x:f>IF(OR($A52="",$M52="Yes",$H52="",$I52=""),"",IF(AND(BD$6&gt;=$H52,BD$6&lt;=$I52),IF(BD$6&lt;$H52+ROUNDUP(($I52-$H52+1)*$L52,0),2,1),""))</x:f>
      </x:c>
      <x:c r="BE52" s="35" t="str">
        <x:f>IF(OR($A52="",$M52="Yes",$H52="",$I52=""),"",IF(AND(BE$6&gt;=$H52,BE$6&lt;=$I52),IF(BE$6&lt;$H52+ROUNDUP(($I52-$H52+1)*$L52,0),2,1),""))</x:f>
      </x:c>
      <x:c r="BF52" s="35" t="str">
        <x:f>IF(OR($A52="",$M52="Yes",$H52="",$I52=""),"",IF(AND(BF$6&gt;=$H52,BF$6&lt;=$I52),IF(BF$6&lt;$H52+ROUNDUP(($I52-$H52+1)*$L52,0),2,1),""))</x:f>
      </x:c>
      <x:c r="BG52" s="35" t="str">
        <x:f>IF(OR($A52="",$M52="Yes",$H52="",$I52=""),"",IF(AND(BG$6&gt;=$H52,BG$6&lt;=$I52),IF(BG$6&lt;$H52+ROUNDUP(($I52-$H52+1)*$L52,0),2,1),""))</x:f>
      </x:c>
      <x:c r="BH52" s="35" t="str">
        <x:f>IF(OR($A52="",$M52="Yes",$H52="",$I52=""),"",IF(AND(BH$6&gt;=$H52,BH$6&lt;=$I52),IF(BH$6&lt;$H52+ROUNDUP(($I52-$H52+1)*$L52,0),2,1),""))</x:f>
      </x:c>
      <x:c r="BI52" s="35" t="str">
        <x:f>IF(OR($A52="",$M52="Yes",$H52="",$I52=""),"",IF(AND(BI$6&gt;=$H52,BI$6&lt;=$I52),IF(BI$6&lt;$H52+ROUNDUP(($I52-$H52+1)*$L52,0),2,1),""))</x:f>
      </x:c>
      <x:c r="BJ52" s="35" t="str">
        <x:f>IF(OR($A52="",$M52="Yes",$H52="",$I52=""),"",IF(AND(BJ$6&gt;=$H52,BJ$6&lt;=$I52),IF(BJ$6&lt;$H52+ROUNDUP(($I52-$H52+1)*$L52,0),2,1),""))</x:f>
      </x:c>
      <x:c r="BK52" s="35" t="str">
        <x:f>IF(OR($A52="",$M52="Yes",$H52="",$I52=""),"",IF(AND(BK$6&gt;=$H52,BK$6&lt;=$I52),IF(BK$6&lt;$H52+ROUNDUP(($I52-$H52+1)*$L52,0),2,1),""))</x:f>
      </x:c>
      <x:c r="BL52" s="35" t="str">
        <x:f>IF(OR($A52="",$M52="Yes",$H52="",$I52=""),"",IF(AND(BL$6&gt;=$H52,BL$6&lt;=$I52),IF(BL$6&lt;$H52+ROUNDUP(($I52-$H52+1)*$L52,0),2,1),""))</x:f>
      </x:c>
      <x:c r="BM52" s="35" t="str">
        <x:f>IF(OR($A52="",$M52="Yes",$H52="",$I52=""),"",IF(AND(BM$6&gt;=$H52,BM$6&lt;=$I52),IF(BM$6&lt;$H52+ROUNDUP(($I52-$H52+1)*$L52,0),2,1),""))</x:f>
      </x:c>
      <x:c r="BN52" s="35" t="str">
        <x:f>IF(OR($A52="",$M52="Yes",$H52="",$I52=""),"",IF(AND(BN$6&gt;=$H52,BN$6&lt;=$I52),IF(BN$6&lt;$H52+ROUNDUP(($I52-$H52+1)*$L52,0),2,1),""))</x:f>
      </x:c>
      <x:c r="BO52" s="35" t="str">
        <x:f>IF(OR($A52="",$M52="Yes",$H52="",$I52=""),"",IF(AND(BO$6&gt;=$H52,BO$6&lt;=$I52),IF(BO$6&lt;$H52+ROUNDUP(($I52-$H52+1)*$L52,0),2,1),""))</x:f>
      </x:c>
      <x:c r="BP52" s="35" t="str">
        <x:f>IF(OR($A52="",$M52="Yes",$H52="",$I52=""),"",IF(AND(BP$6&gt;=$H52,BP$6&lt;=$I52),IF(BP$6&lt;$H52+ROUNDUP(($I52-$H52+1)*$L52,0),2,1),""))</x:f>
      </x:c>
      <x:c r="BQ52" s="35" t="str">
        <x:f>IF(OR($A52="",$M52="Yes",$H52="",$I52=""),"",IF(AND(BQ$6&gt;=$H52,BQ$6&lt;=$I52),IF(BQ$6&lt;$H52+ROUNDUP(($I52-$H52+1)*$L52,0),2,1),""))</x:f>
      </x:c>
      <x:c r="BR52" s="35" t="str">
        <x:f>IF(OR($A52="",$M52="Yes",$H52="",$I52=""),"",IF(AND(BR$6&gt;=$H52,BR$6&lt;=$I52),IF(BR$6&lt;$H52+ROUNDUP(($I52-$H52+1)*$L52,0),2,1),""))</x:f>
      </x:c>
      <x:c r="BS52" s="35" t="str">
        <x:f>IF(OR($A52="",$M52="Yes",$H52="",$I52=""),"",IF(AND(BS$6&gt;=$H52,BS$6&lt;=$I52),IF(BS$6&lt;$H52+ROUNDUP(($I52-$H52+1)*$L52,0),2,1),""))</x:f>
      </x:c>
      <x:c r="BT52" s="35" t="str">
        <x:f>IF(OR($A52="",$M52="Yes",$H52="",$I52=""),"",IF(AND(BT$6&gt;=$H52,BT$6&lt;=$I52),IF(BT$6&lt;$H52+ROUNDUP(($I52-$H52+1)*$L52,0),2,1),""))</x:f>
      </x:c>
      <x:c r="BU52" s="35" t="str">
        <x:f>IF(OR($A52="",$M52="Yes",$H52="",$I52=""),"",IF(AND(BU$6&gt;=$H52,BU$6&lt;=$I52),IF(BU$6&lt;$H52+ROUNDUP(($I52-$H52+1)*$L52,0),2,1),""))</x:f>
      </x:c>
      <x:c r="BV52" s="35" t="str">
        <x:f>IF(OR($A52="",$M52="Yes",$H52="",$I52=""),"",IF(AND(BV$6&gt;=$H52,BV$6&lt;=$I52),IF(BV$6&lt;$H52+ROUNDUP(($I52-$H52+1)*$L52,0),2,1),""))</x:f>
      </x:c>
      <x:c r="BW52" s="35" t="str">
        <x:f>IF(OR($A52="",$M52="Yes",$H52="",$I52=""),"",IF(AND(BW$6&gt;=$H52,BW$6&lt;=$I52),IF(BW$6&lt;$H52+ROUNDUP(($I52-$H52+1)*$L52,0),2,1),""))</x:f>
      </x:c>
      <x:c r="BX52" s="35" t="str">
        <x:f>IF(OR($A52="",$M52="Yes",$H52="",$I52=""),"",IF(AND(BX$6&gt;=$H52,BX$6&lt;=$I52),IF(BX$6&lt;$H52+ROUNDUP(($I52-$H52+1)*$L52,0),2,1),""))</x:f>
      </x:c>
      <x:c r="BY52" s="35" t="str">
        <x:f>IF(OR($A52="",$M52="Yes",$H52="",$I52=""),"",IF(AND(BY$6&gt;=$H52,BY$6&lt;=$I52),IF(BY$6&lt;$H52+ROUNDUP(($I52-$H52+1)*$L52,0),2,1),""))</x:f>
      </x:c>
      <x:c r="BZ52" s="35" t="str">
        <x:f>IF(OR($A52="",$M52="Yes",$H52="",$I52=""),"",IF(AND(BZ$6&gt;=$H52,BZ$6&lt;=$I52),IF(BZ$6&lt;$H52+ROUNDUP(($I52-$H52+1)*$L52,0),2,1),""))</x:f>
      </x:c>
      <x:c r="CA52" s="35" t="str">
        <x:f>IF(OR($A52="",$M52="Yes",$H52="",$I52=""),"",IF(AND(CA$6&gt;=$H52,CA$6&lt;=$I52),IF(CA$6&lt;$H52+ROUNDUP(($I52-$H52+1)*$L52,0),2,1),""))</x:f>
      </x:c>
    </x:row>
    <x:row r="53" ht="24" customHeight="1">
      <x:c r="A53" s="5"/>
      <x:c r="B53" s="5"/>
      <x:c r="C53" s="5"/>
      <x:c r="D53" s="5"/>
      <x:c r="E53" s="5"/>
      <x:c r="F53" s="5"/>
      <x:c r="G53" s="5"/>
      <x:c r="H53" s="10"/>
      <x:c r="I53" s="10"/>
      <x:c r="J53" s="10"/>
      <x:c r="K53" s="10"/>
      <x:c r="L53" s="11"/>
      <x:c r="M53" s="5"/>
      <x:c r="N53" s="16" t="str">
        <x:f>IF(A53="","",IF(M53="Yes","Cancelled",IF(ISBLANK(L53),"Missing %",IF(L53&gt;=1,"Completed",IF(OR(L53&gt;0,NOT(ISBLANK(J53))),"In progress","Not started")))))</x:f>
      </x:c>
      <x:c r="O53" s="16" t="str">
        <x:f>IF(OR(A53="",N53="Completed",N53="Cancelled"),"",IF(ISBLANK(I53),"Missing deadline",IF(I53&lt;'Dashboard'!$B$5,"Overdue",IF(I53='Dashboard'!$B$5,"Due today",IF(I53&lt;='Dashboard'!$B$5+'Dashboard'!$B$6,"Due soon",IF(AND(N53="Not started",H53&lt;'Dashboard'!$B$5),"Starting late",""))))))</x:f>
      </x:c>
      <x:c r="P53" s="5"/>
      <x:c r="Q53" s="16" t="str">
        <x:f>IF(A53="","",IF(COUNTIFS('Tasks &amp; Gantt'!$A$7:$A$155,A53)&gt;1,"Duplicate task ID",IF(COUNTIFS('Campaigns &amp; Budget'!$A$7:$A$8,B53)&lt;&gt;1,"Unknown campaign",IF(OR(ISBLANK(H53),ISBLANK(I53),E53="",ISBLANK(L53)),"Missing dates / PIC / %",IF(OR(L53&lt;0,L53&gt;1),"Invalid completion",IF(I53&lt;H53,"Deadline before start",IF(AND(NOT(ISBLANK(K53)),L53&lt;&gt;1),"Finish entered but not 100%",IF(AND(NOT(ISBLANK(J53)),NOT(ISBLANK(K53)),K53&lt;J53),"Finish before start",""))))))))</x:f>
      </x:c>
      <x:c r="T53" s="35" t="str">
        <x:f>IF(OR($A53="",$M53="Yes",$H53="",$I53=""),"",IF(AND(T$6&gt;=$H53,T$6&lt;=$I53),IF(T$6&lt;$H53+ROUNDUP(($I53-$H53+1)*$L53,0),2,1),""))</x:f>
      </x:c>
      <x:c r="U53" s="35" t="str">
        <x:f>IF(OR($A53="",$M53="Yes",$H53="",$I53=""),"",IF(AND(U$6&gt;=$H53,U$6&lt;=$I53),IF(U$6&lt;$H53+ROUNDUP(($I53-$H53+1)*$L53,0),2,1),""))</x:f>
      </x:c>
      <x:c r="V53" s="35" t="str">
        <x:f>IF(OR($A53="",$M53="Yes",$H53="",$I53=""),"",IF(AND(V$6&gt;=$H53,V$6&lt;=$I53),IF(V$6&lt;$H53+ROUNDUP(($I53-$H53+1)*$L53,0),2,1),""))</x:f>
      </x:c>
      <x:c r="W53" s="35" t="str">
        <x:f>IF(OR($A53="",$M53="Yes",$H53="",$I53=""),"",IF(AND(W$6&gt;=$H53,W$6&lt;=$I53),IF(W$6&lt;$H53+ROUNDUP(($I53-$H53+1)*$L53,0),2,1),""))</x:f>
      </x:c>
      <x:c r="X53" s="35" t="str">
        <x:f>IF(OR($A53="",$M53="Yes",$H53="",$I53=""),"",IF(AND(X$6&gt;=$H53,X$6&lt;=$I53),IF(X$6&lt;$H53+ROUNDUP(($I53-$H53+1)*$L53,0),2,1),""))</x:f>
      </x:c>
      <x:c r="Y53" s="35" t="str">
        <x:f>IF(OR($A53="",$M53="Yes",$H53="",$I53=""),"",IF(AND(Y$6&gt;=$H53,Y$6&lt;=$I53),IF(Y$6&lt;$H53+ROUNDUP(($I53-$H53+1)*$L53,0),2,1),""))</x:f>
      </x:c>
      <x:c r="Z53" s="35" t="str">
        <x:f>IF(OR($A53="",$M53="Yes",$H53="",$I53=""),"",IF(AND(Z$6&gt;=$H53,Z$6&lt;=$I53),IF(Z$6&lt;$H53+ROUNDUP(($I53-$H53+1)*$L53,0),2,1),""))</x:f>
      </x:c>
      <x:c r="AA53" s="35" t="str">
        <x:f>IF(OR($A53="",$M53="Yes",$H53="",$I53=""),"",IF(AND(AA$6&gt;=$H53,AA$6&lt;=$I53),IF(AA$6&lt;$H53+ROUNDUP(($I53-$H53+1)*$L53,0),2,1),""))</x:f>
      </x:c>
      <x:c r="AB53" s="35" t="str">
        <x:f>IF(OR($A53="",$M53="Yes",$H53="",$I53=""),"",IF(AND(AB$6&gt;=$H53,AB$6&lt;=$I53),IF(AB$6&lt;$H53+ROUNDUP(($I53-$H53+1)*$L53,0),2,1),""))</x:f>
      </x:c>
      <x:c r="AC53" s="35" t="str">
        <x:f>IF(OR($A53="",$M53="Yes",$H53="",$I53=""),"",IF(AND(AC$6&gt;=$H53,AC$6&lt;=$I53),IF(AC$6&lt;$H53+ROUNDUP(($I53-$H53+1)*$L53,0),2,1),""))</x:f>
      </x:c>
      <x:c r="AD53" s="35" t="str">
        <x:f>IF(OR($A53="",$M53="Yes",$H53="",$I53=""),"",IF(AND(AD$6&gt;=$H53,AD$6&lt;=$I53),IF(AD$6&lt;$H53+ROUNDUP(($I53-$H53+1)*$L53,0),2,1),""))</x:f>
      </x:c>
      <x:c r="AE53" s="35" t="str">
        <x:f>IF(OR($A53="",$M53="Yes",$H53="",$I53=""),"",IF(AND(AE$6&gt;=$H53,AE$6&lt;=$I53),IF(AE$6&lt;$H53+ROUNDUP(($I53-$H53+1)*$L53,0),2,1),""))</x:f>
      </x:c>
      <x:c r="AF53" s="35" t="str">
        <x:f>IF(OR($A53="",$M53="Yes",$H53="",$I53=""),"",IF(AND(AF$6&gt;=$H53,AF$6&lt;=$I53),IF(AF$6&lt;$H53+ROUNDUP(($I53-$H53+1)*$L53,0),2,1),""))</x:f>
      </x:c>
      <x:c r="AG53" s="35" t="str">
        <x:f>IF(OR($A53="",$M53="Yes",$H53="",$I53=""),"",IF(AND(AG$6&gt;=$H53,AG$6&lt;=$I53),IF(AG$6&lt;$H53+ROUNDUP(($I53-$H53+1)*$L53,0),2,1),""))</x:f>
      </x:c>
      <x:c r="AH53" s="35" t="str">
        <x:f>IF(OR($A53="",$M53="Yes",$H53="",$I53=""),"",IF(AND(AH$6&gt;=$H53,AH$6&lt;=$I53),IF(AH$6&lt;$H53+ROUNDUP(($I53-$H53+1)*$L53,0),2,1),""))</x:f>
      </x:c>
      <x:c r="AI53" s="35" t="str">
        <x:f>IF(OR($A53="",$M53="Yes",$H53="",$I53=""),"",IF(AND(AI$6&gt;=$H53,AI$6&lt;=$I53),IF(AI$6&lt;$H53+ROUNDUP(($I53-$H53+1)*$L53,0),2,1),""))</x:f>
      </x:c>
      <x:c r="AJ53" s="35" t="str">
        <x:f>IF(OR($A53="",$M53="Yes",$H53="",$I53=""),"",IF(AND(AJ$6&gt;=$H53,AJ$6&lt;=$I53),IF(AJ$6&lt;$H53+ROUNDUP(($I53-$H53+1)*$L53,0),2,1),""))</x:f>
      </x:c>
      <x:c r="AK53" s="35" t="str">
        <x:f>IF(OR($A53="",$M53="Yes",$H53="",$I53=""),"",IF(AND(AK$6&gt;=$H53,AK$6&lt;=$I53),IF(AK$6&lt;$H53+ROUNDUP(($I53-$H53+1)*$L53,0),2,1),""))</x:f>
      </x:c>
      <x:c r="AL53" s="35" t="str">
        <x:f>IF(OR($A53="",$M53="Yes",$H53="",$I53=""),"",IF(AND(AL$6&gt;=$H53,AL$6&lt;=$I53),IF(AL$6&lt;$H53+ROUNDUP(($I53-$H53+1)*$L53,0),2,1),""))</x:f>
      </x:c>
      <x:c r="AM53" s="35" t="str">
        <x:f>IF(OR($A53="",$M53="Yes",$H53="",$I53=""),"",IF(AND(AM$6&gt;=$H53,AM$6&lt;=$I53),IF(AM$6&lt;$H53+ROUNDUP(($I53-$H53+1)*$L53,0),2,1),""))</x:f>
      </x:c>
      <x:c r="AN53" s="35" t="str">
        <x:f>IF(OR($A53="",$M53="Yes",$H53="",$I53=""),"",IF(AND(AN$6&gt;=$H53,AN$6&lt;=$I53),IF(AN$6&lt;$H53+ROUNDUP(($I53-$H53+1)*$L53,0),2,1),""))</x:f>
      </x:c>
      <x:c r="AO53" s="35" t="str">
        <x:f>IF(OR($A53="",$M53="Yes",$H53="",$I53=""),"",IF(AND(AO$6&gt;=$H53,AO$6&lt;=$I53),IF(AO$6&lt;$H53+ROUNDUP(($I53-$H53+1)*$L53,0),2,1),""))</x:f>
      </x:c>
      <x:c r="AP53" s="35" t="str">
        <x:f>IF(OR($A53="",$M53="Yes",$H53="",$I53=""),"",IF(AND(AP$6&gt;=$H53,AP$6&lt;=$I53),IF(AP$6&lt;$H53+ROUNDUP(($I53-$H53+1)*$L53,0),2,1),""))</x:f>
      </x:c>
      <x:c r="AQ53" s="35" t="str">
        <x:f>IF(OR($A53="",$M53="Yes",$H53="",$I53=""),"",IF(AND(AQ$6&gt;=$H53,AQ$6&lt;=$I53),IF(AQ$6&lt;$H53+ROUNDUP(($I53-$H53+1)*$L53,0),2,1),""))</x:f>
      </x:c>
      <x:c r="AR53" s="35" t="str">
        <x:f>IF(OR($A53="",$M53="Yes",$H53="",$I53=""),"",IF(AND(AR$6&gt;=$H53,AR$6&lt;=$I53),IF(AR$6&lt;$H53+ROUNDUP(($I53-$H53+1)*$L53,0),2,1),""))</x:f>
      </x:c>
      <x:c r="AS53" s="35" t="str">
        <x:f>IF(OR($A53="",$M53="Yes",$H53="",$I53=""),"",IF(AND(AS$6&gt;=$H53,AS$6&lt;=$I53),IF(AS$6&lt;$H53+ROUNDUP(($I53-$H53+1)*$L53,0),2,1),""))</x:f>
      </x:c>
      <x:c r="AT53" s="35" t="str">
        <x:f>IF(OR($A53="",$M53="Yes",$H53="",$I53=""),"",IF(AND(AT$6&gt;=$H53,AT$6&lt;=$I53),IF(AT$6&lt;$H53+ROUNDUP(($I53-$H53+1)*$L53,0),2,1),""))</x:f>
      </x:c>
      <x:c r="AU53" s="35" t="str">
        <x:f>IF(OR($A53="",$M53="Yes",$H53="",$I53=""),"",IF(AND(AU$6&gt;=$H53,AU$6&lt;=$I53),IF(AU$6&lt;$H53+ROUNDUP(($I53-$H53+1)*$L53,0),2,1),""))</x:f>
      </x:c>
      <x:c r="AV53" s="35" t="str">
        <x:f>IF(OR($A53="",$M53="Yes",$H53="",$I53=""),"",IF(AND(AV$6&gt;=$H53,AV$6&lt;=$I53),IF(AV$6&lt;$H53+ROUNDUP(($I53-$H53+1)*$L53,0),2,1),""))</x:f>
      </x:c>
      <x:c r="AW53" s="35" t="str">
        <x:f>IF(OR($A53="",$M53="Yes",$H53="",$I53=""),"",IF(AND(AW$6&gt;=$H53,AW$6&lt;=$I53),IF(AW$6&lt;$H53+ROUNDUP(($I53-$H53+1)*$L53,0),2,1),""))</x:f>
      </x:c>
      <x:c r="AX53" s="35" t="str">
        <x:f>IF(OR($A53="",$M53="Yes",$H53="",$I53=""),"",IF(AND(AX$6&gt;=$H53,AX$6&lt;=$I53),IF(AX$6&lt;$H53+ROUNDUP(($I53-$H53+1)*$L53,0),2,1),""))</x:f>
      </x:c>
      <x:c r="AY53" s="35" t="str">
        <x:f>IF(OR($A53="",$M53="Yes",$H53="",$I53=""),"",IF(AND(AY$6&gt;=$H53,AY$6&lt;=$I53),IF(AY$6&lt;$H53+ROUNDUP(($I53-$H53+1)*$L53,0),2,1),""))</x:f>
      </x:c>
      <x:c r="AZ53" s="35" t="str">
        <x:f>IF(OR($A53="",$M53="Yes",$H53="",$I53=""),"",IF(AND(AZ$6&gt;=$H53,AZ$6&lt;=$I53),IF(AZ$6&lt;$H53+ROUNDUP(($I53-$H53+1)*$L53,0),2,1),""))</x:f>
      </x:c>
      <x:c r="BA53" s="35" t="str">
        <x:f>IF(OR($A53="",$M53="Yes",$H53="",$I53=""),"",IF(AND(BA$6&gt;=$H53,BA$6&lt;=$I53),IF(BA$6&lt;$H53+ROUNDUP(($I53-$H53+1)*$L53,0),2,1),""))</x:f>
      </x:c>
      <x:c r="BB53" s="35" t="str">
        <x:f>IF(OR($A53="",$M53="Yes",$H53="",$I53=""),"",IF(AND(BB$6&gt;=$H53,BB$6&lt;=$I53),IF(BB$6&lt;$H53+ROUNDUP(($I53-$H53+1)*$L53,0),2,1),""))</x:f>
      </x:c>
      <x:c r="BC53" s="35" t="str">
        <x:f>IF(OR($A53="",$M53="Yes",$H53="",$I53=""),"",IF(AND(BC$6&gt;=$H53,BC$6&lt;=$I53),IF(BC$6&lt;$H53+ROUNDUP(($I53-$H53+1)*$L53,0),2,1),""))</x:f>
      </x:c>
      <x:c r="BD53" s="35" t="str">
        <x:f>IF(OR($A53="",$M53="Yes",$H53="",$I53=""),"",IF(AND(BD$6&gt;=$H53,BD$6&lt;=$I53),IF(BD$6&lt;$H53+ROUNDUP(($I53-$H53+1)*$L53,0),2,1),""))</x:f>
      </x:c>
      <x:c r="BE53" s="35" t="str">
        <x:f>IF(OR($A53="",$M53="Yes",$H53="",$I53=""),"",IF(AND(BE$6&gt;=$H53,BE$6&lt;=$I53),IF(BE$6&lt;$H53+ROUNDUP(($I53-$H53+1)*$L53,0),2,1),""))</x:f>
      </x:c>
      <x:c r="BF53" s="35" t="str">
        <x:f>IF(OR($A53="",$M53="Yes",$H53="",$I53=""),"",IF(AND(BF$6&gt;=$H53,BF$6&lt;=$I53),IF(BF$6&lt;$H53+ROUNDUP(($I53-$H53+1)*$L53,0),2,1),""))</x:f>
      </x:c>
      <x:c r="BG53" s="35" t="str">
        <x:f>IF(OR($A53="",$M53="Yes",$H53="",$I53=""),"",IF(AND(BG$6&gt;=$H53,BG$6&lt;=$I53),IF(BG$6&lt;$H53+ROUNDUP(($I53-$H53+1)*$L53,0),2,1),""))</x:f>
      </x:c>
      <x:c r="BH53" s="35" t="str">
        <x:f>IF(OR($A53="",$M53="Yes",$H53="",$I53=""),"",IF(AND(BH$6&gt;=$H53,BH$6&lt;=$I53),IF(BH$6&lt;$H53+ROUNDUP(($I53-$H53+1)*$L53,0),2,1),""))</x:f>
      </x:c>
      <x:c r="BI53" s="35" t="str">
        <x:f>IF(OR($A53="",$M53="Yes",$H53="",$I53=""),"",IF(AND(BI$6&gt;=$H53,BI$6&lt;=$I53),IF(BI$6&lt;$H53+ROUNDUP(($I53-$H53+1)*$L53,0),2,1),""))</x:f>
      </x:c>
      <x:c r="BJ53" s="35" t="str">
        <x:f>IF(OR($A53="",$M53="Yes",$H53="",$I53=""),"",IF(AND(BJ$6&gt;=$H53,BJ$6&lt;=$I53),IF(BJ$6&lt;$H53+ROUNDUP(($I53-$H53+1)*$L53,0),2,1),""))</x:f>
      </x:c>
      <x:c r="BK53" s="35" t="str">
        <x:f>IF(OR($A53="",$M53="Yes",$H53="",$I53=""),"",IF(AND(BK$6&gt;=$H53,BK$6&lt;=$I53),IF(BK$6&lt;$H53+ROUNDUP(($I53-$H53+1)*$L53,0),2,1),""))</x:f>
      </x:c>
      <x:c r="BL53" s="35" t="str">
        <x:f>IF(OR($A53="",$M53="Yes",$H53="",$I53=""),"",IF(AND(BL$6&gt;=$H53,BL$6&lt;=$I53),IF(BL$6&lt;$H53+ROUNDUP(($I53-$H53+1)*$L53,0),2,1),""))</x:f>
      </x:c>
      <x:c r="BM53" s="35" t="str">
        <x:f>IF(OR($A53="",$M53="Yes",$H53="",$I53=""),"",IF(AND(BM$6&gt;=$H53,BM$6&lt;=$I53),IF(BM$6&lt;$H53+ROUNDUP(($I53-$H53+1)*$L53,0),2,1),""))</x:f>
      </x:c>
      <x:c r="BN53" s="35" t="str">
        <x:f>IF(OR($A53="",$M53="Yes",$H53="",$I53=""),"",IF(AND(BN$6&gt;=$H53,BN$6&lt;=$I53),IF(BN$6&lt;$H53+ROUNDUP(($I53-$H53+1)*$L53,0),2,1),""))</x:f>
      </x:c>
      <x:c r="BO53" s="35" t="str">
        <x:f>IF(OR($A53="",$M53="Yes",$H53="",$I53=""),"",IF(AND(BO$6&gt;=$H53,BO$6&lt;=$I53),IF(BO$6&lt;$H53+ROUNDUP(($I53-$H53+1)*$L53,0),2,1),""))</x:f>
      </x:c>
      <x:c r="BP53" s="35" t="str">
        <x:f>IF(OR($A53="",$M53="Yes",$H53="",$I53=""),"",IF(AND(BP$6&gt;=$H53,BP$6&lt;=$I53),IF(BP$6&lt;$H53+ROUNDUP(($I53-$H53+1)*$L53,0),2,1),""))</x:f>
      </x:c>
      <x:c r="BQ53" s="35" t="str">
        <x:f>IF(OR($A53="",$M53="Yes",$H53="",$I53=""),"",IF(AND(BQ$6&gt;=$H53,BQ$6&lt;=$I53),IF(BQ$6&lt;$H53+ROUNDUP(($I53-$H53+1)*$L53,0),2,1),""))</x:f>
      </x:c>
      <x:c r="BR53" s="35" t="str">
        <x:f>IF(OR($A53="",$M53="Yes",$H53="",$I53=""),"",IF(AND(BR$6&gt;=$H53,BR$6&lt;=$I53),IF(BR$6&lt;$H53+ROUNDUP(($I53-$H53+1)*$L53,0),2,1),""))</x:f>
      </x:c>
      <x:c r="BS53" s="35" t="str">
        <x:f>IF(OR($A53="",$M53="Yes",$H53="",$I53=""),"",IF(AND(BS$6&gt;=$H53,BS$6&lt;=$I53),IF(BS$6&lt;$H53+ROUNDUP(($I53-$H53+1)*$L53,0),2,1),""))</x:f>
      </x:c>
      <x:c r="BT53" s="35" t="str">
        <x:f>IF(OR($A53="",$M53="Yes",$H53="",$I53=""),"",IF(AND(BT$6&gt;=$H53,BT$6&lt;=$I53),IF(BT$6&lt;$H53+ROUNDUP(($I53-$H53+1)*$L53,0),2,1),""))</x:f>
      </x:c>
      <x:c r="BU53" s="35" t="str">
        <x:f>IF(OR($A53="",$M53="Yes",$H53="",$I53=""),"",IF(AND(BU$6&gt;=$H53,BU$6&lt;=$I53),IF(BU$6&lt;$H53+ROUNDUP(($I53-$H53+1)*$L53,0),2,1),""))</x:f>
      </x:c>
      <x:c r="BV53" s="35" t="str">
        <x:f>IF(OR($A53="",$M53="Yes",$H53="",$I53=""),"",IF(AND(BV$6&gt;=$H53,BV$6&lt;=$I53),IF(BV$6&lt;$H53+ROUNDUP(($I53-$H53+1)*$L53,0),2,1),""))</x:f>
      </x:c>
      <x:c r="BW53" s="35" t="str">
        <x:f>IF(OR($A53="",$M53="Yes",$H53="",$I53=""),"",IF(AND(BW$6&gt;=$H53,BW$6&lt;=$I53),IF(BW$6&lt;$H53+ROUNDUP(($I53-$H53+1)*$L53,0),2,1),""))</x:f>
      </x:c>
      <x:c r="BX53" s="35" t="str">
        <x:f>IF(OR($A53="",$M53="Yes",$H53="",$I53=""),"",IF(AND(BX$6&gt;=$H53,BX$6&lt;=$I53),IF(BX$6&lt;$H53+ROUNDUP(($I53-$H53+1)*$L53,0),2,1),""))</x:f>
      </x:c>
      <x:c r="BY53" s="35" t="str">
        <x:f>IF(OR($A53="",$M53="Yes",$H53="",$I53=""),"",IF(AND(BY$6&gt;=$H53,BY$6&lt;=$I53),IF(BY$6&lt;$H53+ROUNDUP(($I53-$H53+1)*$L53,0),2,1),""))</x:f>
      </x:c>
      <x:c r="BZ53" s="35" t="str">
        <x:f>IF(OR($A53="",$M53="Yes",$H53="",$I53=""),"",IF(AND(BZ$6&gt;=$H53,BZ$6&lt;=$I53),IF(BZ$6&lt;$H53+ROUNDUP(($I53-$H53+1)*$L53,0),2,1),""))</x:f>
      </x:c>
      <x:c r="CA53" s="35" t="str">
        <x:f>IF(OR($A53="",$M53="Yes",$H53="",$I53=""),"",IF(AND(CA$6&gt;=$H53,CA$6&lt;=$I53),IF(CA$6&lt;$H53+ROUNDUP(($I53-$H53+1)*$L53,0),2,1),""))</x:f>
      </x:c>
    </x:row>
    <x:row r="54" ht="24" customHeight="1">
      <x:c r="A54" s="5"/>
      <x:c r="B54" s="5"/>
      <x:c r="C54" s="5"/>
      <x:c r="D54" s="5"/>
      <x:c r="E54" s="5"/>
      <x:c r="F54" s="5"/>
      <x:c r="G54" s="5"/>
      <x:c r="H54" s="10"/>
      <x:c r="I54" s="10"/>
      <x:c r="J54" s="10"/>
      <x:c r="K54" s="10"/>
      <x:c r="L54" s="11"/>
      <x:c r="M54" s="5"/>
      <x:c r="N54" s="16" t="str">
        <x:f>IF(A54="","",IF(M54="Yes","Cancelled",IF(ISBLANK(L54),"Missing %",IF(L54&gt;=1,"Completed",IF(OR(L54&gt;0,NOT(ISBLANK(J54))),"In progress","Not started")))))</x:f>
      </x:c>
      <x:c r="O54" s="16" t="str">
        <x:f>IF(OR(A54="",N54="Completed",N54="Cancelled"),"",IF(ISBLANK(I54),"Missing deadline",IF(I54&lt;'Dashboard'!$B$5,"Overdue",IF(I54='Dashboard'!$B$5,"Due today",IF(I54&lt;='Dashboard'!$B$5+'Dashboard'!$B$6,"Due soon",IF(AND(N54="Not started",H54&lt;'Dashboard'!$B$5),"Starting late",""))))))</x:f>
      </x:c>
      <x:c r="P54" s="5"/>
      <x:c r="Q54" s="16" t="str">
        <x:f>IF(A54="","",IF(COUNTIFS('Tasks &amp; Gantt'!$A$7:$A$155,A54)&gt;1,"Duplicate task ID",IF(COUNTIFS('Campaigns &amp; Budget'!$A$7:$A$8,B54)&lt;&gt;1,"Unknown campaign",IF(OR(ISBLANK(H54),ISBLANK(I54),E54="",ISBLANK(L54)),"Missing dates / PIC / %",IF(OR(L54&lt;0,L54&gt;1),"Invalid completion",IF(I54&lt;H54,"Deadline before start",IF(AND(NOT(ISBLANK(K54)),L54&lt;&gt;1),"Finish entered but not 100%",IF(AND(NOT(ISBLANK(J54)),NOT(ISBLANK(K54)),K54&lt;J54),"Finish before start",""))))))))</x:f>
      </x:c>
      <x:c r="T54" s="35" t="str">
        <x:f>IF(OR($A54="",$M54="Yes",$H54="",$I54=""),"",IF(AND(T$6&gt;=$H54,T$6&lt;=$I54),IF(T$6&lt;$H54+ROUNDUP(($I54-$H54+1)*$L54,0),2,1),""))</x:f>
      </x:c>
      <x:c r="U54" s="35" t="str">
        <x:f>IF(OR($A54="",$M54="Yes",$H54="",$I54=""),"",IF(AND(U$6&gt;=$H54,U$6&lt;=$I54),IF(U$6&lt;$H54+ROUNDUP(($I54-$H54+1)*$L54,0),2,1),""))</x:f>
      </x:c>
      <x:c r="V54" s="35" t="str">
        <x:f>IF(OR($A54="",$M54="Yes",$H54="",$I54=""),"",IF(AND(V$6&gt;=$H54,V$6&lt;=$I54),IF(V$6&lt;$H54+ROUNDUP(($I54-$H54+1)*$L54,0),2,1),""))</x:f>
      </x:c>
      <x:c r="W54" s="35" t="str">
        <x:f>IF(OR($A54="",$M54="Yes",$H54="",$I54=""),"",IF(AND(W$6&gt;=$H54,W$6&lt;=$I54),IF(W$6&lt;$H54+ROUNDUP(($I54-$H54+1)*$L54,0),2,1),""))</x:f>
      </x:c>
      <x:c r="X54" s="35" t="str">
        <x:f>IF(OR($A54="",$M54="Yes",$H54="",$I54=""),"",IF(AND(X$6&gt;=$H54,X$6&lt;=$I54),IF(X$6&lt;$H54+ROUNDUP(($I54-$H54+1)*$L54,0),2,1),""))</x:f>
      </x:c>
      <x:c r="Y54" s="35" t="str">
        <x:f>IF(OR($A54="",$M54="Yes",$H54="",$I54=""),"",IF(AND(Y$6&gt;=$H54,Y$6&lt;=$I54),IF(Y$6&lt;$H54+ROUNDUP(($I54-$H54+1)*$L54,0),2,1),""))</x:f>
      </x:c>
      <x:c r="Z54" s="35" t="str">
        <x:f>IF(OR($A54="",$M54="Yes",$H54="",$I54=""),"",IF(AND(Z$6&gt;=$H54,Z$6&lt;=$I54),IF(Z$6&lt;$H54+ROUNDUP(($I54-$H54+1)*$L54,0),2,1),""))</x:f>
      </x:c>
      <x:c r="AA54" s="35" t="str">
        <x:f>IF(OR($A54="",$M54="Yes",$H54="",$I54=""),"",IF(AND(AA$6&gt;=$H54,AA$6&lt;=$I54),IF(AA$6&lt;$H54+ROUNDUP(($I54-$H54+1)*$L54,0),2,1),""))</x:f>
      </x:c>
      <x:c r="AB54" s="35" t="str">
        <x:f>IF(OR($A54="",$M54="Yes",$H54="",$I54=""),"",IF(AND(AB$6&gt;=$H54,AB$6&lt;=$I54),IF(AB$6&lt;$H54+ROUNDUP(($I54-$H54+1)*$L54,0),2,1),""))</x:f>
      </x:c>
      <x:c r="AC54" s="35" t="str">
        <x:f>IF(OR($A54="",$M54="Yes",$H54="",$I54=""),"",IF(AND(AC$6&gt;=$H54,AC$6&lt;=$I54),IF(AC$6&lt;$H54+ROUNDUP(($I54-$H54+1)*$L54,0),2,1),""))</x:f>
      </x:c>
      <x:c r="AD54" s="35" t="str">
        <x:f>IF(OR($A54="",$M54="Yes",$H54="",$I54=""),"",IF(AND(AD$6&gt;=$H54,AD$6&lt;=$I54),IF(AD$6&lt;$H54+ROUNDUP(($I54-$H54+1)*$L54,0),2,1),""))</x:f>
      </x:c>
      <x:c r="AE54" s="35" t="str">
        <x:f>IF(OR($A54="",$M54="Yes",$H54="",$I54=""),"",IF(AND(AE$6&gt;=$H54,AE$6&lt;=$I54),IF(AE$6&lt;$H54+ROUNDUP(($I54-$H54+1)*$L54,0),2,1),""))</x:f>
      </x:c>
      <x:c r="AF54" s="35" t="str">
        <x:f>IF(OR($A54="",$M54="Yes",$H54="",$I54=""),"",IF(AND(AF$6&gt;=$H54,AF$6&lt;=$I54),IF(AF$6&lt;$H54+ROUNDUP(($I54-$H54+1)*$L54,0),2,1),""))</x:f>
      </x:c>
      <x:c r="AG54" s="35" t="str">
        <x:f>IF(OR($A54="",$M54="Yes",$H54="",$I54=""),"",IF(AND(AG$6&gt;=$H54,AG$6&lt;=$I54),IF(AG$6&lt;$H54+ROUNDUP(($I54-$H54+1)*$L54,0),2,1),""))</x:f>
      </x:c>
      <x:c r="AH54" s="35" t="str">
        <x:f>IF(OR($A54="",$M54="Yes",$H54="",$I54=""),"",IF(AND(AH$6&gt;=$H54,AH$6&lt;=$I54),IF(AH$6&lt;$H54+ROUNDUP(($I54-$H54+1)*$L54,0),2,1),""))</x:f>
      </x:c>
      <x:c r="AI54" s="35" t="str">
        <x:f>IF(OR($A54="",$M54="Yes",$H54="",$I54=""),"",IF(AND(AI$6&gt;=$H54,AI$6&lt;=$I54),IF(AI$6&lt;$H54+ROUNDUP(($I54-$H54+1)*$L54,0),2,1),""))</x:f>
      </x:c>
      <x:c r="AJ54" s="35" t="str">
        <x:f>IF(OR($A54="",$M54="Yes",$H54="",$I54=""),"",IF(AND(AJ$6&gt;=$H54,AJ$6&lt;=$I54),IF(AJ$6&lt;$H54+ROUNDUP(($I54-$H54+1)*$L54,0),2,1),""))</x:f>
      </x:c>
      <x:c r="AK54" s="35" t="str">
        <x:f>IF(OR($A54="",$M54="Yes",$H54="",$I54=""),"",IF(AND(AK$6&gt;=$H54,AK$6&lt;=$I54),IF(AK$6&lt;$H54+ROUNDUP(($I54-$H54+1)*$L54,0),2,1),""))</x:f>
      </x:c>
      <x:c r="AL54" s="35" t="str">
        <x:f>IF(OR($A54="",$M54="Yes",$H54="",$I54=""),"",IF(AND(AL$6&gt;=$H54,AL$6&lt;=$I54),IF(AL$6&lt;$H54+ROUNDUP(($I54-$H54+1)*$L54,0),2,1),""))</x:f>
      </x:c>
      <x:c r="AM54" s="35" t="str">
        <x:f>IF(OR($A54="",$M54="Yes",$H54="",$I54=""),"",IF(AND(AM$6&gt;=$H54,AM$6&lt;=$I54),IF(AM$6&lt;$H54+ROUNDUP(($I54-$H54+1)*$L54,0),2,1),""))</x:f>
      </x:c>
      <x:c r="AN54" s="35" t="str">
        <x:f>IF(OR($A54="",$M54="Yes",$H54="",$I54=""),"",IF(AND(AN$6&gt;=$H54,AN$6&lt;=$I54),IF(AN$6&lt;$H54+ROUNDUP(($I54-$H54+1)*$L54,0),2,1),""))</x:f>
      </x:c>
      <x:c r="AO54" s="35" t="str">
        <x:f>IF(OR($A54="",$M54="Yes",$H54="",$I54=""),"",IF(AND(AO$6&gt;=$H54,AO$6&lt;=$I54),IF(AO$6&lt;$H54+ROUNDUP(($I54-$H54+1)*$L54,0),2,1),""))</x:f>
      </x:c>
      <x:c r="AP54" s="35" t="str">
        <x:f>IF(OR($A54="",$M54="Yes",$H54="",$I54=""),"",IF(AND(AP$6&gt;=$H54,AP$6&lt;=$I54),IF(AP$6&lt;$H54+ROUNDUP(($I54-$H54+1)*$L54,0),2,1),""))</x:f>
      </x:c>
      <x:c r="AQ54" s="35" t="str">
        <x:f>IF(OR($A54="",$M54="Yes",$H54="",$I54=""),"",IF(AND(AQ$6&gt;=$H54,AQ$6&lt;=$I54),IF(AQ$6&lt;$H54+ROUNDUP(($I54-$H54+1)*$L54,0),2,1),""))</x:f>
      </x:c>
      <x:c r="AR54" s="35" t="str">
        <x:f>IF(OR($A54="",$M54="Yes",$H54="",$I54=""),"",IF(AND(AR$6&gt;=$H54,AR$6&lt;=$I54),IF(AR$6&lt;$H54+ROUNDUP(($I54-$H54+1)*$L54,0),2,1),""))</x:f>
      </x:c>
      <x:c r="AS54" s="35" t="str">
        <x:f>IF(OR($A54="",$M54="Yes",$H54="",$I54=""),"",IF(AND(AS$6&gt;=$H54,AS$6&lt;=$I54),IF(AS$6&lt;$H54+ROUNDUP(($I54-$H54+1)*$L54,0),2,1),""))</x:f>
      </x:c>
      <x:c r="AT54" s="35" t="str">
        <x:f>IF(OR($A54="",$M54="Yes",$H54="",$I54=""),"",IF(AND(AT$6&gt;=$H54,AT$6&lt;=$I54),IF(AT$6&lt;$H54+ROUNDUP(($I54-$H54+1)*$L54,0),2,1),""))</x:f>
      </x:c>
      <x:c r="AU54" s="35" t="str">
        <x:f>IF(OR($A54="",$M54="Yes",$H54="",$I54=""),"",IF(AND(AU$6&gt;=$H54,AU$6&lt;=$I54),IF(AU$6&lt;$H54+ROUNDUP(($I54-$H54+1)*$L54,0),2,1),""))</x:f>
      </x:c>
      <x:c r="AV54" s="35" t="str">
        <x:f>IF(OR($A54="",$M54="Yes",$H54="",$I54=""),"",IF(AND(AV$6&gt;=$H54,AV$6&lt;=$I54),IF(AV$6&lt;$H54+ROUNDUP(($I54-$H54+1)*$L54,0),2,1),""))</x:f>
      </x:c>
      <x:c r="AW54" s="35" t="str">
        <x:f>IF(OR($A54="",$M54="Yes",$H54="",$I54=""),"",IF(AND(AW$6&gt;=$H54,AW$6&lt;=$I54),IF(AW$6&lt;$H54+ROUNDUP(($I54-$H54+1)*$L54,0),2,1),""))</x:f>
      </x:c>
      <x:c r="AX54" s="35" t="str">
        <x:f>IF(OR($A54="",$M54="Yes",$H54="",$I54=""),"",IF(AND(AX$6&gt;=$H54,AX$6&lt;=$I54),IF(AX$6&lt;$H54+ROUNDUP(($I54-$H54+1)*$L54,0),2,1),""))</x:f>
      </x:c>
      <x:c r="AY54" s="35" t="str">
        <x:f>IF(OR($A54="",$M54="Yes",$H54="",$I54=""),"",IF(AND(AY$6&gt;=$H54,AY$6&lt;=$I54),IF(AY$6&lt;$H54+ROUNDUP(($I54-$H54+1)*$L54,0),2,1),""))</x:f>
      </x:c>
      <x:c r="AZ54" s="35" t="str">
        <x:f>IF(OR($A54="",$M54="Yes",$H54="",$I54=""),"",IF(AND(AZ$6&gt;=$H54,AZ$6&lt;=$I54),IF(AZ$6&lt;$H54+ROUNDUP(($I54-$H54+1)*$L54,0),2,1),""))</x:f>
      </x:c>
      <x:c r="BA54" s="35" t="str">
        <x:f>IF(OR($A54="",$M54="Yes",$H54="",$I54=""),"",IF(AND(BA$6&gt;=$H54,BA$6&lt;=$I54),IF(BA$6&lt;$H54+ROUNDUP(($I54-$H54+1)*$L54,0),2,1),""))</x:f>
      </x:c>
      <x:c r="BB54" s="35" t="str">
        <x:f>IF(OR($A54="",$M54="Yes",$H54="",$I54=""),"",IF(AND(BB$6&gt;=$H54,BB$6&lt;=$I54),IF(BB$6&lt;$H54+ROUNDUP(($I54-$H54+1)*$L54,0),2,1),""))</x:f>
      </x:c>
      <x:c r="BC54" s="35" t="str">
        <x:f>IF(OR($A54="",$M54="Yes",$H54="",$I54=""),"",IF(AND(BC$6&gt;=$H54,BC$6&lt;=$I54),IF(BC$6&lt;$H54+ROUNDUP(($I54-$H54+1)*$L54,0),2,1),""))</x:f>
      </x:c>
      <x:c r="BD54" s="35" t="str">
        <x:f>IF(OR($A54="",$M54="Yes",$H54="",$I54=""),"",IF(AND(BD$6&gt;=$H54,BD$6&lt;=$I54),IF(BD$6&lt;$H54+ROUNDUP(($I54-$H54+1)*$L54,0),2,1),""))</x:f>
      </x:c>
      <x:c r="BE54" s="35" t="str">
        <x:f>IF(OR($A54="",$M54="Yes",$H54="",$I54=""),"",IF(AND(BE$6&gt;=$H54,BE$6&lt;=$I54),IF(BE$6&lt;$H54+ROUNDUP(($I54-$H54+1)*$L54,0),2,1),""))</x:f>
      </x:c>
      <x:c r="BF54" s="35" t="str">
        <x:f>IF(OR($A54="",$M54="Yes",$H54="",$I54=""),"",IF(AND(BF$6&gt;=$H54,BF$6&lt;=$I54),IF(BF$6&lt;$H54+ROUNDUP(($I54-$H54+1)*$L54,0),2,1),""))</x:f>
      </x:c>
      <x:c r="BG54" s="35" t="str">
        <x:f>IF(OR($A54="",$M54="Yes",$H54="",$I54=""),"",IF(AND(BG$6&gt;=$H54,BG$6&lt;=$I54),IF(BG$6&lt;$H54+ROUNDUP(($I54-$H54+1)*$L54,0),2,1),""))</x:f>
      </x:c>
      <x:c r="BH54" s="35" t="str">
        <x:f>IF(OR($A54="",$M54="Yes",$H54="",$I54=""),"",IF(AND(BH$6&gt;=$H54,BH$6&lt;=$I54),IF(BH$6&lt;$H54+ROUNDUP(($I54-$H54+1)*$L54,0),2,1),""))</x:f>
      </x:c>
      <x:c r="BI54" s="35" t="str">
        <x:f>IF(OR($A54="",$M54="Yes",$H54="",$I54=""),"",IF(AND(BI$6&gt;=$H54,BI$6&lt;=$I54),IF(BI$6&lt;$H54+ROUNDUP(($I54-$H54+1)*$L54,0),2,1),""))</x:f>
      </x:c>
      <x:c r="BJ54" s="35" t="str">
        <x:f>IF(OR($A54="",$M54="Yes",$H54="",$I54=""),"",IF(AND(BJ$6&gt;=$H54,BJ$6&lt;=$I54),IF(BJ$6&lt;$H54+ROUNDUP(($I54-$H54+1)*$L54,0),2,1),""))</x:f>
      </x:c>
      <x:c r="BK54" s="35" t="str">
        <x:f>IF(OR($A54="",$M54="Yes",$H54="",$I54=""),"",IF(AND(BK$6&gt;=$H54,BK$6&lt;=$I54),IF(BK$6&lt;$H54+ROUNDUP(($I54-$H54+1)*$L54,0),2,1),""))</x:f>
      </x:c>
      <x:c r="BL54" s="35" t="str">
        <x:f>IF(OR($A54="",$M54="Yes",$H54="",$I54=""),"",IF(AND(BL$6&gt;=$H54,BL$6&lt;=$I54),IF(BL$6&lt;$H54+ROUNDUP(($I54-$H54+1)*$L54,0),2,1),""))</x:f>
      </x:c>
      <x:c r="BM54" s="35" t="str">
        <x:f>IF(OR($A54="",$M54="Yes",$H54="",$I54=""),"",IF(AND(BM$6&gt;=$H54,BM$6&lt;=$I54),IF(BM$6&lt;$H54+ROUNDUP(($I54-$H54+1)*$L54,0),2,1),""))</x:f>
      </x:c>
      <x:c r="BN54" s="35" t="str">
        <x:f>IF(OR($A54="",$M54="Yes",$H54="",$I54=""),"",IF(AND(BN$6&gt;=$H54,BN$6&lt;=$I54),IF(BN$6&lt;$H54+ROUNDUP(($I54-$H54+1)*$L54,0),2,1),""))</x:f>
      </x:c>
      <x:c r="BO54" s="35" t="str">
        <x:f>IF(OR($A54="",$M54="Yes",$H54="",$I54=""),"",IF(AND(BO$6&gt;=$H54,BO$6&lt;=$I54),IF(BO$6&lt;$H54+ROUNDUP(($I54-$H54+1)*$L54,0),2,1),""))</x:f>
      </x:c>
      <x:c r="BP54" s="35" t="str">
        <x:f>IF(OR($A54="",$M54="Yes",$H54="",$I54=""),"",IF(AND(BP$6&gt;=$H54,BP$6&lt;=$I54),IF(BP$6&lt;$H54+ROUNDUP(($I54-$H54+1)*$L54,0),2,1),""))</x:f>
      </x:c>
      <x:c r="BQ54" s="35" t="str">
        <x:f>IF(OR($A54="",$M54="Yes",$H54="",$I54=""),"",IF(AND(BQ$6&gt;=$H54,BQ$6&lt;=$I54),IF(BQ$6&lt;$H54+ROUNDUP(($I54-$H54+1)*$L54,0),2,1),""))</x:f>
      </x:c>
      <x:c r="BR54" s="35" t="str">
        <x:f>IF(OR($A54="",$M54="Yes",$H54="",$I54=""),"",IF(AND(BR$6&gt;=$H54,BR$6&lt;=$I54),IF(BR$6&lt;$H54+ROUNDUP(($I54-$H54+1)*$L54,0),2,1),""))</x:f>
      </x:c>
      <x:c r="BS54" s="35" t="str">
        <x:f>IF(OR($A54="",$M54="Yes",$H54="",$I54=""),"",IF(AND(BS$6&gt;=$H54,BS$6&lt;=$I54),IF(BS$6&lt;$H54+ROUNDUP(($I54-$H54+1)*$L54,0),2,1),""))</x:f>
      </x:c>
      <x:c r="BT54" s="35" t="str">
        <x:f>IF(OR($A54="",$M54="Yes",$H54="",$I54=""),"",IF(AND(BT$6&gt;=$H54,BT$6&lt;=$I54),IF(BT$6&lt;$H54+ROUNDUP(($I54-$H54+1)*$L54,0),2,1),""))</x:f>
      </x:c>
      <x:c r="BU54" s="35" t="str">
        <x:f>IF(OR($A54="",$M54="Yes",$H54="",$I54=""),"",IF(AND(BU$6&gt;=$H54,BU$6&lt;=$I54),IF(BU$6&lt;$H54+ROUNDUP(($I54-$H54+1)*$L54,0),2,1),""))</x:f>
      </x:c>
      <x:c r="BV54" s="35" t="str">
        <x:f>IF(OR($A54="",$M54="Yes",$H54="",$I54=""),"",IF(AND(BV$6&gt;=$H54,BV$6&lt;=$I54),IF(BV$6&lt;$H54+ROUNDUP(($I54-$H54+1)*$L54,0),2,1),""))</x:f>
      </x:c>
      <x:c r="BW54" s="35" t="str">
        <x:f>IF(OR($A54="",$M54="Yes",$H54="",$I54=""),"",IF(AND(BW$6&gt;=$H54,BW$6&lt;=$I54),IF(BW$6&lt;$H54+ROUNDUP(($I54-$H54+1)*$L54,0),2,1),""))</x:f>
      </x:c>
      <x:c r="BX54" s="35" t="str">
        <x:f>IF(OR($A54="",$M54="Yes",$H54="",$I54=""),"",IF(AND(BX$6&gt;=$H54,BX$6&lt;=$I54),IF(BX$6&lt;$H54+ROUNDUP(($I54-$H54+1)*$L54,0),2,1),""))</x:f>
      </x:c>
      <x:c r="BY54" s="35" t="str">
        <x:f>IF(OR($A54="",$M54="Yes",$H54="",$I54=""),"",IF(AND(BY$6&gt;=$H54,BY$6&lt;=$I54),IF(BY$6&lt;$H54+ROUNDUP(($I54-$H54+1)*$L54,0),2,1),""))</x:f>
      </x:c>
      <x:c r="BZ54" s="35" t="str">
        <x:f>IF(OR($A54="",$M54="Yes",$H54="",$I54=""),"",IF(AND(BZ$6&gt;=$H54,BZ$6&lt;=$I54),IF(BZ$6&lt;$H54+ROUNDUP(($I54-$H54+1)*$L54,0),2,1),""))</x:f>
      </x:c>
      <x:c r="CA54" s="35" t="str">
        <x:f>IF(OR($A54="",$M54="Yes",$H54="",$I54=""),"",IF(AND(CA$6&gt;=$H54,CA$6&lt;=$I54),IF(CA$6&lt;$H54+ROUNDUP(($I54-$H54+1)*$L54,0),2,1),""))</x:f>
      </x:c>
    </x:row>
    <x:row r="55" ht="24" customHeight="1">
      <x:c r="A55" s="5"/>
      <x:c r="B55" s="5"/>
      <x:c r="C55" s="5"/>
      <x:c r="D55" s="5"/>
      <x:c r="E55" s="5"/>
      <x:c r="F55" s="5"/>
      <x:c r="G55" s="5"/>
      <x:c r="H55" s="10"/>
      <x:c r="I55" s="10"/>
      <x:c r="J55" s="10"/>
      <x:c r="K55" s="10"/>
      <x:c r="L55" s="11"/>
      <x:c r="M55" s="5"/>
      <x:c r="N55" s="16" t="str">
        <x:f>IF(A55="","",IF(M55="Yes","Cancelled",IF(ISBLANK(L55),"Missing %",IF(L55&gt;=1,"Completed",IF(OR(L55&gt;0,NOT(ISBLANK(J55))),"In progress","Not started")))))</x:f>
      </x:c>
      <x:c r="O55" s="16" t="str">
        <x:f>IF(OR(A55="",N55="Completed",N55="Cancelled"),"",IF(ISBLANK(I55),"Missing deadline",IF(I55&lt;'Dashboard'!$B$5,"Overdue",IF(I55='Dashboard'!$B$5,"Due today",IF(I55&lt;='Dashboard'!$B$5+'Dashboard'!$B$6,"Due soon",IF(AND(N55="Not started",H55&lt;'Dashboard'!$B$5),"Starting late",""))))))</x:f>
      </x:c>
      <x:c r="P55" s="5"/>
      <x:c r="Q55" s="16" t="str">
        <x:f>IF(A55="","",IF(COUNTIFS('Tasks &amp; Gantt'!$A$7:$A$155,A55)&gt;1,"Duplicate task ID",IF(COUNTIFS('Campaigns &amp; Budget'!$A$7:$A$8,B55)&lt;&gt;1,"Unknown campaign",IF(OR(ISBLANK(H55),ISBLANK(I55),E55="",ISBLANK(L55)),"Missing dates / PIC / %",IF(OR(L55&lt;0,L55&gt;1),"Invalid completion",IF(I55&lt;H55,"Deadline before start",IF(AND(NOT(ISBLANK(K55)),L55&lt;&gt;1),"Finish entered but not 100%",IF(AND(NOT(ISBLANK(J55)),NOT(ISBLANK(K55)),K55&lt;J55),"Finish before start",""))))))))</x:f>
      </x:c>
      <x:c r="T55" s="35" t="str">
        <x:f>IF(OR($A55="",$M55="Yes",$H55="",$I55=""),"",IF(AND(T$6&gt;=$H55,T$6&lt;=$I55),IF(T$6&lt;$H55+ROUNDUP(($I55-$H55+1)*$L55,0),2,1),""))</x:f>
      </x:c>
      <x:c r="U55" s="35" t="str">
        <x:f>IF(OR($A55="",$M55="Yes",$H55="",$I55=""),"",IF(AND(U$6&gt;=$H55,U$6&lt;=$I55),IF(U$6&lt;$H55+ROUNDUP(($I55-$H55+1)*$L55,0),2,1),""))</x:f>
      </x:c>
      <x:c r="V55" s="35" t="str">
        <x:f>IF(OR($A55="",$M55="Yes",$H55="",$I55=""),"",IF(AND(V$6&gt;=$H55,V$6&lt;=$I55),IF(V$6&lt;$H55+ROUNDUP(($I55-$H55+1)*$L55,0),2,1),""))</x:f>
      </x:c>
      <x:c r="W55" s="35" t="str">
        <x:f>IF(OR($A55="",$M55="Yes",$H55="",$I55=""),"",IF(AND(W$6&gt;=$H55,W$6&lt;=$I55),IF(W$6&lt;$H55+ROUNDUP(($I55-$H55+1)*$L55,0),2,1),""))</x:f>
      </x:c>
      <x:c r="X55" s="35" t="str">
        <x:f>IF(OR($A55="",$M55="Yes",$H55="",$I55=""),"",IF(AND(X$6&gt;=$H55,X$6&lt;=$I55),IF(X$6&lt;$H55+ROUNDUP(($I55-$H55+1)*$L55,0),2,1),""))</x:f>
      </x:c>
      <x:c r="Y55" s="35" t="str">
        <x:f>IF(OR($A55="",$M55="Yes",$H55="",$I55=""),"",IF(AND(Y$6&gt;=$H55,Y$6&lt;=$I55),IF(Y$6&lt;$H55+ROUNDUP(($I55-$H55+1)*$L55,0),2,1),""))</x:f>
      </x:c>
      <x:c r="Z55" s="35" t="str">
        <x:f>IF(OR($A55="",$M55="Yes",$H55="",$I55=""),"",IF(AND(Z$6&gt;=$H55,Z$6&lt;=$I55),IF(Z$6&lt;$H55+ROUNDUP(($I55-$H55+1)*$L55,0),2,1),""))</x:f>
      </x:c>
      <x:c r="AA55" s="35" t="str">
        <x:f>IF(OR($A55="",$M55="Yes",$H55="",$I55=""),"",IF(AND(AA$6&gt;=$H55,AA$6&lt;=$I55),IF(AA$6&lt;$H55+ROUNDUP(($I55-$H55+1)*$L55,0),2,1),""))</x:f>
      </x:c>
      <x:c r="AB55" s="35" t="str">
        <x:f>IF(OR($A55="",$M55="Yes",$H55="",$I55=""),"",IF(AND(AB$6&gt;=$H55,AB$6&lt;=$I55),IF(AB$6&lt;$H55+ROUNDUP(($I55-$H55+1)*$L55,0),2,1),""))</x:f>
      </x:c>
      <x:c r="AC55" s="35" t="str">
        <x:f>IF(OR($A55="",$M55="Yes",$H55="",$I55=""),"",IF(AND(AC$6&gt;=$H55,AC$6&lt;=$I55),IF(AC$6&lt;$H55+ROUNDUP(($I55-$H55+1)*$L55,0),2,1),""))</x:f>
      </x:c>
      <x:c r="AD55" s="35" t="str">
        <x:f>IF(OR($A55="",$M55="Yes",$H55="",$I55=""),"",IF(AND(AD$6&gt;=$H55,AD$6&lt;=$I55),IF(AD$6&lt;$H55+ROUNDUP(($I55-$H55+1)*$L55,0),2,1),""))</x:f>
      </x:c>
      <x:c r="AE55" s="35" t="str">
        <x:f>IF(OR($A55="",$M55="Yes",$H55="",$I55=""),"",IF(AND(AE$6&gt;=$H55,AE$6&lt;=$I55),IF(AE$6&lt;$H55+ROUNDUP(($I55-$H55+1)*$L55,0),2,1),""))</x:f>
      </x:c>
      <x:c r="AF55" s="35" t="str">
        <x:f>IF(OR($A55="",$M55="Yes",$H55="",$I55=""),"",IF(AND(AF$6&gt;=$H55,AF$6&lt;=$I55),IF(AF$6&lt;$H55+ROUNDUP(($I55-$H55+1)*$L55,0),2,1),""))</x:f>
      </x:c>
      <x:c r="AG55" s="35" t="str">
        <x:f>IF(OR($A55="",$M55="Yes",$H55="",$I55=""),"",IF(AND(AG$6&gt;=$H55,AG$6&lt;=$I55),IF(AG$6&lt;$H55+ROUNDUP(($I55-$H55+1)*$L55,0),2,1),""))</x:f>
      </x:c>
      <x:c r="AH55" s="35" t="str">
        <x:f>IF(OR($A55="",$M55="Yes",$H55="",$I55=""),"",IF(AND(AH$6&gt;=$H55,AH$6&lt;=$I55),IF(AH$6&lt;$H55+ROUNDUP(($I55-$H55+1)*$L55,0),2,1),""))</x:f>
      </x:c>
      <x:c r="AI55" s="35" t="str">
        <x:f>IF(OR($A55="",$M55="Yes",$H55="",$I55=""),"",IF(AND(AI$6&gt;=$H55,AI$6&lt;=$I55),IF(AI$6&lt;$H55+ROUNDUP(($I55-$H55+1)*$L55,0),2,1),""))</x:f>
      </x:c>
      <x:c r="AJ55" s="35" t="str">
        <x:f>IF(OR($A55="",$M55="Yes",$H55="",$I55=""),"",IF(AND(AJ$6&gt;=$H55,AJ$6&lt;=$I55),IF(AJ$6&lt;$H55+ROUNDUP(($I55-$H55+1)*$L55,0),2,1),""))</x:f>
      </x:c>
      <x:c r="AK55" s="35" t="str">
        <x:f>IF(OR($A55="",$M55="Yes",$H55="",$I55=""),"",IF(AND(AK$6&gt;=$H55,AK$6&lt;=$I55),IF(AK$6&lt;$H55+ROUNDUP(($I55-$H55+1)*$L55,0),2,1),""))</x:f>
      </x:c>
      <x:c r="AL55" s="35" t="str">
        <x:f>IF(OR($A55="",$M55="Yes",$H55="",$I55=""),"",IF(AND(AL$6&gt;=$H55,AL$6&lt;=$I55),IF(AL$6&lt;$H55+ROUNDUP(($I55-$H55+1)*$L55,0),2,1),""))</x:f>
      </x:c>
      <x:c r="AM55" s="35" t="str">
        <x:f>IF(OR($A55="",$M55="Yes",$H55="",$I55=""),"",IF(AND(AM$6&gt;=$H55,AM$6&lt;=$I55),IF(AM$6&lt;$H55+ROUNDUP(($I55-$H55+1)*$L55,0),2,1),""))</x:f>
      </x:c>
      <x:c r="AN55" s="35" t="str">
        <x:f>IF(OR($A55="",$M55="Yes",$H55="",$I55=""),"",IF(AND(AN$6&gt;=$H55,AN$6&lt;=$I55),IF(AN$6&lt;$H55+ROUNDUP(($I55-$H55+1)*$L55,0),2,1),""))</x:f>
      </x:c>
      <x:c r="AO55" s="35" t="str">
        <x:f>IF(OR($A55="",$M55="Yes",$H55="",$I55=""),"",IF(AND(AO$6&gt;=$H55,AO$6&lt;=$I55),IF(AO$6&lt;$H55+ROUNDUP(($I55-$H55+1)*$L55,0),2,1),""))</x:f>
      </x:c>
      <x:c r="AP55" s="35" t="str">
        <x:f>IF(OR($A55="",$M55="Yes",$H55="",$I55=""),"",IF(AND(AP$6&gt;=$H55,AP$6&lt;=$I55),IF(AP$6&lt;$H55+ROUNDUP(($I55-$H55+1)*$L55,0),2,1),""))</x:f>
      </x:c>
      <x:c r="AQ55" s="35" t="str">
        <x:f>IF(OR($A55="",$M55="Yes",$H55="",$I55=""),"",IF(AND(AQ$6&gt;=$H55,AQ$6&lt;=$I55),IF(AQ$6&lt;$H55+ROUNDUP(($I55-$H55+1)*$L55,0),2,1),""))</x:f>
      </x:c>
      <x:c r="AR55" s="35" t="str">
        <x:f>IF(OR($A55="",$M55="Yes",$H55="",$I55=""),"",IF(AND(AR$6&gt;=$H55,AR$6&lt;=$I55),IF(AR$6&lt;$H55+ROUNDUP(($I55-$H55+1)*$L55,0),2,1),""))</x:f>
      </x:c>
      <x:c r="AS55" s="35" t="str">
        <x:f>IF(OR($A55="",$M55="Yes",$H55="",$I55=""),"",IF(AND(AS$6&gt;=$H55,AS$6&lt;=$I55),IF(AS$6&lt;$H55+ROUNDUP(($I55-$H55+1)*$L55,0),2,1),""))</x:f>
      </x:c>
      <x:c r="AT55" s="35" t="str">
        <x:f>IF(OR($A55="",$M55="Yes",$H55="",$I55=""),"",IF(AND(AT$6&gt;=$H55,AT$6&lt;=$I55),IF(AT$6&lt;$H55+ROUNDUP(($I55-$H55+1)*$L55,0),2,1),""))</x:f>
      </x:c>
      <x:c r="AU55" s="35" t="str">
        <x:f>IF(OR($A55="",$M55="Yes",$H55="",$I55=""),"",IF(AND(AU$6&gt;=$H55,AU$6&lt;=$I55),IF(AU$6&lt;$H55+ROUNDUP(($I55-$H55+1)*$L55,0),2,1),""))</x:f>
      </x:c>
      <x:c r="AV55" s="35" t="str">
        <x:f>IF(OR($A55="",$M55="Yes",$H55="",$I55=""),"",IF(AND(AV$6&gt;=$H55,AV$6&lt;=$I55),IF(AV$6&lt;$H55+ROUNDUP(($I55-$H55+1)*$L55,0),2,1),""))</x:f>
      </x:c>
      <x:c r="AW55" s="35" t="str">
        <x:f>IF(OR($A55="",$M55="Yes",$H55="",$I55=""),"",IF(AND(AW$6&gt;=$H55,AW$6&lt;=$I55),IF(AW$6&lt;$H55+ROUNDUP(($I55-$H55+1)*$L55,0),2,1),""))</x:f>
      </x:c>
      <x:c r="AX55" s="35" t="str">
        <x:f>IF(OR($A55="",$M55="Yes",$H55="",$I55=""),"",IF(AND(AX$6&gt;=$H55,AX$6&lt;=$I55),IF(AX$6&lt;$H55+ROUNDUP(($I55-$H55+1)*$L55,0),2,1),""))</x:f>
      </x:c>
      <x:c r="AY55" s="35" t="str">
        <x:f>IF(OR($A55="",$M55="Yes",$H55="",$I55=""),"",IF(AND(AY$6&gt;=$H55,AY$6&lt;=$I55),IF(AY$6&lt;$H55+ROUNDUP(($I55-$H55+1)*$L55,0),2,1),""))</x:f>
      </x:c>
      <x:c r="AZ55" s="35" t="str">
        <x:f>IF(OR($A55="",$M55="Yes",$H55="",$I55=""),"",IF(AND(AZ$6&gt;=$H55,AZ$6&lt;=$I55),IF(AZ$6&lt;$H55+ROUNDUP(($I55-$H55+1)*$L55,0),2,1),""))</x:f>
      </x:c>
      <x:c r="BA55" s="35" t="str">
        <x:f>IF(OR($A55="",$M55="Yes",$H55="",$I55=""),"",IF(AND(BA$6&gt;=$H55,BA$6&lt;=$I55),IF(BA$6&lt;$H55+ROUNDUP(($I55-$H55+1)*$L55,0),2,1),""))</x:f>
      </x:c>
      <x:c r="BB55" s="35" t="str">
        <x:f>IF(OR($A55="",$M55="Yes",$H55="",$I55=""),"",IF(AND(BB$6&gt;=$H55,BB$6&lt;=$I55),IF(BB$6&lt;$H55+ROUNDUP(($I55-$H55+1)*$L55,0),2,1),""))</x:f>
      </x:c>
      <x:c r="BC55" s="35" t="str">
        <x:f>IF(OR($A55="",$M55="Yes",$H55="",$I55=""),"",IF(AND(BC$6&gt;=$H55,BC$6&lt;=$I55),IF(BC$6&lt;$H55+ROUNDUP(($I55-$H55+1)*$L55,0),2,1),""))</x:f>
      </x:c>
      <x:c r="BD55" s="35" t="str">
        <x:f>IF(OR($A55="",$M55="Yes",$H55="",$I55=""),"",IF(AND(BD$6&gt;=$H55,BD$6&lt;=$I55),IF(BD$6&lt;$H55+ROUNDUP(($I55-$H55+1)*$L55,0),2,1),""))</x:f>
      </x:c>
      <x:c r="BE55" s="35" t="str">
        <x:f>IF(OR($A55="",$M55="Yes",$H55="",$I55=""),"",IF(AND(BE$6&gt;=$H55,BE$6&lt;=$I55),IF(BE$6&lt;$H55+ROUNDUP(($I55-$H55+1)*$L55,0),2,1),""))</x:f>
      </x:c>
      <x:c r="BF55" s="35" t="str">
        <x:f>IF(OR($A55="",$M55="Yes",$H55="",$I55=""),"",IF(AND(BF$6&gt;=$H55,BF$6&lt;=$I55),IF(BF$6&lt;$H55+ROUNDUP(($I55-$H55+1)*$L55,0),2,1),""))</x:f>
      </x:c>
      <x:c r="BG55" s="35" t="str">
        <x:f>IF(OR($A55="",$M55="Yes",$H55="",$I55=""),"",IF(AND(BG$6&gt;=$H55,BG$6&lt;=$I55),IF(BG$6&lt;$H55+ROUNDUP(($I55-$H55+1)*$L55,0),2,1),""))</x:f>
      </x:c>
      <x:c r="BH55" s="35" t="str">
        <x:f>IF(OR($A55="",$M55="Yes",$H55="",$I55=""),"",IF(AND(BH$6&gt;=$H55,BH$6&lt;=$I55),IF(BH$6&lt;$H55+ROUNDUP(($I55-$H55+1)*$L55,0),2,1),""))</x:f>
      </x:c>
      <x:c r="BI55" s="35" t="str">
        <x:f>IF(OR($A55="",$M55="Yes",$H55="",$I55=""),"",IF(AND(BI$6&gt;=$H55,BI$6&lt;=$I55),IF(BI$6&lt;$H55+ROUNDUP(($I55-$H55+1)*$L55,0),2,1),""))</x:f>
      </x:c>
      <x:c r="BJ55" s="35" t="str">
        <x:f>IF(OR($A55="",$M55="Yes",$H55="",$I55=""),"",IF(AND(BJ$6&gt;=$H55,BJ$6&lt;=$I55),IF(BJ$6&lt;$H55+ROUNDUP(($I55-$H55+1)*$L55,0),2,1),""))</x:f>
      </x:c>
      <x:c r="BK55" s="35" t="str">
        <x:f>IF(OR($A55="",$M55="Yes",$H55="",$I55=""),"",IF(AND(BK$6&gt;=$H55,BK$6&lt;=$I55),IF(BK$6&lt;$H55+ROUNDUP(($I55-$H55+1)*$L55,0),2,1),""))</x:f>
      </x:c>
      <x:c r="BL55" s="35" t="str">
        <x:f>IF(OR($A55="",$M55="Yes",$H55="",$I55=""),"",IF(AND(BL$6&gt;=$H55,BL$6&lt;=$I55),IF(BL$6&lt;$H55+ROUNDUP(($I55-$H55+1)*$L55,0),2,1),""))</x:f>
      </x:c>
      <x:c r="BM55" s="35" t="str">
        <x:f>IF(OR($A55="",$M55="Yes",$H55="",$I55=""),"",IF(AND(BM$6&gt;=$H55,BM$6&lt;=$I55),IF(BM$6&lt;$H55+ROUNDUP(($I55-$H55+1)*$L55,0),2,1),""))</x:f>
      </x:c>
      <x:c r="BN55" s="35" t="str">
        <x:f>IF(OR($A55="",$M55="Yes",$H55="",$I55=""),"",IF(AND(BN$6&gt;=$H55,BN$6&lt;=$I55),IF(BN$6&lt;$H55+ROUNDUP(($I55-$H55+1)*$L55,0),2,1),""))</x:f>
      </x:c>
      <x:c r="BO55" s="35" t="str">
        <x:f>IF(OR($A55="",$M55="Yes",$H55="",$I55=""),"",IF(AND(BO$6&gt;=$H55,BO$6&lt;=$I55),IF(BO$6&lt;$H55+ROUNDUP(($I55-$H55+1)*$L55,0),2,1),""))</x:f>
      </x:c>
      <x:c r="BP55" s="35" t="str">
        <x:f>IF(OR($A55="",$M55="Yes",$H55="",$I55=""),"",IF(AND(BP$6&gt;=$H55,BP$6&lt;=$I55),IF(BP$6&lt;$H55+ROUNDUP(($I55-$H55+1)*$L55,0),2,1),""))</x:f>
      </x:c>
      <x:c r="BQ55" s="35" t="str">
        <x:f>IF(OR($A55="",$M55="Yes",$H55="",$I55=""),"",IF(AND(BQ$6&gt;=$H55,BQ$6&lt;=$I55),IF(BQ$6&lt;$H55+ROUNDUP(($I55-$H55+1)*$L55,0),2,1),""))</x:f>
      </x:c>
      <x:c r="BR55" s="35" t="str">
        <x:f>IF(OR($A55="",$M55="Yes",$H55="",$I55=""),"",IF(AND(BR$6&gt;=$H55,BR$6&lt;=$I55),IF(BR$6&lt;$H55+ROUNDUP(($I55-$H55+1)*$L55,0),2,1),""))</x:f>
      </x:c>
      <x:c r="BS55" s="35" t="str">
        <x:f>IF(OR($A55="",$M55="Yes",$H55="",$I55=""),"",IF(AND(BS$6&gt;=$H55,BS$6&lt;=$I55),IF(BS$6&lt;$H55+ROUNDUP(($I55-$H55+1)*$L55,0),2,1),""))</x:f>
      </x:c>
      <x:c r="BT55" s="35" t="str">
        <x:f>IF(OR($A55="",$M55="Yes",$H55="",$I55=""),"",IF(AND(BT$6&gt;=$H55,BT$6&lt;=$I55),IF(BT$6&lt;$H55+ROUNDUP(($I55-$H55+1)*$L55,0),2,1),""))</x:f>
      </x:c>
      <x:c r="BU55" s="35" t="str">
        <x:f>IF(OR($A55="",$M55="Yes",$H55="",$I55=""),"",IF(AND(BU$6&gt;=$H55,BU$6&lt;=$I55),IF(BU$6&lt;$H55+ROUNDUP(($I55-$H55+1)*$L55,0),2,1),""))</x:f>
      </x:c>
      <x:c r="BV55" s="35" t="str">
        <x:f>IF(OR($A55="",$M55="Yes",$H55="",$I55=""),"",IF(AND(BV$6&gt;=$H55,BV$6&lt;=$I55),IF(BV$6&lt;$H55+ROUNDUP(($I55-$H55+1)*$L55,0),2,1),""))</x:f>
      </x:c>
      <x:c r="BW55" s="35" t="str">
        <x:f>IF(OR($A55="",$M55="Yes",$H55="",$I55=""),"",IF(AND(BW$6&gt;=$H55,BW$6&lt;=$I55),IF(BW$6&lt;$H55+ROUNDUP(($I55-$H55+1)*$L55,0),2,1),""))</x:f>
      </x:c>
      <x:c r="BX55" s="35" t="str">
        <x:f>IF(OR($A55="",$M55="Yes",$H55="",$I55=""),"",IF(AND(BX$6&gt;=$H55,BX$6&lt;=$I55),IF(BX$6&lt;$H55+ROUNDUP(($I55-$H55+1)*$L55,0),2,1),""))</x:f>
      </x:c>
      <x:c r="BY55" s="35" t="str">
        <x:f>IF(OR($A55="",$M55="Yes",$H55="",$I55=""),"",IF(AND(BY$6&gt;=$H55,BY$6&lt;=$I55),IF(BY$6&lt;$H55+ROUNDUP(($I55-$H55+1)*$L55,0),2,1),""))</x:f>
      </x:c>
      <x:c r="BZ55" s="35" t="str">
        <x:f>IF(OR($A55="",$M55="Yes",$H55="",$I55=""),"",IF(AND(BZ$6&gt;=$H55,BZ$6&lt;=$I55),IF(BZ$6&lt;$H55+ROUNDUP(($I55-$H55+1)*$L55,0),2,1),""))</x:f>
      </x:c>
      <x:c r="CA55" s="35" t="str">
        <x:f>IF(OR($A55="",$M55="Yes",$H55="",$I55=""),"",IF(AND(CA$6&gt;=$H55,CA$6&lt;=$I55),IF(CA$6&lt;$H55+ROUNDUP(($I55-$H55+1)*$L55,0),2,1),""))</x:f>
      </x:c>
    </x:row>
    <x:row r="56" ht="24" customHeight="1">
      <x:c r="A56" s="5"/>
      <x:c r="B56" s="5"/>
      <x:c r="C56" s="5"/>
      <x:c r="D56" s="5"/>
      <x:c r="E56" s="5"/>
      <x:c r="F56" s="5"/>
      <x:c r="G56" s="5"/>
      <x:c r="H56" s="10"/>
      <x:c r="I56" s="10"/>
      <x:c r="J56" s="10"/>
      <x:c r="K56" s="10"/>
      <x:c r="L56" s="11"/>
      <x:c r="M56" s="5"/>
      <x:c r="N56" s="16" t="str">
        <x:f>IF(A56="","",IF(M56="Yes","Cancelled",IF(ISBLANK(L56),"Missing %",IF(L56&gt;=1,"Completed",IF(OR(L56&gt;0,NOT(ISBLANK(J56))),"In progress","Not started")))))</x:f>
      </x:c>
      <x:c r="O56" s="16" t="str">
        <x:f>IF(OR(A56="",N56="Completed",N56="Cancelled"),"",IF(ISBLANK(I56),"Missing deadline",IF(I56&lt;'Dashboard'!$B$5,"Overdue",IF(I56='Dashboard'!$B$5,"Due today",IF(I56&lt;='Dashboard'!$B$5+'Dashboard'!$B$6,"Due soon",IF(AND(N56="Not started",H56&lt;'Dashboard'!$B$5),"Starting late",""))))))</x:f>
      </x:c>
      <x:c r="P56" s="5"/>
      <x:c r="Q56" s="16" t="str">
        <x:f>IF(A56="","",IF(COUNTIFS('Tasks &amp; Gantt'!$A$7:$A$155,A56)&gt;1,"Duplicate task ID",IF(COUNTIFS('Campaigns &amp; Budget'!$A$7:$A$8,B56)&lt;&gt;1,"Unknown campaign",IF(OR(ISBLANK(H56),ISBLANK(I56),E56="",ISBLANK(L56)),"Missing dates / PIC / %",IF(OR(L56&lt;0,L56&gt;1),"Invalid completion",IF(I56&lt;H56,"Deadline before start",IF(AND(NOT(ISBLANK(K56)),L56&lt;&gt;1),"Finish entered but not 100%",IF(AND(NOT(ISBLANK(J56)),NOT(ISBLANK(K56)),K56&lt;J56),"Finish before start",""))))))))</x:f>
      </x:c>
      <x:c r="T56" s="35" t="str">
        <x:f>IF(OR($A56="",$M56="Yes",$H56="",$I56=""),"",IF(AND(T$6&gt;=$H56,T$6&lt;=$I56),IF(T$6&lt;$H56+ROUNDUP(($I56-$H56+1)*$L56,0),2,1),""))</x:f>
      </x:c>
      <x:c r="U56" s="35" t="str">
        <x:f>IF(OR($A56="",$M56="Yes",$H56="",$I56=""),"",IF(AND(U$6&gt;=$H56,U$6&lt;=$I56),IF(U$6&lt;$H56+ROUNDUP(($I56-$H56+1)*$L56,0),2,1),""))</x:f>
      </x:c>
      <x:c r="V56" s="35" t="str">
        <x:f>IF(OR($A56="",$M56="Yes",$H56="",$I56=""),"",IF(AND(V$6&gt;=$H56,V$6&lt;=$I56),IF(V$6&lt;$H56+ROUNDUP(($I56-$H56+1)*$L56,0),2,1),""))</x:f>
      </x:c>
      <x:c r="W56" s="35" t="str">
        <x:f>IF(OR($A56="",$M56="Yes",$H56="",$I56=""),"",IF(AND(W$6&gt;=$H56,W$6&lt;=$I56),IF(W$6&lt;$H56+ROUNDUP(($I56-$H56+1)*$L56,0),2,1),""))</x:f>
      </x:c>
      <x:c r="X56" s="35" t="str">
        <x:f>IF(OR($A56="",$M56="Yes",$H56="",$I56=""),"",IF(AND(X$6&gt;=$H56,X$6&lt;=$I56),IF(X$6&lt;$H56+ROUNDUP(($I56-$H56+1)*$L56,0),2,1),""))</x:f>
      </x:c>
      <x:c r="Y56" s="35" t="str">
        <x:f>IF(OR($A56="",$M56="Yes",$H56="",$I56=""),"",IF(AND(Y$6&gt;=$H56,Y$6&lt;=$I56),IF(Y$6&lt;$H56+ROUNDUP(($I56-$H56+1)*$L56,0),2,1),""))</x:f>
      </x:c>
      <x:c r="Z56" s="35" t="str">
        <x:f>IF(OR($A56="",$M56="Yes",$H56="",$I56=""),"",IF(AND(Z$6&gt;=$H56,Z$6&lt;=$I56),IF(Z$6&lt;$H56+ROUNDUP(($I56-$H56+1)*$L56,0),2,1),""))</x:f>
      </x:c>
      <x:c r="AA56" s="35" t="str">
        <x:f>IF(OR($A56="",$M56="Yes",$H56="",$I56=""),"",IF(AND(AA$6&gt;=$H56,AA$6&lt;=$I56),IF(AA$6&lt;$H56+ROUNDUP(($I56-$H56+1)*$L56,0),2,1),""))</x:f>
      </x:c>
      <x:c r="AB56" s="35" t="str">
        <x:f>IF(OR($A56="",$M56="Yes",$H56="",$I56=""),"",IF(AND(AB$6&gt;=$H56,AB$6&lt;=$I56),IF(AB$6&lt;$H56+ROUNDUP(($I56-$H56+1)*$L56,0),2,1),""))</x:f>
      </x:c>
      <x:c r="AC56" s="35" t="str">
        <x:f>IF(OR($A56="",$M56="Yes",$H56="",$I56=""),"",IF(AND(AC$6&gt;=$H56,AC$6&lt;=$I56),IF(AC$6&lt;$H56+ROUNDUP(($I56-$H56+1)*$L56,0),2,1),""))</x:f>
      </x:c>
      <x:c r="AD56" s="35" t="str">
        <x:f>IF(OR($A56="",$M56="Yes",$H56="",$I56=""),"",IF(AND(AD$6&gt;=$H56,AD$6&lt;=$I56),IF(AD$6&lt;$H56+ROUNDUP(($I56-$H56+1)*$L56,0),2,1),""))</x:f>
      </x:c>
      <x:c r="AE56" s="35" t="str">
        <x:f>IF(OR($A56="",$M56="Yes",$H56="",$I56=""),"",IF(AND(AE$6&gt;=$H56,AE$6&lt;=$I56),IF(AE$6&lt;$H56+ROUNDUP(($I56-$H56+1)*$L56,0),2,1),""))</x:f>
      </x:c>
      <x:c r="AF56" s="35" t="str">
        <x:f>IF(OR($A56="",$M56="Yes",$H56="",$I56=""),"",IF(AND(AF$6&gt;=$H56,AF$6&lt;=$I56),IF(AF$6&lt;$H56+ROUNDUP(($I56-$H56+1)*$L56,0),2,1),""))</x:f>
      </x:c>
      <x:c r="AG56" s="35" t="str">
        <x:f>IF(OR($A56="",$M56="Yes",$H56="",$I56=""),"",IF(AND(AG$6&gt;=$H56,AG$6&lt;=$I56),IF(AG$6&lt;$H56+ROUNDUP(($I56-$H56+1)*$L56,0),2,1),""))</x:f>
      </x:c>
      <x:c r="AH56" s="35" t="str">
        <x:f>IF(OR($A56="",$M56="Yes",$H56="",$I56=""),"",IF(AND(AH$6&gt;=$H56,AH$6&lt;=$I56),IF(AH$6&lt;$H56+ROUNDUP(($I56-$H56+1)*$L56,0),2,1),""))</x:f>
      </x:c>
      <x:c r="AI56" s="35" t="str">
        <x:f>IF(OR($A56="",$M56="Yes",$H56="",$I56=""),"",IF(AND(AI$6&gt;=$H56,AI$6&lt;=$I56),IF(AI$6&lt;$H56+ROUNDUP(($I56-$H56+1)*$L56,0),2,1),""))</x:f>
      </x:c>
      <x:c r="AJ56" s="35" t="str">
        <x:f>IF(OR($A56="",$M56="Yes",$H56="",$I56=""),"",IF(AND(AJ$6&gt;=$H56,AJ$6&lt;=$I56),IF(AJ$6&lt;$H56+ROUNDUP(($I56-$H56+1)*$L56,0),2,1),""))</x:f>
      </x:c>
      <x:c r="AK56" s="35" t="str">
        <x:f>IF(OR($A56="",$M56="Yes",$H56="",$I56=""),"",IF(AND(AK$6&gt;=$H56,AK$6&lt;=$I56),IF(AK$6&lt;$H56+ROUNDUP(($I56-$H56+1)*$L56,0),2,1),""))</x:f>
      </x:c>
      <x:c r="AL56" s="35" t="str">
        <x:f>IF(OR($A56="",$M56="Yes",$H56="",$I56=""),"",IF(AND(AL$6&gt;=$H56,AL$6&lt;=$I56),IF(AL$6&lt;$H56+ROUNDUP(($I56-$H56+1)*$L56,0),2,1),""))</x:f>
      </x:c>
      <x:c r="AM56" s="35" t="str">
        <x:f>IF(OR($A56="",$M56="Yes",$H56="",$I56=""),"",IF(AND(AM$6&gt;=$H56,AM$6&lt;=$I56),IF(AM$6&lt;$H56+ROUNDUP(($I56-$H56+1)*$L56,0),2,1),""))</x:f>
      </x:c>
      <x:c r="AN56" s="35" t="str">
        <x:f>IF(OR($A56="",$M56="Yes",$H56="",$I56=""),"",IF(AND(AN$6&gt;=$H56,AN$6&lt;=$I56),IF(AN$6&lt;$H56+ROUNDUP(($I56-$H56+1)*$L56,0),2,1),""))</x:f>
      </x:c>
      <x:c r="AO56" s="35" t="str">
        <x:f>IF(OR($A56="",$M56="Yes",$H56="",$I56=""),"",IF(AND(AO$6&gt;=$H56,AO$6&lt;=$I56),IF(AO$6&lt;$H56+ROUNDUP(($I56-$H56+1)*$L56,0),2,1),""))</x:f>
      </x:c>
      <x:c r="AP56" s="35" t="str">
        <x:f>IF(OR($A56="",$M56="Yes",$H56="",$I56=""),"",IF(AND(AP$6&gt;=$H56,AP$6&lt;=$I56),IF(AP$6&lt;$H56+ROUNDUP(($I56-$H56+1)*$L56,0),2,1),""))</x:f>
      </x:c>
      <x:c r="AQ56" s="35" t="str">
        <x:f>IF(OR($A56="",$M56="Yes",$H56="",$I56=""),"",IF(AND(AQ$6&gt;=$H56,AQ$6&lt;=$I56),IF(AQ$6&lt;$H56+ROUNDUP(($I56-$H56+1)*$L56,0),2,1),""))</x:f>
      </x:c>
      <x:c r="AR56" s="35" t="str">
        <x:f>IF(OR($A56="",$M56="Yes",$H56="",$I56=""),"",IF(AND(AR$6&gt;=$H56,AR$6&lt;=$I56),IF(AR$6&lt;$H56+ROUNDUP(($I56-$H56+1)*$L56,0),2,1),""))</x:f>
      </x:c>
      <x:c r="AS56" s="35" t="str">
        <x:f>IF(OR($A56="",$M56="Yes",$H56="",$I56=""),"",IF(AND(AS$6&gt;=$H56,AS$6&lt;=$I56),IF(AS$6&lt;$H56+ROUNDUP(($I56-$H56+1)*$L56,0),2,1),""))</x:f>
      </x:c>
      <x:c r="AT56" s="35" t="str">
        <x:f>IF(OR($A56="",$M56="Yes",$H56="",$I56=""),"",IF(AND(AT$6&gt;=$H56,AT$6&lt;=$I56),IF(AT$6&lt;$H56+ROUNDUP(($I56-$H56+1)*$L56,0),2,1),""))</x:f>
      </x:c>
      <x:c r="AU56" s="35" t="str">
        <x:f>IF(OR($A56="",$M56="Yes",$H56="",$I56=""),"",IF(AND(AU$6&gt;=$H56,AU$6&lt;=$I56),IF(AU$6&lt;$H56+ROUNDUP(($I56-$H56+1)*$L56,0),2,1),""))</x:f>
      </x:c>
      <x:c r="AV56" s="35" t="str">
        <x:f>IF(OR($A56="",$M56="Yes",$H56="",$I56=""),"",IF(AND(AV$6&gt;=$H56,AV$6&lt;=$I56),IF(AV$6&lt;$H56+ROUNDUP(($I56-$H56+1)*$L56,0),2,1),""))</x:f>
      </x:c>
      <x:c r="AW56" s="35" t="str">
        <x:f>IF(OR($A56="",$M56="Yes",$H56="",$I56=""),"",IF(AND(AW$6&gt;=$H56,AW$6&lt;=$I56),IF(AW$6&lt;$H56+ROUNDUP(($I56-$H56+1)*$L56,0),2,1),""))</x:f>
      </x:c>
      <x:c r="AX56" s="35" t="str">
        <x:f>IF(OR($A56="",$M56="Yes",$H56="",$I56=""),"",IF(AND(AX$6&gt;=$H56,AX$6&lt;=$I56),IF(AX$6&lt;$H56+ROUNDUP(($I56-$H56+1)*$L56,0),2,1),""))</x:f>
      </x:c>
      <x:c r="AY56" s="35" t="str">
        <x:f>IF(OR($A56="",$M56="Yes",$H56="",$I56=""),"",IF(AND(AY$6&gt;=$H56,AY$6&lt;=$I56),IF(AY$6&lt;$H56+ROUNDUP(($I56-$H56+1)*$L56,0),2,1),""))</x:f>
      </x:c>
      <x:c r="AZ56" s="35" t="str">
        <x:f>IF(OR($A56="",$M56="Yes",$H56="",$I56=""),"",IF(AND(AZ$6&gt;=$H56,AZ$6&lt;=$I56),IF(AZ$6&lt;$H56+ROUNDUP(($I56-$H56+1)*$L56,0),2,1),""))</x:f>
      </x:c>
      <x:c r="BA56" s="35" t="str">
        <x:f>IF(OR($A56="",$M56="Yes",$H56="",$I56=""),"",IF(AND(BA$6&gt;=$H56,BA$6&lt;=$I56),IF(BA$6&lt;$H56+ROUNDUP(($I56-$H56+1)*$L56,0),2,1),""))</x:f>
      </x:c>
      <x:c r="BB56" s="35" t="str">
        <x:f>IF(OR($A56="",$M56="Yes",$H56="",$I56=""),"",IF(AND(BB$6&gt;=$H56,BB$6&lt;=$I56),IF(BB$6&lt;$H56+ROUNDUP(($I56-$H56+1)*$L56,0),2,1),""))</x:f>
      </x:c>
      <x:c r="BC56" s="35" t="str">
        <x:f>IF(OR($A56="",$M56="Yes",$H56="",$I56=""),"",IF(AND(BC$6&gt;=$H56,BC$6&lt;=$I56),IF(BC$6&lt;$H56+ROUNDUP(($I56-$H56+1)*$L56,0),2,1),""))</x:f>
      </x:c>
      <x:c r="BD56" s="35" t="str">
        <x:f>IF(OR($A56="",$M56="Yes",$H56="",$I56=""),"",IF(AND(BD$6&gt;=$H56,BD$6&lt;=$I56),IF(BD$6&lt;$H56+ROUNDUP(($I56-$H56+1)*$L56,0),2,1),""))</x:f>
      </x:c>
      <x:c r="BE56" s="35" t="str">
        <x:f>IF(OR($A56="",$M56="Yes",$H56="",$I56=""),"",IF(AND(BE$6&gt;=$H56,BE$6&lt;=$I56),IF(BE$6&lt;$H56+ROUNDUP(($I56-$H56+1)*$L56,0),2,1),""))</x:f>
      </x:c>
      <x:c r="BF56" s="35" t="str">
        <x:f>IF(OR($A56="",$M56="Yes",$H56="",$I56=""),"",IF(AND(BF$6&gt;=$H56,BF$6&lt;=$I56),IF(BF$6&lt;$H56+ROUNDUP(($I56-$H56+1)*$L56,0),2,1),""))</x:f>
      </x:c>
      <x:c r="BG56" s="35" t="str">
        <x:f>IF(OR($A56="",$M56="Yes",$H56="",$I56=""),"",IF(AND(BG$6&gt;=$H56,BG$6&lt;=$I56),IF(BG$6&lt;$H56+ROUNDUP(($I56-$H56+1)*$L56,0),2,1),""))</x:f>
      </x:c>
      <x:c r="BH56" s="35" t="str">
        <x:f>IF(OR($A56="",$M56="Yes",$H56="",$I56=""),"",IF(AND(BH$6&gt;=$H56,BH$6&lt;=$I56),IF(BH$6&lt;$H56+ROUNDUP(($I56-$H56+1)*$L56,0),2,1),""))</x:f>
      </x:c>
      <x:c r="BI56" s="35" t="str">
        <x:f>IF(OR($A56="",$M56="Yes",$H56="",$I56=""),"",IF(AND(BI$6&gt;=$H56,BI$6&lt;=$I56),IF(BI$6&lt;$H56+ROUNDUP(($I56-$H56+1)*$L56,0),2,1),""))</x:f>
      </x:c>
      <x:c r="BJ56" s="35" t="str">
        <x:f>IF(OR($A56="",$M56="Yes",$H56="",$I56=""),"",IF(AND(BJ$6&gt;=$H56,BJ$6&lt;=$I56),IF(BJ$6&lt;$H56+ROUNDUP(($I56-$H56+1)*$L56,0),2,1),""))</x:f>
      </x:c>
      <x:c r="BK56" s="35" t="str">
        <x:f>IF(OR($A56="",$M56="Yes",$H56="",$I56=""),"",IF(AND(BK$6&gt;=$H56,BK$6&lt;=$I56),IF(BK$6&lt;$H56+ROUNDUP(($I56-$H56+1)*$L56,0),2,1),""))</x:f>
      </x:c>
      <x:c r="BL56" s="35" t="str">
        <x:f>IF(OR($A56="",$M56="Yes",$H56="",$I56=""),"",IF(AND(BL$6&gt;=$H56,BL$6&lt;=$I56),IF(BL$6&lt;$H56+ROUNDUP(($I56-$H56+1)*$L56,0),2,1),""))</x:f>
      </x:c>
      <x:c r="BM56" s="35" t="str">
        <x:f>IF(OR($A56="",$M56="Yes",$H56="",$I56=""),"",IF(AND(BM$6&gt;=$H56,BM$6&lt;=$I56),IF(BM$6&lt;$H56+ROUNDUP(($I56-$H56+1)*$L56,0),2,1),""))</x:f>
      </x:c>
      <x:c r="BN56" s="35" t="str">
        <x:f>IF(OR($A56="",$M56="Yes",$H56="",$I56=""),"",IF(AND(BN$6&gt;=$H56,BN$6&lt;=$I56),IF(BN$6&lt;$H56+ROUNDUP(($I56-$H56+1)*$L56,0),2,1),""))</x:f>
      </x:c>
      <x:c r="BO56" s="35" t="str">
        <x:f>IF(OR($A56="",$M56="Yes",$H56="",$I56=""),"",IF(AND(BO$6&gt;=$H56,BO$6&lt;=$I56),IF(BO$6&lt;$H56+ROUNDUP(($I56-$H56+1)*$L56,0),2,1),""))</x:f>
      </x:c>
      <x:c r="BP56" s="35" t="str">
        <x:f>IF(OR($A56="",$M56="Yes",$H56="",$I56=""),"",IF(AND(BP$6&gt;=$H56,BP$6&lt;=$I56),IF(BP$6&lt;$H56+ROUNDUP(($I56-$H56+1)*$L56,0),2,1),""))</x:f>
      </x:c>
      <x:c r="BQ56" s="35" t="str">
        <x:f>IF(OR($A56="",$M56="Yes",$H56="",$I56=""),"",IF(AND(BQ$6&gt;=$H56,BQ$6&lt;=$I56),IF(BQ$6&lt;$H56+ROUNDUP(($I56-$H56+1)*$L56,0),2,1),""))</x:f>
      </x:c>
      <x:c r="BR56" s="35" t="str">
        <x:f>IF(OR($A56="",$M56="Yes",$H56="",$I56=""),"",IF(AND(BR$6&gt;=$H56,BR$6&lt;=$I56),IF(BR$6&lt;$H56+ROUNDUP(($I56-$H56+1)*$L56,0),2,1),""))</x:f>
      </x:c>
      <x:c r="BS56" s="35" t="str">
        <x:f>IF(OR($A56="",$M56="Yes",$H56="",$I56=""),"",IF(AND(BS$6&gt;=$H56,BS$6&lt;=$I56),IF(BS$6&lt;$H56+ROUNDUP(($I56-$H56+1)*$L56,0),2,1),""))</x:f>
      </x:c>
      <x:c r="BT56" s="35" t="str">
        <x:f>IF(OR($A56="",$M56="Yes",$H56="",$I56=""),"",IF(AND(BT$6&gt;=$H56,BT$6&lt;=$I56),IF(BT$6&lt;$H56+ROUNDUP(($I56-$H56+1)*$L56,0),2,1),""))</x:f>
      </x:c>
      <x:c r="BU56" s="35" t="str">
        <x:f>IF(OR($A56="",$M56="Yes",$H56="",$I56=""),"",IF(AND(BU$6&gt;=$H56,BU$6&lt;=$I56),IF(BU$6&lt;$H56+ROUNDUP(($I56-$H56+1)*$L56,0),2,1),""))</x:f>
      </x:c>
      <x:c r="BV56" s="35" t="str">
        <x:f>IF(OR($A56="",$M56="Yes",$H56="",$I56=""),"",IF(AND(BV$6&gt;=$H56,BV$6&lt;=$I56),IF(BV$6&lt;$H56+ROUNDUP(($I56-$H56+1)*$L56,0),2,1),""))</x:f>
      </x:c>
      <x:c r="BW56" s="35" t="str">
        <x:f>IF(OR($A56="",$M56="Yes",$H56="",$I56=""),"",IF(AND(BW$6&gt;=$H56,BW$6&lt;=$I56),IF(BW$6&lt;$H56+ROUNDUP(($I56-$H56+1)*$L56,0),2,1),""))</x:f>
      </x:c>
      <x:c r="BX56" s="35" t="str">
        <x:f>IF(OR($A56="",$M56="Yes",$H56="",$I56=""),"",IF(AND(BX$6&gt;=$H56,BX$6&lt;=$I56),IF(BX$6&lt;$H56+ROUNDUP(($I56-$H56+1)*$L56,0),2,1),""))</x:f>
      </x:c>
      <x:c r="BY56" s="35" t="str">
        <x:f>IF(OR($A56="",$M56="Yes",$H56="",$I56=""),"",IF(AND(BY$6&gt;=$H56,BY$6&lt;=$I56),IF(BY$6&lt;$H56+ROUNDUP(($I56-$H56+1)*$L56,0),2,1),""))</x:f>
      </x:c>
      <x:c r="BZ56" s="35" t="str">
        <x:f>IF(OR($A56="",$M56="Yes",$H56="",$I56=""),"",IF(AND(BZ$6&gt;=$H56,BZ$6&lt;=$I56),IF(BZ$6&lt;$H56+ROUNDUP(($I56-$H56+1)*$L56,0),2,1),""))</x:f>
      </x:c>
      <x:c r="CA56" s="35" t="str">
        <x:f>IF(OR($A56="",$M56="Yes",$H56="",$I56=""),"",IF(AND(CA$6&gt;=$H56,CA$6&lt;=$I56),IF(CA$6&lt;$H56+ROUNDUP(($I56-$H56+1)*$L56,0),2,1),""))</x:f>
      </x:c>
    </x:row>
    <x:row r="57" ht="24" customHeight="1">
      <x:c r="A57" s="5"/>
      <x:c r="B57" s="5"/>
      <x:c r="C57" s="5"/>
      <x:c r="D57" s="5"/>
      <x:c r="E57" s="5"/>
      <x:c r="F57" s="5"/>
      <x:c r="G57" s="5"/>
      <x:c r="H57" s="10"/>
      <x:c r="I57" s="10"/>
      <x:c r="J57" s="10"/>
      <x:c r="K57" s="10"/>
      <x:c r="L57" s="11"/>
      <x:c r="M57" s="5"/>
      <x:c r="N57" s="16" t="str">
        <x:f>IF(A57="","",IF(M57="Yes","Cancelled",IF(ISBLANK(L57),"Missing %",IF(L57&gt;=1,"Completed",IF(OR(L57&gt;0,NOT(ISBLANK(J57))),"In progress","Not started")))))</x:f>
      </x:c>
      <x:c r="O57" s="16" t="str">
        <x:f>IF(OR(A57="",N57="Completed",N57="Cancelled"),"",IF(ISBLANK(I57),"Missing deadline",IF(I57&lt;'Dashboard'!$B$5,"Overdue",IF(I57='Dashboard'!$B$5,"Due today",IF(I57&lt;='Dashboard'!$B$5+'Dashboard'!$B$6,"Due soon",IF(AND(N57="Not started",H57&lt;'Dashboard'!$B$5),"Starting late",""))))))</x:f>
      </x:c>
      <x:c r="P57" s="5"/>
      <x:c r="Q57" s="16" t="str">
        <x:f>IF(A57="","",IF(COUNTIFS('Tasks &amp; Gantt'!$A$7:$A$155,A57)&gt;1,"Duplicate task ID",IF(COUNTIFS('Campaigns &amp; Budget'!$A$7:$A$8,B57)&lt;&gt;1,"Unknown campaign",IF(OR(ISBLANK(H57),ISBLANK(I57),E57="",ISBLANK(L57)),"Missing dates / PIC / %",IF(OR(L57&lt;0,L57&gt;1),"Invalid completion",IF(I57&lt;H57,"Deadline before start",IF(AND(NOT(ISBLANK(K57)),L57&lt;&gt;1),"Finish entered but not 100%",IF(AND(NOT(ISBLANK(J57)),NOT(ISBLANK(K57)),K57&lt;J57),"Finish before start",""))))))))</x:f>
      </x:c>
      <x:c r="T57" s="35" t="str">
        <x:f>IF(OR($A57="",$M57="Yes",$H57="",$I57=""),"",IF(AND(T$6&gt;=$H57,T$6&lt;=$I57),IF(T$6&lt;$H57+ROUNDUP(($I57-$H57+1)*$L57,0),2,1),""))</x:f>
      </x:c>
      <x:c r="U57" s="35" t="str">
        <x:f>IF(OR($A57="",$M57="Yes",$H57="",$I57=""),"",IF(AND(U$6&gt;=$H57,U$6&lt;=$I57),IF(U$6&lt;$H57+ROUNDUP(($I57-$H57+1)*$L57,0),2,1),""))</x:f>
      </x:c>
      <x:c r="V57" s="35" t="str">
        <x:f>IF(OR($A57="",$M57="Yes",$H57="",$I57=""),"",IF(AND(V$6&gt;=$H57,V$6&lt;=$I57),IF(V$6&lt;$H57+ROUNDUP(($I57-$H57+1)*$L57,0),2,1),""))</x:f>
      </x:c>
      <x:c r="W57" s="35" t="str">
        <x:f>IF(OR($A57="",$M57="Yes",$H57="",$I57=""),"",IF(AND(W$6&gt;=$H57,W$6&lt;=$I57),IF(W$6&lt;$H57+ROUNDUP(($I57-$H57+1)*$L57,0),2,1),""))</x:f>
      </x:c>
      <x:c r="X57" s="35" t="str">
        <x:f>IF(OR($A57="",$M57="Yes",$H57="",$I57=""),"",IF(AND(X$6&gt;=$H57,X$6&lt;=$I57),IF(X$6&lt;$H57+ROUNDUP(($I57-$H57+1)*$L57,0),2,1),""))</x:f>
      </x:c>
      <x:c r="Y57" s="35" t="str">
        <x:f>IF(OR($A57="",$M57="Yes",$H57="",$I57=""),"",IF(AND(Y$6&gt;=$H57,Y$6&lt;=$I57),IF(Y$6&lt;$H57+ROUNDUP(($I57-$H57+1)*$L57,0),2,1),""))</x:f>
      </x:c>
      <x:c r="Z57" s="35" t="str">
        <x:f>IF(OR($A57="",$M57="Yes",$H57="",$I57=""),"",IF(AND(Z$6&gt;=$H57,Z$6&lt;=$I57),IF(Z$6&lt;$H57+ROUNDUP(($I57-$H57+1)*$L57,0),2,1),""))</x:f>
      </x:c>
      <x:c r="AA57" s="35" t="str">
        <x:f>IF(OR($A57="",$M57="Yes",$H57="",$I57=""),"",IF(AND(AA$6&gt;=$H57,AA$6&lt;=$I57),IF(AA$6&lt;$H57+ROUNDUP(($I57-$H57+1)*$L57,0),2,1),""))</x:f>
      </x:c>
      <x:c r="AB57" s="35" t="str">
        <x:f>IF(OR($A57="",$M57="Yes",$H57="",$I57=""),"",IF(AND(AB$6&gt;=$H57,AB$6&lt;=$I57),IF(AB$6&lt;$H57+ROUNDUP(($I57-$H57+1)*$L57,0),2,1),""))</x:f>
      </x:c>
      <x:c r="AC57" s="35" t="str">
        <x:f>IF(OR($A57="",$M57="Yes",$H57="",$I57=""),"",IF(AND(AC$6&gt;=$H57,AC$6&lt;=$I57),IF(AC$6&lt;$H57+ROUNDUP(($I57-$H57+1)*$L57,0),2,1),""))</x:f>
      </x:c>
      <x:c r="AD57" s="35" t="str">
        <x:f>IF(OR($A57="",$M57="Yes",$H57="",$I57=""),"",IF(AND(AD$6&gt;=$H57,AD$6&lt;=$I57),IF(AD$6&lt;$H57+ROUNDUP(($I57-$H57+1)*$L57,0),2,1),""))</x:f>
      </x:c>
      <x:c r="AE57" s="35" t="str">
        <x:f>IF(OR($A57="",$M57="Yes",$H57="",$I57=""),"",IF(AND(AE$6&gt;=$H57,AE$6&lt;=$I57),IF(AE$6&lt;$H57+ROUNDUP(($I57-$H57+1)*$L57,0),2,1),""))</x:f>
      </x:c>
      <x:c r="AF57" s="35" t="str">
        <x:f>IF(OR($A57="",$M57="Yes",$H57="",$I57=""),"",IF(AND(AF$6&gt;=$H57,AF$6&lt;=$I57),IF(AF$6&lt;$H57+ROUNDUP(($I57-$H57+1)*$L57,0),2,1),""))</x:f>
      </x:c>
      <x:c r="AG57" s="35" t="str">
        <x:f>IF(OR($A57="",$M57="Yes",$H57="",$I57=""),"",IF(AND(AG$6&gt;=$H57,AG$6&lt;=$I57),IF(AG$6&lt;$H57+ROUNDUP(($I57-$H57+1)*$L57,0),2,1),""))</x:f>
      </x:c>
      <x:c r="AH57" s="35" t="str">
        <x:f>IF(OR($A57="",$M57="Yes",$H57="",$I57=""),"",IF(AND(AH$6&gt;=$H57,AH$6&lt;=$I57),IF(AH$6&lt;$H57+ROUNDUP(($I57-$H57+1)*$L57,0),2,1),""))</x:f>
      </x:c>
      <x:c r="AI57" s="35" t="str">
        <x:f>IF(OR($A57="",$M57="Yes",$H57="",$I57=""),"",IF(AND(AI$6&gt;=$H57,AI$6&lt;=$I57),IF(AI$6&lt;$H57+ROUNDUP(($I57-$H57+1)*$L57,0),2,1),""))</x:f>
      </x:c>
      <x:c r="AJ57" s="35" t="str">
        <x:f>IF(OR($A57="",$M57="Yes",$H57="",$I57=""),"",IF(AND(AJ$6&gt;=$H57,AJ$6&lt;=$I57),IF(AJ$6&lt;$H57+ROUNDUP(($I57-$H57+1)*$L57,0),2,1),""))</x:f>
      </x:c>
      <x:c r="AK57" s="35" t="str">
        <x:f>IF(OR($A57="",$M57="Yes",$H57="",$I57=""),"",IF(AND(AK$6&gt;=$H57,AK$6&lt;=$I57),IF(AK$6&lt;$H57+ROUNDUP(($I57-$H57+1)*$L57,0),2,1),""))</x:f>
      </x:c>
      <x:c r="AL57" s="35" t="str">
        <x:f>IF(OR($A57="",$M57="Yes",$H57="",$I57=""),"",IF(AND(AL$6&gt;=$H57,AL$6&lt;=$I57),IF(AL$6&lt;$H57+ROUNDUP(($I57-$H57+1)*$L57,0),2,1),""))</x:f>
      </x:c>
      <x:c r="AM57" s="35" t="str">
        <x:f>IF(OR($A57="",$M57="Yes",$H57="",$I57=""),"",IF(AND(AM$6&gt;=$H57,AM$6&lt;=$I57),IF(AM$6&lt;$H57+ROUNDUP(($I57-$H57+1)*$L57,0),2,1),""))</x:f>
      </x:c>
      <x:c r="AN57" s="35" t="str">
        <x:f>IF(OR($A57="",$M57="Yes",$H57="",$I57=""),"",IF(AND(AN$6&gt;=$H57,AN$6&lt;=$I57),IF(AN$6&lt;$H57+ROUNDUP(($I57-$H57+1)*$L57,0),2,1),""))</x:f>
      </x:c>
      <x:c r="AO57" s="35" t="str">
        <x:f>IF(OR($A57="",$M57="Yes",$H57="",$I57=""),"",IF(AND(AO$6&gt;=$H57,AO$6&lt;=$I57),IF(AO$6&lt;$H57+ROUNDUP(($I57-$H57+1)*$L57,0),2,1),""))</x:f>
      </x:c>
      <x:c r="AP57" s="35" t="str">
        <x:f>IF(OR($A57="",$M57="Yes",$H57="",$I57=""),"",IF(AND(AP$6&gt;=$H57,AP$6&lt;=$I57),IF(AP$6&lt;$H57+ROUNDUP(($I57-$H57+1)*$L57,0),2,1),""))</x:f>
      </x:c>
      <x:c r="AQ57" s="35" t="str">
        <x:f>IF(OR($A57="",$M57="Yes",$H57="",$I57=""),"",IF(AND(AQ$6&gt;=$H57,AQ$6&lt;=$I57),IF(AQ$6&lt;$H57+ROUNDUP(($I57-$H57+1)*$L57,0),2,1),""))</x:f>
      </x:c>
      <x:c r="AR57" s="35" t="str">
        <x:f>IF(OR($A57="",$M57="Yes",$H57="",$I57=""),"",IF(AND(AR$6&gt;=$H57,AR$6&lt;=$I57),IF(AR$6&lt;$H57+ROUNDUP(($I57-$H57+1)*$L57,0),2,1),""))</x:f>
      </x:c>
      <x:c r="AS57" s="35" t="str">
        <x:f>IF(OR($A57="",$M57="Yes",$H57="",$I57=""),"",IF(AND(AS$6&gt;=$H57,AS$6&lt;=$I57),IF(AS$6&lt;$H57+ROUNDUP(($I57-$H57+1)*$L57,0),2,1),""))</x:f>
      </x:c>
      <x:c r="AT57" s="35" t="str">
        <x:f>IF(OR($A57="",$M57="Yes",$H57="",$I57=""),"",IF(AND(AT$6&gt;=$H57,AT$6&lt;=$I57),IF(AT$6&lt;$H57+ROUNDUP(($I57-$H57+1)*$L57,0),2,1),""))</x:f>
      </x:c>
      <x:c r="AU57" s="35" t="str">
        <x:f>IF(OR($A57="",$M57="Yes",$H57="",$I57=""),"",IF(AND(AU$6&gt;=$H57,AU$6&lt;=$I57),IF(AU$6&lt;$H57+ROUNDUP(($I57-$H57+1)*$L57,0),2,1),""))</x:f>
      </x:c>
      <x:c r="AV57" s="35" t="str">
        <x:f>IF(OR($A57="",$M57="Yes",$H57="",$I57=""),"",IF(AND(AV$6&gt;=$H57,AV$6&lt;=$I57),IF(AV$6&lt;$H57+ROUNDUP(($I57-$H57+1)*$L57,0),2,1),""))</x:f>
      </x:c>
      <x:c r="AW57" s="35" t="str">
        <x:f>IF(OR($A57="",$M57="Yes",$H57="",$I57=""),"",IF(AND(AW$6&gt;=$H57,AW$6&lt;=$I57),IF(AW$6&lt;$H57+ROUNDUP(($I57-$H57+1)*$L57,0),2,1),""))</x:f>
      </x:c>
      <x:c r="AX57" s="35" t="str">
        <x:f>IF(OR($A57="",$M57="Yes",$H57="",$I57=""),"",IF(AND(AX$6&gt;=$H57,AX$6&lt;=$I57),IF(AX$6&lt;$H57+ROUNDUP(($I57-$H57+1)*$L57,0),2,1),""))</x:f>
      </x:c>
      <x:c r="AY57" s="35" t="str">
        <x:f>IF(OR($A57="",$M57="Yes",$H57="",$I57=""),"",IF(AND(AY$6&gt;=$H57,AY$6&lt;=$I57),IF(AY$6&lt;$H57+ROUNDUP(($I57-$H57+1)*$L57,0),2,1),""))</x:f>
      </x:c>
      <x:c r="AZ57" s="35" t="str">
        <x:f>IF(OR($A57="",$M57="Yes",$H57="",$I57=""),"",IF(AND(AZ$6&gt;=$H57,AZ$6&lt;=$I57),IF(AZ$6&lt;$H57+ROUNDUP(($I57-$H57+1)*$L57,0),2,1),""))</x:f>
      </x:c>
      <x:c r="BA57" s="35" t="str">
        <x:f>IF(OR($A57="",$M57="Yes",$H57="",$I57=""),"",IF(AND(BA$6&gt;=$H57,BA$6&lt;=$I57),IF(BA$6&lt;$H57+ROUNDUP(($I57-$H57+1)*$L57,0),2,1),""))</x:f>
      </x:c>
      <x:c r="BB57" s="35" t="str">
        <x:f>IF(OR($A57="",$M57="Yes",$H57="",$I57=""),"",IF(AND(BB$6&gt;=$H57,BB$6&lt;=$I57),IF(BB$6&lt;$H57+ROUNDUP(($I57-$H57+1)*$L57,0),2,1),""))</x:f>
      </x:c>
      <x:c r="BC57" s="35" t="str">
        <x:f>IF(OR($A57="",$M57="Yes",$H57="",$I57=""),"",IF(AND(BC$6&gt;=$H57,BC$6&lt;=$I57),IF(BC$6&lt;$H57+ROUNDUP(($I57-$H57+1)*$L57,0),2,1),""))</x:f>
      </x:c>
      <x:c r="BD57" s="35" t="str">
        <x:f>IF(OR($A57="",$M57="Yes",$H57="",$I57=""),"",IF(AND(BD$6&gt;=$H57,BD$6&lt;=$I57),IF(BD$6&lt;$H57+ROUNDUP(($I57-$H57+1)*$L57,0),2,1),""))</x:f>
      </x:c>
      <x:c r="BE57" s="35" t="str">
        <x:f>IF(OR($A57="",$M57="Yes",$H57="",$I57=""),"",IF(AND(BE$6&gt;=$H57,BE$6&lt;=$I57),IF(BE$6&lt;$H57+ROUNDUP(($I57-$H57+1)*$L57,0),2,1),""))</x:f>
      </x:c>
      <x:c r="BF57" s="35" t="str">
        <x:f>IF(OR($A57="",$M57="Yes",$H57="",$I57=""),"",IF(AND(BF$6&gt;=$H57,BF$6&lt;=$I57),IF(BF$6&lt;$H57+ROUNDUP(($I57-$H57+1)*$L57,0),2,1),""))</x:f>
      </x:c>
      <x:c r="BG57" s="35" t="str">
        <x:f>IF(OR($A57="",$M57="Yes",$H57="",$I57=""),"",IF(AND(BG$6&gt;=$H57,BG$6&lt;=$I57),IF(BG$6&lt;$H57+ROUNDUP(($I57-$H57+1)*$L57,0),2,1),""))</x:f>
      </x:c>
      <x:c r="BH57" s="35" t="str">
        <x:f>IF(OR($A57="",$M57="Yes",$H57="",$I57=""),"",IF(AND(BH$6&gt;=$H57,BH$6&lt;=$I57),IF(BH$6&lt;$H57+ROUNDUP(($I57-$H57+1)*$L57,0),2,1),""))</x:f>
      </x:c>
      <x:c r="BI57" s="35" t="str">
        <x:f>IF(OR($A57="",$M57="Yes",$H57="",$I57=""),"",IF(AND(BI$6&gt;=$H57,BI$6&lt;=$I57),IF(BI$6&lt;$H57+ROUNDUP(($I57-$H57+1)*$L57,0),2,1),""))</x:f>
      </x:c>
      <x:c r="BJ57" s="35" t="str">
        <x:f>IF(OR($A57="",$M57="Yes",$H57="",$I57=""),"",IF(AND(BJ$6&gt;=$H57,BJ$6&lt;=$I57),IF(BJ$6&lt;$H57+ROUNDUP(($I57-$H57+1)*$L57,0),2,1),""))</x:f>
      </x:c>
      <x:c r="BK57" s="35" t="str">
        <x:f>IF(OR($A57="",$M57="Yes",$H57="",$I57=""),"",IF(AND(BK$6&gt;=$H57,BK$6&lt;=$I57),IF(BK$6&lt;$H57+ROUNDUP(($I57-$H57+1)*$L57,0),2,1),""))</x:f>
      </x:c>
      <x:c r="BL57" s="35" t="str">
        <x:f>IF(OR($A57="",$M57="Yes",$H57="",$I57=""),"",IF(AND(BL$6&gt;=$H57,BL$6&lt;=$I57),IF(BL$6&lt;$H57+ROUNDUP(($I57-$H57+1)*$L57,0),2,1),""))</x:f>
      </x:c>
      <x:c r="BM57" s="35" t="str">
        <x:f>IF(OR($A57="",$M57="Yes",$H57="",$I57=""),"",IF(AND(BM$6&gt;=$H57,BM$6&lt;=$I57),IF(BM$6&lt;$H57+ROUNDUP(($I57-$H57+1)*$L57,0),2,1),""))</x:f>
      </x:c>
      <x:c r="BN57" s="35" t="str">
        <x:f>IF(OR($A57="",$M57="Yes",$H57="",$I57=""),"",IF(AND(BN$6&gt;=$H57,BN$6&lt;=$I57),IF(BN$6&lt;$H57+ROUNDUP(($I57-$H57+1)*$L57,0),2,1),""))</x:f>
      </x:c>
      <x:c r="BO57" s="35" t="str">
        <x:f>IF(OR($A57="",$M57="Yes",$H57="",$I57=""),"",IF(AND(BO$6&gt;=$H57,BO$6&lt;=$I57),IF(BO$6&lt;$H57+ROUNDUP(($I57-$H57+1)*$L57,0),2,1),""))</x:f>
      </x:c>
      <x:c r="BP57" s="35" t="str">
        <x:f>IF(OR($A57="",$M57="Yes",$H57="",$I57=""),"",IF(AND(BP$6&gt;=$H57,BP$6&lt;=$I57),IF(BP$6&lt;$H57+ROUNDUP(($I57-$H57+1)*$L57,0),2,1),""))</x:f>
      </x:c>
      <x:c r="BQ57" s="35" t="str">
        <x:f>IF(OR($A57="",$M57="Yes",$H57="",$I57=""),"",IF(AND(BQ$6&gt;=$H57,BQ$6&lt;=$I57),IF(BQ$6&lt;$H57+ROUNDUP(($I57-$H57+1)*$L57,0),2,1),""))</x:f>
      </x:c>
      <x:c r="BR57" s="35" t="str">
        <x:f>IF(OR($A57="",$M57="Yes",$H57="",$I57=""),"",IF(AND(BR$6&gt;=$H57,BR$6&lt;=$I57),IF(BR$6&lt;$H57+ROUNDUP(($I57-$H57+1)*$L57,0),2,1),""))</x:f>
      </x:c>
      <x:c r="BS57" s="35" t="str">
        <x:f>IF(OR($A57="",$M57="Yes",$H57="",$I57=""),"",IF(AND(BS$6&gt;=$H57,BS$6&lt;=$I57),IF(BS$6&lt;$H57+ROUNDUP(($I57-$H57+1)*$L57,0),2,1),""))</x:f>
      </x:c>
      <x:c r="BT57" s="35" t="str">
        <x:f>IF(OR($A57="",$M57="Yes",$H57="",$I57=""),"",IF(AND(BT$6&gt;=$H57,BT$6&lt;=$I57),IF(BT$6&lt;$H57+ROUNDUP(($I57-$H57+1)*$L57,0),2,1),""))</x:f>
      </x:c>
      <x:c r="BU57" s="35" t="str">
        <x:f>IF(OR($A57="",$M57="Yes",$H57="",$I57=""),"",IF(AND(BU$6&gt;=$H57,BU$6&lt;=$I57),IF(BU$6&lt;$H57+ROUNDUP(($I57-$H57+1)*$L57,0),2,1),""))</x:f>
      </x:c>
      <x:c r="BV57" s="35" t="str">
        <x:f>IF(OR($A57="",$M57="Yes",$H57="",$I57=""),"",IF(AND(BV$6&gt;=$H57,BV$6&lt;=$I57),IF(BV$6&lt;$H57+ROUNDUP(($I57-$H57+1)*$L57,0),2,1),""))</x:f>
      </x:c>
      <x:c r="BW57" s="35" t="str">
        <x:f>IF(OR($A57="",$M57="Yes",$H57="",$I57=""),"",IF(AND(BW$6&gt;=$H57,BW$6&lt;=$I57),IF(BW$6&lt;$H57+ROUNDUP(($I57-$H57+1)*$L57,0),2,1),""))</x:f>
      </x:c>
      <x:c r="BX57" s="35" t="str">
        <x:f>IF(OR($A57="",$M57="Yes",$H57="",$I57=""),"",IF(AND(BX$6&gt;=$H57,BX$6&lt;=$I57),IF(BX$6&lt;$H57+ROUNDUP(($I57-$H57+1)*$L57,0),2,1),""))</x:f>
      </x:c>
      <x:c r="BY57" s="35" t="str">
        <x:f>IF(OR($A57="",$M57="Yes",$H57="",$I57=""),"",IF(AND(BY$6&gt;=$H57,BY$6&lt;=$I57),IF(BY$6&lt;$H57+ROUNDUP(($I57-$H57+1)*$L57,0),2,1),""))</x:f>
      </x:c>
      <x:c r="BZ57" s="35" t="str">
        <x:f>IF(OR($A57="",$M57="Yes",$H57="",$I57=""),"",IF(AND(BZ$6&gt;=$H57,BZ$6&lt;=$I57),IF(BZ$6&lt;$H57+ROUNDUP(($I57-$H57+1)*$L57,0),2,1),""))</x:f>
      </x:c>
      <x:c r="CA57" s="35" t="str">
        <x:f>IF(OR($A57="",$M57="Yes",$H57="",$I57=""),"",IF(AND(CA$6&gt;=$H57,CA$6&lt;=$I57),IF(CA$6&lt;$H57+ROUNDUP(($I57-$H57+1)*$L57,0),2,1),""))</x:f>
      </x:c>
    </x:row>
    <x:row r="58" ht="24" customHeight="1">
      <x:c r="A58" s="5"/>
      <x:c r="B58" s="5"/>
      <x:c r="C58" s="5"/>
      <x:c r="D58" s="5"/>
      <x:c r="E58" s="5"/>
      <x:c r="F58" s="5"/>
      <x:c r="G58" s="5"/>
      <x:c r="H58" s="10"/>
      <x:c r="I58" s="10"/>
      <x:c r="J58" s="10"/>
      <x:c r="K58" s="10"/>
      <x:c r="L58" s="11"/>
      <x:c r="M58" s="5"/>
      <x:c r="N58" s="16" t="str">
        <x:f>IF(A58="","",IF(M58="Yes","Cancelled",IF(ISBLANK(L58),"Missing %",IF(L58&gt;=1,"Completed",IF(OR(L58&gt;0,NOT(ISBLANK(J58))),"In progress","Not started")))))</x:f>
      </x:c>
      <x:c r="O58" s="16" t="str">
        <x:f>IF(OR(A58="",N58="Completed",N58="Cancelled"),"",IF(ISBLANK(I58),"Missing deadline",IF(I58&lt;'Dashboard'!$B$5,"Overdue",IF(I58='Dashboard'!$B$5,"Due today",IF(I58&lt;='Dashboard'!$B$5+'Dashboard'!$B$6,"Due soon",IF(AND(N58="Not started",H58&lt;'Dashboard'!$B$5),"Starting late",""))))))</x:f>
      </x:c>
      <x:c r="P58" s="5"/>
      <x:c r="Q58" s="16" t="str">
        <x:f>IF(A58="","",IF(COUNTIFS('Tasks &amp; Gantt'!$A$7:$A$155,A58)&gt;1,"Duplicate task ID",IF(COUNTIFS('Campaigns &amp; Budget'!$A$7:$A$8,B58)&lt;&gt;1,"Unknown campaign",IF(OR(ISBLANK(H58),ISBLANK(I58),E58="",ISBLANK(L58)),"Missing dates / PIC / %",IF(OR(L58&lt;0,L58&gt;1),"Invalid completion",IF(I58&lt;H58,"Deadline before start",IF(AND(NOT(ISBLANK(K58)),L58&lt;&gt;1),"Finish entered but not 100%",IF(AND(NOT(ISBLANK(J58)),NOT(ISBLANK(K58)),K58&lt;J58),"Finish before start",""))))))))</x:f>
      </x:c>
      <x:c r="T58" s="35" t="str">
        <x:f>IF(OR($A58="",$M58="Yes",$H58="",$I58=""),"",IF(AND(T$6&gt;=$H58,T$6&lt;=$I58),IF(T$6&lt;$H58+ROUNDUP(($I58-$H58+1)*$L58,0),2,1),""))</x:f>
      </x:c>
      <x:c r="U58" s="35" t="str">
        <x:f>IF(OR($A58="",$M58="Yes",$H58="",$I58=""),"",IF(AND(U$6&gt;=$H58,U$6&lt;=$I58),IF(U$6&lt;$H58+ROUNDUP(($I58-$H58+1)*$L58,0),2,1),""))</x:f>
      </x:c>
      <x:c r="V58" s="35" t="str">
        <x:f>IF(OR($A58="",$M58="Yes",$H58="",$I58=""),"",IF(AND(V$6&gt;=$H58,V$6&lt;=$I58),IF(V$6&lt;$H58+ROUNDUP(($I58-$H58+1)*$L58,0),2,1),""))</x:f>
      </x:c>
      <x:c r="W58" s="35" t="str">
        <x:f>IF(OR($A58="",$M58="Yes",$H58="",$I58=""),"",IF(AND(W$6&gt;=$H58,W$6&lt;=$I58),IF(W$6&lt;$H58+ROUNDUP(($I58-$H58+1)*$L58,0),2,1),""))</x:f>
      </x:c>
      <x:c r="X58" s="35" t="str">
        <x:f>IF(OR($A58="",$M58="Yes",$H58="",$I58=""),"",IF(AND(X$6&gt;=$H58,X$6&lt;=$I58),IF(X$6&lt;$H58+ROUNDUP(($I58-$H58+1)*$L58,0),2,1),""))</x:f>
      </x:c>
      <x:c r="Y58" s="35" t="str">
        <x:f>IF(OR($A58="",$M58="Yes",$H58="",$I58=""),"",IF(AND(Y$6&gt;=$H58,Y$6&lt;=$I58),IF(Y$6&lt;$H58+ROUNDUP(($I58-$H58+1)*$L58,0),2,1),""))</x:f>
      </x:c>
      <x:c r="Z58" s="35" t="str">
        <x:f>IF(OR($A58="",$M58="Yes",$H58="",$I58=""),"",IF(AND(Z$6&gt;=$H58,Z$6&lt;=$I58),IF(Z$6&lt;$H58+ROUNDUP(($I58-$H58+1)*$L58,0),2,1),""))</x:f>
      </x:c>
      <x:c r="AA58" s="35" t="str">
        <x:f>IF(OR($A58="",$M58="Yes",$H58="",$I58=""),"",IF(AND(AA$6&gt;=$H58,AA$6&lt;=$I58),IF(AA$6&lt;$H58+ROUNDUP(($I58-$H58+1)*$L58,0),2,1),""))</x:f>
      </x:c>
      <x:c r="AB58" s="35" t="str">
        <x:f>IF(OR($A58="",$M58="Yes",$H58="",$I58=""),"",IF(AND(AB$6&gt;=$H58,AB$6&lt;=$I58),IF(AB$6&lt;$H58+ROUNDUP(($I58-$H58+1)*$L58,0),2,1),""))</x:f>
      </x:c>
      <x:c r="AC58" s="35" t="str">
        <x:f>IF(OR($A58="",$M58="Yes",$H58="",$I58=""),"",IF(AND(AC$6&gt;=$H58,AC$6&lt;=$I58),IF(AC$6&lt;$H58+ROUNDUP(($I58-$H58+1)*$L58,0),2,1),""))</x:f>
      </x:c>
      <x:c r="AD58" s="35" t="str">
        <x:f>IF(OR($A58="",$M58="Yes",$H58="",$I58=""),"",IF(AND(AD$6&gt;=$H58,AD$6&lt;=$I58),IF(AD$6&lt;$H58+ROUNDUP(($I58-$H58+1)*$L58,0),2,1),""))</x:f>
      </x:c>
      <x:c r="AE58" s="35" t="str">
        <x:f>IF(OR($A58="",$M58="Yes",$H58="",$I58=""),"",IF(AND(AE$6&gt;=$H58,AE$6&lt;=$I58),IF(AE$6&lt;$H58+ROUNDUP(($I58-$H58+1)*$L58,0),2,1),""))</x:f>
      </x:c>
      <x:c r="AF58" s="35" t="str">
        <x:f>IF(OR($A58="",$M58="Yes",$H58="",$I58=""),"",IF(AND(AF$6&gt;=$H58,AF$6&lt;=$I58),IF(AF$6&lt;$H58+ROUNDUP(($I58-$H58+1)*$L58,0),2,1),""))</x:f>
      </x:c>
      <x:c r="AG58" s="35" t="str">
        <x:f>IF(OR($A58="",$M58="Yes",$H58="",$I58=""),"",IF(AND(AG$6&gt;=$H58,AG$6&lt;=$I58),IF(AG$6&lt;$H58+ROUNDUP(($I58-$H58+1)*$L58,0),2,1),""))</x:f>
      </x:c>
      <x:c r="AH58" s="35" t="str">
        <x:f>IF(OR($A58="",$M58="Yes",$H58="",$I58=""),"",IF(AND(AH$6&gt;=$H58,AH$6&lt;=$I58),IF(AH$6&lt;$H58+ROUNDUP(($I58-$H58+1)*$L58,0),2,1),""))</x:f>
      </x:c>
      <x:c r="AI58" s="35" t="str">
        <x:f>IF(OR($A58="",$M58="Yes",$H58="",$I58=""),"",IF(AND(AI$6&gt;=$H58,AI$6&lt;=$I58),IF(AI$6&lt;$H58+ROUNDUP(($I58-$H58+1)*$L58,0),2,1),""))</x:f>
      </x:c>
      <x:c r="AJ58" s="35" t="str">
        <x:f>IF(OR($A58="",$M58="Yes",$H58="",$I58=""),"",IF(AND(AJ$6&gt;=$H58,AJ$6&lt;=$I58),IF(AJ$6&lt;$H58+ROUNDUP(($I58-$H58+1)*$L58,0),2,1),""))</x:f>
      </x:c>
      <x:c r="AK58" s="35" t="str">
        <x:f>IF(OR($A58="",$M58="Yes",$H58="",$I58=""),"",IF(AND(AK$6&gt;=$H58,AK$6&lt;=$I58),IF(AK$6&lt;$H58+ROUNDUP(($I58-$H58+1)*$L58,0),2,1),""))</x:f>
      </x:c>
      <x:c r="AL58" s="35" t="str">
        <x:f>IF(OR($A58="",$M58="Yes",$H58="",$I58=""),"",IF(AND(AL$6&gt;=$H58,AL$6&lt;=$I58),IF(AL$6&lt;$H58+ROUNDUP(($I58-$H58+1)*$L58,0),2,1),""))</x:f>
      </x:c>
      <x:c r="AM58" s="35" t="str">
        <x:f>IF(OR($A58="",$M58="Yes",$H58="",$I58=""),"",IF(AND(AM$6&gt;=$H58,AM$6&lt;=$I58),IF(AM$6&lt;$H58+ROUNDUP(($I58-$H58+1)*$L58,0),2,1),""))</x:f>
      </x:c>
      <x:c r="AN58" s="35" t="str">
        <x:f>IF(OR($A58="",$M58="Yes",$H58="",$I58=""),"",IF(AND(AN$6&gt;=$H58,AN$6&lt;=$I58),IF(AN$6&lt;$H58+ROUNDUP(($I58-$H58+1)*$L58,0),2,1),""))</x:f>
      </x:c>
      <x:c r="AO58" s="35" t="str">
        <x:f>IF(OR($A58="",$M58="Yes",$H58="",$I58=""),"",IF(AND(AO$6&gt;=$H58,AO$6&lt;=$I58),IF(AO$6&lt;$H58+ROUNDUP(($I58-$H58+1)*$L58,0),2,1),""))</x:f>
      </x:c>
      <x:c r="AP58" s="35" t="str">
        <x:f>IF(OR($A58="",$M58="Yes",$H58="",$I58=""),"",IF(AND(AP$6&gt;=$H58,AP$6&lt;=$I58),IF(AP$6&lt;$H58+ROUNDUP(($I58-$H58+1)*$L58,0),2,1),""))</x:f>
      </x:c>
      <x:c r="AQ58" s="35" t="str">
        <x:f>IF(OR($A58="",$M58="Yes",$H58="",$I58=""),"",IF(AND(AQ$6&gt;=$H58,AQ$6&lt;=$I58),IF(AQ$6&lt;$H58+ROUNDUP(($I58-$H58+1)*$L58,0),2,1),""))</x:f>
      </x:c>
      <x:c r="AR58" s="35" t="str">
        <x:f>IF(OR($A58="",$M58="Yes",$H58="",$I58=""),"",IF(AND(AR$6&gt;=$H58,AR$6&lt;=$I58),IF(AR$6&lt;$H58+ROUNDUP(($I58-$H58+1)*$L58,0),2,1),""))</x:f>
      </x:c>
      <x:c r="AS58" s="35" t="str">
        <x:f>IF(OR($A58="",$M58="Yes",$H58="",$I58=""),"",IF(AND(AS$6&gt;=$H58,AS$6&lt;=$I58),IF(AS$6&lt;$H58+ROUNDUP(($I58-$H58+1)*$L58,0),2,1),""))</x:f>
      </x:c>
      <x:c r="AT58" s="35" t="str">
        <x:f>IF(OR($A58="",$M58="Yes",$H58="",$I58=""),"",IF(AND(AT$6&gt;=$H58,AT$6&lt;=$I58),IF(AT$6&lt;$H58+ROUNDUP(($I58-$H58+1)*$L58,0),2,1),""))</x:f>
      </x:c>
      <x:c r="AU58" s="35" t="str">
        <x:f>IF(OR($A58="",$M58="Yes",$H58="",$I58=""),"",IF(AND(AU$6&gt;=$H58,AU$6&lt;=$I58),IF(AU$6&lt;$H58+ROUNDUP(($I58-$H58+1)*$L58,0),2,1),""))</x:f>
      </x:c>
      <x:c r="AV58" s="35" t="str">
        <x:f>IF(OR($A58="",$M58="Yes",$H58="",$I58=""),"",IF(AND(AV$6&gt;=$H58,AV$6&lt;=$I58),IF(AV$6&lt;$H58+ROUNDUP(($I58-$H58+1)*$L58,0),2,1),""))</x:f>
      </x:c>
      <x:c r="AW58" s="35" t="str">
        <x:f>IF(OR($A58="",$M58="Yes",$H58="",$I58=""),"",IF(AND(AW$6&gt;=$H58,AW$6&lt;=$I58),IF(AW$6&lt;$H58+ROUNDUP(($I58-$H58+1)*$L58,0),2,1),""))</x:f>
      </x:c>
      <x:c r="AX58" s="35" t="str">
        <x:f>IF(OR($A58="",$M58="Yes",$H58="",$I58=""),"",IF(AND(AX$6&gt;=$H58,AX$6&lt;=$I58),IF(AX$6&lt;$H58+ROUNDUP(($I58-$H58+1)*$L58,0),2,1),""))</x:f>
      </x:c>
      <x:c r="AY58" s="35" t="str">
        <x:f>IF(OR($A58="",$M58="Yes",$H58="",$I58=""),"",IF(AND(AY$6&gt;=$H58,AY$6&lt;=$I58),IF(AY$6&lt;$H58+ROUNDUP(($I58-$H58+1)*$L58,0),2,1),""))</x:f>
      </x:c>
      <x:c r="AZ58" s="35" t="str">
        <x:f>IF(OR($A58="",$M58="Yes",$H58="",$I58=""),"",IF(AND(AZ$6&gt;=$H58,AZ$6&lt;=$I58),IF(AZ$6&lt;$H58+ROUNDUP(($I58-$H58+1)*$L58,0),2,1),""))</x:f>
      </x:c>
      <x:c r="BA58" s="35" t="str">
        <x:f>IF(OR($A58="",$M58="Yes",$H58="",$I58=""),"",IF(AND(BA$6&gt;=$H58,BA$6&lt;=$I58),IF(BA$6&lt;$H58+ROUNDUP(($I58-$H58+1)*$L58,0),2,1),""))</x:f>
      </x:c>
      <x:c r="BB58" s="35" t="str">
        <x:f>IF(OR($A58="",$M58="Yes",$H58="",$I58=""),"",IF(AND(BB$6&gt;=$H58,BB$6&lt;=$I58),IF(BB$6&lt;$H58+ROUNDUP(($I58-$H58+1)*$L58,0),2,1),""))</x:f>
      </x:c>
      <x:c r="BC58" s="35" t="str">
        <x:f>IF(OR($A58="",$M58="Yes",$H58="",$I58=""),"",IF(AND(BC$6&gt;=$H58,BC$6&lt;=$I58),IF(BC$6&lt;$H58+ROUNDUP(($I58-$H58+1)*$L58,0),2,1),""))</x:f>
      </x:c>
      <x:c r="BD58" s="35" t="str">
        <x:f>IF(OR($A58="",$M58="Yes",$H58="",$I58=""),"",IF(AND(BD$6&gt;=$H58,BD$6&lt;=$I58),IF(BD$6&lt;$H58+ROUNDUP(($I58-$H58+1)*$L58,0),2,1),""))</x:f>
      </x:c>
      <x:c r="BE58" s="35" t="str">
        <x:f>IF(OR($A58="",$M58="Yes",$H58="",$I58=""),"",IF(AND(BE$6&gt;=$H58,BE$6&lt;=$I58),IF(BE$6&lt;$H58+ROUNDUP(($I58-$H58+1)*$L58,0),2,1),""))</x:f>
      </x:c>
      <x:c r="BF58" s="35" t="str">
        <x:f>IF(OR($A58="",$M58="Yes",$H58="",$I58=""),"",IF(AND(BF$6&gt;=$H58,BF$6&lt;=$I58),IF(BF$6&lt;$H58+ROUNDUP(($I58-$H58+1)*$L58,0),2,1),""))</x:f>
      </x:c>
      <x:c r="BG58" s="35" t="str">
        <x:f>IF(OR($A58="",$M58="Yes",$H58="",$I58=""),"",IF(AND(BG$6&gt;=$H58,BG$6&lt;=$I58),IF(BG$6&lt;$H58+ROUNDUP(($I58-$H58+1)*$L58,0),2,1),""))</x:f>
      </x:c>
      <x:c r="BH58" s="35" t="str">
        <x:f>IF(OR($A58="",$M58="Yes",$H58="",$I58=""),"",IF(AND(BH$6&gt;=$H58,BH$6&lt;=$I58),IF(BH$6&lt;$H58+ROUNDUP(($I58-$H58+1)*$L58,0),2,1),""))</x:f>
      </x:c>
      <x:c r="BI58" s="35" t="str">
        <x:f>IF(OR($A58="",$M58="Yes",$H58="",$I58=""),"",IF(AND(BI$6&gt;=$H58,BI$6&lt;=$I58),IF(BI$6&lt;$H58+ROUNDUP(($I58-$H58+1)*$L58,0),2,1),""))</x:f>
      </x:c>
      <x:c r="BJ58" s="35" t="str">
        <x:f>IF(OR($A58="",$M58="Yes",$H58="",$I58=""),"",IF(AND(BJ$6&gt;=$H58,BJ$6&lt;=$I58),IF(BJ$6&lt;$H58+ROUNDUP(($I58-$H58+1)*$L58,0),2,1),""))</x:f>
      </x:c>
      <x:c r="BK58" s="35" t="str">
        <x:f>IF(OR($A58="",$M58="Yes",$H58="",$I58=""),"",IF(AND(BK$6&gt;=$H58,BK$6&lt;=$I58),IF(BK$6&lt;$H58+ROUNDUP(($I58-$H58+1)*$L58,0),2,1),""))</x:f>
      </x:c>
      <x:c r="BL58" s="35" t="str">
        <x:f>IF(OR($A58="",$M58="Yes",$H58="",$I58=""),"",IF(AND(BL$6&gt;=$H58,BL$6&lt;=$I58),IF(BL$6&lt;$H58+ROUNDUP(($I58-$H58+1)*$L58,0),2,1),""))</x:f>
      </x:c>
      <x:c r="BM58" s="35" t="str">
        <x:f>IF(OR($A58="",$M58="Yes",$H58="",$I58=""),"",IF(AND(BM$6&gt;=$H58,BM$6&lt;=$I58),IF(BM$6&lt;$H58+ROUNDUP(($I58-$H58+1)*$L58,0),2,1),""))</x:f>
      </x:c>
      <x:c r="BN58" s="35" t="str">
        <x:f>IF(OR($A58="",$M58="Yes",$H58="",$I58=""),"",IF(AND(BN$6&gt;=$H58,BN$6&lt;=$I58),IF(BN$6&lt;$H58+ROUNDUP(($I58-$H58+1)*$L58,0),2,1),""))</x:f>
      </x:c>
      <x:c r="BO58" s="35" t="str">
        <x:f>IF(OR($A58="",$M58="Yes",$H58="",$I58=""),"",IF(AND(BO$6&gt;=$H58,BO$6&lt;=$I58),IF(BO$6&lt;$H58+ROUNDUP(($I58-$H58+1)*$L58,0),2,1),""))</x:f>
      </x:c>
      <x:c r="BP58" s="35" t="str">
        <x:f>IF(OR($A58="",$M58="Yes",$H58="",$I58=""),"",IF(AND(BP$6&gt;=$H58,BP$6&lt;=$I58),IF(BP$6&lt;$H58+ROUNDUP(($I58-$H58+1)*$L58,0),2,1),""))</x:f>
      </x:c>
      <x:c r="BQ58" s="35" t="str">
        <x:f>IF(OR($A58="",$M58="Yes",$H58="",$I58=""),"",IF(AND(BQ$6&gt;=$H58,BQ$6&lt;=$I58),IF(BQ$6&lt;$H58+ROUNDUP(($I58-$H58+1)*$L58,0),2,1),""))</x:f>
      </x:c>
      <x:c r="BR58" s="35" t="str">
        <x:f>IF(OR($A58="",$M58="Yes",$H58="",$I58=""),"",IF(AND(BR$6&gt;=$H58,BR$6&lt;=$I58),IF(BR$6&lt;$H58+ROUNDUP(($I58-$H58+1)*$L58,0),2,1),""))</x:f>
      </x:c>
      <x:c r="BS58" s="35" t="str">
        <x:f>IF(OR($A58="",$M58="Yes",$H58="",$I58=""),"",IF(AND(BS$6&gt;=$H58,BS$6&lt;=$I58),IF(BS$6&lt;$H58+ROUNDUP(($I58-$H58+1)*$L58,0),2,1),""))</x:f>
      </x:c>
      <x:c r="BT58" s="35" t="str">
        <x:f>IF(OR($A58="",$M58="Yes",$H58="",$I58=""),"",IF(AND(BT$6&gt;=$H58,BT$6&lt;=$I58),IF(BT$6&lt;$H58+ROUNDUP(($I58-$H58+1)*$L58,0),2,1),""))</x:f>
      </x:c>
      <x:c r="BU58" s="35" t="str">
        <x:f>IF(OR($A58="",$M58="Yes",$H58="",$I58=""),"",IF(AND(BU$6&gt;=$H58,BU$6&lt;=$I58),IF(BU$6&lt;$H58+ROUNDUP(($I58-$H58+1)*$L58,0),2,1),""))</x:f>
      </x:c>
      <x:c r="BV58" s="35" t="str">
        <x:f>IF(OR($A58="",$M58="Yes",$H58="",$I58=""),"",IF(AND(BV$6&gt;=$H58,BV$6&lt;=$I58),IF(BV$6&lt;$H58+ROUNDUP(($I58-$H58+1)*$L58,0),2,1),""))</x:f>
      </x:c>
      <x:c r="BW58" s="35" t="str">
        <x:f>IF(OR($A58="",$M58="Yes",$H58="",$I58=""),"",IF(AND(BW$6&gt;=$H58,BW$6&lt;=$I58),IF(BW$6&lt;$H58+ROUNDUP(($I58-$H58+1)*$L58,0),2,1),""))</x:f>
      </x:c>
      <x:c r="BX58" s="35" t="str">
        <x:f>IF(OR($A58="",$M58="Yes",$H58="",$I58=""),"",IF(AND(BX$6&gt;=$H58,BX$6&lt;=$I58),IF(BX$6&lt;$H58+ROUNDUP(($I58-$H58+1)*$L58,0),2,1),""))</x:f>
      </x:c>
      <x:c r="BY58" s="35" t="str">
        <x:f>IF(OR($A58="",$M58="Yes",$H58="",$I58=""),"",IF(AND(BY$6&gt;=$H58,BY$6&lt;=$I58),IF(BY$6&lt;$H58+ROUNDUP(($I58-$H58+1)*$L58,0),2,1),""))</x:f>
      </x:c>
      <x:c r="BZ58" s="35" t="str">
        <x:f>IF(OR($A58="",$M58="Yes",$H58="",$I58=""),"",IF(AND(BZ$6&gt;=$H58,BZ$6&lt;=$I58),IF(BZ$6&lt;$H58+ROUNDUP(($I58-$H58+1)*$L58,0),2,1),""))</x:f>
      </x:c>
      <x:c r="CA58" s="35" t="str">
        <x:f>IF(OR($A58="",$M58="Yes",$H58="",$I58=""),"",IF(AND(CA$6&gt;=$H58,CA$6&lt;=$I58),IF(CA$6&lt;$H58+ROUNDUP(($I58-$H58+1)*$L58,0),2,1),""))</x:f>
      </x:c>
    </x:row>
    <x:row r="59" ht="24" customHeight="1">
      <x:c r="A59" s="5"/>
      <x:c r="B59" s="5"/>
      <x:c r="C59" s="5"/>
      <x:c r="D59" s="5"/>
      <x:c r="E59" s="5"/>
      <x:c r="F59" s="5"/>
      <x:c r="G59" s="5"/>
      <x:c r="H59" s="10"/>
      <x:c r="I59" s="10"/>
      <x:c r="J59" s="10"/>
      <x:c r="K59" s="10"/>
      <x:c r="L59" s="11"/>
      <x:c r="M59" s="5"/>
      <x:c r="N59" s="16" t="str">
        <x:f>IF(A59="","",IF(M59="Yes","Cancelled",IF(ISBLANK(L59),"Missing %",IF(L59&gt;=1,"Completed",IF(OR(L59&gt;0,NOT(ISBLANK(J59))),"In progress","Not started")))))</x:f>
      </x:c>
      <x:c r="O59" s="16" t="str">
        <x:f>IF(OR(A59="",N59="Completed",N59="Cancelled"),"",IF(ISBLANK(I59),"Missing deadline",IF(I59&lt;'Dashboard'!$B$5,"Overdue",IF(I59='Dashboard'!$B$5,"Due today",IF(I59&lt;='Dashboard'!$B$5+'Dashboard'!$B$6,"Due soon",IF(AND(N59="Not started",H59&lt;'Dashboard'!$B$5),"Starting late",""))))))</x:f>
      </x:c>
      <x:c r="P59" s="5"/>
      <x:c r="Q59" s="16" t="str">
        <x:f>IF(A59="","",IF(COUNTIFS('Tasks &amp; Gantt'!$A$7:$A$155,A59)&gt;1,"Duplicate task ID",IF(COUNTIFS('Campaigns &amp; Budget'!$A$7:$A$8,B59)&lt;&gt;1,"Unknown campaign",IF(OR(ISBLANK(H59),ISBLANK(I59),E59="",ISBLANK(L59)),"Missing dates / PIC / %",IF(OR(L59&lt;0,L59&gt;1),"Invalid completion",IF(I59&lt;H59,"Deadline before start",IF(AND(NOT(ISBLANK(K59)),L59&lt;&gt;1),"Finish entered but not 100%",IF(AND(NOT(ISBLANK(J59)),NOT(ISBLANK(K59)),K59&lt;J59),"Finish before start",""))))))))</x:f>
      </x:c>
      <x:c r="T59" s="35" t="str">
        <x:f>IF(OR($A59="",$M59="Yes",$H59="",$I59=""),"",IF(AND(T$6&gt;=$H59,T$6&lt;=$I59),IF(T$6&lt;$H59+ROUNDUP(($I59-$H59+1)*$L59,0),2,1),""))</x:f>
      </x:c>
      <x:c r="U59" s="35" t="str">
        <x:f>IF(OR($A59="",$M59="Yes",$H59="",$I59=""),"",IF(AND(U$6&gt;=$H59,U$6&lt;=$I59),IF(U$6&lt;$H59+ROUNDUP(($I59-$H59+1)*$L59,0),2,1),""))</x:f>
      </x:c>
      <x:c r="V59" s="35" t="str">
        <x:f>IF(OR($A59="",$M59="Yes",$H59="",$I59=""),"",IF(AND(V$6&gt;=$H59,V$6&lt;=$I59),IF(V$6&lt;$H59+ROUNDUP(($I59-$H59+1)*$L59,0),2,1),""))</x:f>
      </x:c>
      <x:c r="W59" s="35" t="str">
        <x:f>IF(OR($A59="",$M59="Yes",$H59="",$I59=""),"",IF(AND(W$6&gt;=$H59,W$6&lt;=$I59),IF(W$6&lt;$H59+ROUNDUP(($I59-$H59+1)*$L59,0),2,1),""))</x:f>
      </x:c>
      <x:c r="X59" s="35" t="str">
        <x:f>IF(OR($A59="",$M59="Yes",$H59="",$I59=""),"",IF(AND(X$6&gt;=$H59,X$6&lt;=$I59),IF(X$6&lt;$H59+ROUNDUP(($I59-$H59+1)*$L59,0),2,1),""))</x:f>
      </x:c>
      <x:c r="Y59" s="35" t="str">
        <x:f>IF(OR($A59="",$M59="Yes",$H59="",$I59=""),"",IF(AND(Y$6&gt;=$H59,Y$6&lt;=$I59),IF(Y$6&lt;$H59+ROUNDUP(($I59-$H59+1)*$L59,0),2,1),""))</x:f>
      </x:c>
      <x:c r="Z59" s="35" t="str">
        <x:f>IF(OR($A59="",$M59="Yes",$H59="",$I59=""),"",IF(AND(Z$6&gt;=$H59,Z$6&lt;=$I59),IF(Z$6&lt;$H59+ROUNDUP(($I59-$H59+1)*$L59,0),2,1),""))</x:f>
      </x:c>
      <x:c r="AA59" s="35" t="str">
        <x:f>IF(OR($A59="",$M59="Yes",$H59="",$I59=""),"",IF(AND(AA$6&gt;=$H59,AA$6&lt;=$I59),IF(AA$6&lt;$H59+ROUNDUP(($I59-$H59+1)*$L59,0),2,1),""))</x:f>
      </x:c>
      <x:c r="AB59" s="35" t="str">
        <x:f>IF(OR($A59="",$M59="Yes",$H59="",$I59=""),"",IF(AND(AB$6&gt;=$H59,AB$6&lt;=$I59),IF(AB$6&lt;$H59+ROUNDUP(($I59-$H59+1)*$L59,0),2,1),""))</x:f>
      </x:c>
      <x:c r="AC59" s="35" t="str">
        <x:f>IF(OR($A59="",$M59="Yes",$H59="",$I59=""),"",IF(AND(AC$6&gt;=$H59,AC$6&lt;=$I59),IF(AC$6&lt;$H59+ROUNDUP(($I59-$H59+1)*$L59,0),2,1),""))</x:f>
      </x:c>
      <x:c r="AD59" s="35" t="str">
        <x:f>IF(OR($A59="",$M59="Yes",$H59="",$I59=""),"",IF(AND(AD$6&gt;=$H59,AD$6&lt;=$I59),IF(AD$6&lt;$H59+ROUNDUP(($I59-$H59+1)*$L59,0),2,1),""))</x:f>
      </x:c>
      <x:c r="AE59" s="35" t="str">
        <x:f>IF(OR($A59="",$M59="Yes",$H59="",$I59=""),"",IF(AND(AE$6&gt;=$H59,AE$6&lt;=$I59),IF(AE$6&lt;$H59+ROUNDUP(($I59-$H59+1)*$L59,0),2,1),""))</x:f>
      </x:c>
      <x:c r="AF59" s="35" t="str">
        <x:f>IF(OR($A59="",$M59="Yes",$H59="",$I59=""),"",IF(AND(AF$6&gt;=$H59,AF$6&lt;=$I59),IF(AF$6&lt;$H59+ROUNDUP(($I59-$H59+1)*$L59,0),2,1),""))</x:f>
      </x:c>
      <x:c r="AG59" s="35" t="str">
        <x:f>IF(OR($A59="",$M59="Yes",$H59="",$I59=""),"",IF(AND(AG$6&gt;=$H59,AG$6&lt;=$I59),IF(AG$6&lt;$H59+ROUNDUP(($I59-$H59+1)*$L59,0),2,1),""))</x:f>
      </x:c>
      <x:c r="AH59" s="35" t="str">
        <x:f>IF(OR($A59="",$M59="Yes",$H59="",$I59=""),"",IF(AND(AH$6&gt;=$H59,AH$6&lt;=$I59),IF(AH$6&lt;$H59+ROUNDUP(($I59-$H59+1)*$L59,0),2,1),""))</x:f>
      </x:c>
      <x:c r="AI59" s="35" t="str">
        <x:f>IF(OR($A59="",$M59="Yes",$H59="",$I59=""),"",IF(AND(AI$6&gt;=$H59,AI$6&lt;=$I59),IF(AI$6&lt;$H59+ROUNDUP(($I59-$H59+1)*$L59,0),2,1),""))</x:f>
      </x:c>
      <x:c r="AJ59" s="35" t="str">
        <x:f>IF(OR($A59="",$M59="Yes",$H59="",$I59=""),"",IF(AND(AJ$6&gt;=$H59,AJ$6&lt;=$I59),IF(AJ$6&lt;$H59+ROUNDUP(($I59-$H59+1)*$L59,0),2,1),""))</x:f>
      </x:c>
      <x:c r="AK59" s="35" t="str">
        <x:f>IF(OR($A59="",$M59="Yes",$H59="",$I59=""),"",IF(AND(AK$6&gt;=$H59,AK$6&lt;=$I59),IF(AK$6&lt;$H59+ROUNDUP(($I59-$H59+1)*$L59,0),2,1),""))</x:f>
      </x:c>
      <x:c r="AL59" s="35" t="str">
        <x:f>IF(OR($A59="",$M59="Yes",$H59="",$I59=""),"",IF(AND(AL$6&gt;=$H59,AL$6&lt;=$I59),IF(AL$6&lt;$H59+ROUNDUP(($I59-$H59+1)*$L59,0),2,1),""))</x:f>
      </x:c>
      <x:c r="AM59" s="35" t="str">
        <x:f>IF(OR($A59="",$M59="Yes",$H59="",$I59=""),"",IF(AND(AM$6&gt;=$H59,AM$6&lt;=$I59),IF(AM$6&lt;$H59+ROUNDUP(($I59-$H59+1)*$L59,0),2,1),""))</x:f>
      </x:c>
      <x:c r="AN59" s="35" t="str">
        <x:f>IF(OR($A59="",$M59="Yes",$H59="",$I59=""),"",IF(AND(AN$6&gt;=$H59,AN$6&lt;=$I59),IF(AN$6&lt;$H59+ROUNDUP(($I59-$H59+1)*$L59,0),2,1),""))</x:f>
      </x:c>
      <x:c r="AO59" s="35" t="str">
        <x:f>IF(OR($A59="",$M59="Yes",$H59="",$I59=""),"",IF(AND(AO$6&gt;=$H59,AO$6&lt;=$I59),IF(AO$6&lt;$H59+ROUNDUP(($I59-$H59+1)*$L59,0),2,1),""))</x:f>
      </x:c>
      <x:c r="AP59" s="35" t="str">
        <x:f>IF(OR($A59="",$M59="Yes",$H59="",$I59=""),"",IF(AND(AP$6&gt;=$H59,AP$6&lt;=$I59),IF(AP$6&lt;$H59+ROUNDUP(($I59-$H59+1)*$L59,0),2,1),""))</x:f>
      </x:c>
      <x:c r="AQ59" s="35" t="str">
        <x:f>IF(OR($A59="",$M59="Yes",$H59="",$I59=""),"",IF(AND(AQ$6&gt;=$H59,AQ$6&lt;=$I59),IF(AQ$6&lt;$H59+ROUNDUP(($I59-$H59+1)*$L59,0),2,1),""))</x:f>
      </x:c>
      <x:c r="AR59" s="35" t="str">
        <x:f>IF(OR($A59="",$M59="Yes",$H59="",$I59=""),"",IF(AND(AR$6&gt;=$H59,AR$6&lt;=$I59),IF(AR$6&lt;$H59+ROUNDUP(($I59-$H59+1)*$L59,0),2,1),""))</x:f>
      </x:c>
      <x:c r="AS59" s="35" t="str">
        <x:f>IF(OR($A59="",$M59="Yes",$H59="",$I59=""),"",IF(AND(AS$6&gt;=$H59,AS$6&lt;=$I59),IF(AS$6&lt;$H59+ROUNDUP(($I59-$H59+1)*$L59,0),2,1),""))</x:f>
      </x:c>
      <x:c r="AT59" s="35" t="str">
        <x:f>IF(OR($A59="",$M59="Yes",$H59="",$I59=""),"",IF(AND(AT$6&gt;=$H59,AT$6&lt;=$I59),IF(AT$6&lt;$H59+ROUNDUP(($I59-$H59+1)*$L59,0),2,1),""))</x:f>
      </x:c>
      <x:c r="AU59" s="35" t="str">
        <x:f>IF(OR($A59="",$M59="Yes",$H59="",$I59=""),"",IF(AND(AU$6&gt;=$H59,AU$6&lt;=$I59),IF(AU$6&lt;$H59+ROUNDUP(($I59-$H59+1)*$L59,0),2,1),""))</x:f>
      </x:c>
      <x:c r="AV59" s="35" t="str">
        <x:f>IF(OR($A59="",$M59="Yes",$H59="",$I59=""),"",IF(AND(AV$6&gt;=$H59,AV$6&lt;=$I59),IF(AV$6&lt;$H59+ROUNDUP(($I59-$H59+1)*$L59,0),2,1),""))</x:f>
      </x:c>
      <x:c r="AW59" s="35" t="str">
        <x:f>IF(OR($A59="",$M59="Yes",$H59="",$I59=""),"",IF(AND(AW$6&gt;=$H59,AW$6&lt;=$I59),IF(AW$6&lt;$H59+ROUNDUP(($I59-$H59+1)*$L59,0),2,1),""))</x:f>
      </x:c>
      <x:c r="AX59" s="35" t="str">
        <x:f>IF(OR($A59="",$M59="Yes",$H59="",$I59=""),"",IF(AND(AX$6&gt;=$H59,AX$6&lt;=$I59),IF(AX$6&lt;$H59+ROUNDUP(($I59-$H59+1)*$L59,0),2,1),""))</x:f>
      </x:c>
      <x:c r="AY59" s="35" t="str">
        <x:f>IF(OR($A59="",$M59="Yes",$H59="",$I59=""),"",IF(AND(AY$6&gt;=$H59,AY$6&lt;=$I59),IF(AY$6&lt;$H59+ROUNDUP(($I59-$H59+1)*$L59,0),2,1),""))</x:f>
      </x:c>
      <x:c r="AZ59" s="35" t="str">
        <x:f>IF(OR($A59="",$M59="Yes",$H59="",$I59=""),"",IF(AND(AZ$6&gt;=$H59,AZ$6&lt;=$I59),IF(AZ$6&lt;$H59+ROUNDUP(($I59-$H59+1)*$L59,0),2,1),""))</x:f>
      </x:c>
      <x:c r="BA59" s="35" t="str">
        <x:f>IF(OR($A59="",$M59="Yes",$H59="",$I59=""),"",IF(AND(BA$6&gt;=$H59,BA$6&lt;=$I59),IF(BA$6&lt;$H59+ROUNDUP(($I59-$H59+1)*$L59,0),2,1),""))</x:f>
      </x:c>
      <x:c r="BB59" s="35" t="str">
        <x:f>IF(OR($A59="",$M59="Yes",$H59="",$I59=""),"",IF(AND(BB$6&gt;=$H59,BB$6&lt;=$I59),IF(BB$6&lt;$H59+ROUNDUP(($I59-$H59+1)*$L59,0),2,1),""))</x:f>
      </x:c>
      <x:c r="BC59" s="35" t="str">
        <x:f>IF(OR($A59="",$M59="Yes",$H59="",$I59=""),"",IF(AND(BC$6&gt;=$H59,BC$6&lt;=$I59),IF(BC$6&lt;$H59+ROUNDUP(($I59-$H59+1)*$L59,0),2,1),""))</x:f>
      </x:c>
      <x:c r="BD59" s="35" t="str">
        <x:f>IF(OR($A59="",$M59="Yes",$H59="",$I59=""),"",IF(AND(BD$6&gt;=$H59,BD$6&lt;=$I59),IF(BD$6&lt;$H59+ROUNDUP(($I59-$H59+1)*$L59,0),2,1),""))</x:f>
      </x:c>
      <x:c r="BE59" s="35" t="str">
        <x:f>IF(OR($A59="",$M59="Yes",$H59="",$I59=""),"",IF(AND(BE$6&gt;=$H59,BE$6&lt;=$I59),IF(BE$6&lt;$H59+ROUNDUP(($I59-$H59+1)*$L59,0),2,1),""))</x:f>
      </x:c>
      <x:c r="BF59" s="35" t="str">
        <x:f>IF(OR($A59="",$M59="Yes",$H59="",$I59=""),"",IF(AND(BF$6&gt;=$H59,BF$6&lt;=$I59),IF(BF$6&lt;$H59+ROUNDUP(($I59-$H59+1)*$L59,0),2,1),""))</x:f>
      </x:c>
      <x:c r="BG59" s="35" t="str">
        <x:f>IF(OR($A59="",$M59="Yes",$H59="",$I59=""),"",IF(AND(BG$6&gt;=$H59,BG$6&lt;=$I59),IF(BG$6&lt;$H59+ROUNDUP(($I59-$H59+1)*$L59,0),2,1),""))</x:f>
      </x:c>
      <x:c r="BH59" s="35" t="str">
        <x:f>IF(OR($A59="",$M59="Yes",$H59="",$I59=""),"",IF(AND(BH$6&gt;=$H59,BH$6&lt;=$I59),IF(BH$6&lt;$H59+ROUNDUP(($I59-$H59+1)*$L59,0),2,1),""))</x:f>
      </x:c>
      <x:c r="BI59" s="35" t="str">
        <x:f>IF(OR($A59="",$M59="Yes",$H59="",$I59=""),"",IF(AND(BI$6&gt;=$H59,BI$6&lt;=$I59),IF(BI$6&lt;$H59+ROUNDUP(($I59-$H59+1)*$L59,0),2,1),""))</x:f>
      </x:c>
      <x:c r="BJ59" s="35" t="str">
        <x:f>IF(OR($A59="",$M59="Yes",$H59="",$I59=""),"",IF(AND(BJ$6&gt;=$H59,BJ$6&lt;=$I59),IF(BJ$6&lt;$H59+ROUNDUP(($I59-$H59+1)*$L59,0),2,1),""))</x:f>
      </x:c>
      <x:c r="BK59" s="35" t="str">
        <x:f>IF(OR($A59="",$M59="Yes",$H59="",$I59=""),"",IF(AND(BK$6&gt;=$H59,BK$6&lt;=$I59),IF(BK$6&lt;$H59+ROUNDUP(($I59-$H59+1)*$L59,0),2,1),""))</x:f>
      </x:c>
      <x:c r="BL59" s="35" t="str">
        <x:f>IF(OR($A59="",$M59="Yes",$H59="",$I59=""),"",IF(AND(BL$6&gt;=$H59,BL$6&lt;=$I59),IF(BL$6&lt;$H59+ROUNDUP(($I59-$H59+1)*$L59,0),2,1),""))</x:f>
      </x:c>
      <x:c r="BM59" s="35" t="str">
        <x:f>IF(OR($A59="",$M59="Yes",$H59="",$I59=""),"",IF(AND(BM$6&gt;=$H59,BM$6&lt;=$I59),IF(BM$6&lt;$H59+ROUNDUP(($I59-$H59+1)*$L59,0),2,1),""))</x:f>
      </x:c>
      <x:c r="BN59" s="35" t="str">
        <x:f>IF(OR($A59="",$M59="Yes",$H59="",$I59=""),"",IF(AND(BN$6&gt;=$H59,BN$6&lt;=$I59),IF(BN$6&lt;$H59+ROUNDUP(($I59-$H59+1)*$L59,0),2,1),""))</x:f>
      </x:c>
      <x:c r="BO59" s="35" t="str">
        <x:f>IF(OR($A59="",$M59="Yes",$H59="",$I59=""),"",IF(AND(BO$6&gt;=$H59,BO$6&lt;=$I59),IF(BO$6&lt;$H59+ROUNDUP(($I59-$H59+1)*$L59,0),2,1),""))</x:f>
      </x:c>
      <x:c r="BP59" s="35" t="str">
        <x:f>IF(OR($A59="",$M59="Yes",$H59="",$I59=""),"",IF(AND(BP$6&gt;=$H59,BP$6&lt;=$I59),IF(BP$6&lt;$H59+ROUNDUP(($I59-$H59+1)*$L59,0),2,1),""))</x:f>
      </x:c>
      <x:c r="BQ59" s="35" t="str">
        <x:f>IF(OR($A59="",$M59="Yes",$H59="",$I59=""),"",IF(AND(BQ$6&gt;=$H59,BQ$6&lt;=$I59),IF(BQ$6&lt;$H59+ROUNDUP(($I59-$H59+1)*$L59,0),2,1),""))</x:f>
      </x:c>
      <x:c r="BR59" s="35" t="str">
        <x:f>IF(OR($A59="",$M59="Yes",$H59="",$I59=""),"",IF(AND(BR$6&gt;=$H59,BR$6&lt;=$I59),IF(BR$6&lt;$H59+ROUNDUP(($I59-$H59+1)*$L59,0),2,1),""))</x:f>
      </x:c>
      <x:c r="BS59" s="35" t="str">
        <x:f>IF(OR($A59="",$M59="Yes",$H59="",$I59=""),"",IF(AND(BS$6&gt;=$H59,BS$6&lt;=$I59),IF(BS$6&lt;$H59+ROUNDUP(($I59-$H59+1)*$L59,0),2,1),""))</x:f>
      </x:c>
      <x:c r="BT59" s="35" t="str">
        <x:f>IF(OR($A59="",$M59="Yes",$H59="",$I59=""),"",IF(AND(BT$6&gt;=$H59,BT$6&lt;=$I59),IF(BT$6&lt;$H59+ROUNDUP(($I59-$H59+1)*$L59,0),2,1),""))</x:f>
      </x:c>
      <x:c r="BU59" s="35" t="str">
        <x:f>IF(OR($A59="",$M59="Yes",$H59="",$I59=""),"",IF(AND(BU$6&gt;=$H59,BU$6&lt;=$I59),IF(BU$6&lt;$H59+ROUNDUP(($I59-$H59+1)*$L59,0),2,1),""))</x:f>
      </x:c>
      <x:c r="BV59" s="35" t="str">
        <x:f>IF(OR($A59="",$M59="Yes",$H59="",$I59=""),"",IF(AND(BV$6&gt;=$H59,BV$6&lt;=$I59),IF(BV$6&lt;$H59+ROUNDUP(($I59-$H59+1)*$L59,0),2,1),""))</x:f>
      </x:c>
      <x:c r="BW59" s="35" t="str">
        <x:f>IF(OR($A59="",$M59="Yes",$H59="",$I59=""),"",IF(AND(BW$6&gt;=$H59,BW$6&lt;=$I59),IF(BW$6&lt;$H59+ROUNDUP(($I59-$H59+1)*$L59,0),2,1),""))</x:f>
      </x:c>
      <x:c r="BX59" s="35" t="str">
        <x:f>IF(OR($A59="",$M59="Yes",$H59="",$I59=""),"",IF(AND(BX$6&gt;=$H59,BX$6&lt;=$I59),IF(BX$6&lt;$H59+ROUNDUP(($I59-$H59+1)*$L59,0),2,1),""))</x:f>
      </x:c>
      <x:c r="BY59" s="35" t="str">
        <x:f>IF(OR($A59="",$M59="Yes",$H59="",$I59=""),"",IF(AND(BY$6&gt;=$H59,BY$6&lt;=$I59),IF(BY$6&lt;$H59+ROUNDUP(($I59-$H59+1)*$L59,0),2,1),""))</x:f>
      </x:c>
      <x:c r="BZ59" s="35" t="str">
        <x:f>IF(OR($A59="",$M59="Yes",$H59="",$I59=""),"",IF(AND(BZ$6&gt;=$H59,BZ$6&lt;=$I59),IF(BZ$6&lt;$H59+ROUNDUP(($I59-$H59+1)*$L59,0),2,1),""))</x:f>
      </x:c>
      <x:c r="CA59" s="35" t="str">
        <x:f>IF(OR($A59="",$M59="Yes",$H59="",$I59=""),"",IF(AND(CA$6&gt;=$H59,CA$6&lt;=$I59),IF(CA$6&lt;$H59+ROUNDUP(($I59-$H59+1)*$L59,0),2,1),""))</x:f>
      </x:c>
    </x:row>
    <x:row r="60" ht="24" customHeight="1">
      <x:c r="A60" s="5"/>
      <x:c r="B60" s="5"/>
      <x:c r="C60" s="5"/>
      <x:c r="D60" s="5"/>
      <x:c r="E60" s="5"/>
      <x:c r="F60" s="5"/>
      <x:c r="G60" s="5"/>
      <x:c r="H60" s="10"/>
      <x:c r="I60" s="10"/>
      <x:c r="J60" s="10"/>
      <x:c r="K60" s="10"/>
      <x:c r="L60" s="11"/>
      <x:c r="M60" s="5"/>
      <x:c r="N60" s="16" t="str">
        <x:f>IF(A60="","",IF(M60="Yes","Cancelled",IF(ISBLANK(L60),"Missing %",IF(L60&gt;=1,"Completed",IF(OR(L60&gt;0,NOT(ISBLANK(J60))),"In progress","Not started")))))</x:f>
      </x:c>
      <x:c r="O60" s="16" t="str">
        <x:f>IF(OR(A60="",N60="Completed",N60="Cancelled"),"",IF(ISBLANK(I60),"Missing deadline",IF(I60&lt;'Dashboard'!$B$5,"Overdue",IF(I60='Dashboard'!$B$5,"Due today",IF(I60&lt;='Dashboard'!$B$5+'Dashboard'!$B$6,"Due soon",IF(AND(N60="Not started",H60&lt;'Dashboard'!$B$5),"Starting late",""))))))</x:f>
      </x:c>
      <x:c r="P60" s="5"/>
      <x:c r="Q60" s="16" t="str">
        <x:f>IF(A60="","",IF(COUNTIFS('Tasks &amp; Gantt'!$A$7:$A$155,A60)&gt;1,"Duplicate task ID",IF(COUNTIFS('Campaigns &amp; Budget'!$A$7:$A$8,B60)&lt;&gt;1,"Unknown campaign",IF(OR(ISBLANK(H60),ISBLANK(I60),E60="",ISBLANK(L60)),"Missing dates / PIC / %",IF(OR(L60&lt;0,L60&gt;1),"Invalid completion",IF(I60&lt;H60,"Deadline before start",IF(AND(NOT(ISBLANK(K60)),L60&lt;&gt;1),"Finish entered but not 100%",IF(AND(NOT(ISBLANK(J60)),NOT(ISBLANK(K60)),K60&lt;J60),"Finish before start",""))))))))</x:f>
      </x:c>
      <x:c r="T60" s="35" t="str">
        <x:f>IF(OR($A60="",$M60="Yes",$H60="",$I60=""),"",IF(AND(T$6&gt;=$H60,T$6&lt;=$I60),IF(T$6&lt;$H60+ROUNDUP(($I60-$H60+1)*$L60,0),2,1),""))</x:f>
      </x:c>
      <x:c r="U60" s="35" t="str">
        <x:f>IF(OR($A60="",$M60="Yes",$H60="",$I60=""),"",IF(AND(U$6&gt;=$H60,U$6&lt;=$I60),IF(U$6&lt;$H60+ROUNDUP(($I60-$H60+1)*$L60,0),2,1),""))</x:f>
      </x:c>
      <x:c r="V60" s="35" t="str">
        <x:f>IF(OR($A60="",$M60="Yes",$H60="",$I60=""),"",IF(AND(V$6&gt;=$H60,V$6&lt;=$I60),IF(V$6&lt;$H60+ROUNDUP(($I60-$H60+1)*$L60,0),2,1),""))</x:f>
      </x:c>
      <x:c r="W60" s="35" t="str">
        <x:f>IF(OR($A60="",$M60="Yes",$H60="",$I60=""),"",IF(AND(W$6&gt;=$H60,W$6&lt;=$I60),IF(W$6&lt;$H60+ROUNDUP(($I60-$H60+1)*$L60,0),2,1),""))</x:f>
      </x:c>
      <x:c r="X60" s="35" t="str">
        <x:f>IF(OR($A60="",$M60="Yes",$H60="",$I60=""),"",IF(AND(X$6&gt;=$H60,X$6&lt;=$I60),IF(X$6&lt;$H60+ROUNDUP(($I60-$H60+1)*$L60,0),2,1),""))</x:f>
      </x:c>
      <x:c r="Y60" s="35" t="str">
        <x:f>IF(OR($A60="",$M60="Yes",$H60="",$I60=""),"",IF(AND(Y$6&gt;=$H60,Y$6&lt;=$I60),IF(Y$6&lt;$H60+ROUNDUP(($I60-$H60+1)*$L60,0),2,1),""))</x:f>
      </x:c>
      <x:c r="Z60" s="35" t="str">
        <x:f>IF(OR($A60="",$M60="Yes",$H60="",$I60=""),"",IF(AND(Z$6&gt;=$H60,Z$6&lt;=$I60),IF(Z$6&lt;$H60+ROUNDUP(($I60-$H60+1)*$L60,0),2,1),""))</x:f>
      </x:c>
      <x:c r="AA60" s="35" t="str">
        <x:f>IF(OR($A60="",$M60="Yes",$H60="",$I60=""),"",IF(AND(AA$6&gt;=$H60,AA$6&lt;=$I60),IF(AA$6&lt;$H60+ROUNDUP(($I60-$H60+1)*$L60,0),2,1),""))</x:f>
      </x:c>
      <x:c r="AB60" s="35" t="str">
        <x:f>IF(OR($A60="",$M60="Yes",$H60="",$I60=""),"",IF(AND(AB$6&gt;=$H60,AB$6&lt;=$I60),IF(AB$6&lt;$H60+ROUNDUP(($I60-$H60+1)*$L60,0),2,1),""))</x:f>
      </x:c>
      <x:c r="AC60" s="35" t="str">
        <x:f>IF(OR($A60="",$M60="Yes",$H60="",$I60=""),"",IF(AND(AC$6&gt;=$H60,AC$6&lt;=$I60),IF(AC$6&lt;$H60+ROUNDUP(($I60-$H60+1)*$L60,0),2,1),""))</x:f>
      </x:c>
      <x:c r="AD60" s="35" t="str">
        <x:f>IF(OR($A60="",$M60="Yes",$H60="",$I60=""),"",IF(AND(AD$6&gt;=$H60,AD$6&lt;=$I60),IF(AD$6&lt;$H60+ROUNDUP(($I60-$H60+1)*$L60,0),2,1),""))</x:f>
      </x:c>
      <x:c r="AE60" s="35" t="str">
        <x:f>IF(OR($A60="",$M60="Yes",$H60="",$I60=""),"",IF(AND(AE$6&gt;=$H60,AE$6&lt;=$I60),IF(AE$6&lt;$H60+ROUNDUP(($I60-$H60+1)*$L60,0),2,1),""))</x:f>
      </x:c>
      <x:c r="AF60" s="35" t="str">
        <x:f>IF(OR($A60="",$M60="Yes",$H60="",$I60=""),"",IF(AND(AF$6&gt;=$H60,AF$6&lt;=$I60),IF(AF$6&lt;$H60+ROUNDUP(($I60-$H60+1)*$L60,0),2,1),""))</x:f>
      </x:c>
      <x:c r="AG60" s="35" t="str">
        <x:f>IF(OR($A60="",$M60="Yes",$H60="",$I60=""),"",IF(AND(AG$6&gt;=$H60,AG$6&lt;=$I60),IF(AG$6&lt;$H60+ROUNDUP(($I60-$H60+1)*$L60,0),2,1),""))</x:f>
      </x:c>
      <x:c r="AH60" s="35" t="str">
        <x:f>IF(OR($A60="",$M60="Yes",$H60="",$I60=""),"",IF(AND(AH$6&gt;=$H60,AH$6&lt;=$I60),IF(AH$6&lt;$H60+ROUNDUP(($I60-$H60+1)*$L60,0),2,1),""))</x:f>
      </x:c>
      <x:c r="AI60" s="35" t="str">
        <x:f>IF(OR($A60="",$M60="Yes",$H60="",$I60=""),"",IF(AND(AI$6&gt;=$H60,AI$6&lt;=$I60),IF(AI$6&lt;$H60+ROUNDUP(($I60-$H60+1)*$L60,0),2,1),""))</x:f>
      </x:c>
      <x:c r="AJ60" s="35" t="str">
        <x:f>IF(OR($A60="",$M60="Yes",$H60="",$I60=""),"",IF(AND(AJ$6&gt;=$H60,AJ$6&lt;=$I60),IF(AJ$6&lt;$H60+ROUNDUP(($I60-$H60+1)*$L60,0),2,1),""))</x:f>
      </x:c>
      <x:c r="AK60" s="35" t="str">
        <x:f>IF(OR($A60="",$M60="Yes",$H60="",$I60=""),"",IF(AND(AK$6&gt;=$H60,AK$6&lt;=$I60),IF(AK$6&lt;$H60+ROUNDUP(($I60-$H60+1)*$L60,0),2,1),""))</x:f>
      </x:c>
      <x:c r="AL60" s="35" t="str">
        <x:f>IF(OR($A60="",$M60="Yes",$H60="",$I60=""),"",IF(AND(AL$6&gt;=$H60,AL$6&lt;=$I60),IF(AL$6&lt;$H60+ROUNDUP(($I60-$H60+1)*$L60,0),2,1),""))</x:f>
      </x:c>
      <x:c r="AM60" s="35" t="str">
        <x:f>IF(OR($A60="",$M60="Yes",$H60="",$I60=""),"",IF(AND(AM$6&gt;=$H60,AM$6&lt;=$I60),IF(AM$6&lt;$H60+ROUNDUP(($I60-$H60+1)*$L60,0),2,1),""))</x:f>
      </x:c>
      <x:c r="AN60" s="35" t="str">
        <x:f>IF(OR($A60="",$M60="Yes",$H60="",$I60=""),"",IF(AND(AN$6&gt;=$H60,AN$6&lt;=$I60),IF(AN$6&lt;$H60+ROUNDUP(($I60-$H60+1)*$L60,0),2,1),""))</x:f>
      </x:c>
      <x:c r="AO60" s="35" t="str">
        <x:f>IF(OR($A60="",$M60="Yes",$H60="",$I60=""),"",IF(AND(AO$6&gt;=$H60,AO$6&lt;=$I60),IF(AO$6&lt;$H60+ROUNDUP(($I60-$H60+1)*$L60,0),2,1),""))</x:f>
      </x:c>
      <x:c r="AP60" s="35" t="str">
        <x:f>IF(OR($A60="",$M60="Yes",$H60="",$I60=""),"",IF(AND(AP$6&gt;=$H60,AP$6&lt;=$I60),IF(AP$6&lt;$H60+ROUNDUP(($I60-$H60+1)*$L60,0),2,1),""))</x:f>
      </x:c>
      <x:c r="AQ60" s="35" t="str">
        <x:f>IF(OR($A60="",$M60="Yes",$H60="",$I60=""),"",IF(AND(AQ$6&gt;=$H60,AQ$6&lt;=$I60),IF(AQ$6&lt;$H60+ROUNDUP(($I60-$H60+1)*$L60,0),2,1),""))</x:f>
      </x:c>
      <x:c r="AR60" s="35" t="str">
        <x:f>IF(OR($A60="",$M60="Yes",$H60="",$I60=""),"",IF(AND(AR$6&gt;=$H60,AR$6&lt;=$I60),IF(AR$6&lt;$H60+ROUNDUP(($I60-$H60+1)*$L60,0),2,1),""))</x:f>
      </x:c>
      <x:c r="AS60" s="35" t="str">
        <x:f>IF(OR($A60="",$M60="Yes",$H60="",$I60=""),"",IF(AND(AS$6&gt;=$H60,AS$6&lt;=$I60),IF(AS$6&lt;$H60+ROUNDUP(($I60-$H60+1)*$L60,0),2,1),""))</x:f>
      </x:c>
      <x:c r="AT60" s="35" t="str">
        <x:f>IF(OR($A60="",$M60="Yes",$H60="",$I60=""),"",IF(AND(AT$6&gt;=$H60,AT$6&lt;=$I60),IF(AT$6&lt;$H60+ROUNDUP(($I60-$H60+1)*$L60,0),2,1),""))</x:f>
      </x:c>
      <x:c r="AU60" s="35" t="str">
        <x:f>IF(OR($A60="",$M60="Yes",$H60="",$I60=""),"",IF(AND(AU$6&gt;=$H60,AU$6&lt;=$I60),IF(AU$6&lt;$H60+ROUNDUP(($I60-$H60+1)*$L60,0),2,1),""))</x:f>
      </x:c>
      <x:c r="AV60" s="35" t="str">
        <x:f>IF(OR($A60="",$M60="Yes",$H60="",$I60=""),"",IF(AND(AV$6&gt;=$H60,AV$6&lt;=$I60),IF(AV$6&lt;$H60+ROUNDUP(($I60-$H60+1)*$L60,0),2,1),""))</x:f>
      </x:c>
      <x:c r="AW60" s="35" t="str">
        <x:f>IF(OR($A60="",$M60="Yes",$H60="",$I60=""),"",IF(AND(AW$6&gt;=$H60,AW$6&lt;=$I60),IF(AW$6&lt;$H60+ROUNDUP(($I60-$H60+1)*$L60,0),2,1),""))</x:f>
      </x:c>
      <x:c r="AX60" s="35" t="str">
        <x:f>IF(OR($A60="",$M60="Yes",$H60="",$I60=""),"",IF(AND(AX$6&gt;=$H60,AX$6&lt;=$I60),IF(AX$6&lt;$H60+ROUNDUP(($I60-$H60+1)*$L60,0),2,1),""))</x:f>
      </x:c>
      <x:c r="AY60" s="35" t="str">
        <x:f>IF(OR($A60="",$M60="Yes",$H60="",$I60=""),"",IF(AND(AY$6&gt;=$H60,AY$6&lt;=$I60),IF(AY$6&lt;$H60+ROUNDUP(($I60-$H60+1)*$L60,0),2,1),""))</x:f>
      </x:c>
      <x:c r="AZ60" s="35" t="str">
        <x:f>IF(OR($A60="",$M60="Yes",$H60="",$I60=""),"",IF(AND(AZ$6&gt;=$H60,AZ$6&lt;=$I60),IF(AZ$6&lt;$H60+ROUNDUP(($I60-$H60+1)*$L60,0),2,1),""))</x:f>
      </x:c>
      <x:c r="BA60" s="35" t="str">
        <x:f>IF(OR($A60="",$M60="Yes",$H60="",$I60=""),"",IF(AND(BA$6&gt;=$H60,BA$6&lt;=$I60),IF(BA$6&lt;$H60+ROUNDUP(($I60-$H60+1)*$L60,0),2,1),""))</x:f>
      </x:c>
      <x:c r="BB60" s="35" t="str">
        <x:f>IF(OR($A60="",$M60="Yes",$H60="",$I60=""),"",IF(AND(BB$6&gt;=$H60,BB$6&lt;=$I60),IF(BB$6&lt;$H60+ROUNDUP(($I60-$H60+1)*$L60,0),2,1),""))</x:f>
      </x:c>
      <x:c r="BC60" s="35" t="str">
        <x:f>IF(OR($A60="",$M60="Yes",$H60="",$I60=""),"",IF(AND(BC$6&gt;=$H60,BC$6&lt;=$I60),IF(BC$6&lt;$H60+ROUNDUP(($I60-$H60+1)*$L60,0),2,1),""))</x:f>
      </x:c>
      <x:c r="BD60" s="35" t="str">
        <x:f>IF(OR($A60="",$M60="Yes",$H60="",$I60=""),"",IF(AND(BD$6&gt;=$H60,BD$6&lt;=$I60),IF(BD$6&lt;$H60+ROUNDUP(($I60-$H60+1)*$L60,0),2,1),""))</x:f>
      </x:c>
      <x:c r="BE60" s="35" t="str">
        <x:f>IF(OR($A60="",$M60="Yes",$H60="",$I60=""),"",IF(AND(BE$6&gt;=$H60,BE$6&lt;=$I60),IF(BE$6&lt;$H60+ROUNDUP(($I60-$H60+1)*$L60,0),2,1),""))</x:f>
      </x:c>
      <x:c r="BF60" s="35" t="str">
        <x:f>IF(OR($A60="",$M60="Yes",$H60="",$I60=""),"",IF(AND(BF$6&gt;=$H60,BF$6&lt;=$I60),IF(BF$6&lt;$H60+ROUNDUP(($I60-$H60+1)*$L60,0),2,1),""))</x:f>
      </x:c>
      <x:c r="BG60" s="35" t="str">
        <x:f>IF(OR($A60="",$M60="Yes",$H60="",$I60=""),"",IF(AND(BG$6&gt;=$H60,BG$6&lt;=$I60),IF(BG$6&lt;$H60+ROUNDUP(($I60-$H60+1)*$L60,0),2,1),""))</x:f>
      </x:c>
      <x:c r="BH60" s="35" t="str">
        <x:f>IF(OR($A60="",$M60="Yes",$H60="",$I60=""),"",IF(AND(BH$6&gt;=$H60,BH$6&lt;=$I60),IF(BH$6&lt;$H60+ROUNDUP(($I60-$H60+1)*$L60,0),2,1),""))</x:f>
      </x:c>
      <x:c r="BI60" s="35" t="str">
        <x:f>IF(OR($A60="",$M60="Yes",$H60="",$I60=""),"",IF(AND(BI$6&gt;=$H60,BI$6&lt;=$I60),IF(BI$6&lt;$H60+ROUNDUP(($I60-$H60+1)*$L60,0),2,1),""))</x:f>
      </x:c>
      <x:c r="BJ60" s="35" t="str">
        <x:f>IF(OR($A60="",$M60="Yes",$H60="",$I60=""),"",IF(AND(BJ$6&gt;=$H60,BJ$6&lt;=$I60),IF(BJ$6&lt;$H60+ROUNDUP(($I60-$H60+1)*$L60,0),2,1),""))</x:f>
      </x:c>
      <x:c r="BK60" s="35" t="str">
        <x:f>IF(OR($A60="",$M60="Yes",$H60="",$I60=""),"",IF(AND(BK$6&gt;=$H60,BK$6&lt;=$I60),IF(BK$6&lt;$H60+ROUNDUP(($I60-$H60+1)*$L60,0),2,1),""))</x:f>
      </x:c>
      <x:c r="BL60" s="35" t="str">
        <x:f>IF(OR($A60="",$M60="Yes",$H60="",$I60=""),"",IF(AND(BL$6&gt;=$H60,BL$6&lt;=$I60),IF(BL$6&lt;$H60+ROUNDUP(($I60-$H60+1)*$L60,0),2,1),""))</x:f>
      </x:c>
      <x:c r="BM60" s="35" t="str">
        <x:f>IF(OR($A60="",$M60="Yes",$H60="",$I60=""),"",IF(AND(BM$6&gt;=$H60,BM$6&lt;=$I60),IF(BM$6&lt;$H60+ROUNDUP(($I60-$H60+1)*$L60,0),2,1),""))</x:f>
      </x:c>
      <x:c r="BN60" s="35" t="str">
        <x:f>IF(OR($A60="",$M60="Yes",$H60="",$I60=""),"",IF(AND(BN$6&gt;=$H60,BN$6&lt;=$I60),IF(BN$6&lt;$H60+ROUNDUP(($I60-$H60+1)*$L60,0),2,1),""))</x:f>
      </x:c>
      <x:c r="BO60" s="35" t="str">
        <x:f>IF(OR($A60="",$M60="Yes",$H60="",$I60=""),"",IF(AND(BO$6&gt;=$H60,BO$6&lt;=$I60),IF(BO$6&lt;$H60+ROUNDUP(($I60-$H60+1)*$L60,0),2,1),""))</x:f>
      </x:c>
      <x:c r="BP60" s="35" t="str">
        <x:f>IF(OR($A60="",$M60="Yes",$H60="",$I60=""),"",IF(AND(BP$6&gt;=$H60,BP$6&lt;=$I60),IF(BP$6&lt;$H60+ROUNDUP(($I60-$H60+1)*$L60,0),2,1),""))</x:f>
      </x:c>
      <x:c r="BQ60" s="35" t="str">
        <x:f>IF(OR($A60="",$M60="Yes",$H60="",$I60=""),"",IF(AND(BQ$6&gt;=$H60,BQ$6&lt;=$I60),IF(BQ$6&lt;$H60+ROUNDUP(($I60-$H60+1)*$L60,0),2,1),""))</x:f>
      </x:c>
      <x:c r="BR60" s="35" t="str">
        <x:f>IF(OR($A60="",$M60="Yes",$H60="",$I60=""),"",IF(AND(BR$6&gt;=$H60,BR$6&lt;=$I60),IF(BR$6&lt;$H60+ROUNDUP(($I60-$H60+1)*$L60,0),2,1),""))</x:f>
      </x:c>
      <x:c r="BS60" s="35" t="str">
        <x:f>IF(OR($A60="",$M60="Yes",$H60="",$I60=""),"",IF(AND(BS$6&gt;=$H60,BS$6&lt;=$I60),IF(BS$6&lt;$H60+ROUNDUP(($I60-$H60+1)*$L60,0),2,1),""))</x:f>
      </x:c>
      <x:c r="BT60" s="35" t="str">
        <x:f>IF(OR($A60="",$M60="Yes",$H60="",$I60=""),"",IF(AND(BT$6&gt;=$H60,BT$6&lt;=$I60),IF(BT$6&lt;$H60+ROUNDUP(($I60-$H60+1)*$L60,0),2,1),""))</x:f>
      </x:c>
      <x:c r="BU60" s="35" t="str">
        <x:f>IF(OR($A60="",$M60="Yes",$H60="",$I60=""),"",IF(AND(BU$6&gt;=$H60,BU$6&lt;=$I60),IF(BU$6&lt;$H60+ROUNDUP(($I60-$H60+1)*$L60,0),2,1),""))</x:f>
      </x:c>
      <x:c r="BV60" s="35" t="str">
        <x:f>IF(OR($A60="",$M60="Yes",$H60="",$I60=""),"",IF(AND(BV$6&gt;=$H60,BV$6&lt;=$I60),IF(BV$6&lt;$H60+ROUNDUP(($I60-$H60+1)*$L60,0),2,1),""))</x:f>
      </x:c>
      <x:c r="BW60" s="35" t="str">
        <x:f>IF(OR($A60="",$M60="Yes",$H60="",$I60=""),"",IF(AND(BW$6&gt;=$H60,BW$6&lt;=$I60),IF(BW$6&lt;$H60+ROUNDUP(($I60-$H60+1)*$L60,0),2,1),""))</x:f>
      </x:c>
      <x:c r="BX60" s="35" t="str">
        <x:f>IF(OR($A60="",$M60="Yes",$H60="",$I60=""),"",IF(AND(BX$6&gt;=$H60,BX$6&lt;=$I60),IF(BX$6&lt;$H60+ROUNDUP(($I60-$H60+1)*$L60,0),2,1),""))</x:f>
      </x:c>
      <x:c r="BY60" s="35" t="str">
        <x:f>IF(OR($A60="",$M60="Yes",$H60="",$I60=""),"",IF(AND(BY$6&gt;=$H60,BY$6&lt;=$I60),IF(BY$6&lt;$H60+ROUNDUP(($I60-$H60+1)*$L60,0),2,1),""))</x:f>
      </x:c>
      <x:c r="BZ60" s="35" t="str">
        <x:f>IF(OR($A60="",$M60="Yes",$H60="",$I60=""),"",IF(AND(BZ$6&gt;=$H60,BZ$6&lt;=$I60),IF(BZ$6&lt;$H60+ROUNDUP(($I60-$H60+1)*$L60,0),2,1),""))</x:f>
      </x:c>
      <x:c r="CA60" s="35" t="str">
        <x:f>IF(OR($A60="",$M60="Yes",$H60="",$I60=""),"",IF(AND(CA$6&gt;=$H60,CA$6&lt;=$I60),IF(CA$6&lt;$H60+ROUNDUP(($I60-$H60+1)*$L60,0),2,1),""))</x:f>
      </x:c>
    </x:row>
    <x:row r="61" ht="24" customHeight="1">
      <x:c r="A61" s="5"/>
      <x:c r="B61" s="5"/>
      <x:c r="C61" s="5"/>
      <x:c r="D61" s="5"/>
      <x:c r="E61" s="5"/>
      <x:c r="F61" s="5"/>
      <x:c r="G61" s="5"/>
      <x:c r="H61" s="10"/>
      <x:c r="I61" s="10"/>
      <x:c r="J61" s="10"/>
      <x:c r="K61" s="10"/>
      <x:c r="L61" s="11"/>
      <x:c r="M61" s="5"/>
      <x:c r="N61" s="16" t="str">
        <x:f>IF(A61="","",IF(M61="Yes","Cancelled",IF(ISBLANK(L61),"Missing %",IF(L61&gt;=1,"Completed",IF(OR(L61&gt;0,NOT(ISBLANK(J61))),"In progress","Not started")))))</x:f>
      </x:c>
      <x:c r="O61" s="16" t="str">
        <x:f>IF(OR(A61="",N61="Completed",N61="Cancelled"),"",IF(ISBLANK(I61),"Missing deadline",IF(I61&lt;'Dashboard'!$B$5,"Overdue",IF(I61='Dashboard'!$B$5,"Due today",IF(I61&lt;='Dashboard'!$B$5+'Dashboard'!$B$6,"Due soon",IF(AND(N61="Not started",H61&lt;'Dashboard'!$B$5),"Starting late",""))))))</x:f>
      </x:c>
      <x:c r="P61" s="5"/>
      <x:c r="Q61" s="16" t="str">
        <x:f>IF(A61="","",IF(COUNTIFS('Tasks &amp; Gantt'!$A$7:$A$155,A61)&gt;1,"Duplicate task ID",IF(COUNTIFS('Campaigns &amp; Budget'!$A$7:$A$8,B61)&lt;&gt;1,"Unknown campaign",IF(OR(ISBLANK(H61),ISBLANK(I61),E61="",ISBLANK(L61)),"Missing dates / PIC / %",IF(OR(L61&lt;0,L61&gt;1),"Invalid completion",IF(I61&lt;H61,"Deadline before start",IF(AND(NOT(ISBLANK(K61)),L61&lt;&gt;1),"Finish entered but not 100%",IF(AND(NOT(ISBLANK(J61)),NOT(ISBLANK(K61)),K61&lt;J61),"Finish before start",""))))))))</x:f>
      </x:c>
      <x:c r="T61" s="35" t="str">
        <x:f>IF(OR($A61="",$M61="Yes",$H61="",$I61=""),"",IF(AND(T$6&gt;=$H61,T$6&lt;=$I61),IF(T$6&lt;$H61+ROUNDUP(($I61-$H61+1)*$L61,0),2,1),""))</x:f>
      </x:c>
      <x:c r="U61" s="35" t="str">
        <x:f>IF(OR($A61="",$M61="Yes",$H61="",$I61=""),"",IF(AND(U$6&gt;=$H61,U$6&lt;=$I61),IF(U$6&lt;$H61+ROUNDUP(($I61-$H61+1)*$L61,0),2,1),""))</x:f>
      </x:c>
      <x:c r="V61" s="35" t="str">
        <x:f>IF(OR($A61="",$M61="Yes",$H61="",$I61=""),"",IF(AND(V$6&gt;=$H61,V$6&lt;=$I61),IF(V$6&lt;$H61+ROUNDUP(($I61-$H61+1)*$L61,0),2,1),""))</x:f>
      </x:c>
      <x:c r="W61" s="35" t="str">
        <x:f>IF(OR($A61="",$M61="Yes",$H61="",$I61=""),"",IF(AND(W$6&gt;=$H61,W$6&lt;=$I61),IF(W$6&lt;$H61+ROUNDUP(($I61-$H61+1)*$L61,0),2,1),""))</x:f>
      </x:c>
      <x:c r="X61" s="35" t="str">
        <x:f>IF(OR($A61="",$M61="Yes",$H61="",$I61=""),"",IF(AND(X$6&gt;=$H61,X$6&lt;=$I61),IF(X$6&lt;$H61+ROUNDUP(($I61-$H61+1)*$L61,0),2,1),""))</x:f>
      </x:c>
      <x:c r="Y61" s="35" t="str">
        <x:f>IF(OR($A61="",$M61="Yes",$H61="",$I61=""),"",IF(AND(Y$6&gt;=$H61,Y$6&lt;=$I61),IF(Y$6&lt;$H61+ROUNDUP(($I61-$H61+1)*$L61,0),2,1),""))</x:f>
      </x:c>
      <x:c r="Z61" s="35" t="str">
        <x:f>IF(OR($A61="",$M61="Yes",$H61="",$I61=""),"",IF(AND(Z$6&gt;=$H61,Z$6&lt;=$I61),IF(Z$6&lt;$H61+ROUNDUP(($I61-$H61+1)*$L61,0),2,1),""))</x:f>
      </x:c>
      <x:c r="AA61" s="35" t="str">
        <x:f>IF(OR($A61="",$M61="Yes",$H61="",$I61=""),"",IF(AND(AA$6&gt;=$H61,AA$6&lt;=$I61),IF(AA$6&lt;$H61+ROUNDUP(($I61-$H61+1)*$L61,0),2,1),""))</x:f>
      </x:c>
      <x:c r="AB61" s="35" t="str">
        <x:f>IF(OR($A61="",$M61="Yes",$H61="",$I61=""),"",IF(AND(AB$6&gt;=$H61,AB$6&lt;=$I61),IF(AB$6&lt;$H61+ROUNDUP(($I61-$H61+1)*$L61,0),2,1),""))</x:f>
      </x:c>
      <x:c r="AC61" s="35" t="str">
        <x:f>IF(OR($A61="",$M61="Yes",$H61="",$I61=""),"",IF(AND(AC$6&gt;=$H61,AC$6&lt;=$I61),IF(AC$6&lt;$H61+ROUNDUP(($I61-$H61+1)*$L61,0),2,1),""))</x:f>
      </x:c>
      <x:c r="AD61" s="35" t="str">
        <x:f>IF(OR($A61="",$M61="Yes",$H61="",$I61=""),"",IF(AND(AD$6&gt;=$H61,AD$6&lt;=$I61),IF(AD$6&lt;$H61+ROUNDUP(($I61-$H61+1)*$L61,0),2,1),""))</x:f>
      </x:c>
      <x:c r="AE61" s="35" t="str">
        <x:f>IF(OR($A61="",$M61="Yes",$H61="",$I61=""),"",IF(AND(AE$6&gt;=$H61,AE$6&lt;=$I61),IF(AE$6&lt;$H61+ROUNDUP(($I61-$H61+1)*$L61,0),2,1),""))</x:f>
      </x:c>
      <x:c r="AF61" s="35" t="str">
        <x:f>IF(OR($A61="",$M61="Yes",$H61="",$I61=""),"",IF(AND(AF$6&gt;=$H61,AF$6&lt;=$I61),IF(AF$6&lt;$H61+ROUNDUP(($I61-$H61+1)*$L61,0),2,1),""))</x:f>
      </x:c>
      <x:c r="AG61" s="35" t="str">
        <x:f>IF(OR($A61="",$M61="Yes",$H61="",$I61=""),"",IF(AND(AG$6&gt;=$H61,AG$6&lt;=$I61),IF(AG$6&lt;$H61+ROUNDUP(($I61-$H61+1)*$L61,0),2,1),""))</x:f>
      </x:c>
      <x:c r="AH61" s="35" t="str">
        <x:f>IF(OR($A61="",$M61="Yes",$H61="",$I61=""),"",IF(AND(AH$6&gt;=$H61,AH$6&lt;=$I61),IF(AH$6&lt;$H61+ROUNDUP(($I61-$H61+1)*$L61,0),2,1),""))</x:f>
      </x:c>
      <x:c r="AI61" s="35" t="str">
        <x:f>IF(OR($A61="",$M61="Yes",$H61="",$I61=""),"",IF(AND(AI$6&gt;=$H61,AI$6&lt;=$I61),IF(AI$6&lt;$H61+ROUNDUP(($I61-$H61+1)*$L61,0),2,1),""))</x:f>
      </x:c>
      <x:c r="AJ61" s="35" t="str">
        <x:f>IF(OR($A61="",$M61="Yes",$H61="",$I61=""),"",IF(AND(AJ$6&gt;=$H61,AJ$6&lt;=$I61),IF(AJ$6&lt;$H61+ROUNDUP(($I61-$H61+1)*$L61,0),2,1),""))</x:f>
      </x:c>
      <x:c r="AK61" s="35" t="str">
        <x:f>IF(OR($A61="",$M61="Yes",$H61="",$I61=""),"",IF(AND(AK$6&gt;=$H61,AK$6&lt;=$I61),IF(AK$6&lt;$H61+ROUNDUP(($I61-$H61+1)*$L61,0),2,1),""))</x:f>
      </x:c>
      <x:c r="AL61" s="35" t="str">
        <x:f>IF(OR($A61="",$M61="Yes",$H61="",$I61=""),"",IF(AND(AL$6&gt;=$H61,AL$6&lt;=$I61),IF(AL$6&lt;$H61+ROUNDUP(($I61-$H61+1)*$L61,0),2,1),""))</x:f>
      </x:c>
      <x:c r="AM61" s="35" t="str">
        <x:f>IF(OR($A61="",$M61="Yes",$H61="",$I61=""),"",IF(AND(AM$6&gt;=$H61,AM$6&lt;=$I61),IF(AM$6&lt;$H61+ROUNDUP(($I61-$H61+1)*$L61,0),2,1),""))</x:f>
      </x:c>
      <x:c r="AN61" s="35" t="str">
        <x:f>IF(OR($A61="",$M61="Yes",$H61="",$I61=""),"",IF(AND(AN$6&gt;=$H61,AN$6&lt;=$I61),IF(AN$6&lt;$H61+ROUNDUP(($I61-$H61+1)*$L61,0),2,1),""))</x:f>
      </x:c>
      <x:c r="AO61" s="35" t="str">
        <x:f>IF(OR($A61="",$M61="Yes",$H61="",$I61=""),"",IF(AND(AO$6&gt;=$H61,AO$6&lt;=$I61),IF(AO$6&lt;$H61+ROUNDUP(($I61-$H61+1)*$L61,0),2,1),""))</x:f>
      </x:c>
      <x:c r="AP61" s="35" t="str">
        <x:f>IF(OR($A61="",$M61="Yes",$H61="",$I61=""),"",IF(AND(AP$6&gt;=$H61,AP$6&lt;=$I61),IF(AP$6&lt;$H61+ROUNDUP(($I61-$H61+1)*$L61,0),2,1),""))</x:f>
      </x:c>
      <x:c r="AQ61" s="35" t="str">
        <x:f>IF(OR($A61="",$M61="Yes",$H61="",$I61=""),"",IF(AND(AQ$6&gt;=$H61,AQ$6&lt;=$I61),IF(AQ$6&lt;$H61+ROUNDUP(($I61-$H61+1)*$L61,0),2,1),""))</x:f>
      </x:c>
      <x:c r="AR61" s="35" t="str">
        <x:f>IF(OR($A61="",$M61="Yes",$H61="",$I61=""),"",IF(AND(AR$6&gt;=$H61,AR$6&lt;=$I61),IF(AR$6&lt;$H61+ROUNDUP(($I61-$H61+1)*$L61,0),2,1),""))</x:f>
      </x:c>
      <x:c r="AS61" s="35" t="str">
        <x:f>IF(OR($A61="",$M61="Yes",$H61="",$I61=""),"",IF(AND(AS$6&gt;=$H61,AS$6&lt;=$I61),IF(AS$6&lt;$H61+ROUNDUP(($I61-$H61+1)*$L61,0),2,1),""))</x:f>
      </x:c>
      <x:c r="AT61" s="35" t="str">
        <x:f>IF(OR($A61="",$M61="Yes",$H61="",$I61=""),"",IF(AND(AT$6&gt;=$H61,AT$6&lt;=$I61),IF(AT$6&lt;$H61+ROUNDUP(($I61-$H61+1)*$L61,0),2,1),""))</x:f>
      </x:c>
      <x:c r="AU61" s="35" t="str">
        <x:f>IF(OR($A61="",$M61="Yes",$H61="",$I61=""),"",IF(AND(AU$6&gt;=$H61,AU$6&lt;=$I61),IF(AU$6&lt;$H61+ROUNDUP(($I61-$H61+1)*$L61,0),2,1),""))</x:f>
      </x:c>
      <x:c r="AV61" s="35" t="str">
        <x:f>IF(OR($A61="",$M61="Yes",$H61="",$I61=""),"",IF(AND(AV$6&gt;=$H61,AV$6&lt;=$I61),IF(AV$6&lt;$H61+ROUNDUP(($I61-$H61+1)*$L61,0),2,1),""))</x:f>
      </x:c>
      <x:c r="AW61" s="35" t="str">
        <x:f>IF(OR($A61="",$M61="Yes",$H61="",$I61=""),"",IF(AND(AW$6&gt;=$H61,AW$6&lt;=$I61),IF(AW$6&lt;$H61+ROUNDUP(($I61-$H61+1)*$L61,0),2,1),""))</x:f>
      </x:c>
      <x:c r="AX61" s="35" t="str">
        <x:f>IF(OR($A61="",$M61="Yes",$H61="",$I61=""),"",IF(AND(AX$6&gt;=$H61,AX$6&lt;=$I61),IF(AX$6&lt;$H61+ROUNDUP(($I61-$H61+1)*$L61,0),2,1),""))</x:f>
      </x:c>
      <x:c r="AY61" s="35" t="str">
        <x:f>IF(OR($A61="",$M61="Yes",$H61="",$I61=""),"",IF(AND(AY$6&gt;=$H61,AY$6&lt;=$I61),IF(AY$6&lt;$H61+ROUNDUP(($I61-$H61+1)*$L61,0),2,1),""))</x:f>
      </x:c>
      <x:c r="AZ61" s="35" t="str">
        <x:f>IF(OR($A61="",$M61="Yes",$H61="",$I61=""),"",IF(AND(AZ$6&gt;=$H61,AZ$6&lt;=$I61),IF(AZ$6&lt;$H61+ROUNDUP(($I61-$H61+1)*$L61,0),2,1),""))</x:f>
      </x:c>
      <x:c r="BA61" s="35" t="str">
        <x:f>IF(OR($A61="",$M61="Yes",$H61="",$I61=""),"",IF(AND(BA$6&gt;=$H61,BA$6&lt;=$I61),IF(BA$6&lt;$H61+ROUNDUP(($I61-$H61+1)*$L61,0),2,1),""))</x:f>
      </x:c>
      <x:c r="BB61" s="35" t="str">
        <x:f>IF(OR($A61="",$M61="Yes",$H61="",$I61=""),"",IF(AND(BB$6&gt;=$H61,BB$6&lt;=$I61),IF(BB$6&lt;$H61+ROUNDUP(($I61-$H61+1)*$L61,0),2,1),""))</x:f>
      </x:c>
      <x:c r="BC61" s="35" t="str">
        <x:f>IF(OR($A61="",$M61="Yes",$H61="",$I61=""),"",IF(AND(BC$6&gt;=$H61,BC$6&lt;=$I61),IF(BC$6&lt;$H61+ROUNDUP(($I61-$H61+1)*$L61,0),2,1),""))</x:f>
      </x:c>
      <x:c r="BD61" s="35" t="str">
        <x:f>IF(OR($A61="",$M61="Yes",$H61="",$I61=""),"",IF(AND(BD$6&gt;=$H61,BD$6&lt;=$I61),IF(BD$6&lt;$H61+ROUNDUP(($I61-$H61+1)*$L61,0),2,1),""))</x:f>
      </x:c>
      <x:c r="BE61" s="35" t="str">
        <x:f>IF(OR($A61="",$M61="Yes",$H61="",$I61=""),"",IF(AND(BE$6&gt;=$H61,BE$6&lt;=$I61),IF(BE$6&lt;$H61+ROUNDUP(($I61-$H61+1)*$L61,0),2,1),""))</x:f>
      </x:c>
      <x:c r="BF61" s="35" t="str">
        <x:f>IF(OR($A61="",$M61="Yes",$H61="",$I61=""),"",IF(AND(BF$6&gt;=$H61,BF$6&lt;=$I61),IF(BF$6&lt;$H61+ROUNDUP(($I61-$H61+1)*$L61,0),2,1),""))</x:f>
      </x:c>
      <x:c r="BG61" s="35" t="str">
        <x:f>IF(OR($A61="",$M61="Yes",$H61="",$I61=""),"",IF(AND(BG$6&gt;=$H61,BG$6&lt;=$I61),IF(BG$6&lt;$H61+ROUNDUP(($I61-$H61+1)*$L61,0),2,1),""))</x:f>
      </x:c>
      <x:c r="BH61" s="35" t="str">
        <x:f>IF(OR($A61="",$M61="Yes",$H61="",$I61=""),"",IF(AND(BH$6&gt;=$H61,BH$6&lt;=$I61),IF(BH$6&lt;$H61+ROUNDUP(($I61-$H61+1)*$L61,0),2,1),""))</x:f>
      </x:c>
      <x:c r="BI61" s="35" t="str">
        <x:f>IF(OR($A61="",$M61="Yes",$H61="",$I61=""),"",IF(AND(BI$6&gt;=$H61,BI$6&lt;=$I61),IF(BI$6&lt;$H61+ROUNDUP(($I61-$H61+1)*$L61,0),2,1),""))</x:f>
      </x:c>
      <x:c r="BJ61" s="35" t="str">
        <x:f>IF(OR($A61="",$M61="Yes",$H61="",$I61=""),"",IF(AND(BJ$6&gt;=$H61,BJ$6&lt;=$I61),IF(BJ$6&lt;$H61+ROUNDUP(($I61-$H61+1)*$L61,0),2,1),""))</x:f>
      </x:c>
      <x:c r="BK61" s="35" t="str">
        <x:f>IF(OR($A61="",$M61="Yes",$H61="",$I61=""),"",IF(AND(BK$6&gt;=$H61,BK$6&lt;=$I61),IF(BK$6&lt;$H61+ROUNDUP(($I61-$H61+1)*$L61,0),2,1),""))</x:f>
      </x:c>
      <x:c r="BL61" s="35" t="str">
        <x:f>IF(OR($A61="",$M61="Yes",$H61="",$I61=""),"",IF(AND(BL$6&gt;=$H61,BL$6&lt;=$I61),IF(BL$6&lt;$H61+ROUNDUP(($I61-$H61+1)*$L61,0),2,1),""))</x:f>
      </x:c>
      <x:c r="BM61" s="35" t="str">
        <x:f>IF(OR($A61="",$M61="Yes",$H61="",$I61=""),"",IF(AND(BM$6&gt;=$H61,BM$6&lt;=$I61),IF(BM$6&lt;$H61+ROUNDUP(($I61-$H61+1)*$L61,0),2,1),""))</x:f>
      </x:c>
      <x:c r="BN61" s="35" t="str">
        <x:f>IF(OR($A61="",$M61="Yes",$H61="",$I61=""),"",IF(AND(BN$6&gt;=$H61,BN$6&lt;=$I61),IF(BN$6&lt;$H61+ROUNDUP(($I61-$H61+1)*$L61,0),2,1),""))</x:f>
      </x:c>
      <x:c r="BO61" s="35" t="str">
        <x:f>IF(OR($A61="",$M61="Yes",$H61="",$I61=""),"",IF(AND(BO$6&gt;=$H61,BO$6&lt;=$I61),IF(BO$6&lt;$H61+ROUNDUP(($I61-$H61+1)*$L61,0),2,1),""))</x:f>
      </x:c>
      <x:c r="BP61" s="35" t="str">
        <x:f>IF(OR($A61="",$M61="Yes",$H61="",$I61=""),"",IF(AND(BP$6&gt;=$H61,BP$6&lt;=$I61),IF(BP$6&lt;$H61+ROUNDUP(($I61-$H61+1)*$L61,0),2,1),""))</x:f>
      </x:c>
      <x:c r="BQ61" s="35" t="str">
        <x:f>IF(OR($A61="",$M61="Yes",$H61="",$I61=""),"",IF(AND(BQ$6&gt;=$H61,BQ$6&lt;=$I61),IF(BQ$6&lt;$H61+ROUNDUP(($I61-$H61+1)*$L61,0),2,1),""))</x:f>
      </x:c>
      <x:c r="BR61" s="35" t="str">
        <x:f>IF(OR($A61="",$M61="Yes",$H61="",$I61=""),"",IF(AND(BR$6&gt;=$H61,BR$6&lt;=$I61),IF(BR$6&lt;$H61+ROUNDUP(($I61-$H61+1)*$L61,0),2,1),""))</x:f>
      </x:c>
      <x:c r="BS61" s="35" t="str">
        <x:f>IF(OR($A61="",$M61="Yes",$H61="",$I61=""),"",IF(AND(BS$6&gt;=$H61,BS$6&lt;=$I61),IF(BS$6&lt;$H61+ROUNDUP(($I61-$H61+1)*$L61,0),2,1),""))</x:f>
      </x:c>
      <x:c r="BT61" s="35" t="str">
        <x:f>IF(OR($A61="",$M61="Yes",$H61="",$I61=""),"",IF(AND(BT$6&gt;=$H61,BT$6&lt;=$I61),IF(BT$6&lt;$H61+ROUNDUP(($I61-$H61+1)*$L61,0),2,1),""))</x:f>
      </x:c>
      <x:c r="BU61" s="35" t="str">
        <x:f>IF(OR($A61="",$M61="Yes",$H61="",$I61=""),"",IF(AND(BU$6&gt;=$H61,BU$6&lt;=$I61),IF(BU$6&lt;$H61+ROUNDUP(($I61-$H61+1)*$L61,0),2,1),""))</x:f>
      </x:c>
      <x:c r="BV61" s="35" t="str">
        <x:f>IF(OR($A61="",$M61="Yes",$H61="",$I61=""),"",IF(AND(BV$6&gt;=$H61,BV$6&lt;=$I61),IF(BV$6&lt;$H61+ROUNDUP(($I61-$H61+1)*$L61,0),2,1),""))</x:f>
      </x:c>
      <x:c r="BW61" s="35" t="str">
        <x:f>IF(OR($A61="",$M61="Yes",$H61="",$I61=""),"",IF(AND(BW$6&gt;=$H61,BW$6&lt;=$I61),IF(BW$6&lt;$H61+ROUNDUP(($I61-$H61+1)*$L61,0),2,1),""))</x:f>
      </x:c>
      <x:c r="BX61" s="35" t="str">
        <x:f>IF(OR($A61="",$M61="Yes",$H61="",$I61=""),"",IF(AND(BX$6&gt;=$H61,BX$6&lt;=$I61),IF(BX$6&lt;$H61+ROUNDUP(($I61-$H61+1)*$L61,0),2,1),""))</x:f>
      </x:c>
      <x:c r="BY61" s="35" t="str">
        <x:f>IF(OR($A61="",$M61="Yes",$H61="",$I61=""),"",IF(AND(BY$6&gt;=$H61,BY$6&lt;=$I61),IF(BY$6&lt;$H61+ROUNDUP(($I61-$H61+1)*$L61,0),2,1),""))</x:f>
      </x:c>
      <x:c r="BZ61" s="35" t="str">
        <x:f>IF(OR($A61="",$M61="Yes",$H61="",$I61=""),"",IF(AND(BZ$6&gt;=$H61,BZ$6&lt;=$I61),IF(BZ$6&lt;$H61+ROUNDUP(($I61-$H61+1)*$L61,0),2,1),""))</x:f>
      </x:c>
      <x:c r="CA61" s="35" t="str">
        <x:f>IF(OR($A61="",$M61="Yes",$H61="",$I61=""),"",IF(AND(CA$6&gt;=$H61,CA$6&lt;=$I61),IF(CA$6&lt;$H61+ROUNDUP(($I61-$H61+1)*$L61,0),2,1),""))</x:f>
      </x:c>
    </x:row>
    <x:row r="62" ht="24" customHeight="1">
      <x:c r="A62" s="5"/>
      <x:c r="B62" s="5"/>
      <x:c r="C62" s="5"/>
      <x:c r="D62" s="5"/>
      <x:c r="E62" s="5"/>
      <x:c r="F62" s="5"/>
      <x:c r="G62" s="5"/>
      <x:c r="H62" s="10"/>
      <x:c r="I62" s="10"/>
      <x:c r="J62" s="10"/>
      <x:c r="K62" s="10"/>
      <x:c r="L62" s="11"/>
      <x:c r="M62" s="5"/>
      <x:c r="N62" s="16" t="str">
        <x:f>IF(A62="","",IF(M62="Yes","Cancelled",IF(ISBLANK(L62),"Missing %",IF(L62&gt;=1,"Completed",IF(OR(L62&gt;0,NOT(ISBLANK(J62))),"In progress","Not started")))))</x:f>
      </x:c>
      <x:c r="O62" s="16" t="str">
        <x:f>IF(OR(A62="",N62="Completed",N62="Cancelled"),"",IF(ISBLANK(I62),"Missing deadline",IF(I62&lt;'Dashboard'!$B$5,"Overdue",IF(I62='Dashboard'!$B$5,"Due today",IF(I62&lt;='Dashboard'!$B$5+'Dashboard'!$B$6,"Due soon",IF(AND(N62="Not started",H62&lt;'Dashboard'!$B$5),"Starting late",""))))))</x:f>
      </x:c>
      <x:c r="P62" s="5"/>
      <x:c r="Q62" s="16" t="str">
        <x:f>IF(A62="","",IF(COUNTIFS('Tasks &amp; Gantt'!$A$7:$A$155,A62)&gt;1,"Duplicate task ID",IF(COUNTIFS('Campaigns &amp; Budget'!$A$7:$A$8,B62)&lt;&gt;1,"Unknown campaign",IF(OR(ISBLANK(H62),ISBLANK(I62),E62="",ISBLANK(L62)),"Missing dates / PIC / %",IF(OR(L62&lt;0,L62&gt;1),"Invalid completion",IF(I62&lt;H62,"Deadline before start",IF(AND(NOT(ISBLANK(K62)),L62&lt;&gt;1),"Finish entered but not 100%",IF(AND(NOT(ISBLANK(J62)),NOT(ISBLANK(K62)),K62&lt;J62),"Finish before start",""))))))))</x:f>
      </x:c>
      <x:c r="T62" s="35" t="str">
        <x:f>IF(OR($A62="",$M62="Yes",$H62="",$I62=""),"",IF(AND(T$6&gt;=$H62,T$6&lt;=$I62),IF(T$6&lt;$H62+ROUNDUP(($I62-$H62+1)*$L62,0),2,1),""))</x:f>
      </x:c>
      <x:c r="U62" s="35" t="str">
        <x:f>IF(OR($A62="",$M62="Yes",$H62="",$I62=""),"",IF(AND(U$6&gt;=$H62,U$6&lt;=$I62),IF(U$6&lt;$H62+ROUNDUP(($I62-$H62+1)*$L62,0),2,1),""))</x:f>
      </x:c>
      <x:c r="V62" s="35" t="str">
        <x:f>IF(OR($A62="",$M62="Yes",$H62="",$I62=""),"",IF(AND(V$6&gt;=$H62,V$6&lt;=$I62),IF(V$6&lt;$H62+ROUNDUP(($I62-$H62+1)*$L62,0),2,1),""))</x:f>
      </x:c>
      <x:c r="W62" s="35" t="str">
        <x:f>IF(OR($A62="",$M62="Yes",$H62="",$I62=""),"",IF(AND(W$6&gt;=$H62,W$6&lt;=$I62),IF(W$6&lt;$H62+ROUNDUP(($I62-$H62+1)*$L62,0),2,1),""))</x:f>
      </x:c>
      <x:c r="X62" s="35" t="str">
        <x:f>IF(OR($A62="",$M62="Yes",$H62="",$I62=""),"",IF(AND(X$6&gt;=$H62,X$6&lt;=$I62),IF(X$6&lt;$H62+ROUNDUP(($I62-$H62+1)*$L62,0),2,1),""))</x:f>
      </x:c>
      <x:c r="Y62" s="35" t="str">
        <x:f>IF(OR($A62="",$M62="Yes",$H62="",$I62=""),"",IF(AND(Y$6&gt;=$H62,Y$6&lt;=$I62),IF(Y$6&lt;$H62+ROUNDUP(($I62-$H62+1)*$L62,0),2,1),""))</x:f>
      </x:c>
      <x:c r="Z62" s="35" t="str">
        <x:f>IF(OR($A62="",$M62="Yes",$H62="",$I62=""),"",IF(AND(Z$6&gt;=$H62,Z$6&lt;=$I62),IF(Z$6&lt;$H62+ROUNDUP(($I62-$H62+1)*$L62,0),2,1),""))</x:f>
      </x:c>
      <x:c r="AA62" s="35" t="str">
        <x:f>IF(OR($A62="",$M62="Yes",$H62="",$I62=""),"",IF(AND(AA$6&gt;=$H62,AA$6&lt;=$I62),IF(AA$6&lt;$H62+ROUNDUP(($I62-$H62+1)*$L62,0),2,1),""))</x:f>
      </x:c>
      <x:c r="AB62" s="35" t="str">
        <x:f>IF(OR($A62="",$M62="Yes",$H62="",$I62=""),"",IF(AND(AB$6&gt;=$H62,AB$6&lt;=$I62),IF(AB$6&lt;$H62+ROUNDUP(($I62-$H62+1)*$L62,0),2,1),""))</x:f>
      </x:c>
      <x:c r="AC62" s="35" t="str">
        <x:f>IF(OR($A62="",$M62="Yes",$H62="",$I62=""),"",IF(AND(AC$6&gt;=$H62,AC$6&lt;=$I62),IF(AC$6&lt;$H62+ROUNDUP(($I62-$H62+1)*$L62,0),2,1),""))</x:f>
      </x:c>
      <x:c r="AD62" s="35" t="str">
        <x:f>IF(OR($A62="",$M62="Yes",$H62="",$I62=""),"",IF(AND(AD$6&gt;=$H62,AD$6&lt;=$I62),IF(AD$6&lt;$H62+ROUNDUP(($I62-$H62+1)*$L62,0),2,1),""))</x:f>
      </x:c>
      <x:c r="AE62" s="35" t="str">
        <x:f>IF(OR($A62="",$M62="Yes",$H62="",$I62=""),"",IF(AND(AE$6&gt;=$H62,AE$6&lt;=$I62),IF(AE$6&lt;$H62+ROUNDUP(($I62-$H62+1)*$L62,0),2,1),""))</x:f>
      </x:c>
      <x:c r="AF62" s="35" t="str">
        <x:f>IF(OR($A62="",$M62="Yes",$H62="",$I62=""),"",IF(AND(AF$6&gt;=$H62,AF$6&lt;=$I62),IF(AF$6&lt;$H62+ROUNDUP(($I62-$H62+1)*$L62,0),2,1),""))</x:f>
      </x:c>
      <x:c r="AG62" s="35" t="str">
        <x:f>IF(OR($A62="",$M62="Yes",$H62="",$I62=""),"",IF(AND(AG$6&gt;=$H62,AG$6&lt;=$I62),IF(AG$6&lt;$H62+ROUNDUP(($I62-$H62+1)*$L62,0),2,1),""))</x:f>
      </x:c>
      <x:c r="AH62" s="35" t="str">
        <x:f>IF(OR($A62="",$M62="Yes",$H62="",$I62=""),"",IF(AND(AH$6&gt;=$H62,AH$6&lt;=$I62),IF(AH$6&lt;$H62+ROUNDUP(($I62-$H62+1)*$L62,0),2,1),""))</x:f>
      </x:c>
      <x:c r="AI62" s="35" t="str">
        <x:f>IF(OR($A62="",$M62="Yes",$H62="",$I62=""),"",IF(AND(AI$6&gt;=$H62,AI$6&lt;=$I62),IF(AI$6&lt;$H62+ROUNDUP(($I62-$H62+1)*$L62,0),2,1),""))</x:f>
      </x:c>
      <x:c r="AJ62" s="35" t="str">
        <x:f>IF(OR($A62="",$M62="Yes",$H62="",$I62=""),"",IF(AND(AJ$6&gt;=$H62,AJ$6&lt;=$I62),IF(AJ$6&lt;$H62+ROUNDUP(($I62-$H62+1)*$L62,0),2,1),""))</x:f>
      </x:c>
      <x:c r="AK62" s="35" t="str">
        <x:f>IF(OR($A62="",$M62="Yes",$H62="",$I62=""),"",IF(AND(AK$6&gt;=$H62,AK$6&lt;=$I62),IF(AK$6&lt;$H62+ROUNDUP(($I62-$H62+1)*$L62,0),2,1),""))</x:f>
      </x:c>
      <x:c r="AL62" s="35" t="str">
        <x:f>IF(OR($A62="",$M62="Yes",$H62="",$I62=""),"",IF(AND(AL$6&gt;=$H62,AL$6&lt;=$I62),IF(AL$6&lt;$H62+ROUNDUP(($I62-$H62+1)*$L62,0),2,1),""))</x:f>
      </x:c>
      <x:c r="AM62" s="35" t="str">
        <x:f>IF(OR($A62="",$M62="Yes",$H62="",$I62=""),"",IF(AND(AM$6&gt;=$H62,AM$6&lt;=$I62),IF(AM$6&lt;$H62+ROUNDUP(($I62-$H62+1)*$L62,0),2,1),""))</x:f>
      </x:c>
      <x:c r="AN62" s="35" t="str">
        <x:f>IF(OR($A62="",$M62="Yes",$H62="",$I62=""),"",IF(AND(AN$6&gt;=$H62,AN$6&lt;=$I62),IF(AN$6&lt;$H62+ROUNDUP(($I62-$H62+1)*$L62,0),2,1),""))</x:f>
      </x:c>
      <x:c r="AO62" s="35" t="str">
        <x:f>IF(OR($A62="",$M62="Yes",$H62="",$I62=""),"",IF(AND(AO$6&gt;=$H62,AO$6&lt;=$I62),IF(AO$6&lt;$H62+ROUNDUP(($I62-$H62+1)*$L62,0),2,1),""))</x:f>
      </x:c>
      <x:c r="AP62" s="35" t="str">
        <x:f>IF(OR($A62="",$M62="Yes",$H62="",$I62=""),"",IF(AND(AP$6&gt;=$H62,AP$6&lt;=$I62),IF(AP$6&lt;$H62+ROUNDUP(($I62-$H62+1)*$L62,0),2,1),""))</x:f>
      </x:c>
      <x:c r="AQ62" s="35" t="str">
        <x:f>IF(OR($A62="",$M62="Yes",$H62="",$I62=""),"",IF(AND(AQ$6&gt;=$H62,AQ$6&lt;=$I62),IF(AQ$6&lt;$H62+ROUNDUP(($I62-$H62+1)*$L62,0),2,1),""))</x:f>
      </x:c>
      <x:c r="AR62" s="35" t="str">
        <x:f>IF(OR($A62="",$M62="Yes",$H62="",$I62=""),"",IF(AND(AR$6&gt;=$H62,AR$6&lt;=$I62),IF(AR$6&lt;$H62+ROUNDUP(($I62-$H62+1)*$L62,0),2,1),""))</x:f>
      </x:c>
      <x:c r="AS62" s="35" t="str">
        <x:f>IF(OR($A62="",$M62="Yes",$H62="",$I62=""),"",IF(AND(AS$6&gt;=$H62,AS$6&lt;=$I62),IF(AS$6&lt;$H62+ROUNDUP(($I62-$H62+1)*$L62,0),2,1),""))</x:f>
      </x:c>
      <x:c r="AT62" s="35" t="str">
        <x:f>IF(OR($A62="",$M62="Yes",$H62="",$I62=""),"",IF(AND(AT$6&gt;=$H62,AT$6&lt;=$I62),IF(AT$6&lt;$H62+ROUNDUP(($I62-$H62+1)*$L62,0),2,1),""))</x:f>
      </x:c>
      <x:c r="AU62" s="35" t="str">
        <x:f>IF(OR($A62="",$M62="Yes",$H62="",$I62=""),"",IF(AND(AU$6&gt;=$H62,AU$6&lt;=$I62),IF(AU$6&lt;$H62+ROUNDUP(($I62-$H62+1)*$L62,0),2,1),""))</x:f>
      </x:c>
      <x:c r="AV62" s="35" t="str">
        <x:f>IF(OR($A62="",$M62="Yes",$H62="",$I62=""),"",IF(AND(AV$6&gt;=$H62,AV$6&lt;=$I62),IF(AV$6&lt;$H62+ROUNDUP(($I62-$H62+1)*$L62,0),2,1),""))</x:f>
      </x:c>
      <x:c r="AW62" s="35" t="str">
        <x:f>IF(OR($A62="",$M62="Yes",$H62="",$I62=""),"",IF(AND(AW$6&gt;=$H62,AW$6&lt;=$I62),IF(AW$6&lt;$H62+ROUNDUP(($I62-$H62+1)*$L62,0),2,1),""))</x:f>
      </x:c>
      <x:c r="AX62" s="35" t="str">
        <x:f>IF(OR($A62="",$M62="Yes",$H62="",$I62=""),"",IF(AND(AX$6&gt;=$H62,AX$6&lt;=$I62),IF(AX$6&lt;$H62+ROUNDUP(($I62-$H62+1)*$L62,0),2,1),""))</x:f>
      </x:c>
      <x:c r="AY62" s="35" t="str">
        <x:f>IF(OR($A62="",$M62="Yes",$H62="",$I62=""),"",IF(AND(AY$6&gt;=$H62,AY$6&lt;=$I62),IF(AY$6&lt;$H62+ROUNDUP(($I62-$H62+1)*$L62,0),2,1),""))</x:f>
      </x:c>
      <x:c r="AZ62" s="35" t="str">
        <x:f>IF(OR($A62="",$M62="Yes",$H62="",$I62=""),"",IF(AND(AZ$6&gt;=$H62,AZ$6&lt;=$I62),IF(AZ$6&lt;$H62+ROUNDUP(($I62-$H62+1)*$L62,0),2,1),""))</x:f>
      </x:c>
      <x:c r="BA62" s="35" t="str">
        <x:f>IF(OR($A62="",$M62="Yes",$H62="",$I62=""),"",IF(AND(BA$6&gt;=$H62,BA$6&lt;=$I62),IF(BA$6&lt;$H62+ROUNDUP(($I62-$H62+1)*$L62,0),2,1),""))</x:f>
      </x:c>
      <x:c r="BB62" s="35" t="str">
        <x:f>IF(OR($A62="",$M62="Yes",$H62="",$I62=""),"",IF(AND(BB$6&gt;=$H62,BB$6&lt;=$I62),IF(BB$6&lt;$H62+ROUNDUP(($I62-$H62+1)*$L62,0),2,1),""))</x:f>
      </x:c>
      <x:c r="BC62" s="35" t="str">
        <x:f>IF(OR($A62="",$M62="Yes",$H62="",$I62=""),"",IF(AND(BC$6&gt;=$H62,BC$6&lt;=$I62),IF(BC$6&lt;$H62+ROUNDUP(($I62-$H62+1)*$L62,0),2,1),""))</x:f>
      </x:c>
      <x:c r="BD62" s="35" t="str">
        <x:f>IF(OR($A62="",$M62="Yes",$H62="",$I62=""),"",IF(AND(BD$6&gt;=$H62,BD$6&lt;=$I62),IF(BD$6&lt;$H62+ROUNDUP(($I62-$H62+1)*$L62,0),2,1),""))</x:f>
      </x:c>
      <x:c r="BE62" s="35" t="str">
        <x:f>IF(OR($A62="",$M62="Yes",$H62="",$I62=""),"",IF(AND(BE$6&gt;=$H62,BE$6&lt;=$I62),IF(BE$6&lt;$H62+ROUNDUP(($I62-$H62+1)*$L62,0),2,1),""))</x:f>
      </x:c>
      <x:c r="BF62" s="35" t="str">
        <x:f>IF(OR($A62="",$M62="Yes",$H62="",$I62=""),"",IF(AND(BF$6&gt;=$H62,BF$6&lt;=$I62),IF(BF$6&lt;$H62+ROUNDUP(($I62-$H62+1)*$L62,0),2,1),""))</x:f>
      </x:c>
      <x:c r="BG62" s="35" t="str">
        <x:f>IF(OR($A62="",$M62="Yes",$H62="",$I62=""),"",IF(AND(BG$6&gt;=$H62,BG$6&lt;=$I62),IF(BG$6&lt;$H62+ROUNDUP(($I62-$H62+1)*$L62,0),2,1),""))</x:f>
      </x:c>
      <x:c r="BH62" s="35" t="str">
        <x:f>IF(OR($A62="",$M62="Yes",$H62="",$I62=""),"",IF(AND(BH$6&gt;=$H62,BH$6&lt;=$I62),IF(BH$6&lt;$H62+ROUNDUP(($I62-$H62+1)*$L62,0),2,1),""))</x:f>
      </x:c>
      <x:c r="BI62" s="35" t="str">
        <x:f>IF(OR($A62="",$M62="Yes",$H62="",$I62=""),"",IF(AND(BI$6&gt;=$H62,BI$6&lt;=$I62),IF(BI$6&lt;$H62+ROUNDUP(($I62-$H62+1)*$L62,0),2,1),""))</x:f>
      </x:c>
      <x:c r="BJ62" s="35" t="str">
        <x:f>IF(OR($A62="",$M62="Yes",$H62="",$I62=""),"",IF(AND(BJ$6&gt;=$H62,BJ$6&lt;=$I62),IF(BJ$6&lt;$H62+ROUNDUP(($I62-$H62+1)*$L62,0),2,1),""))</x:f>
      </x:c>
      <x:c r="BK62" s="35" t="str">
        <x:f>IF(OR($A62="",$M62="Yes",$H62="",$I62=""),"",IF(AND(BK$6&gt;=$H62,BK$6&lt;=$I62),IF(BK$6&lt;$H62+ROUNDUP(($I62-$H62+1)*$L62,0),2,1),""))</x:f>
      </x:c>
      <x:c r="BL62" s="35" t="str">
        <x:f>IF(OR($A62="",$M62="Yes",$H62="",$I62=""),"",IF(AND(BL$6&gt;=$H62,BL$6&lt;=$I62),IF(BL$6&lt;$H62+ROUNDUP(($I62-$H62+1)*$L62,0),2,1),""))</x:f>
      </x:c>
      <x:c r="BM62" s="35" t="str">
        <x:f>IF(OR($A62="",$M62="Yes",$H62="",$I62=""),"",IF(AND(BM$6&gt;=$H62,BM$6&lt;=$I62),IF(BM$6&lt;$H62+ROUNDUP(($I62-$H62+1)*$L62,0),2,1),""))</x:f>
      </x:c>
      <x:c r="BN62" s="35" t="str">
        <x:f>IF(OR($A62="",$M62="Yes",$H62="",$I62=""),"",IF(AND(BN$6&gt;=$H62,BN$6&lt;=$I62),IF(BN$6&lt;$H62+ROUNDUP(($I62-$H62+1)*$L62,0),2,1),""))</x:f>
      </x:c>
      <x:c r="BO62" s="35" t="str">
        <x:f>IF(OR($A62="",$M62="Yes",$H62="",$I62=""),"",IF(AND(BO$6&gt;=$H62,BO$6&lt;=$I62),IF(BO$6&lt;$H62+ROUNDUP(($I62-$H62+1)*$L62,0),2,1),""))</x:f>
      </x:c>
      <x:c r="BP62" s="35" t="str">
        <x:f>IF(OR($A62="",$M62="Yes",$H62="",$I62=""),"",IF(AND(BP$6&gt;=$H62,BP$6&lt;=$I62),IF(BP$6&lt;$H62+ROUNDUP(($I62-$H62+1)*$L62,0),2,1),""))</x:f>
      </x:c>
      <x:c r="BQ62" s="35" t="str">
        <x:f>IF(OR($A62="",$M62="Yes",$H62="",$I62=""),"",IF(AND(BQ$6&gt;=$H62,BQ$6&lt;=$I62),IF(BQ$6&lt;$H62+ROUNDUP(($I62-$H62+1)*$L62,0),2,1),""))</x:f>
      </x:c>
      <x:c r="BR62" s="35" t="str">
        <x:f>IF(OR($A62="",$M62="Yes",$H62="",$I62=""),"",IF(AND(BR$6&gt;=$H62,BR$6&lt;=$I62),IF(BR$6&lt;$H62+ROUNDUP(($I62-$H62+1)*$L62,0),2,1),""))</x:f>
      </x:c>
      <x:c r="BS62" s="35" t="str">
        <x:f>IF(OR($A62="",$M62="Yes",$H62="",$I62=""),"",IF(AND(BS$6&gt;=$H62,BS$6&lt;=$I62),IF(BS$6&lt;$H62+ROUNDUP(($I62-$H62+1)*$L62,0),2,1),""))</x:f>
      </x:c>
      <x:c r="BT62" s="35" t="str">
        <x:f>IF(OR($A62="",$M62="Yes",$H62="",$I62=""),"",IF(AND(BT$6&gt;=$H62,BT$6&lt;=$I62),IF(BT$6&lt;$H62+ROUNDUP(($I62-$H62+1)*$L62,0),2,1),""))</x:f>
      </x:c>
      <x:c r="BU62" s="35" t="str">
        <x:f>IF(OR($A62="",$M62="Yes",$H62="",$I62=""),"",IF(AND(BU$6&gt;=$H62,BU$6&lt;=$I62),IF(BU$6&lt;$H62+ROUNDUP(($I62-$H62+1)*$L62,0),2,1),""))</x:f>
      </x:c>
      <x:c r="BV62" s="35" t="str">
        <x:f>IF(OR($A62="",$M62="Yes",$H62="",$I62=""),"",IF(AND(BV$6&gt;=$H62,BV$6&lt;=$I62),IF(BV$6&lt;$H62+ROUNDUP(($I62-$H62+1)*$L62,0),2,1),""))</x:f>
      </x:c>
      <x:c r="BW62" s="35" t="str">
        <x:f>IF(OR($A62="",$M62="Yes",$H62="",$I62=""),"",IF(AND(BW$6&gt;=$H62,BW$6&lt;=$I62),IF(BW$6&lt;$H62+ROUNDUP(($I62-$H62+1)*$L62,0),2,1),""))</x:f>
      </x:c>
      <x:c r="BX62" s="35" t="str">
        <x:f>IF(OR($A62="",$M62="Yes",$H62="",$I62=""),"",IF(AND(BX$6&gt;=$H62,BX$6&lt;=$I62),IF(BX$6&lt;$H62+ROUNDUP(($I62-$H62+1)*$L62,0),2,1),""))</x:f>
      </x:c>
      <x:c r="BY62" s="35" t="str">
        <x:f>IF(OR($A62="",$M62="Yes",$H62="",$I62=""),"",IF(AND(BY$6&gt;=$H62,BY$6&lt;=$I62),IF(BY$6&lt;$H62+ROUNDUP(($I62-$H62+1)*$L62,0),2,1),""))</x:f>
      </x:c>
      <x:c r="BZ62" s="35" t="str">
        <x:f>IF(OR($A62="",$M62="Yes",$H62="",$I62=""),"",IF(AND(BZ$6&gt;=$H62,BZ$6&lt;=$I62),IF(BZ$6&lt;$H62+ROUNDUP(($I62-$H62+1)*$L62,0),2,1),""))</x:f>
      </x:c>
      <x:c r="CA62" s="35" t="str">
        <x:f>IF(OR($A62="",$M62="Yes",$H62="",$I62=""),"",IF(AND(CA$6&gt;=$H62,CA$6&lt;=$I62),IF(CA$6&lt;$H62+ROUNDUP(($I62-$H62+1)*$L62,0),2,1),""))</x:f>
      </x:c>
    </x:row>
    <x:row r="63" ht="24" customHeight="1">
      <x:c r="A63" s="5"/>
      <x:c r="B63" s="5"/>
      <x:c r="C63" s="5"/>
      <x:c r="D63" s="5"/>
      <x:c r="E63" s="5"/>
      <x:c r="F63" s="5"/>
      <x:c r="G63" s="5"/>
      <x:c r="H63" s="10"/>
      <x:c r="I63" s="10"/>
      <x:c r="J63" s="10"/>
      <x:c r="K63" s="10"/>
      <x:c r="L63" s="11"/>
      <x:c r="M63" s="5"/>
      <x:c r="N63" s="16" t="str">
        <x:f>IF(A63="","",IF(M63="Yes","Cancelled",IF(ISBLANK(L63),"Missing %",IF(L63&gt;=1,"Completed",IF(OR(L63&gt;0,NOT(ISBLANK(J63))),"In progress","Not started")))))</x:f>
      </x:c>
      <x:c r="O63" s="16" t="str">
        <x:f>IF(OR(A63="",N63="Completed",N63="Cancelled"),"",IF(ISBLANK(I63),"Missing deadline",IF(I63&lt;'Dashboard'!$B$5,"Overdue",IF(I63='Dashboard'!$B$5,"Due today",IF(I63&lt;='Dashboard'!$B$5+'Dashboard'!$B$6,"Due soon",IF(AND(N63="Not started",H63&lt;'Dashboard'!$B$5),"Starting late",""))))))</x:f>
      </x:c>
      <x:c r="P63" s="5"/>
      <x:c r="Q63" s="16" t="str">
        <x:f>IF(A63="","",IF(COUNTIFS('Tasks &amp; Gantt'!$A$7:$A$155,A63)&gt;1,"Duplicate task ID",IF(COUNTIFS('Campaigns &amp; Budget'!$A$7:$A$8,B63)&lt;&gt;1,"Unknown campaign",IF(OR(ISBLANK(H63),ISBLANK(I63),E63="",ISBLANK(L63)),"Missing dates / PIC / %",IF(OR(L63&lt;0,L63&gt;1),"Invalid completion",IF(I63&lt;H63,"Deadline before start",IF(AND(NOT(ISBLANK(K63)),L63&lt;&gt;1),"Finish entered but not 100%",IF(AND(NOT(ISBLANK(J63)),NOT(ISBLANK(K63)),K63&lt;J63),"Finish before start",""))))))))</x:f>
      </x:c>
      <x:c r="T63" s="35" t="str">
        <x:f>IF(OR($A63="",$M63="Yes",$H63="",$I63=""),"",IF(AND(T$6&gt;=$H63,T$6&lt;=$I63),IF(T$6&lt;$H63+ROUNDUP(($I63-$H63+1)*$L63,0),2,1),""))</x:f>
      </x:c>
      <x:c r="U63" s="35" t="str">
        <x:f>IF(OR($A63="",$M63="Yes",$H63="",$I63=""),"",IF(AND(U$6&gt;=$H63,U$6&lt;=$I63),IF(U$6&lt;$H63+ROUNDUP(($I63-$H63+1)*$L63,0),2,1),""))</x:f>
      </x:c>
      <x:c r="V63" s="35" t="str">
        <x:f>IF(OR($A63="",$M63="Yes",$H63="",$I63=""),"",IF(AND(V$6&gt;=$H63,V$6&lt;=$I63),IF(V$6&lt;$H63+ROUNDUP(($I63-$H63+1)*$L63,0),2,1),""))</x:f>
      </x:c>
      <x:c r="W63" s="35" t="str">
        <x:f>IF(OR($A63="",$M63="Yes",$H63="",$I63=""),"",IF(AND(W$6&gt;=$H63,W$6&lt;=$I63),IF(W$6&lt;$H63+ROUNDUP(($I63-$H63+1)*$L63,0),2,1),""))</x:f>
      </x:c>
      <x:c r="X63" s="35" t="str">
        <x:f>IF(OR($A63="",$M63="Yes",$H63="",$I63=""),"",IF(AND(X$6&gt;=$H63,X$6&lt;=$I63),IF(X$6&lt;$H63+ROUNDUP(($I63-$H63+1)*$L63,0),2,1),""))</x:f>
      </x:c>
      <x:c r="Y63" s="35" t="str">
        <x:f>IF(OR($A63="",$M63="Yes",$H63="",$I63=""),"",IF(AND(Y$6&gt;=$H63,Y$6&lt;=$I63),IF(Y$6&lt;$H63+ROUNDUP(($I63-$H63+1)*$L63,0),2,1),""))</x:f>
      </x:c>
      <x:c r="Z63" s="35" t="str">
        <x:f>IF(OR($A63="",$M63="Yes",$H63="",$I63=""),"",IF(AND(Z$6&gt;=$H63,Z$6&lt;=$I63),IF(Z$6&lt;$H63+ROUNDUP(($I63-$H63+1)*$L63,0),2,1),""))</x:f>
      </x:c>
      <x:c r="AA63" s="35" t="str">
        <x:f>IF(OR($A63="",$M63="Yes",$H63="",$I63=""),"",IF(AND(AA$6&gt;=$H63,AA$6&lt;=$I63),IF(AA$6&lt;$H63+ROUNDUP(($I63-$H63+1)*$L63,0),2,1),""))</x:f>
      </x:c>
      <x:c r="AB63" s="35" t="str">
        <x:f>IF(OR($A63="",$M63="Yes",$H63="",$I63=""),"",IF(AND(AB$6&gt;=$H63,AB$6&lt;=$I63),IF(AB$6&lt;$H63+ROUNDUP(($I63-$H63+1)*$L63,0),2,1),""))</x:f>
      </x:c>
      <x:c r="AC63" s="35" t="str">
        <x:f>IF(OR($A63="",$M63="Yes",$H63="",$I63=""),"",IF(AND(AC$6&gt;=$H63,AC$6&lt;=$I63),IF(AC$6&lt;$H63+ROUNDUP(($I63-$H63+1)*$L63,0),2,1),""))</x:f>
      </x:c>
      <x:c r="AD63" s="35" t="str">
        <x:f>IF(OR($A63="",$M63="Yes",$H63="",$I63=""),"",IF(AND(AD$6&gt;=$H63,AD$6&lt;=$I63),IF(AD$6&lt;$H63+ROUNDUP(($I63-$H63+1)*$L63,0),2,1),""))</x:f>
      </x:c>
      <x:c r="AE63" s="35" t="str">
        <x:f>IF(OR($A63="",$M63="Yes",$H63="",$I63=""),"",IF(AND(AE$6&gt;=$H63,AE$6&lt;=$I63),IF(AE$6&lt;$H63+ROUNDUP(($I63-$H63+1)*$L63,0),2,1),""))</x:f>
      </x:c>
      <x:c r="AF63" s="35" t="str">
        <x:f>IF(OR($A63="",$M63="Yes",$H63="",$I63=""),"",IF(AND(AF$6&gt;=$H63,AF$6&lt;=$I63),IF(AF$6&lt;$H63+ROUNDUP(($I63-$H63+1)*$L63,0),2,1),""))</x:f>
      </x:c>
      <x:c r="AG63" s="35" t="str">
        <x:f>IF(OR($A63="",$M63="Yes",$H63="",$I63=""),"",IF(AND(AG$6&gt;=$H63,AG$6&lt;=$I63),IF(AG$6&lt;$H63+ROUNDUP(($I63-$H63+1)*$L63,0),2,1),""))</x:f>
      </x:c>
      <x:c r="AH63" s="35" t="str">
        <x:f>IF(OR($A63="",$M63="Yes",$H63="",$I63=""),"",IF(AND(AH$6&gt;=$H63,AH$6&lt;=$I63),IF(AH$6&lt;$H63+ROUNDUP(($I63-$H63+1)*$L63,0),2,1),""))</x:f>
      </x:c>
      <x:c r="AI63" s="35" t="str">
        <x:f>IF(OR($A63="",$M63="Yes",$H63="",$I63=""),"",IF(AND(AI$6&gt;=$H63,AI$6&lt;=$I63),IF(AI$6&lt;$H63+ROUNDUP(($I63-$H63+1)*$L63,0),2,1),""))</x:f>
      </x:c>
      <x:c r="AJ63" s="35" t="str">
        <x:f>IF(OR($A63="",$M63="Yes",$H63="",$I63=""),"",IF(AND(AJ$6&gt;=$H63,AJ$6&lt;=$I63),IF(AJ$6&lt;$H63+ROUNDUP(($I63-$H63+1)*$L63,0),2,1),""))</x:f>
      </x:c>
      <x:c r="AK63" s="35" t="str">
        <x:f>IF(OR($A63="",$M63="Yes",$H63="",$I63=""),"",IF(AND(AK$6&gt;=$H63,AK$6&lt;=$I63),IF(AK$6&lt;$H63+ROUNDUP(($I63-$H63+1)*$L63,0),2,1),""))</x:f>
      </x:c>
      <x:c r="AL63" s="35" t="str">
        <x:f>IF(OR($A63="",$M63="Yes",$H63="",$I63=""),"",IF(AND(AL$6&gt;=$H63,AL$6&lt;=$I63),IF(AL$6&lt;$H63+ROUNDUP(($I63-$H63+1)*$L63,0),2,1),""))</x:f>
      </x:c>
      <x:c r="AM63" s="35" t="str">
        <x:f>IF(OR($A63="",$M63="Yes",$H63="",$I63=""),"",IF(AND(AM$6&gt;=$H63,AM$6&lt;=$I63),IF(AM$6&lt;$H63+ROUNDUP(($I63-$H63+1)*$L63,0),2,1),""))</x:f>
      </x:c>
      <x:c r="AN63" s="35" t="str">
        <x:f>IF(OR($A63="",$M63="Yes",$H63="",$I63=""),"",IF(AND(AN$6&gt;=$H63,AN$6&lt;=$I63),IF(AN$6&lt;$H63+ROUNDUP(($I63-$H63+1)*$L63,0),2,1),""))</x:f>
      </x:c>
      <x:c r="AO63" s="35" t="str">
        <x:f>IF(OR($A63="",$M63="Yes",$H63="",$I63=""),"",IF(AND(AO$6&gt;=$H63,AO$6&lt;=$I63),IF(AO$6&lt;$H63+ROUNDUP(($I63-$H63+1)*$L63,0),2,1),""))</x:f>
      </x:c>
      <x:c r="AP63" s="35" t="str">
        <x:f>IF(OR($A63="",$M63="Yes",$H63="",$I63=""),"",IF(AND(AP$6&gt;=$H63,AP$6&lt;=$I63),IF(AP$6&lt;$H63+ROUNDUP(($I63-$H63+1)*$L63,0),2,1),""))</x:f>
      </x:c>
      <x:c r="AQ63" s="35" t="str">
        <x:f>IF(OR($A63="",$M63="Yes",$H63="",$I63=""),"",IF(AND(AQ$6&gt;=$H63,AQ$6&lt;=$I63),IF(AQ$6&lt;$H63+ROUNDUP(($I63-$H63+1)*$L63,0),2,1),""))</x:f>
      </x:c>
      <x:c r="AR63" s="35" t="str">
        <x:f>IF(OR($A63="",$M63="Yes",$H63="",$I63=""),"",IF(AND(AR$6&gt;=$H63,AR$6&lt;=$I63),IF(AR$6&lt;$H63+ROUNDUP(($I63-$H63+1)*$L63,0),2,1),""))</x:f>
      </x:c>
      <x:c r="AS63" s="35" t="str">
        <x:f>IF(OR($A63="",$M63="Yes",$H63="",$I63=""),"",IF(AND(AS$6&gt;=$H63,AS$6&lt;=$I63),IF(AS$6&lt;$H63+ROUNDUP(($I63-$H63+1)*$L63,0),2,1),""))</x:f>
      </x:c>
      <x:c r="AT63" s="35" t="str">
        <x:f>IF(OR($A63="",$M63="Yes",$H63="",$I63=""),"",IF(AND(AT$6&gt;=$H63,AT$6&lt;=$I63),IF(AT$6&lt;$H63+ROUNDUP(($I63-$H63+1)*$L63,0),2,1),""))</x:f>
      </x:c>
      <x:c r="AU63" s="35" t="str">
        <x:f>IF(OR($A63="",$M63="Yes",$H63="",$I63=""),"",IF(AND(AU$6&gt;=$H63,AU$6&lt;=$I63),IF(AU$6&lt;$H63+ROUNDUP(($I63-$H63+1)*$L63,0),2,1),""))</x:f>
      </x:c>
      <x:c r="AV63" s="35" t="str">
        <x:f>IF(OR($A63="",$M63="Yes",$H63="",$I63=""),"",IF(AND(AV$6&gt;=$H63,AV$6&lt;=$I63),IF(AV$6&lt;$H63+ROUNDUP(($I63-$H63+1)*$L63,0),2,1),""))</x:f>
      </x:c>
      <x:c r="AW63" s="35" t="str">
        <x:f>IF(OR($A63="",$M63="Yes",$H63="",$I63=""),"",IF(AND(AW$6&gt;=$H63,AW$6&lt;=$I63),IF(AW$6&lt;$H63+ROUNDUP(($I63-$H63+1)*$L63,0),2,1),""))</x:f>
      </x:c>
      <x:c r="AX63" s="35" t="str">
        <x:f>IF(OR($A63="",$M63="Yes",$H63="",$I63=""),"",IF(AND(AX$6&gt;=$H63,AX$6&lt;=$I63),IF(AX$6&lt;$H63+ROUNDUP(($I63-$H63+1)*$L63,0),2,1),""))</x:f>
      </x:c>
      <x:c r="AY63" s="35" t="str">
        <x:f>IF(OR($A63="",$M63="Yes",$H63="",$I63=""),"",IF(AND(AY$6&gt;=$H63,AY$6&lt;=$I63),IF(AY$6&lt;$H63+ROUNDUP(($I63-$H63+1)*$L63,0),2,1),""))</x:f>
      </x:c>
      <x:c r="AZ63" s="35" t="str">
        <x:f>IF(OR($A63="",$M63="Yes",$H63="",$I63=""),"",IF(AND(AZ$6&gt;=$H63,AZ$6&lt;=$I63),IF(AZ$6&lt;$H63+ROUNDUP(($I63-$H63+1)*$L63,0),2,1),""))</x:f>
      </x:c>
      <x:c r="BA63" s="35" t="str">
        <x:f>IF(OR($A63="",$M63="Yes",$H63="",$I63=""),"",IF(AND(BA$6&gt;=$H63,BA$6&lt;=$I63),IF(BA$6&lt;$H63+ROUNDUP(($I63-$H63+1)*$L63,0),2,1),""))</x:f>
      </x:c>
      <x:c r="BB63" s="35" t="str">
        <x:f>IF(OR($A63="",$M63="Yes",$H63="",$I63=""),"",IF(AND(BB$6&gt;=$H63,BB$6&lt;=$I63),IF(BB$6&lt;$H63+ROUNDUP(($I63-$H63+1)*$L63,0),2,1),""))</x:f>
      </x:c>
      <x:c r="BC63" s="35" t="str">
        <x:f>IF(OR($A63="",$M63="Yes",$H63="",$I63=""),"",IF(AND(BC$6&gt;=$H63,BC$6&lt;=$I63),IF(BC$6&lt;$H63+ROUNDUP(($I63-$H63+1)*$L63,0),2,1),""))</x:f>
      </x:c>
      <x:c r="BD63" s="35" t="str">
        <x:f>IF(OR($A63="",$M63="Yes",$H63="",$I63=""),"",IF(AND(BD$6&gt;=$H63,BD$6&lt;=$I63),IF(BD$6&lt;$H63+ROUNDUP(($I63-$H63+1)*$L63,0),2,1),""))</x:f>
      </x:c>
      <x:c r="BE63" s="35" t="str">
        <x:f>IF(OR($A63="",$M63="Yes",$H63="",$I63=""),"",IF(AND(BE$6&gt;=$H63,BE$6&lt;=$I63),IF(BE$6&lt;$H63+ROUNDUP(($I63-$H63+1)*$L63,0),2,1),""))</x:f>
      </x:c>
      <x:c r="BF63" s="35" t="str">
        <x:f>IF(OR($A63="",$M63="Yes",$H63="",$I63=""),"",IF(AND(BF$6&gt;=$H63,BF$6&lt;=$I63),IF(BF$6&lt;$H63+ROUNDUP(($I63-$H63+1)*$L63,0),2,1),""))</x:f>
      </x:c>
      <x:c r="BG63" s="35" t="str">
        <x:f>IF(OR($A63="",$M63="Yes",$H63="",$I63=""),"",IF(AND(BG$6&gt;=$H63,BG$6&lt;=$I63),IF(BG$6&lt;$H63+ROUNDUP(($I63-$H63+1)*$L63,0),2,1),""))</x:f>
      </x:c>
      <x:c r="BH63" s="35" t="str">
        <x:f>IF(OR($A63="",$M63="Yes",$H63="",$I63=""),"",IF(AND(BH$6&gt;=$H63,BH$6&lt;=$I63),IF(BH$6&lt;$H63+ROUNDUP(($I63-$H63+1)*$L63,0),2,1),""))</x:f>
      </x:c>
      <x:c r="BI63" s="35" t="str">
        <x:f>IF(OR($A63="",$M63="Yes",$H63="",$I63=""),"",IF(AND(BI$6&gt;=$H63,BI$6&lt;=$I63),IF(BI$6&lt;$H63+ROUNDUP(($I63-$H63+1)*$L63,0),2,1),""))</x:f>
      </x:c>
      <x:c r="BJ63" s="35" t="str">
        <x:f>IF(OR($A63="",$M63="Yes",$H63="",$I63=""),"",IF(AND(BJ$6&gt;=$H63,BJ$6&lt;=$I63),IF(BJ$6&lt;$H63+ROUNDUP(($I63-$H63+1)*$L63,0),2,1),""))</x:f>
      </x:c>
      <x:c r="BK63" s="35" t="str">
        <x:f>IF(OR($A63="",$M63="Yes",$H63="",$I63=""),"",IF(AND(BK$6&gt;=$H63,BK$6&lt;=$I63),IF(BK$6&lt;$H63+ROUNDUP(($I63-$H63+1)*$L63,0),2,1),""))</x:f>
      </x:c>
      <x:c r="BL63" s="35" t="str">
        <x:f>IF(OR($A63="",$M63="Yes",$H63="",$I63=""),"",IF(AND(BL$6&gt;=$H63,BL$6&lt;=$I63),IF(BL$6&lt;$H63+ROUNDUP(($I63-$H63+1)*$L63,0),2,1),""))</x:f>
      </x:c>
      <x:c r="BM63" s="35" t="str">
        <x:f>IF(OR($A63="",$M63="Yes",$H63="",$I63=""),"",IF(AND(BM$6&gt;=$H63,BM$6&lt;=$I63),IF(BM$6&lt;$H63+ROUNDUP(($I63-$H63+1)*$L63,0),2,1),""))</x:f>
      </x:c>
      <x:c r="BN63" s="35" t="str">
        <x:f>IF(OR($A63="",$M63="Yes",$H63="",$I63=""),"",IF(AND(BN$6&gt;=$H63,BN$6&lt;=$I63),IF(BN$6&lt;$H63+ROUNDUP(($I63-$H63+1)*$L63,0),2,1),""))</x:f>
      </x:c>
      <x:c r="BO63" s="35" t="str">
        <x:f>IF(OR($A63="",$M63="Yes",$H63="",$I63=""),"",IF(AND(BO$6&gt;=$H63,BO$6&lt;=$I63),IF(BO$6&lt;$H63+ROUNDUP(($I63-$H63+1)*$L63,0),2,1),""))</x:f>
      </x:c>
      <x:c r="BP63" s="35" t="str">
        <x:f>IF(OR($A63="",$M63="Yes",$H63="",$I63=""),"",IF(AND(BP$6&gt;=$H63,BP$6&lt;=$I63),IF(BP$6&lt;$H63+ROUNDUP(($I63-$H63+1)*$L63,0),2,1),""))</x:f>
      </x:c>
      <x:c r="BQ63" s="35" t="str">
        <x:f>IF(OR($A63="",$M63="Yes",$H63="",$I63=""),"",IF(AND(BQ$6&gt;=$H63,BQ$6&lt;=$I63),IF(BQ$6&lt;$H63+ROUNDUP(($I63-$H63+1)*$L63,0),2,1),""))</x:f>
      </x:c>
      <x:c r="BR63" s="35" t="str">
        <x:f>IF(OR($A63="",$M63="Yes",$H63="",$I63=""),"",IF(AND(BR$6&gt;=$H63,BR$6&lt;=$I63),IF(BR$6&lt;$H63+ROUNDUP(($I63-$H63+1)*$L63,0),2,1),""))</x:f>
      </x:c>
      <x:c r="BS63" s="35" t="str">
        <x:f>IF(OR($A63="",$M63="Yes",$H63="",$I63=""),"",IF(AND(BS$6&gt;=$H63,BS$6&lt;=$I63),IF(BS$6&lt;$H63+ROUNDUP(($I63-$H63+1)*$L63,0),2,1),""))</x:f>
      </x:c>
      <x:c r="BT63" s="35" t="str">
        <x:f>IF(OR($A63="",$M63="Yes",$H63="",$I63=""),"",IF(AND(BT$6&gt;=$H63,BT$6&lt;=$I63),IF(BT$6&lt;$H63+ROUNDUP(($I63-$H63+1)*$L63,0),2,1),""))</x:f>
      </x:c>
      <x:c r="BU63" s="35" t="str">
        <x:f>IF(OR($A63="",$M63="Yes",$H63="",$I63=""),"",IF(AND(BU$6&gt;=$H63,BU$6&lt;=$I63),IF(BU$6&lt;$H63+ROUNDUP(($I63-$H63+1)*$L63,0),2,1),""))</x:f>
      </x:c>
      <x:c r="BV63" s="35" t="str">
        <x:f>IF(OR($A63="",$M63="Yes",$H63="",$I63=""),"",IF(AND(BV$6&gt;=$H63,BV$6&lt;=$I63),IF(BV$6&lt;$H63+ROUNDUP(($I63-$H63+1)*$L63,0),2,1),""))</x:f>
      </x:c>
      <x:c r="BW63" s="35" t="str">
        <x:f>IF(OR($A63="",$M63="Yes",$H63="",$I63=""),"",IF(AND(BW$6&gt;=$H63,BW$6&lt;=$I63),IF(BW$6&lt;$H63+ROUNDUP(($I63-$H63+1)*$L63,0),2,1),""))</x:f>
      </x:c>
      <x:c r="BX63" s="35" t="str">
        <x:f>IF(OR($A63="",$M63="Yes",$H63="",$I63=""),"",IF(AND(BX$6&gt;=$H63,BX$6&lt;=$I63),IF(BX$6&lt;$H63+ROUNDUP(($I63-$H63+1)*$L63,0),2,1),""))</x:f>
      </x:c>
      <x:c r="BY63" s="35" t="str">
        <x:f>IF(OR($A63="",$M63="Yes",$H63="",$I63=""),"",IF(AND(BY$6&gt;=$H63,BY$6&lt;=$I63),IF(BY$6&lt;$H63+ROUNDUP(($I63-$H63+1)*$L63,0),2,1),""))</x:f>
      </x:c>
      <x:c r="BZ63" s="35" t="str">
        <x:f>IF(OR($A63="",$M63="Yes",$H63="",$I63=""),"",IF(AND(BZ$6&gt;=$H63,BZ$6&lt;=$I63),IF(BZ$6&lt;$H63+ROUNDUP(($I63-$H63+1)*$L63,0),2,1),""))</x:f>
      </x:c>
      <x:c r="CA63" s="35" t="str">
        <x:f>IF(OR($A63="",$M63="Yes",$H63="",$I63=""),"",IF(AND(CA$6&gt;=$H63,CA$6&lt;=$I63),IF(CA$6&lt;$H63+ROUNDUP(($I63-$H63+1)*$L63,0),2,1),""))</x:f>
      </x:c>
    </x:row>
    <x:row r="64" ht="24" customHeight="1">
      <x:c r="A64" s="5"/>
      <x:c r="B64" s="5"/>
      <x:c r="C64" s="5"/>
      <x:c r="D64" s="5"/>
      <x:c r="E64" s="5"/>
      <x:c r="F64" s="5"/>
      <x:c r="G64" s="5"/>
      <x:c r="H64" s="10"/>
      <x:c r="I64" s="10"/>
      <x:c r="J64" s="10"/>
      <x:c r="K64" s="10"/>
      <x:c r="L64" s="11"/>
      <x:c r="M64" s="5"/>
      <x:c r="N64" s="16" t="str">
        <x:f>IF(A64="","",IF(M64="Yes","Cancelled",IF(ISBLANK(L64),"Missing %",IF(L64&gt;=1,"Completed",IF(OR(L64&gt;0,NOT(ISBLANK(J64))),"In progress","Not started")))))</x:f>
      </x:c>
      <x:c r="O64" s="16" t="str">
        <x:f>IF(OR(A64="",N64="Completed",N64="Cancelled"),"",IF(ISBLANK(I64),"Missing deadline",IF(I64&lt;'Dashboard'!$B$5,"Overdue",IF(I64='Dashboard'!$B$5,"Due today",IF(I64&lt;='Dashboard'!$B$5+'Dashboard'!$B$6,"Due soon",IF(AND(N64="Not started",H64&lt;'Dashboard'!$B$5),"Starting late",""))))))</x:f>
      </x:c>
      <x:c r="P64" s="5"/>
      <x:c r="Q64" s="16" t="str">
        <x:f>IF(A64="","",IF(COUNTIFS('Tasks &amp; Gantt'!$A$7:$A$155,A64)&gt;1,"Duplicate task ID",IF(COUNTIFS('Campaigns &amp; Budget'!$A$7:$A$8,B64)&lt;&gt;1,"Unknown campaign",IF(OR(ISBLANK(H64),ISBLANK(I64),E64="",ISBLANK(L64)),"Missing dates / PIC / %",IF(OR(L64&lt;0,L64&gt;1),"Invalid completion",IF(I64&lt;H64,"Deadline before start",IF(AND(NOT(ISBLANK(K64)),L64&lt;&gt;1),"Finish entered but not 100%",IF(AND(NOT(ISBLANK(J64)),NOT(ISBLANK(K64)),K64&lt;J64),"Finish before start",""))))))))</x:f>
      </x:c>
      <x:c r="T64" s="35" t="str">
        <x:f>IF(OR($A64="",$M64="Yes",$H64="",$I64=""),"",IF(AND(T$6&gt;=$H64,T$6&lt;=$I64),IF(T$6&lt;$H64+ROUNDUP(($I64-$H64+1)*$L64,0),2,1),""))</x:f>
      </x:c>
      <x:c r="U64" s="35" t="str">
        <x:f>IF(OR($A64="",$M64="Yes",$H64="",$I64=""),"",IF(AND(U$6&gt;=$H64,U$6&lt;=$I64),IF(U$6&lt;$H64+ROUNDUP(($I64-$H64+1)*$L64,0),2,1),""))</x:f>
      </x:c>
      <x:c r="V64" s="35" t="str">
        <x:f>IF(OR($A64="",$M64="Yes",$H64="",$I64=""),"",IF(AND(V$6&gt;=$H64,V$6&lt;=$I64),IF(V$6&lt;$H64+ROUNDUP(($I64-$H64+1)*$L64,0),2,1),""))</x:f>
      </x:c>
      <x:c r="W64" s="35" t="str">
        <x:f>IF(OR($A64="",$M64="Yes",$H64="",$I64=""),"",IF(AND(W$6&gt;=$H64,W$6&lt;=$I64),IF(W$6&lt;$H64+ROUNDUP(($I64-$H64+1)*$L64,0),2,1),""))</x:f>
      </x:c>
      <x:c r="X64" s="35" t="str">
        <x:f>IF(OR($A64="",$M64="Yes",$H64="",$I64=""),"",IF(AND(X$6&gt;=$H64,X$6&lt;=$I64),IF(X$6&lt;$H64+ROUNDUP(($I64-$H64+1)*$L64,0),2,1),""))</x:f>
      </x:c>
      <x:c r="Y64" s="35" t="str">
        <x:f>IF(OR($A64="",$M64="Yes",$H64="",$I64=""),"",IF(AND(Y$6&gt;=$H64,Y$6&lt;=$I64),IF(Y$6&lt;$H64+ROUNDUP(($I64-$H64+1)*$L64,0),2,1),""))</x:f>
      </x:c>
      <x:c r="Z64" s="35" t="str">
        <x:f>IF(OR($A64="",$M64="Yes",$H64="",$I64=""),"",IF(AND(Z$6&gt;=$H64,Z$6&lt;=$I64),IF(Z$6&lt;$H64+ROUNDUP(($I64-$H64+1)*$L64,0),2,1),""))</x:f>
      </x:c>
      <x:c r="AA64" s="35" t="str">
        <x:f>IF(OR($A64="",$M64="Yes",$H64="",$I64=""),"",IF(AND(AA$6&gt;=$H64,AA$6&lt;=$I64),IF(AA$6&lt;$H64+ROUNDUP(($I64-$H64+1)*$L64,0),2,1),""))</x:f>
      </x:c>
      <x:c r="AB64" s="35" t="str">
        <x:f>IF(OR($A64="",$M64="Yes",$H64="",$I64=""),"",IF(AND(AB$6&gt;=$H64,AB$6&lt;=$I64),IF(AB$6&lt;$H64+ROUNDUP(($I64-$H64+1)*$L64,0),2,1),""))</x:f>
      </x:c>
      <x:c r="AC64" s="35" t="str">
        <x:f>IF(OR($A64="",$M64="Yes",$H64="",$I64=""),"",IF(AND(AC$6&gt;=$H64,AC$6&lt;=$I64),IF(AC$6&lt;$H64+ROUNDUP(($I64-$H64+1)*$L64,0),2,1),""))</x:f>
      </x:c>
      <x:c r="AD64" s="35" t="str">
        <x:f>IF(OR($A64="",$M64="Yes",$H64="",$I64=""),"",IF(AND(AD$6&gt;=$H64,AD$6&lt;=$I64),IF(AD$6&lt;$H64+ROUNDUP(($I64-$H64+1)*$L64,0),2,1),""))</x:f>
      </x:c>
      <x:c r="AE64" s="35" t="str">
        <x:f>IF(OR($A64="",$M64="Yes",$H64="",$I64=""),"",IF(AND(AE$6&gt;=$H64,AE$6&lt;=$I64),IF(AE$6&lt;$H64+ROUNDUP(($I64-$H64+1)*$L64,0),2,1),""))</x:f>
      </x:c>
      <x:c r="AF64" s="35" t="str">
        <x:f>IF(OR($A64="",$M64="Yes",$H64="",$I64=""),"",IF(AND(AF$6&gt;=$H64,AF$6&lt;=$I64),IF(AF$6&lt;$H64+ROUNDUP(($I64-$H64+1)*$L64,0),2,1),""))</x:f>
      </x:c>
      <x:c r="AG64" s="35" t="str">
        <x:f>IF(OR($A64="",$M64="Yes",$H64="",$I64=""),"",IF(AND(AG$6&gt;=$H64,AG$6&lt;=$I64),IF(AG$6&lt;$H64+ROUNDUP(($I64-$H64+1)*$L64,0),2,1),""))</x:f>
      </x:c>
      <x:c r="AH64" s="35" t="str">
        <x:f>IF(OR($A64="",$M64="Yes",$H64="",$I64=""),"",IF(AND(AH$6&gt;=$H64,AH$6&lt;=$I64),IF(AH$6&lt;$H64+ROUNDUP(($I64-$H64+1)*$L64,0),2,1),""))</x:f>
      </x:c>
      <x:c r="AI64" s="35" t="str">
        <x:f>IF(OR($A64="",$M64="Yes",$H64="",$I64=""),"",IF(AND(AI$6&gt;=$H64,AI$6&lt;=$I64),IF(AI$6&lt;$H64+ROUNDUP(($I64-$H64+1)*$L64,0),2,1),""))</x:f>
      </x:c>
      <x:c r="AJ64" s="35" t="str">
        <x:f>IF(OR($A64="",$M64="Yes",$H64="",$I64=""),"",IF(AND(AJ$6&gt;=$H64,AJ$6&lt;=$I64),IF(AJ$6&lt;$H64+ROUNDUP(($I64-$H64+1)*$L64,0),2,1),""))</x:f>
      </x:c>
      <x:c r="AK64" s="35" t="str">
        <x:f>IF(OR($A64="",$M64="Yes",$H64="",$I64=""),"",IF(AND(AK$6&gt;=$H64,AK$6&lt;=$I64),IF(AK$6&lt;$H64+ROUNDUP(($I64-$H64+1)*$L64,0),2,1),""))</x:f>
      </x:c>
      <x:c r="AL64" s="35" t="str">
        <x:f>IF(OR($A64="",$M64="Yes",$H64="",$I64=""),"",IF(AND(AL$6&gt;=$H64,AL$6&lt;=$I64),IF(AL$6&lt;$H64+ROUNDUP(($I64-$H64+1)*$L64,0),2,1),""))</x:f>
      </x:c>
      <x:c r="AM64" s="35" t="str">
        <x:f>IF(OR($A64="",$M64="Yes",$H64="",$I64=""),"",IF(AND(AM$6&gt;=$H64,AM$6&lt;=$I64),IF(AM$6&lt;$H64+ROUNDUP(($I64-$H64+1)*$L64,0),2,1),""))</x:f>
      </x:c>
      <x:c r="AN64" s="35" t="str">
        <x:f>IF(OR($A64="",$M64="Yes",$H64="",$I64=""),"",IF(AND(AN$6&gt;=$H64,AN$6&lt;=$I64),IF(AN$6&lt;$H64+ROUNDUP(($I64-$H64+1)*$L64,0),2,1),""))</x:f>
      </x:c>
      <x:c r="AO64" s="35" t="str">
        <x:f>IF(OR($A64="",$M64="Yes",$H64="",$I64=""),"",IF(AND(AO$6&gt;=$H64,AO$6&lt;=$I64),IF(AO$6&lt;$H64+ROUNDUP(($I64-$H64+1)*$L64,0),2,1),""))</x:f>
      </x:c>
      <x:c r="AP64" s="35" t="str">
        <x:f>IF(OR($A64="",$M64="Yes",$H64="",$I64=""),"",IF(AND(AP$6&gt;=$H64,AP$6&lt;=$I64),IF(AP$6&lt;$H64+ROUNDUP(($I64-$H64+1)*$L64,0),2,1),""))</x:f>
      </x:c>
      <x:c r="AQ64" s="35" t="str">
        <x:f>IF(OR($A64="",$M64="Yes",$H64="",$I64=""),"",IF(AND(AQ$6&gt;=$H64,AQ$6&lt;=$I64),IF(AQ$6&lt;$H64+ROUNDUP(($I64-$H64+1)*$L64,0),2,1),""))</x:f>
      </x:c>
      <x:c r="AR64" s="35" t="str">
        <x:f>IF(OR($A64="",$M64="Yes",$H64="",$I64=""),"",IF(AND(AR$6&gt;=$H64,AR$6&lt;=$I64),IF(AR$6&lt;$H64+ROUNDUP(($I64-$H64+1)*$L64,0),2,1),""))</x:f>
      </x:c>
      <x:c r="AS64" s="35" t="str">
        <x:f>IF(OR($A64="",$M64="Yes",$H64="",$I64=""),"",IF(AND(AS$6&gt;=$H64,AS$6&lt;=$I64),IF(AS$6&lt;$H64+ROUNDUP(($I64-$H64+1)*$L64,0),2,1),""))</x:f>
      </x:c>
      <x:c r="AT64" s="35" t="str">
        <x:f>IF(OR($A64="",$M64="Yes",$H64="",$I64=""),"",IF(AND(AT$6&gt;=$H64,AT$6&lt;=$I64),IF(AT$6&lt;$H64+ROUNDUP(($I64-$H64+1)*$L64,0),2,1),""))</x:f>
      </x:c>
      <x:c r="AU64" s="35" t="str">
        <x:f>IF(OR($A64="",$M64="Yes",$H64="",$I64=""),"",IF(AND(AU$6&gt;=$H64,AU$6&lt;=$I64),IF(AU$6&lt;$H64+ROUNDUP(($I64-$H64+1)*$L64,0),2,1),""))</x:f>
      </x:c>
      <x:c r="AV64" s="35" t="str">
        <x:f>IF(OR($A64="",$M64="Yes",$H64="",$I64=""),"",IF(AND(AV$6&gt;=$H64,AV$6&lt;=$I64),IF(AV$6&lt;$H64+ROUNDUP(($I64-$H64+1)*$L64,0),2,1),""))</x:f>
      </x:c>
      <x:c r="AW64" s="35" t="str">
        <x:f>IF(OR($A64="",$M64="Yes",$H64="",$I64=""),"",IF(AND(AW$6&gt;=$H64,AW$6&lt;=$I64),IF(AW$6&lt;$H64+ROUNDUP(($I64-$H64+1)*$L64,0),2,1),""))</x:f>
      </x:c>
      <x:c r="AX64" s="35" t="str">
        <x:f>IF(OR($A64="",$M64="Yes",$H64="",$I64=""),"",IF(AND(AX$6&gt;=$H64,AX$6&lt;=$I64),IF(AX$6&lt;$H64+ROUNDUP(($I64-$H64+1)*$L64,0),2,1),""))</x:f>
      </x:c>
      <x:c r="AY64" s="35" t="str">
        <x:f>IF(OR($A64="",$M64="Yes",$H64="",$I64=""),"",IF(AND(AY$6&gt;=$H64,AY$6&lt;=$I64),IF(AY$6&lt;$H64+ROUNDUP(($I64-$H64+1)*$L64,0),2,1),""))</x:f>
      </x:c>
      <x:c r="AZ64" s="35" t="str">
        <x:f>IF(OR($A64="",$M64="Yes",$H64="",$I64=""),"",IF(AND(AZ$6&gt;=$H64,AZ$6&lt;=$I64),IF(AZ$6&lt;$H64+ROUNDUP(($I64-$H64+1)*$L64,0),2,1),""))</x:f>
      </x:c>
      <x:c r="BA64" s="35" t="str">
        <x:f>IF(OR($A64="",$M64="Yes",$H64="",$I64=""),"",IF(AND(BA$6&gt;=$H64,BA$6&lt;=$I64),IF(BA$6&lt;$H64+ROUNDUP(($I64-$H64+1)*$L64,0),2,1),""))</x:f>
      </x:c>
      <x:c r="BB64" s="35" t="str">
        <x:f>IF(OR($A64="",$M64="Yes",$H64="",$I64=""),"",IF(AND(BB$6&gt;=$H64,BB$6&lt;=$I64),IF(BB$6&lt;$H64+ROUNDUP(($I64-$H64+1)*$L64,0),2,1),""))</x:f>
      </x:c>
      <x:c r="BC64" s="35" t="str">
        <x:f>IF(OR($A64="",$M64="Yes",$H64="",$I64=""),"",IF(AND(BC$6&gt;=$H64,BC$6&lt;=$I64),IF(BC$6&lt;$H64+ROUNDUP(($I64-$H64+1)*$L64,0),2,1),""))</x:f>
      </x:c>
      <x:c r="BD64" s="35" t="str">
        <x:f>IF(OR($A64="",$M64="Yes",$H64="",$I64=""),"",IF(AND(BD$6&gt;=$H64,BD$6&lt;=$I64),IF(BD$6&lt;$H64+ROUNDUP(($I64-$H64+1)*$L64,0),2,1),""))</x:f>
      </x:c>
      <x:c r="BE64" s="35" t="str">
        <x:f>IF(OR($A64="",$M64="Yes",$H64="",$I64=""),"",IF(AND(BE$6&gt;=$H64,BE$6&lt;=$I64),IF(BE$6&lt;$H64+ROUNDUP(($I64-$H64+1)*$L64,0),2,1),""))</x:f>
      </x:c>
      <x:c r="BF64" s="35" t="str">
        <x:f>IF(OR($A64="",$M64="Yes",$H64="",$I64=""),"",IF(AND(BF$6&gt;=$H64,BF$6&lt;=$I64),IF(BF$6&lt;$H64+ROUNDUP(($I64-$H64+1)*$L64,0),2,1),""))</x:f>
      </x:c>
      <x:c r="BG64" s="35" t="str">
        <x:f>IF(OR($A64="",$M64="Yes",$H64="",$I64=""),"",IF(AND(BG$6&gt;=$H64,BG$6&lt;=$I64),IF(BG$6&lt;$H64+ROUNDUP(($I64-$H64+1)*$L64,0),2,1),""))</x:f>
      </x:c>
      <x:c r="BH64" s="35" t="str">
        <x:f>IF(OR($A64="",$M64="Yes",$H64="",$I64=""),"",IF(AND(BH$6&gt;=$H64,BH$6&lt;=$I64),IF(BH$6&lt;$H64+ROUNDUP(($I64-$H64+1)*$L64,0),2,1),""))</x:f>
      </x:c>
      <x:c r="BI64" s="35" t="str">
        <x:f>IF(OR($A64="",$M64="Yes",$H64="",$I64=""),"",IF(AND(BI$6&gt;=$H64,BI$6&lt;=$I64),IF(BI$6&lt;$H64+ROUNDUP(($I64-$H64+1)*$L64,0),2,1),""))</x:f>
      </x:c>
      <x:c r="BJ64" s="35" t="str">
        <x:f>IF(OR($A64="",$M64="Yes",$H64="",$I64=""),"",IF(AND(BJ$6&gt;=$H64,BJ$6&lt;=$I64),IF(BJ$6&lt;$H64+ROUNDUP(($I64-$H64+1)*$L64,0),2,1),""))</x:f>
      </x:c>
      <x:c r="BK64" s="35" t="str">
        <x:f>IF(OR($A64="",$M64="Yes",$H64="",$I64=""),"",IF(AND(BK$6&gt;=$H64,BK$6&lt;=$I64),IF(BK$6&lt;$H64+ROUNDUP(($I64-$H64+1)*$L64,0),2,1),""))</x:f>
      </x:c>
      <x:c r="BL64" s="35" t="str">
        <x:f>IF(OR($A64="",$M64="Yes",$H64="",$I64=""),"",IF(AND(BL$6&gt;=$H64,BL$6&lt;=$I64),IF(BL$6&lt;$H64+ROUNDUP(($I64-$H64+1)*$L64,0),2,1),""))</x:f>
      </x:c>
      <x:c r="BM64" s="35" t="str">
        <x:f>IF(OR($A64="",$M64="Yes",$H64="",$I64=""),"",IF(AND(BM$6&gt;=$H64,BM$6&lt;=$I64),IF(BM$6&lt;$H64+ROUNDUP(($I64-$H64+1)*$L64,0),2,1),""))</x:f>
      </x:c>
      <x:c r="BN64" s="35" t="str">
        <x:f>IF(OR($A64="",$M64="Yes",$H64="",$I64=""),"",IF(AND(BN$6&gt;=$H64,BN$6&lt;=$I64),IF(BN$6&lt;$H64+ROUNDUP(($I64-$H64+1)*$L64,0),2,1),""))</x:f>
      </x:c>
      <x:c r="BO64" s="35" t="str">
        <x:f>IF(OR($A64="",$M64="Yes",$H64="",$I64=""),"",IF(AND(BO$6&gt;=$H64,BO$6&lt;=$I64),IF(BO$6&lt;$H64+ROUNDUP(($I64-$H64+1)*$L64,0),2,1),""))</x:f>
      </x:c>
      <x:c r="BP64" s="35" t="str">
        <x:f>IF(OR($A64="",$M64="Yes",$H64="",$I64=""),"",IF(AND(BP$6&gt;=$H64,BP$6&lt;=$I64),IF(BP$6&lt;$H64+ROUNDUP(($I64-$H64+1)*$L64,0),2,1),""))</x:f>
      </x:c>
      <x:c r="BQ64" s="35" t="str">
        <x:f>IF(OR($A64="",$M64="Yes",$H64="",$I64=""),"",IF(AND(BQ$6&gt;=$H64,BQ$6&lt;=$I64),IF(BQ$6&lt;$H64+ROUNDUP(($I64-$H64+1)*$L64,0),2,1),""))</x:f>
      </x:c>
      <x:c r="BR64" s="35" t="str">
        <x:f>IF(OR($A64="",$M64="Yes",$H64="",$I64=""),"",IF(AND(BR$6&gt;=$H64,BR$6&lt;=$I64),IF(BR$6&lt;$H64+ROUNDUP(($I64-$H64+1)*$L64,0),2,1),""))</x:f>
      </x:c>
      <x:c r="BS64" s="35" t="str">
        <x:f>IF(OR($A64="",$M64="Yes",$H64="",$I64=""),"",IF(AND(BS$6&gt;=$H64,BS$6&lt;=$I64),IF(BS$6&lt;$H64+ROUNDUP(($I64-$H64+1)*$L64,0),2,1),""))</x:f>
      </x:c>
      <x:c r="BT64" s="35" t="str">
        <x:f>IF(OR($A64="",$M64="Yes",$H64="",$I64=""),"",IF(AND(BT$6&gt;=$H64,BT$6&lt;=$I64),IF(BT$6&lt;$H64+ROUNDUP(($I64-$H64+1)*$L64,0),2,1),""))</x:f>
      </x:c>
      <x:c r="BU64" s="35" t="str">
        <x:f>IF(OR($A64="",$M64="Yes",$H64="",$I64=""),"",IF(AND(BU$6&gt;=$H64,BU$6&lt;=$I64),IF(BU$6&lt;$H64+ROUNDUP(($I64-$H64+1)*$L64,0),2,1),""))</x:f>
      </x:c>
      <x:c r="BV64" s="35" t="str">
        <x:f>IF(OR($A64="",$M64="Yes",$H64="",$I64=""),"",IF(AND(BV$6&gt;=$H64,BV$6&lt;=$I64),IF(BV$6&lt;$H64+ROUNDUP(($I64-$H64+1)*$L64,0),2,1),""))</x:f>
      </x:c>
      <x:c r="BW64" s="35" t="str">
        <x:f>IF(OR($A64="",$M64="Yes",$H64="",$I64=""),"",IF(AND(BW$6&gt;=$H64,BW$6&lt;=$I64),IF(BW$6&lt;$H64+ROUNDUP(($I64-$H64+1)*$L64,0),2,1),""))</x:f>
      </x:c>
      <x:c r="BX64" s="35" t="str">
        <x:f>IF(OR($A64="",$M64="Yes",$H64="",$I64=""),"",IF(AND(BX$6&gt;=$H64,BX$6&lt;=$I64),IF(BX$6&lt;$H64+ROUNDUP(($I64-$H64+1)*$L64,0),2,1),""))</x:f>
      </x:c>
      <x:c r="BY64" s="35" t="str">
        <x:f>IF(OR($A64="",$M64="Yes",$H64="",$I64=""),"",IF(AND(BY$6&gt;=$H64,BY$6&lt;=$I64),IF(BY$6&lt;$H64+ROUNDUP(($I64-$H64+1)*$L64,0),2,1),""))</x:f>
      </x:c>
      <x:c r="BZ64" s="35" t="str">
        <x:f>IF(OR($A64="",$M64="Yes",$H64="",$I64=""),"",IF(AND(BZ$6&gt;=$H64,BZ$6&lt;=$I64),IF(BZ$6&lt;$H64+ROUNDUP(($I64-$H64+1)*$L64,0),2,1),""))</x:f>
      </x:c>
      <x:c r="CA64" s="35" t="str">
        <x:f>IF(OR($A64="",$M64="Yes",$H64="",$I64=""),"",IF(AND(CA$6&gt;=$H64,CA$6&lt;=$I64),IF(CA$6&lt;$H64+ROUNDUP(($I64-$H64+1)*$L64,0),2,1),""))</x:f>
      </x:c>
    </x:row>
    <x:row r="65" ht="24" customHeight="1">
      <x:c r="A65" s="5"/>
      <x:c r="B65" s="5"/>
      <x:c r="C65" s="5"/>
      <x:c r="D65" s="5"/>
      <x:c r="E65" s="5"/>
      <x:c r="F65" s="5"/>
      <x:c r="G65" s="5"/>
      <x:c r="H65" s="10"/>
      <x:c r="I65" s="10"/>
      <x:c r="J65" s="10"/>
      <x:c r="K65" s="10"/>
      <x:c r="L65" s="11"/>
      <x:c r="M65" s="5"/>
      <x:c r="N65" s="16" t="str">
        <x:f>IF(A65="","",IF(M65="Yes","Cancelled",IF(ISBLANK(L65),"Missing %",IF(L65&gt;=1,"Completed",IF(OR(L65&gt;0,NOT(ISBLANK(J65))),"In progress","Not started")))))</x:f>
      </x:c>
      <x:c r="O65" s="16" t="str">
        <x:f>IF(OR(A65="",N65="Completed",N65="Cancelled"),"",IF(ISBLANK(I65),"Missing deadline",IF(I65&lt;'Dashboard'!$B$5,"Overdue",IF(I65='Dashboard'!$B$5,"Due today",IF(I65&lt;='Dashboard'!$B$5+'Dashboard'!$B$6,"Due soon",IF(AND(N65="Not started",H65&lt;'Dashboard'!$B$5),"Starting late",""))))))</x:f>
      </x:c>
      <x:c r="P65" s="5"/>
      <x:c r="Q65" s="16" t="str">
        <x:f>IF(A65="","",IF(COUNTIFS('Tasks &amp; Gantt'!$A$7:$A$155,A65)&gt;1,"Duplicate task ID",IF(COUNTIFS('Campaigns &amp; Budget'!$A$7:$A$8,B65)&lt;&gt;1,"Unknown campaign",IF(OR(ISBLANK(H65),ISBLANK(I65),E65="",ISBLANK(L65)),"Missing dates / PIC / %",IF(OR(L65&lt;0,L65&gt;1),"Invalid completion",IF(I65&lt;H65,"Deadline before start",IF(AND(NOT(ISBLANK(K65)),L65&lt;&gt;1),"Finish entered but not 100%",IF(AND(NOT(ISBLANK(J65)),NOT(ISBLANK(K65)),K65&lt;J65),"Finish before start",""))))))))</x:f>
      </x:c>
      <x:c r="T65" s="35" t="str">
        <x:f>IF(OR($A65="",$M65="Yes",$H65="",$I65=""),"",IF(AND(T$6&gt;=$H65,T$6&lt;=$I65),IF(T$6&lt;$H65+ROUNDUP(($I65-$H65+1)*$L65,0),2,1),""))</x:f>
      </x:c>
      <x:c r="U65" s="35" t="str">
        <x:f>IF(OR($A65="",$M65="Yes",$H65="",$I65=""),"",IF(AND(U$6&gt;=$H65,U$6&lt;=$I65),IF(U$6&lt;$H65+ROUNDUP(($I65-$H65+1)*$L65,0),2,1),""))</x:f>
      </x:c>
      <x:c r="V65" s="35" t="str">
        <x:f>IF(OR($A65="",$M65="Yes",$H65="",$I65=""),"",IF(AND(V$6&gt;=$H65,V$6&lt;=$I65),IF(V$6&lt;$H65+ROUNDUP(($I65-$H65+1)*$L65,0),2,1),""))</x:f>
      </x:c>
      <x:c r="W65" s="35" t="str">
        <x:f>IF(OR($A65="",$M65="Yes",$H65="",$I65=""),"",IF(AND(W$6&gt;=$H65,W$6&lt;=$I65),IF(W$6&lt;$H65+ROUNDUP(($I65-$H65+1)*$L65,0),2,1),""))</x:f>
      </x:c>
      <x:c r="X65" s="35" t="str">
        <x:f>IF(OR($A65="",$M65="Yes",$H65="",$I65=""),"",IF(AND(X$6&gt;=$H65,X$6&lt;=$I65),IF(X$6&lt;$H65+ROUNDUP(($I65-$H65+1)*$L65,0),2,1),""))</x:f>
      </x:c>
      <x:c r="Y65" s="35" t="str">
        <x:f>IF(OR($A65="",$M65="Yes",$H65="",$I65=""),"",IF(AND(Y$6&gt;=$H65,Y$6&lt;=$I65),IF(Y$6&lt;$H65+ROUNDUP(($I65-$H65+1)*$L65,0),2,1),""))</x:f>
      </x:c>
      <x:c r="Z65" s="35" t="str">
        <x:f>IF(OR($A65="",$M65="Yes",$H65="",$I65=""),"",IF(AND(Z$6&gt;=$H65,Z$6&lt;=$I65),IF(Z$6&lt;$H65+ROUNDUP(($I65-$H65+1)*$L65,0),2,1),""))</x:f>
      </x:c>
      <x:c r="AA65" s="35" t="str">
        <x:f>IF(OR($A65="",$M65="Yes",$H65="",$I65=""),"",IF(AND(AA$6&gt;=$H65,AA$6&lt;=$I65),IF(AA$6&lt;$H65+ROUNDUP(($I65-$H65+1)*$L65,0),2,1),""))</x:f>
      </x:c>
      <x:c r="AB65" s="35" t="str">
        <x:f>IF(OR($A65="",$M65="Yes",$H65="",$I65=""),"",IF(AND(AB$6&gt;=$H65,AB$6&lt;=$I65),IF(AB$6&lt;$H65+ROUNDUP(($I65-$H65+1)*$L65,0),2,1),""))</x:f>
      </x:c>
      <x:c r="AC65" s="35" t="str">
        <x:f>IF(OR($A65="",$M65="Yes",$H65="",$I65=""),"",IF(AND(AC$6&gt;=$H65,AC$6&lt;=$I65),IF(AC$6&lt;$H65+ROUNDUP(($I65-$H65+1)*$L65,0),2,1),""))</x:f>
      </x:c>
      <x:c r="AD65" s="35" t="str">
        <x:f>IF(OR($A65="",$M65="Yes",$H65="",$I65=""),"",IF(AND(AD$6&gt;=$H65,AD$6&lt;=$I65),IF(AD$6&lt;$H65+ROUNDUP(($I65-$H65+1)*$L65,0),2,1),""))</x:f>
      </x:c>
      <x:c r="AE65" s="35" t="str">
        <x:f>IF(OR($A65="",$M65="Yes",$H65="",$I65=""),"",IF(AND(AE$6&gt;=$H65,AE$6&lt;=$I65),IF(AE$6&lt;$H65+ROUNDUP(($I65-$H65+1)*$L65,0),2,1),""))</x:f>
      </x:c>
      <x:c r="AF65" s="35" t="str">
        <x:f>IF(OR($A65="",$M65="Yes",$H65="",$I65=""),"",IF(AND(AF$6&gt;=$H65,AF$6&lt;=$I65),IF(AF$6&lt;$H65+ROUNDUP(($I65-$H65+1)*$L65,0),2,1),""))</x:f>
      </x:c>
      <x:c r="AG65" s="35" t="str">
        <x:f>IF(OR($A65="",$M65="Yes",$H65="",$I65=""),"",IF(AND(AG$6&gt;=$H65,AG$6&lt;=$I65),IF(AG$6&lt;$H65+ROUNDUP(($I65-$H65+1)*$L65,0),2,1),""))</x:f>
      </x:c>
      <x:c r="AH65" s="35" t="str">
        <x:f>IF(OR($A65="",$M65="Yes",$H65="",$I65=""),"",IF(AND(AH$6&gt;=$H65,AH$6&lt;=$I65),IF(AH$6&lt;$H65+ROUNDUP(($I65-$H65+1)*$L65,0),2,1),""))</x:f>
      </x:c>
      <x:c r="AI65" s="35" t="str">
        <x:f>IF(OR($A65="",$M65="Yes",$H65="",$I65=""),"",IF(AND(AI$6&gt;=$H65,AI$6&lt;=$I65),IF(AI$6&lt;$H65+ROUNDUP(($I65-$H65+1)*$L65,0),2,1),""))</x:f>
      </x:c>
      <x:c r="AJ65" s="35" t="str">
        <x:f>IF(OR($A65="",$M65="Yes",$H65="",$I65=""),"",IF(AND(AJ$6&gt;=$H65,AJ$6&lt;=$I65),IF(AJ$6&lt;$H65+ROUNDUP(($I65-$H65+1)*$L65,0),2,1),""))</x:f>
      </x:c>
      <x:c r="AK65" s="35" t="str">
        <x:f>IF(OR($A65="",$M65="Yes",$H65="",$I65=""),"",IF(AND(AK$6&gt;=$H65,AK$6&lt;=$I65),IF(AK$6&lt;$H65+ROUNDUP(($I65-$H65+1)*$L65,0),2,1),""))</x:f>
      </x:c>
      <x:c r="AL65" s="35" t="str">
        <x:f>IF(OR($A65="",$M65="Yes",$H65="",$I65=""),"",IF(AND(AL$6&gt;=$H65,AL$6&lt;=$I65),IF(AL$6&lt;$H65+ROUNDUP(($I65-$H65+1)*$L65,0),2,1),""))</x:f>
      </x:c>
      <x:c r="AM65" s="35" t="str">
        <x:f>IF(OR($A65="",$M65="Yes",$H65="",$I65=""),"",IF(AND(AM$6&gt;=$H65,AM$6&lt;=$I65),IF(AM$6&lt;$H65+ROUNDUP(($I65-$H65+1)*$L65,0),2,1),""))</x:f>
      </x:c>
      <x:c r="AN65" s="35" t="str">
        <x:f>IF(OR($A65="",$M65="Yes",$H65="",$I65=""),"",IF(AND(AN$6&gt;=$H65,AN$6&lt;=$I65),IF(AN$6&lt;$H65+ROUNDUP(($I65-$H65+1)*$L65,0),2,1),""))</x:f>
      </x:c>
      <x:c r="AO65" s="35" t="str">
        <x:f>IF(OR($A65="",$M65="Yes",$H65="",$I65=""),"",IF(AND(AO$6&gt;=$H65,AO$6&lt;=$I65),IF(AO$6&lt;$H65+ROUNDUP(($I65-$H65+1)*$L65,0),2,1),""))</x:f>
      </x:c>
      <x:c r="AP65" s="35" t="str">
        <x:f>IF(OR($A65="",$M65="Yes",$H65="",$I65=""),"",IF(AND(AP$6&gt;=$H65,AP$6&lt;=$I65),IF(AP$6&lt;$H65+ROUNDUP(($I65-$H65+1)*$L65,0),2,1),""))</x:f>
      </x:c>
      <x:c r="AQ65" s="35" t="str">
        <x:f>IF(OR($A65="",$M65="Yes",$H65="",$I65=""),"",IF(AND(AQ$6&gt;=$H65,AQ$6&lt;=$I65),IF(AQ$6&lt;$H65+ROUNDUP(($I65-$H65+1)*$L65,0),2,1),""))</x:f>
      </x:c>
      <x:c r="AR65" s="35" t="str">
        <x:f>IF(OR($A65="",$M65="Yes",$H65="",$I65=""),"",IF(AND(AR$6&gt;=$H65,AR$6&lt;=$I65),IF(AR$6&lt;$H65+ROUNDUP(($I65-$H65+1)*$L65,0),2,1),""))</x:f>
      </x:c>
      <x:c r="AS65" s="35" t="str">
        <x:f>IF(OR($A65="",$M65="Yes",$H65="",$I65=""),"",IF(AND(AS$6&gt;=$H65,AS$6&lt;=$I65),IF(AS$6&lt;$H65+ROUNDUP(($I65-$H65+1)*$L65,0),2,1),""))</x:f>
      </x:c>
      <x:c r="AT65" s="35" t="str">
        <x:f>IF(OR($A65="",$M65="Yes",$H65="",$I65=""),"",IF(AND(AT$6&gt;=$H65,AT$6&lt;=$I65),IF(AT$6&lt;$H65+ROUNDUP(($I65-$H65+1)*$L65,0),2,1),""))</x:f>
      </x:c>
      <x:c r="AU65" s="35" t="str">
        <x:f>IF(OR($A65="",$M65="Yes",$H65="",$I65=""),"",IF(AND(AU$6&gt;=$H65,AU$6&lt;=$I65),IF(AU$6&lt;$H65+ROUNDUP(($I65-$H65+1)*$L65,0),2,1),""))</x:f>
      </x:c>
      <x:c r="AV65" s="35" t="str">
        <x:f>IF(OR($A65="",$M65="Yes",$H65="",$I65=""),"",IF(AND(AV$6&gt;=$H65,AV$6&lt;=$I65),IF(AV$6&lt;$H65+ROUNDUP(($I65-$H65+1)*$L65,0),2,1),""))</x:f>
      </x:c>
      <x:c r="AW65" s="35" t="str">
        <x:f>IF(OR($A65="",$M65="Yes",$H65="",$I65=""),"",IF(AND(AW$6&gt;=$H65,AW$6&lt;=$I65),IF(AW$6&lt;$H65+ROUNDUP(($I65-$H65+1)*$L65,0),2,1),""))</x:f>
      </x:c>
      <x:c r="AX65" s="35" t="str">
        <x:f>IF(OR($A65="",$M65="Yes",$H65="",$I65=""),"",IF(AND(AX$6&gt;=$H65,AX$6&lt;=$I65),IF(AX$6&lt;$H65+ROUNDUP(($I65-$H65+1)*$L65,0),2,1),""))</x:f>
      </x:c>
      <x:c r="AY65" s="35" t="str">
        <x:f>IF(OR($A65="",$M65="Yes",$H65="",$I65=""),"",IF(AND(AY$6&gt;=$H65,AY$6&lt;=$I65),IF(AY$6&lt;$H65+ROUNDUP(($I65-$H65+1)*$L65,0),2,1),""))</x:f>
      </x:c>
      <x:c r="AZ65" s="35" t="str">
        <x:f>IF(OR($A65="",$M65="Yes",$H65="",$I65=""),"",IF(AND(AZ$6&gt;=$H65,AZ$6&lt;=$I65),IF(AZ$6&lt;$H65+ROUNDUP(($I65-$H65+1)*$L65,0),2,1),""))</x:f>
      </x:c>
      <x:c r="BA65" s="35" t="str">
        <x:f>IF(OR($A65="",$M65="Yes",$H65="",$I65=""),"",IF(AND(BA$6&gt;=$H65,BA$6&lt;=$I65),IF(BA$6&lt;$H65+ROUNDUP(($I65-$H65+1)*$L65,0),2,1),""))</x:f>
      </x:c>
      <x:c r="BB65" s="35" t="str">
        <x:f>IF(OR($A65="",$M65="Yes",$H65="",$I65=""),"",IF(AND(BB$6&gt;=$H65,BB$6&lt;=$I65),IF(BB$6&lt;$H65+ROUNDUP(($I65-$H65+1)*$L65,0),2,1),""))</x:f>
      </x:c>
      <x:c r="BC65" s="35" t="str">
        <x:f>IF(OR($A65="",$M65="Yes",$H65="",$I65=""),"",IF(AND(BC$6&gt;=$H65,BC$6&lt;=$I65),IF(BC$6&lt;$H65+ROUNDUP(($I65-$H65+1)*$L65,0),2,1),""))</x:f>
      </x:c>
      <x:c r="BD65" s="35" t="str">
        <x:f>IF(OR($A65="",$M65="Yes",$H65="",$I65=""),"",IF(AND(BD$6&gt;=$H65,BD$6&lt;=$I65),IF(BD$6&lt;$H65+ROUNDUP(($I65-$H65+1)*$L65,0),2,1),""))</x:f>
      </x:c>
      <x:c r="BE65" s="35" t="str">
        <x:f>IF(OR($A65="",$M65="Yes",$H65="",$I65=""),"",IF(AND(BE$6&gt;=$H65,BE$6&lt;=$I65),IF(BE$6&lt;$H65+ROUNDUP(($I65-$H65+1)*$L65,0),2,1),""))</x:f>
      </x:c>
      <x:c r="BF65" s="35" t="str">
        <x:f>IF(OR($A65="",$M65="Yes",$H65="",$I65=""),"",IF(AND(BF$6&gt;=$H65,BF$6&lt;=$I65),IF(BF$6&lt;$H65+ROUNDUP(($I65-$H65+1)*$L65,0),2,1),""))</x:f>
      </x:c>
      <x:c r="BG65" s="35" t="str">
        <x:f>IF(OR($A65="",$M65="Yes",$H65="",$I65=""),"",IF(AND(BG$6&gt;=$H65,BG$6&lt;=$I65),IF(BG$6&lt;$H65+ROUNDUP(($I65-$H65+1)*$L65,0),2,1),""))</x:f>
      </x:c>
      <x:c r="BH65" s="35" t="str">
        <x:f>IF(OR($A65="",$M65="Yes",$H65="",$I65=""),"",IF(AND(BH$6&gt;=$H65,BH$6&lt;=$I65),IF(BH$6&lt;$H65+ROUNDUP(($I65-$H65+1)*$L65,0),2,1),""))</x:f>
      </x:c>
      <x:c r="BI65" s="35" t="str">
        <x:f>IF(OR($A65="",$M65="Yes",$H65="",$I65=""),"",IF(AND(BI$6&gt;=$H65,BI$6&lt;=$I65),IF(BI$6&lt;$H65+ROUNDUP(($I65-$H65+1)*$L65,0),2,1),""))</x:f>
      </x:c>
      <x:c r="BJ65" s="35" t="str">
        <x:f>IF(OR($A65="",$M65="Yes",$H65="",$I65=""),"",IF(AND(BJ$6&gt;=$H65,BJ$6&lt;=$I65),IF(BJ$6&lt;$H65+ROUNDUP(($I65-$H65+1)*$L65,0),2,1),""))</x:f>
      </x:c>
      <x:c r="BK65" s="35" t="str">
        <x:f>IF(OR($A65="",$M65="Yes",$H65="",$I65=""),"",IF(AND(BK$6&gt;=$H65,BK$6&lt;=$I65),IF(BK$6&lt;$H65+ROUNDUP(($I65-$H65+1)*$L65,0),2,1),""))</x:f>
      </x:c>
      <x:c r="BL65" s="35" t="str">
        <x:f>IF(OR($A65="",$M65="Yes",$H65="",$I65=""),"",IF(AND(BL$6&gt;=$H65,BL$6&lt;=$I65),IF(BL$6&lt;$H65+ROUNDUP(($I65-$H65+1)*$L65,0),2,1),""))</x:f>
      </x:c>
      <x:c r="BM65" s="35" t="str">
        <x:f>IF(OR($A65="",$M65="Yes",$H65="",$I65=""),"",IF(AND(BM$6&gt;=$H65,BM$6&lt;=$I65),IF(BM$6&lt;$H65+ROUNDUP(($I65-$H65+1)*$L65,0),2,1),""))</x:f>
      </x:c>
      <x:c r="BN65" s="35" t="str">
        <x:f>IF(OR($A65="",$M65="Yes",$H65="",$I65=""),"",IF(AND(BN$6&gt;=$H65,BN$6&lt;=$I65),IF(BN$6&lt;$H65+ROUNDUP(($I65-$H65+1)*$L65,0),2,1),""))</x:f>
      </x:c>
      <x:c r="BO65" s="35" t="str">
        <x:f>IF(OR($A65="",$M65="Yes",$H65="",$I65=""),"",IF(AND(BO$6&gt;=$H65,BO$6&lt;=$I65),IF(BO$6&lt;$H65+ROUNDUP(($I65-$H65+1)*$L65,0),2,1),""))</x:f>
      </x:c>
      <x:c r="BP65" s="35" t="str">
        <x:f>IF(OR($A65="",$M65="Yes",$H65="",$I65=""),"",IF(AND(BP$6&gt;=$H65,BP$6&lt;=$I65),IF(BP$6&lt;$H65+ROUNDUP(($I65-$H65+1)*$L65,0),2,1),""))</x:f>
      </x:c>
      <x:c r="BQ65" s="35" t="str">
        <x:f>IF(OR($A65="",$M65="Yes",$H65="",$I65=""),"",IF(AND(BQ$6&gt;=$H65,BQ$6&lt;=$I65),IF(BQ$6&lt;$H65+ROUNDUP(($I65-$H65+1)*$L65,0),2,1),""))</x:f>
      </x:c>
      <x:c r="BR65" s="35" t="str">
        <x:f>IF(OR($A65="",$M65="Yes",$H65="",$I65=""),"",IF(AND(BR$6&gt;=$H65,BR$6&lt;=$I65),IF(BR$6&lt;$H65+ROUNDUP(($I65-$H65+1)*$L65,0),2,1),""))</x:f>
      </x:c>
      <x:c r="BS65" s="35" t="str">
        <x:f>IF(OR($A65="",$M65="Yes",$H65="",$I65=""),"",IF(AND(BS$6&gt;=$H65,BS$6&lt;=$I65),IF(BS$6&lt;$H65+ROUNDUP(($I65-$H65+1)*$L65,0),2,1),""))</x:f>
      </x:c>
      <x:c r="BT65" s="35" t="str">
        <x:f>IF(OR($A65="",$M65="Yes",$H65="",$I65=""),"",IF(AND(BT$6&gt;=$H65,BT$6&lt;=$I65),IF(BT$6&lt;$H65+ROUNDUP(($I65-$H65+1)*$L65,0),2,1),""))</x:f>
      </x:c>
      <x:c r="BU65" s="35" t="str">
        <x:f>IF(OR($A65="",$M65="Yes",$H65="",$I65=""),"",IF(AND(BU$6&gt;=$H65,BU$6&lt;=$I65),IF(BU$6&lt;$H65+ROUNDUP(($I65-$H65+1)*$L65,0),2,1),""))</x:f>
      </x:c>
      <x:c r="BV65" s="35" t="str">
        <x:f>IF(OR($A65="",$M65="Yes",$H65="",$I65=""),"",IF(AND(BV$6&gt;=$H65,BV$6&lt;=$I65),IF(BV$6&lt;$H65+ROUNDUP(($I65-$H65+1)*$L65,0),2,1),""))</x:f>
      </x:c>
      <x:c r="BW65" s="35" t="str">
        <x:f>IF(OR($A65="",$M65="Yes",$H65="",$I65=""),"",IF(AND(BW$6&gt;=$H65,BW$6&lt;=$I65),IF(BW$6&lt;$H65+ROUNDUP(($I65-$H65+1)*$L65,0),2,1),""))</x:f>
      </x:c>
      <x:c r="BX65" s="35" t="str">
        <x:f>IF(OR($A65="",$M65="Yes",$H65="",$I65=""),"",IF(AND(BX$6&gt;=$H65,BX$6&lt;=$I65),IF(BX$6&lt;$H65+ROUNDUP(($I65-$H65+1)*$L65,0),2,1),""))</x:f>
      </x:c>
      <x:c r="BY65" s="35" t="str">
        <x:f>IF(OR($A65="",$M65="Yes",$H65="",$I65=""),"",IF(AND(BY$6&gt;=$H65,BY$6&lt;=$I65),IF(BY$6&lt;$H65+ROUNDUP(($I65-$H65+1)*$L65,0),2,1),""))</x:f>
      </x:c>
      <x:c r="BZ65" s="35" t="str">
        <x:f>IF(OR($A65="",$M65="Yes",$H65="",$I65=""),"",IF(AND(BZ$6&gt;=$H65,BZ$6&lt;=$I65),IF(BZ$6&lt;$H65+ROUNDUP(($I65-$H65+1)*$L65,0),2,1),""))</x:f>
      </x:c>
      <x:c r="CA65" s="35" t="str">
        <x:f>IF(OR($A65="",$M65="Yes",$H65="",$I65=""),"",IF(AND(CA$6&gt;=$H65,CA$6&lt;=$I65),IF(CA$6&lt;$H65+ROUNDUP(($I65-$H65+1)*$L65,0),2,1),""))</x:f>
      </x:c>
    </x:row>
    <x:row r="66" ht="24" customHeight="1">
      <x:c r="A66" s="5"/>
      <x:c r="B66" s="5"/>
      <x:c r="C66" s="5"/>
      <x:c r="D66" s="5"/>
      <x:c r="E66" s="5"/>
      <x:c r="F66" s="5"/>
      <x:c r="G66" s="5"/>
      <x:c r="H66" s="10"/>
      <x:c r="I66" s="10"/>
      <x:c r="J66" s="10"/>
      <x:c r="K66" s="10"/>
      <x:c r="L66" s="11"/>
      <x:c r="M66" s="5"/>
      <x:c r="N66" s="16" t="str">
        <x:f>IF(A66="","",IF(M66="Yes","Cancelled",IF(ISBLANK(L66),"Missing %",IF(L66&gt;=1,"Completed",IF(OR(L66&gt;0,NOT(ISBLANK(J66))),"In progress","Not started")))))</x:f>
      </x:c>
      <x:c r="O66" s="16" t="str">
        <x:f>IF(OR(A66="",N66="Completed",N66="Cancelled"),"",IF(ISBLANK(I66),"Missing deadline",IF(I66&lt;'Dashboard'!$B$5,"Overdue",IF(I66='Dashboard'!$B$5,"Due today",IF(I66&lt;='Dashboard'!$B$5+'Dashboard'!$B$6,"Due soon",IF(AND(N66="Not started",H66&lt;'Dashboard'!$B$5),"Starting late",""))))))</x:f>
      </x:c>
      <x:c r="P66" s="5"/>
      <x:c r="Q66" s="16" t="str">
        <x:f>IF(A66="","",IF(COUNTIFS('Tasks &amp; Gantt'!$A$7:$A$155,A66)&gt;1,"Duplicate task ID",IF(COUNTIFS('Campaigns &amp; Budget'!$A$7:$A$8,B66)&lt;&gt;1,"Unknown campaign",IF(OR(ISBLANK(H66),ISBLANK(I66),E66="",ISBLANK(L66)),"Missing dates / PIC / %",IF(OR(L66&lt;0,L66&gt;1),"Invalid completion",IF(I66&lt;H66,"Deadline before start",IF(AND(NOT(ISBLANK(K66)),L66&lt;&gt;1),"Finish entered but not 100%",IF(AND(NOT(ISBLANK(J66)),NOT(ISBLANK(K66)),K66&lt;J66),"Finish before start",""))))))))</x:f>
      </x:c>
      <x:c r="T66" s="35" t="str">
        <x:f>IF(OR($A66="",$M66="Yes",$H66="",$I66=""),"",IF(AND(T$6&gt;=$H66,T$6&lt;=$I66),IF(T$6&lt;$H66+ROUNDUP(($I66-$H66+1)*$L66,0),2,1),""))</x:f>
      </x:c>
      <x:c r="U66" s="35" t="str">
        <x:f>IF(OR($A66="",$M66="Yes",$H66="",$I66=""),"",IF(AND(U$6&gt;=$H66,U$6&lt;=$I66),IF(U$6&lt;$H66+ROUNDUP(($I66-$H66+1)*$L66,0),2,1),""))</x:f>
      </x:c>
      <x:c r="V66" s="35" t="str">
        <x:f>IF(OR($A66="",$M66="Yes",$H66="",$I66=""),"",IF(AND(V$6&gt;=$H66,V$6&lt;=$I66),IF(V$6&lt;$H66+ROUNDUP(($I66-$H66+1)*$L66,0),2,1),""))</x:f>
      </x:c>
      <x:c r="W66" s="35" t="str">
        <x:f>IF(OR($A66="",$M66="Yes",$H66="",$I66=""),"",IF(AND(W$6&gt;=$H66,W$6&lt;=$I66),IF(W$6&lt;$H66+ROUNDUP(($I66-$H66+1)*$L66,0),2,1),""))</x:f>
      </x:c>
      <x:c r="X66" s="35" t="str">
        <x:f>IF(OR($A66="",$M66="Yes",$H66="",$I66=""),"",IF(AND(X$6&gt;=$H66,X$6&lt;=$I66),IF(X$6&lt;$H66+ROUNDUP(($I66-$H66+1)*$L66,0),2,1),""))</x:f>
      </x:c>
      <x:c r="Y66" s="35" t="str">
        <x:f>IF(OR($A66="",$M66="Yes",$H66="",$I66=""),"",IF(AND(Y$6&gt;=$H66,Y$6&lt;=$I66),IF(Y$6&lt;$H66+ROUNDUP(($I66-$H66+1)*$L66,0),2,1),""))</x:f>
      </x:c>
      <x:c r="Z66" s="35" t="str">
        <x:f>IF(OR($A66="",$M66="Yes",$H66="",$I66=""),"",IF(AND(Z$6&gt;=$H66,Z$6&lt;=$I66),IF(Z$6&lt;$H66+ROUNDUP(($I66-$H66+1)*$L66,0),2,1),""))</x:f>
      </x:c>
      <x:c r="AA66" s="35" t="str">
        <x:f>IF(OR($A66="",$M66="Yes",$H66="",$I66=""),"",IF(AND(AA$6&gt;=$H66,AA$6&lt;=$I66),IF(AA$6&lt;$H66+ROUNDUP(($I66-$H66+1)*$L66,0),2,1),""))</x:f>
      </x:c>
      <x:c r="AB66" s="35" t="str">
        <x:f>IF(OR($A66="",$M66="Yes",$H66="",$I66=""),"",IF(AND(AB$6&gt;=$H66,AB$6&lt;=$I66),IF(AB$6&lt;$H66+ROUNDUP(($I66-$H66+1)*$L66,0),2,1),""))</x:f>
      </x:c>
      <x:c r="AC66" s="35" t="str">
        <x:f>IF(OR($A66="",$M66="Yes",$H66="",$I66=""),"",IF(AND(AC$6&gt;=$H66,AC$6&lt;=$I66),IF(AC$6&lt;$H66+ROUNDUP(($I66-$H66+1)*$L66,0),2,1),""))</x:f>
      </x:c>
      <x:c r="AD66" s="35" t="str">
        <x:f>IF(OR($A66="",$M66="Yes",$H66="",$I66=""),"",IF(AND(AD$6&gt;=$H66,AD$6&lt;=$I66),IF(AD$6&lt;$H66+ROUNDUP(($I66-$H66+1)*$L66,0),2,1),""))</x:f>
      </x:c>
      <x:c r="AE66" s="35" t="str">
        <x:f>IF(OR($A66="",$M66="Yes",$H66="",$I66=""),"",IF(AND(AE$6&gt;=$H66,AE$6&lt;=$I66),IF(AE$6&lt;$H66+ROUNDUP(($I66-$H66+1)*$L66,0),2,1),""))</x:f>
      </x:c>
      <x:c r="AF66" s="35" t="str">
        <x:f>IF(OR($A66="",$M66="Yes",$H66="",$I66=""),"",IF(AND(AF$6&gt;=$H66,AF$6&lt;=$I66),IF(AF$6&lt;$H66+ROUNDUP(($I66-$H66+1)*$L66,0),2,1),""))</x:f>
      </x:c>
      <x:c r="AG66" s="35" t="str">
        <x:f>IF(OR($A66="",$M66="Yes",$H66="",$I66=""),"",IF(AND(AG$6&gt;=$H66,AG$6&lt;=$I66),IF(AG$6&lt;$H66+ROUNDUP(($I66-$H66+1)*$L66,0),2,1),""))</x:f>
      </x:c>
      <x:c r="AH66" s="35" t="str">
        <x:f>IF(OR($A66="",$M66="Yes",$H66="",$I66=""),"",IF(AND(AH$6&gt;=$H66,AH$6&lt;=$I66),IF(AH$6&lt;$H66+ROUNDUP(($I66-$H66+1)*$L66,0),2,1),""))</x:f>
      </x:c>
      <x:c r="AI66" s="35" t="str">
        <x:f>IF(OR($A66="",$M66="Yes",$H66="",$I66=""),"",IF(AND(AI$6&gt;=$H66,AI$6&lt;=$I66),IF(AI$6&lt;$H66+ROUNDUP(($I66-$H66+1)*$L66,0),2,1),""))</x:f>
      </x:c>
      <x:c r="AJ66" s="35" t="str">
        <x:f>IF(OR($A66="",$M66="Yes",$H66="",$I66=""),"",IF(AND(AJ$6&gt;=$H66,AJ$6&lt;=$I66),IF(AJ$6&lt;$H66+ROUNDUP(($I66-$H66+1)*$L66,0),2,1),""))</x:f>
      </x:c>
      <x:c r="AK66" s="35" t="str">
        <x:f>IF(OR($A66="",$M66="Yes",$H66="",$I66=""),"",IF(AND(AK$6&gt;=$H66,AK$6&lt;=$I66),IF(AK$6&lt;$H66+ROUNDUP(($I66-$H66+1)*$L66,0),2,1),""))</x:f>
      </x:c>
      <x:c r="AL66" s="35" t="str">
        <x:f>IF(OR($A66="",$M66="Yes",$H66="",$I66=""),"",IF(AND(AL$6&gt;=$H66,AL$6&lt;=$I66),IF(AL$6&lt;$H66+ROUNDUP(($I66-$H66+1)*$L66,0),2,1),""))</x:f>
      </x:c>
      <x:c r="AM66" s="35" t="str">
        <x:f>IF(OR($A66="",$M66="Yes",$H66="",$I66=""),"",IF(AND(AM$6&gt;=$H66,AM$6&lt;=$I66),IF(AM$6&lt;$H66+ROUNDUP(($I66-$H66+1)*$L66,0),2,1),""))</x:f>
      </x:c>
      <x:c r="AN66" s="35" t="str">
        <x:f>IF(OR($A66="",$M66="Yes",$H66="",$I66=""),"",IF(AND(AN$6&gt;=$H66,AN$6&lt;=$I66),IF(AN$6&lt;$H66+ROUNDUP(($I66-$H66+1)*$L66,0),2,1),""))</x:f>
      </x:c>
      <x:c r="AO66" s="35" t="str">
        <x:f>IF(OR($A66="",$M66="Yes",$H66="",$I66=""),"",IF(AND(AO$6&gt;=$H66,AO$6&lt;=$I66),IF(AO$6&lt;$H66+ROUNDUP(($I66-$H66+1)*$L66,0),2,1),""))</x:f>
      </x:c>
      <x:c r="AP66" s="35" t="str">
        <x:f>IF(OR($A66="",$M66="Yes",$H66="",$I66=""),"",IF(AND(AP$6&gt;=$H66,AP$6&lt;=$I66),IF(AP$6&lt;$H66+ROUNDUP(($I66-$H66+1)*$L66,0),2,1),""))</x:f>
      </x:c>
      <x:c r="AQ66" s="35" t="str">
        <x:f>IF(OR($A66="",$M66="Yes",$H66="",$I66=""),"",IF(AND(AQ$6&gt;=$H66,AQ$6&lt;=$I66),IF(AQ$6&lt;$H66+ROUNDUP(($I66-$H66+1)*$L66,0),2,1),""))</x:f>
      </x:c>
      <x:c r="AR66" s="35" t="str">
        <x:f>IF(OR($A66="",$M66="Yes",$H66="",$I66=""),"",IF(AND(AR$6&gt;=$H66,AR$6&lt;=$I66),IF(AR$6&lt;$H66+ROUNDUP(($I66-$H66+1)*$L66,0),2,1),""))</x:f>
      </x:c>
      <x:c r="AS66" s="35" t="str">
        <x:f>IF(OR($A66="",$M66="Yes",$H66="",$I66=""),"",IF(AND(AS$6&gt;=$H66,AS$6&lt;=$I66),IF(AS$6&lt;$H66+ROUNDUP(($I66-$H66+1)*$L66,0),2,1),""))</x:f>
      </x:c>
      <x:c r="AT66" s="35" t="str">
        <x:f>IF(OR($A66="",$M66="Yes",$H66="",$I66=""),"",IF(AND(AT$6&gt;=$H66,AT$6&lt;=$I66),IF(AT$6&lt;$H66+ROUNDUP(($I66-$H66+1)*$L66,0),2,1),""))</x:f>
      </x:c>
      <x:c r="AU66" s="35" t="str">
        <x:f>IF(OR($A66="",$M66="Yes",$H66="",$I66=""),"",IF(AND(AU$6&gt;=$H66,AU$6&lt;=$I66),IF(AU$6&lt;$H66+ROUNDUP(($I66-$H66+1)*$L66,0),2,1),""))</x:f>
      </x:c>
      <x:c r="AV66" s="35" t="str">
        <x:f>IF(OR($A66="",$M66="Yes",$H66="",$I66=""),"",IF(AND(AV$6&gt;=$H66,AV$6&lt;=$I66),IF(AV$6&lt;$H66+ROUNDUP(($I66-$H66+1)*$L66,0),2,1),""))</x:f>
      </x:c>
      <x:c r="AW66" s="35" t="str">
        <x:f>IF(OR($A66="",$M66="Yes",$H66="",$I66=""),"",IF(AND(AW$6&gt;=$H66,AW$6&lt;=$I66),IF(AW$6&lt;$H66+ROUNDUP(($I66-$H66+1)*$L66,0),2,1),""))</x:f>
      </x:c>
      <x:c r="AX66" s="35" t="str">
        <x:f>IF(OR($A66="",$M66="Yes",$H66="",$I66=""),"",IF(AND(AX$6&gt;=$H66,AX$6&lt;=$I66),IF(AX$6&lt;$H66+ROUNDUP(($I66-$H66+1)*$L66,0),2,1),""))</x:f>
      </x:c>
      <x:c r="AY66" s="35" t="str">
        <x:f>IF(OR($A66="",$M66="Yes",$H66="",$I66=""),"",IF(AND(AY$6&gt;=$H66,AY$6&lt;=$I66),IF(AY$6&lt;$H66+ROUNDUP(($I66-$H66+1)*$L66,0),2,1),""))</x:f>
      </x:c>
      <x:c r="AZ66" s="35" t="str">
        <x:f>IF(OR($A66="",$M66="Yes",$H66="",$I66=""),"",IF(AND(AZ$6&gt;=$H66,AZ$6&lt;=$I66),IF(AZ$6&lt;$H66+ROUNDUP(($I66-$H66+1)*$L66,0),2,1),""))</x:f>
      </x:c>
      <x:c r="BA66" s="35" t="str">
        <x:f>IF(OR($A66="",$M66="Yes",$H66="",$I66=""),"",IF(AND(BA$6&gt;=$H66,BA$6&lt;=$I66),IF(BA$6&lt;$H66+ROUNDUP(($I66-$H66+1)*$L66,0),2,1),""))</x:f>
      </x:c>
      <x:c r="BB66" s="35" t="str">
        <x:f>IF(OR($A66="",$M66="Yes",$H66="",$I66=""),"",IF(AND(BB$6&gt;=$H66,BB$6&lt;=$I66),IF(BB$6&lt;$H66+ROUNDUP(($I66-$H66+1)*$L66,0),2,1),""))</x:f>
      </x:c>
      <x:c r="BC66" s="35" t="str">
        <x:f>IF(OR($A66="",$M66="Yes",$H66="",$I66=""),"",IF(AND(BC$6&gt;=$H66,BC$6&lt;=$I66),IF(BC$6&lt;$H66+ROUNDUP(($I66-$H66+1)*$L66,0),2,1),""))</x:f>
      </x:c>
      <x:c r="BD66" s="35" t="str">
        <x:f>IF(OR($A66="",$M66="Yes",$H66="",$I66=""),"",IF(AND(BD$6&gt;=$H66,BD$6&lt;=$I66),IF(BD$6&lt;$H66+ROUNDUP(($I66-$H66+1)*$L66,0),2,1),""))</x:f>
      </x:c>
      <x:c r="BE66" s="35" t="str">
        <x:f>IF(OR($A66="",$M66="Yes",$H66="",$I66=""),"",IF(AND(BE$6&gt;=$H66,BE$6&lt;=$I66),IF(BE$6&lt;$H66+ROUNDUP(($I66-$H66+1)*$L66,0),2,1),""))</x:f>
      </x:c>
      <x:c r="BF66" s="35" t="str">
        <x:f>IF(OR($A66="",$M66="Yes",$H66="",$I66=""),"",IF(AND(BF$6&gt;=$H66,BF$6&lt;=$I66),IF(BF$6&lt;$H66+ROUNDUP(($I66-$H66+1)*$L66,0),2,1),""))</x:f>
      </x:c>
      <x:c r="BG66" s="35" t="str">
        <x:f>IF(OR($A66="",$M66="Yes",$H66="",$I66=""),"",IF(AND(BG$6&gt;=$H66,BG$6&lt;=$I66),IF(BG$6&lt;$H66+ROUNDUP(($I66-$H66+1)*$L66,0),2,1),""))</x:f>
      </x:c>
      <x:c r="BH66" s="35" t="str">
        <x:f>IF(OR($A66="",$M66="Yes",$H66="",$I66=""),"",IF(AND(BH$6&gt;=$H66,BH$6&lt;=$I66),IF(BH$6&lt;$H66+ROUNDUP(($I66-$H66+1)*$L66,0),2,1),""))</x:f>
      </x:c>
      <x:c r="BI66" s="35" t="str">
        <x:f>IF(OR($A66="",$M66="Yes",$H66="",$I66=""),"",IF(AND(BI$6&gt;=$H66,BI$6&lt;=$I66),IF(BI$6&lt;$H66+ROUNDUP(($I66-$H66+1)*$L66,0),2,1),""))</x:f>
      </x:c>
      <x:c r="BJ66" s="35" t="str">
        <x:f>IF(OR($A66="",$M66="Yes",$H66="",$I66=""),"",IF(AND(BJ$6&gt;=$H66,BJ$6&lt;=$I66),IF(BJ$6&lt;$H66+ROUNDUP(($I66-$H66+1)*$L66,0),2,1),""))</x:f>
      </x:c>
      <x:c r="BK66" s="35" t="str">
        <x:f>IF(OR($A66="",$M66="Yes",$H66="",$I66=""),"",IF(AND(BK$6&gt;=$H66,BK$6&lt;=$I66),IF(BK$6&lt;$H66+ROUNDUP(($I66-$H66+1)*$L66,0),2,1),""))</x:f>
      </x:c>
      <x:c r="BL66" s="35" t="str">
        <x:f>IF(OR($A66="",$M66="Yes",$H66="",$I66=""),"",IF(AND(BL$6&gt;=$H66,BL$6&lt;=$I66),IF(BL$6&lt;$H66+ROUNDUP(($I66-$H66+1)*$L66,0),2,1),""))</x:f>
      </x:c>
      <x:c r="BM66" s="35" t="str">
        <x:f>IF(OR($A66="",$M66="Yes",$H66="",$I66=""),"",IF(AND(BM$6&gt;=$H66,BM$6&lt;=$I66),IF(BM$6&lt;$H66+ROUNDUP(($I66-$H66+1)*$L66,0),2,1),""))</x:f>
      </x:c>
      <x:c r="BN66" s="35" t="str">
        <x:f>IF(OR($A66="",$M66="Yes",$H66="",$I66=""),"",IF(AND(BN$6&gt;=$H66,BN$6&lt;=$I66),IF(BN$6&lt;$H66+ROUNDUP(($I66-$H66+1)*$L66,0),2,1),""))</x:f>
      </x:c>
      <x:c r="BO66" s="35" t="str">
        <x:f>IF(OR($A66="",$M66="Yes",$H66="",$I66=""),"",IF(AND(BO$6&gt;=$H66,BO$6&lt;=$I66),IF(BO$6&lt;$H66+ROUNDUP(($I66-$H66+1)*$L66,0),2,1),""))</x:f>
      </x:c>
      <x:c r="BP66" s="35" t="str">
        <x:f>IF(OR($A66="",$M66="Yes",$H66="",$I66=""),"",IF(AND(BP$6&gt;=$H66,BP$6&lt;=$I66),IF(BP$6&lt;$H66+ROUNDUP(($I66-$H66+1)*$L66,0),2,1),""))</x:f>
      </x:c>
      <x:c r="BQ66" s="35" t="str">
        <x:f>IF(OR($A66="",$M66="Yes",$H66="",$I66=""),"",IF(AND(BQ$6&gt;=$H66,BQ$6&lt;=$I66),IF(BQ$6&lt;$H66+ROUNDUP(($I66-$H66+1)*$L66,0),2,1),""))</x:f>
      </x:c>
      <x:c r="BR66" s="35" t="str">
        <x:f>IF(OR($A66="",$M66="Yes",$H66="",$I66=""),"",IF(AND(BR$6&gt;=$H66,BR$6&lt;=$I66),IF(BR$6&lt;$H66+ROUNDUP(($I66-$H66+1)*$L66,0),2,1),""))</x:f>
      </x:c>
      <x:c r="BS66" s="35" t="str">
        <x:f>IF(OR($A66="",$M66="Yes",$H66="",$I66=""),"",IF(AND(BS$6&gt;=$H66,BS$6&lt;=$I66),IF(BS$6&lt;$H66+ROUNDUP(($I66-$H66+1)*$L66,0),2,1),""))</x:f>
      </x:c>
      <x:c r="BT66" s="35" t="str">
        <x:f>IF(OR($A66="",$M66="Yes",$H66="",$I66=""),"",IF(AND(BT$6&gt;=$H66,BT$6&lt;=$I66),IF(BT$6&lt;$H66+ROUNDUP(($I66-$H66+1)*$L66,0),2,1),""))</x:f>
      </x:c>
      <x:c r="BU66" s="35" t="str">
        <x:f>IF(OR($A66="",$M66="Yes",$H66="",$I66=""),"",IF(AND(BU$6&gt;=$H66,BU$6&lt;=$I66),IF(BU$6&lt;$H66+ROUNDUP(($I66-$H66+1)*$L66,0),2,1),""))</x:f>
      </x:c>
      <x:c r="BV66" s="35" t="str">
        <x:f>IF(OR($A66="",$M66="Yes",$H66="",$I66=""),"",IF(AND(BV$6&gt;=$H66,BV$6&lt;=$I66),IF(BV$6&lt;$H66+ROUNDUP(($I66-$H66+1)*$L66,0),2,1),""))</x:f>
      </x:c>
      <x:c r="BW66" s="35" t="str">
        <x:f>IF(OR($A66="",$M66="Yes",$H66="",$I66=""),"",IF(AND(BW$6&gt;=$H66,BW$6&lt;=$I66),IF(BW$6&lt;$H66+ROUNDUP(($I66-$H66+1)*$L66,0),2,1),""))</x:f>
      </x:c>
      <x:c r="BX66" s="35" t="str">
        <x:f>IF(OR($A66="",$M66="Yes",$H66="",$I66=""),"",IF(AND(BX$6&gt;=$H66,BX$6&lt;=$I66),IF(BX$6&lt;$H66+ROUNDUP(($I66-$H66+1)*$L66,0),2,1),""))</x:f>
      </x:c>
      <x:c r="BY66" s="35" t="str">
        <x:f>IF(OR($A66="",$M66="Yes",$H66="",$I66=""),"",IF(AND(BY$6&gt;=$H66,BY$6&lt;=$I66),IF(BY$6&lt;$H66+ROUNDUP(($I66-$H66+1)*$L66,0),2,1),""))</x:f>
      </x:c>
      <x:c r="BZ66" s="35" t="str">
        <x:f>IF(OR($A66="",$M66="Yes",$H66="",$I66=""),"",IF(AND(BZ$6&gt;=$H66,BZ$6&lt;=$I66),IF(BZ$6&lt;$H66+ROUNDUP(($I66-$H66+1)*$L66,0),2,1),""))</x:f>
      </x:c>
      <x:c r="CA66" s="35" t="str">
        <x:f>IF(OR($A66="",$M66="Yes",$H66="",$I66=""),"",IF(AND(CA$6&gt;=$H66,CA$6&lt;=$I66),IF(CA$6&lt;$H66+ROUNDUP(($I66-$H66+1)*$L66,0),2,1),""))</x:f>
      </x:c>
    </x:row>
    <x:row r="67" ht="24" customHeight="1">
      <x:c r="A67" s="5"/>
      <x:c r="B67" s="5"/>
      <x:c r="C67" s="5"/>
      <x:c r="D67" s="5"/>
      <x:c r="E67" s="5"/>
      <x:c r="F67" s="5"/>
      <x:c r="G67" s="5"/>
      <x:c r="H67" s="10"/>
      <x:c r="I67" s="10"/>
      <x:c r="J67" s="10"/>
      <x:c r="K67" s="10"/>
      <x:c r="L67" s="11"/>
      <x:c r="M67" s="5"/>
      <x:c r="N67" s="16" t="str">
        <x:f>IF(A67="","",IF(M67="Yes","Cancelled",IF(ISBLANK(L67),"Missing %",IF(L67&gt;=1,"Completed",IF(OR(L67&gt;0,NOT(ISBLANK(J67))),"In progress","Not started")))))</x:f>
      </x:c>
      <x:c r="O67" s="16" t="str">
        <x:f>IF(OR(A67="",N67="Completed",N67="Cancelled"),"",IF(ISBLANK(I67),"Missing deadline",IF(I67&lt;'Dashboard'!$B$5,"Overdue",IF(I67='Dashboard'!$B$5,"Due today",IF(I67&lt;='Dashboard'!$B$5+'Dashboard'!$B$6,"Due soon",IF(AND(N67="Not started",H67&lt;'Dashboard'!$B$5),"Starting late",""))))))</x:f>
      </x:c>
      <x:c r="P67" s="5"/>
      <x:c r="Q67" s="16" t="str">
        <x:f>IF(A67="","",IF(COUNTIFS('Tasks &amp; Gantt'!$A$7:$A$155,A67)&gt;1,"Duplicate task ID",IF(COUNTIFS('Campaigns &amp; Budget'!$A$7:$A$8,B67)&lt;&gt;1,"Unknown campaign",IF(OR(ISBLANK(H67),ISBLANK(I67),E67="",ISBLANK(L67)),"Missing dates / PIC / %",IF(OR(L67&lt;0,L67&gt;1),"Invalid completion",IF(I67&lt;H67,"Deadline before start",IF(AND(NOT(ISBLANK(K67)),L67&lt;&gt;1),"Finish entered but not 100%",IF(AND(NOT(ISBLANK(J67)),NOT(ISBLANK(K67)),K67&lt;J67),"Finish before start",""))))))))</x:f>
      </x:c>
      <x:c r="T67" s="35" t="str">
        <x:f>IF(OR($A67="",$M67="Yes",$H67="",$I67=""),"",IF(AND(T$6&gt;=$H67,T$6&lt;=$I67),IF(T$6&lt;$H67+ROUNDUP(($I67-$H67+1)*$L67,0),2,1),""))</x:f>
      </x:c>
      <x:c r="U67" s="35" t="str">
        <x:f>IF(OR($A67="",$M67="Yes",$H67="",$I67=""),"",IF(AND(U$6&gt;=$H67,U$6&lt;=$I67),IF(U$6&lt;$H67+ROUNDUP(($I67-$H67+1)*$L67,0),2,1),""))</x:f>
      </x:c>
      <x:c r="V67" s="35" t="str">
        <x:f>IF(OR($A67="",$M67="Yes",$H67="",$I67=""),"",IF(AND(V$6&gt;=$H67,V$6&lt;=$I67),IF(V$6&lt;$H67+ROUNDUP(($I67-$H67+1)*$L67,0),2,1),""))</x:f>
      </x:c>
      <x:c r="W67" s="35" t="str">
        <x:f>IF(OR($A67="",$M67="Yes",$H67="",$I67=""),"",IF(AND(W$6&gt;=$H67,W$6&lt;=$I67),IF(W$6&lt;$H67+ROUNDUP(($I67-$H67+1)*$L67,0),2,1),""))</x:f>
      </x:c>
      <x:c r="X67" s="35" t="str">
        <x:f>IF(OR($A67="",$M67="Yes",$H67="",$I67=""),"",IF(AND(X$6&gt;=$H67,X$6&lt;=$I67),IF(X$6&lt;$H67+ROUNDUP(($I67-$H67+1)*$L67,0),2,1),""))</x:f>
      </x:c>
      <x:c r="Y67" s="35" t="str">
        <x:f>IF(OR($A67="",$M67="Yes",$H67="",$I67=""),"",IF(AND(Y$6&gt;=$H67,Y$6&lt;=$I67),IF(Y$6&lt;$H67+ROUNDUP(($I67-$H67+1)*$L67,0),2,1),""))</x:f>
      </x:c>
      <x:c r="Z67" s="35" t="str">
        <x:f>IF(OR($A67="",$M67="Yes",$H67="",$I67=""),"",IF(AND(Z$6&gt;=$H67,Z$6&lt;=$I67),IF(Z$6&lt;$H67+ROUNDUP(($I67-$H67+1)*$L67,0),2,1),""))</x:f>
      </x:c>
      <x:c r="AA67" s="35" t="str">
        <x:f>IF(OR($A67="",$M67="Yes",$H67="",$I67=""),"",IF(AND(AA$6&gt;=$H67,AA$6&lt;=$I67),IF(AA$6&lt;$H67+ROUNDUP(($I67-$H67+1)*$L67,0),2,1),""))</x:f>
      </x:c>
      <x:c r="AB67" s="35" t="str">
        <x:f>IF(OR($A67="",$M67="Yes",$H67="",$I67=""),"",IF(AND(AB$6&gt;=$H67,AB$6&lt;=$I67),IF(AB$6&lt;$H67+ROUNDUP(($I67-$H67+1)*$L67,0),2,1),""))</x:f>
      </x:c>
      <x:c r="AC67" s="35" t="str">
        <x:f>IF(OR($A67="",$M67="Yes",$H67="",$I67=""),"",IF(AND(AC$6&gt;=$H67,AC$6&lt;=$I67),IF(AC$6&lt;$H67+ROUNDUP(($I67-$H67+1)*$L67,0),2,1),""))</x:f>
      </x:c>
      <x:c r="AD67" s="35" t="str">
        <x:f>IF(OR($A67="",$M67="Yes",$H67="",$I67=""),"",IF(AND(AD$6&gt;=$H67,AD$6&lt;=$I67),IF(AD$6&lt;$H67+ROUNDUP(($I67-$H67+1)*$L67,0),2,1),""))</x:f>
      </x:c>
      <x:c r="AE67" s="35" t="str">
        <x:f>IF(OR($A67="",$M67="Yes",$H67="",$I67=""),"",IF(AND(AE$6&gt;=$H67,AE$6&lt;=$I67),IF(AE$6&lt;$H67+ROUNDUP(($I67-$H67+1)*$L67,0),2,1),""))</x:f>
      </x:c>
      <x:c r="AF67" s="35" t="str">
        <x:f>IF(OR($A67="",$M67="Yes",$H67="",$I67=""),"",IF(AND(AF$6&gt;=$H67,AF$6&lt;=$I67),IF(AF$6&lt;$H67+ROUNDUP(($I67-$H67+1)*$L67,0),2,1),""))</x:f>
      </x:c>
      <x:c r="AG67" s="35" t="str">
        <x:f>IF(OR($A67="",$M67="Yes",$H67="",$I67=""),"",IF(AND(AG$6&gt;=$H67,AG$6&lt;=$I67),IF(AG$6&lt;$H67+ROUNDUP(($I67-$H67+1)*$L67,0),2,1),""))</x:f>
      </x:c>
      <x:c r="AH67" s="35" t="str">
        <x:f>IF(OR($A67="",$M67="Yes",$H67="",$I67=""),"",IF(AND(AH$6&gt;=$H67,AH$6&lt;=$I67),IF(AH$6&lt;$H67+ROUNDUP(($I67-$H67+1)*$L67,0),2,1),""))</x:f>
      </x:c>
      <x:c r="AI67" s="35" t="str">
        <x:f>IF(OR($A67="",$M67="Yes",$H67="",$I67=""),"",IF(AND(AI$6&gt;=$H67,AI$6&lt;=$I67),IF(AI$6&lt;$H67+ROUNDUP(($I67-$H67+1)*$L67,0),2,1),""))</x:f>
      </x:c>
      <x:c r="AJ67" s="35" t="str">
        <x:f>IF(OR($A67="",$M67="Yes",$H67="",$I67=""),"",IF(AND(AJ$6&gt;=$H67,AJ$6&lt;=$I67),IF(AJ$6&lt;$H67+ROUNDUP(($I67-$H67+1)*$L67,0),2,1),""))</x:f>
      </x:c>
      <x:c r="AK67" s="35" t="str">
        <x:f>IF(OR($A67="",$M67="Yes",$H67="",$I67=""),"",IF(AND(AK$6&gt;=$H67,AK$6&lt;=$I67),IF(AK$6&lt;$H67+ROUNDUP(($I67-$H67+1)*$L67,0),2,1),""))</x:f>
      </x:c>
      <x:c r="AL67" s="35" t="str">
        <x:f>IF(OR($A67="",$M67="Yes",$H67="",$I67=""),"",IF(AND(AL$6&gt;=$H67,AL$6&lt;=$I67),IF(AL$6&lt;$H67+ROUNDUP(($I67-$H67+1)*$L67,0),2,1),""))</x:f>
      </x:c>
      <x:c r="AM67" s="35" t="str">
        <x:f>IF(OR($A67="",$M67="Yes",$H67="",$I67=""),"",IF(AND(AM$6&gt;=$H67,AM$6&lt;=$I67),IF(AM$6&lt;$H67+ROUNDUP(($I67-$H67+1)*$L67,0),2,1),""))</x:f>
      </x:c>
      <x:c r="AN67" s="35" t="str">
        <x:f>IF(OR($A67="",$M67="Yes",$H67="",$I67=""),"",IF(AND(AN$6&gt;=$H67,AN$6&lt;=$I67),IF(AN$6&lt;$H67+ROUNDUP(($I67-$H67+1)*$L67,0),2,1),""))</x:f>
      </x:c>
      <x:c r="AO67" s="35" t="str">
        <x:f>IF(OR($A67="",$M67="Yes",$H67="",$I67=""),"",IF(AND(AO$6&gt;=$H67,AO$6&lt;=$I67),IF(AO$6&lt;$H67+ROUNDUP(($I67-$H67+1)*$L67,0),2,1),""))</x:f>
      </x:c>
      <x:c r="AP67" s="35" t="str">
        <x:f>IF(OR($A67="",$M67="Yes",$H67="",$I67=""),"",IF(AND(AP$6&gt;=$H67,AP$6&lt;=$I67),IF(AP$6&lt;$H67+ROUNDUP(($I67-$H67+1)*$L67,0),2,1),""))</x:f>
      </x:c>
      <x:c r="AQ67" s="35" t="str">
        <x:f>IF(OR($A67="",$M67="Yes",$H67="",$I67=""),"",IF(AND(AQ$6&gt;=$H67,AQ$6&lt;=$I67),IF(AQ$6&lt;$H67+ROUNDUP(($I67-$H67+1)*$L67,0),2,1),""))</x:f>
      </x:c>
      <x:c r="AR67" s="35" t="str">
        <x:f>IF(OR($A67="",$M67="Yes",$H67="",$I67=""),"",IF(AND(AR$6&gt;=$H67,AR$6&lt;=$I67),IF(AR$6&lt;$H67+ROUNDUP(($I67-$H67+1)*$L67,0),2,1),""))</x:f>
      </x:c>
      <x:c r="AS67" s="35" t="str">
        <x:f>IF(OR($A67="",$M67="Yes",$H67="",$I67=""),"",IF(AND(AS$6&gt;=$H67,AS$6&lt;=$I67),IF(AS$6&lt;$H67+ROUNDUP(($I67-$H67+1)*$L67,0),2,1),""))</x:f>
      </x:c>
      <x:c r="AT67" s="35" t="str">
        <x:f>IF(OR($A67="",$M67="Yes",$H67="",$I67=""),"",IF(AND(AT$6&gt;=$H67,AT$6&lt;=$I67),IF(AT$6&lt;$H67+ROUNDUP(($I67-$H67+1)*$L67,0),2,1),""))</x:f>
      </x:c>
      <x:c r="AU67" s="35" t="str">
        <x:f>IF(OR($A67="",$M67="Yes",$H67="",$I67=""),"",IF(AND(AU$6&gt;=$H67,AU$6&lt;=$I67),IF(AU$6&lt;$H67+ROUNDUP(($I67-$H67+1)*$L67,0),2,1),""))</x:f>
      </x:c>
      <x:c r="AV67" s="35" t="str">
        <x:f>IF(OR($A67="",$M67="Yes",$H67="",$I67=""),"",IF(AND(AV$6&gt;=$H67,AV$6&lt;=$I67),IF(AV$6&lt;$H67+ROUNDUP(($I67-$H67+1)*$L67,0),2,1),""))</x:f>
      </x:c>
      <x:c r="AW67" s="35" t="str">
        <x:f>IF(OR($A67="",$M67="Yes",$H67="",$I67=""),"",IF(AND(AW$6&gt;=$H67,AW$6&lt;=$I67),IF(AW$6&lt;$H67+ROUNDUP(($I67-$H67+1)*$L67,0),2,1),""))</x:f>
      </x:c>
      <x:c r="AX67" s="35" t="str">
        <x:f>IF(OR($A67="",$M67="Yes",$H67="",$I67=""),"",IF(AND(AX$6&gt;=$H67,AX$6&lt;=$I67),IF(AX$6&lt;$H67+ROUNDUP(($I67-$H67+1)*$L67,0),2,1),""))</x:f>
      </x:c>
      <x:c r="AY67" s="35" t="str">
        <x:f>IF(OR($A67="",$M67="Yes",$H67="",$I67=""),"",IF(AND(AY$6&gt;=$H67,AY$6&lt;=$I67),IF(AY$6&lt;$H67+ROUNDUP(($I67-$H67+1)*$L67,0),2,1),""))</x:f>
      </x:c>
      <x:c r="AZ67" s="35" t="str">
        <x:f>IF(OR($A67="",$M67="Yes",$H67="",$I67=""),"",IF(AND(AZ$6&gt;=$H67,AZ$6&lt;=$I67),IF(AZ$6&lt;$H67+ROUNDUP(($I67-$H67+1)*$L67,0),2,1),""))</x:f>
      </x:c>
      <x:c r="BA67" s="35" t="str">
        <x:f>IF(OR($A67="",$M67="Yes",$H67="",$I67=""),"",IF(AND(BA$6&gt;=$H67,BA$6&lt;=$I67),IF(BA$6&lt;$H67+ROUNDUP(($I67-$H67+1)*$L67,0),2,1),""))</x:f>
      </x:c>
      <x:c r="BB67" s="35" t="str">
        <x:f>IF(OR($A67="",$M67="Yes",$H67="",$I67=""),"",IF(AND(BB$6&gt;=$H67,BB$6&lt;=$I67),IF(BB$6&lt;$H67+ROUNDUP(($I67-$H67+1)*$L67,0),2,1),""))</x:f>
      </x:c>
      <x:c r="BC67" s="35" t="str">
        <x:f>IF(OR($A67="",$M67="Yes",$H67="",$I67=""),"",IF(AND(BC$6&gt;=$H67,BC$6&lt;=$I67),IF(BC$6&lt;$H67+ROUNDUP(($I67-$H67+1)*$L67,0),2,1),""))</x:f>
      </x:c>
      <x:c r="BD67" s="35" t="str">
        <x:f>IF(OR($A67="",$M67="Yes",$H67="",$I67=""),"",IF(AND(BD$6&gt;=$H67,BD$6&lt;=$I67),IF(BD$6&lt;$H67+ROUNDUP(($I67-$H67+1)*$L67,0),2,1),""))</x:f>
      </x:c>
      <x:c r="BE67" s="35" t="str">
        <x:f>IF(OR($A67="",$M67="Yes",$H67="",$I67=""),"",IF(AND(BE$6&gt;=$H67,BE$6&lt;=$I67),IF(BE$6&lt;$H67+ROUNDUP(($I67-$H67+1)*$L67,0),2,1),""))</x:f>
      </x:c>
      <x:c r="BF67" s="35" t="str">
        <x:f>IF(OR($A67="",$M67="Yes",$H67="",$I67=""),"",IF(AND(BF$6&gt;=$H67,BF$6&lt;=$I67),IF(BF$6&lt;$H67+ROUNDUP(($I67-$H67+1)*$L67,0),2,1),""))</x:f>
      </x:c>
      <x:c r="BG67" s="35" t="str">
        <x:f>IF(OR($A67="",$M67="Yes",$H67="",$I67=""),"",IF(AND(BG$6&gt;=$H67,BG$6&lt;=$I67),IF(BG$6&lt;$H67+ROUNDUP(($I67-$H67+1)*$L67,0),2,1),""))</x:f>
      </x:c>
      <x:c r="BH67" s="35" t="str">
        <x:f>IF(OR($A67="",$M67="Yes",$H67="",$I67=""),"",IF(AND(BH$6&gt;=$H67,BH$6&lt;=$I67),IF(BH$6&lt;$H67+ROUNDUP(($I67-$H67+1)*$L67,0),2,1),""))</x:f>
      </x:c>
      <x:c r="BI67" s="35" t="str">
        <x:f>IF(OR($A67="",$M67="Yes",$H67="",$I67=""),"",IF(AND(BI$6&gt;=$H67,BI$6&lt;=$I67),IF(BI$6&lt;$H67+ROUNDUP(($I67-$H67+1)*$L67,0),2,1),""))</x:f>
      </x:c>
      <x:c r="BJ67" s="35" t="str">
        <x:f>IF(OR($A67="",$M67="Yes",$H67="",$I67=""),"",IF(AND(BJ$6&gt;=$H67,BJ$6&lt;=$I67),IF(BJ$6&lt;$H67+ROUNDUP(($I67-$H67+1)*$L67,0),2,1),""))</x:f>
      </x:c>
      <x:c r="BK67" s="35" t="str">
        <x:f>IF(OR($A67="",$M67="Yes",$H67="",$I67=""),"",IF(AND(BK$6&gt;=$H67,BK$6&lt;=$I67),IF(BK$6&lt;$H67+ROUNDUP(($I67-$H67+1)*$L67,0),2,1),""))</x:f>
      </x:c>
      <x:c r="BL67" s="35" t="str">
        <x:f>IF(OR($A67="",$M67="Yes",$H67="",$I67=""),"",IF(AND(BL$6&gt;=$H67,BL$6&lt;=$I67),IF(BL$6&lt;$H67+ROUNDUP(($I67-$H67+1)*$L67,0),2,1),""))</x:f>
      </x:c>
      <x:c r="BM67" s="35" t="str">
        <x:f>IF(OR($A67="",$M67="Yes",$H67="",$I67=""),"",IF(AND(BM$6&gt;=$H67,BM$6&lt;=$I67),IF(BM$6&lt;$H67+ROUNDUP(($I67-$H67+1)*$L67,0),2,1),""))</x:f>
      </x:c>
      <x:c r="BN67" s="35" t="str">
        <x:f>IF(OR($A67="",$M67="Yes",$H67="",$I67=""),"",IF(AND(BN$6&gt;=$H67,BN$6&lt;=$I67),IF(BN$6&lt;$H67+ROUNDUP(($I67-$H67+1)*$L67,0),2,1),""))</x:f>
      </x:c>
      <x:c r="BO67" s="35" t="str">
        <x:f>IF(OR($A67="",$M67="Yes",$H67="",$I67=""),"",IF(AND(BO$6&gt;=$H67,BO$6&lt;=$I67),IF(BO$6&lt;$H67+ROUNDUP(($I67-$H67+1)*$L67,0),2,1),""))</x:f>
      </x:c>
      <x:c r="BP67" s="35" t="str">
        <x:f>IF(OR($A67="",$M67="Yes",$H67="",$I67=""),"",IF(AND(BP$6&gt;=$H67,BP$6&lt;=$I67),IF(BP$6&lt;$H67+ROUNDUP(($I67-$H67+1)*$L67,0),2,1),""))</x:f>
      </x:c>
      <x:c r="BQ67" s="35" t="str">
        <x:f>IF(OR($A67="",$M67="Yes",$H67="",$I67=""),"",IF(AND(BQ$6&gt;=$H67,BQ$6&lt;=$I67),IF(BQ$6&lt;$H67+ROUNDUP(($I67-$H67+1)*$L67,0),2,1),""))</x:f>
      </x:c>
      <x:c r="BR67" s="35" t="str">
        <x:f>IF(OR($A67="",$M67="Yes",$H67="",$I67=""),"",IF(AND(BR$6&gt;=$H67,BR$6&lt;=$I67),IF(BR$6&lt;$H67+ROUNDUP(($I67-$H67+1)*$L67,0),2,1),""))</x:f>
      </x:c>
      <x:c r="BS67" s="35" t="str">
        <x:f>IF(OR($A67="",$M67="Yes",$H67="",$I67=""),"",IF(AND(BS$6&gt;=$H67,BS$6&lt;=$I67),IF(BS$6&lt;$H67+ROUNDUP(($I67-$H67+1)*$L67,0),2,1),""))</x:f>
      </x:c>
      <x:c r="BT67" s="35" t="str">
        <x:f>IF(OR($A67="",$M67="Yes",$H67="",$I67=""),"",IF(AND(BT$6&gt;=$H67,BT$6&lt;=$I67),IF(BT$6&lt;$H67+ROUNDUP(($I67-$H67+1)*$L67,0),2,1),""))</x:f>
      </x:c>
      <x:c r="BU67" s="35" t="str">
        <x:f>IF(OR($A67="",$M67="Yes",$H67="",$I67=""),"",IF(AND(BU$6&gt;=$H67,BU$6&lt;=$I67),IF(BU$6&lt;$H67+ROUNDUP(($I67-$H67+1)*$L67,0),2,1),""))</x:f>
      </x:c>
      <x:c r="BV67" s="35" t="str">
        <x:f>IF(OR($A67="",$M67="Yes",$H67="",$I67=""),"",IF(AND(BV$6&gt;=$H67,BV$6&lt;=$I67),IF(BV$6&lt;$H67+ROUNDUP(($I67-$H67+1)*$L67,0),2,1),""))</x:f>
      </x:c>
      <x:c r="BW67" s="35" t="str">
        <x:f>IF(OR($A67="",$M67="Yes",$H67="",$I67=""),"",IF(AND(BW$6&gt;=$H67,BW$6&lt;=$I67),IF(BW$6&lt;$H67+ROUNDUP(($I67-$H67+1)*$L67,0),2,1),""))</x:f>
      </x:c>
      <x:c r="BX67" s="35" t="str">
        <x:f>IF(OR($A67="",$M67="Yes",$H67="",$I67=""),"",IF(AND(BX$6&gt;=$H67,BX$6&lt;=$I67),IF(BX$6&lt;$H67+ROUNDUP(($I67-$H67+1)*$L67,0),2,1),""))</x:f>
      </x:c>
      <x:c r="BY67" s="35" t="str">
        <x:f>IF(OR($A67="",$M67="Yes",$H67="",$I67=""),"",IF(AND(BY$6&gt;=$H67,BY$6&lt;=$I67),IF(BY$6&lt;$H67+ROUNDUP(($I67-$H67+1)*$L67,0),2,1),""))</x:f>
      </x:c>
      <x:c r="BZ67" s="35" t="str">
        <x:f>IF(OR($A67="",$M67="Yes",$H67="",$I67=""),"",IF(AND(BZ$6&gt;=$H67,BZ$6&lt;=$I67),IF(BZ$6&lt;$H67+ROUNDUP(($I67-$H67+1)*$L67,0),2,1),""))</x:f>
      </x:c>
      <x:c r="CA67" s="35" t="str">
        <x:f>IF(OR($A67="",$M67="Yes",$H67="",$I67=""),"",IF(AND(CA$6&gt;=$H67,CA$6&lt;=$I67),IF(CA$6&lt;$H67+ROUNDUP(($I67-$H67+1)*$L67,0),2,1),""))</x:f>
      </x:c>
    </x:row>
    <x:row r="68" ht="24" customHeight="1">
      <x:c r="A68" s="5"/>
      <x:c r="B68" s="5"/>
      <x:c r="C68" s="5"/>
      <x:c r="D68" s="5"/>
      <x:c r="E68" s="5"/>
      <x:c r="F68" s="5"/>
      <x:c r="G68" s="5"/>
      <x:c r="H68" s="10"/>
      <x:c r="I68" s="10"/>
      <x:c r="J68" s="10"/>
      <x:c r="K68" s="10"/>
      <x:c r="L68" s="11"/>
      <x:c r="M68" s="5"/>
      <x:c r="N68" s="16" t="str">
        <x:f>IF(A68="","",IF(M68="Yes","Cancelled",IF(ISBLANK(L68),"Missing %",IF(L68&gt;=1,"Completed",IF(OR(L68&gt;0,NOT(ISBLANK(J68))),"In progress","Not started")))))</x:f>
      </x:c>
      <x:c r="O68" s="16" t="str">
        <x:f>IF(OR(A68="",N68="Completed",N68="Cancelled"),"",IF(ISBLANK(I68),"Missing deadline",IF(I68&lt;'Dashboard'!$B$5,"Overdue",IF(I68='Dashboard'!$B$5,"Due today",IF(I68&lt;='Dashboard'!$B$5+'Dashboard'!$B$6,"Due soon",IF(AND(N68="Not started",H68&lt;'Dashboard'!$B$5),"Starting late",""))))))</x:f>
      </x:c>
      <x:c r="P68" s="5"/>
      <x:c r="Q68" s="16" t="str">
        <x:f>IF(A68="","",IF(COUNTIFS('Tasks &amp; Gantt'!$A$7:$A$155,A68)&gt;1,"Duplicate task ID",IF(COUNTIFS('Campaigns &amp; Budget'!$A$7:$A$8,B68)&lt;&gt;1,"Unknown campaign",IF(OR(ISBLANK(H68),ISBLANK(I68),E68="",ISBLANK(L68)),"Missing dates / PIC / %",IF(OR(L68&lt;0,L68&gt;1),"Invalid completion",IF(I68&lt;H68,"Deadline before start",IF(AND(NOT(ISBLANK(K68)),L68&lt;&gt;1),"Finish entered but not 100%",IF(AND(NOT(ISBLANK(J68)),NOT(ISBLANK(K68)),K68&lt;J68),"Finish before start",""))))))))</x:f>
      </x:c>
      <x:c r="T68" s="35" t="str">
        <x:f>IF(OR($A68="",$M68="Yes",$H68="",$I68=""),"",IF(AND(T$6&gt;=$H68,T$6&lt;=$I68),IF(T$6&lt;$H68+ROUNDUP(($I68-$H68+1)*$L68,0),2,1),""))</x:f>
      </x:c>
      <x:c r="U68" s="35" t="str">
        <x:f>IF(OR($A68="",$M68="Yes",$H68="",$I68=""),"",IF(AND(U$6&gt;=$H68,U$6&lt;=$I68),IF(U$6&lt;$H68+ROUNDUP(($I68-$H68+1)*$L68,0),2,1),""))</x:f>
      </x:c>
      <x:c r="V68" s="35" t="str">
        <x:f>IF(OR($A68="",$M68="Yes",$H68="",$I68=""),"",IF(AND(V$6&gt;=$H68,V$6&lt;=$I68),IF(V$6&lt;$H68+ROUNDUP(($I68-$H68+1)*$L68,0),2,1),""))</x:f>
      </x:c>
      <x:c r="W68" s="35" t="str">
        <x:f>IF(OR($A68="",$M68="Yes",$H68="",$I68=""),"",IF(AND(W$6&gt;=$H68,W$6&lt;=$I68),IF(W$6&lt;$H68+ROUNDUP(($I68-$H68+1)*$L68,0),2,1),""))</x:f>
      </x:c>
      <x:c r="X68" s="35" t="str">
        <x:f>IF(OR($A68="",$M68="Yes",$H68="",$I68=""),"",IF(AND(X$6&gt;=$H68,X$6&lt;=$I68),IF(X$6&lt;$H68+ROUNDUP(($I68-$H68+1)*$L68,0),2,1),""))</x:f>
      </x:c>
      <x:c r="Y68" s="35" t="str">
        <x:f>IF(OR($A68="",$M68="Yes",$H68="",$I68=""),"",IF(AND(Y$6&gt;=$H68,Y$6&lt;=$I68),IF(Y$6&lt;$H68+ROUNDUP(($I68-$H68+1)*$L68,0),2,1),""))</x:f>
      </x:c>
      <x:c r="Z68" s="35" t="str">
        <x:f>IF(OR($A68="",$M68="Yes",$H68="",$I68=""),"",IF(AND(Z$6&gt;=$H68,Z$6&lt;=$I68),IF(Z$6&lt;$H68+ROUNDUP(($I68-$H68+1)*$L68,0),2,1),""))</x:f>
      </x:c>
      <x:c r="AA68" s="35" t="str">
        <x:f>IF(OR($A68="",$M68="Yes",$H68="",$I68=""),"",IF(AND(AA$6&gt;=$H68,AA$6&lt;=$I68),IF(AA$6&lt;$H68+ROUNDUP(($I68-$H68+1)*$L68,0),2,1),""))</x:f>
      </x:c>
      <x:c r="AB68" s="35" t="str">
        <x:f>IF(OR($A68="",$M68="Yes",$H68="",$I68=""),"",IF(AND(AB$6&gt;=$H68,AB$6&lt;=$I68),IF(AB$6&lt;$H68+ROUNDUP(($I68-$H68+1)*$L68,0),2,1),""))</x:f>
      </x:c>
      <x:c r="AC68" s="35" t="str">
        <x:f>IF(OR($A68="",$M68="Yes",$H68="",$I68=""),"",IF(AND(AC$6&gt;=$H68,AC$6&lt;=$I68),IF(AC$6&lt;$H68+ROUNDUP(($I68-$H68+1)*$L68,0),2,1),""))</x:f>
      </x:c>
      <x:c r="AD68" s="35" t="str">
        <x:f>IF(OR($A68="",$M68="Yes",$H68="",$I68=""),"",IF(AND(AD$6&gt;=$H68,AD$6&lt;=$I68),IF(AD$6&lt;$H68+ROUNDUP(($I68-$H68+1)*$L68,0),2,1),""))</x:f>
      </x:c>
      <x:c r="AE68" s="35" t="str">
        <x:f>IF(OR($A68="",$M68="Yes",$H68="",$I68=""),"",IF(AND(AE$6&gt;=$H68,AE$6&lt;=$I68),IF(AE$6&lt;$H68+ROUNDUP(($I68-$H68+1)*$L68,0),2,1),""))</x:f>
      </x:c>
      <x:c r="AF68" s="35" t="str">
        <x:f>IF(OR($A68="",$M68="Yes",$H68="",$I68=""),"",IF(AND(AF$6&gt;=$H68,AF$6&lt;=$I68),IF(AF$6&lt;$H68+ROUNDUP(($I68-$H68+1)*$L68,0),2,1),""))</x:f>
      </x:c>
      <x:c r="AG68" s="35" t="str">
        <x:f>IF(OR($A68="",$M68="Yes",$H68="",$I68=""),"",IF(AND(AG$6&gt;=$H68,AG$6&lt;=$I68),IF(AG$6&lt;$H68+ROUNDUP(($I68-$H68+1)*$L68,0),2,1),""))</x:f>
      </x:c>
      <x:c r="AH68" s="35" t="str">
        <x:f>IF(OR($A68="",$M68="Yes",$H68="",$I68=""),"",IF(AND(AH$6&gt;=$H68,AH$6&lt;=$I68),IF(AH$6&lt;$H68+ROUNDUP(($I68-$H68+1)*$L68,0),2,1),""))</x:f>
      </x:c>
      <x:c r="AI68" s="35" t="str">
        <x:f>IF(OR($A68="",$M68="Yes",$H68="",$I68=""),"",IF(AND(AI$6&gt;=$H68,AI$6&lt;=$I68),IF(AI$6&lt;$H68+ROUNDUP(($I68-$H68+1)*$L68,0),2,1),""))</x:f>
      </x:c>
      <x:c r="AJ68" s="35" t="str">
        <x:f>IF(OR($A68="",$M68="Yes",$H68="",$I68=""),"",IF(AND(AJ$6&gt;=$H68,AJ$6&lt;=$I68),IF(AJ$6&lt;$H68+ROUNDUP(($I68-$H68+1)*$L68,0),2,1),""))</x:f>
      </x:c>
      <x:c r="AK68" s="35" t="str">
        <x:f>IF(OR($A68="",$M68="Yes",$H68="",$I68=""),"",IF(AND(AK$6&gt;=$H68,AK$6&lt;=$I68),IF(AK$6&lt;$H68+ROUNDUP(($I68-$H68+1)*$L68,0),2,1),""))</x:f>
      </x:c>
      <x:c r="AL68" s="35" t="str">
        <x:f>IF(OR($A68="",$M68="Yes",$H68="",$I68=""),"",IF(AND(AL$6&gt;=$H68,AL$6&lt;=$I68),IF(AL$6&lt;$H68+ROUNDUP(($I68-$H68+1)*$L68,0),2,1),""))</x:f>
      </x:c>
      <x:c r="AM68" s="35" t="str">
        <x:f>IF(OR($A68="",$M68="Yes",$H68="",$I68=""),"",IF(AND(AM$6&gt;=$H68,AM$6&lt;=$I68),IF(AM$6&lt;$H68+ROUNDUP(($I68-$H68+1)*$L68,0),2,1),""))</x:f>
      </x:c>
      <x:c r="AN68" s="35" t="str">
        <x:f>IF(OR($A68="",$M68="Yes",$H68="",$I68=""),"",IF(AND(AN$6&gt;=$H68,AN$6&lt;=$I68),IF(AN$6&lt;$H68+ROUNDUP(($I68-$H68+1)*$L68,0),2,1),""))</x:f>
      </x:c>
      <x:c r="AO68" s="35" t="str">
        <x:f>IF(OR($A68="",$M68="Yes",$H68="",$I68=""),"",IF(AND(AO$6&gt;=$H68,AO$6&lt;=$I68),IF(AO$6&lt;$H68+ROUNDUP(($I68-$H68+1)*$L68,0),2,1),""))</x:f>
      </x:c>
      <x:c r="AP68" s="35" t="str">
        <x:f>IF(OR($A68="",$M68="Yes",$H68="",$I68=""),"",IF(AND(AP$6&gt;=$H68,AP$6&lt;=$I68),IF(AP$6&lt;$H68+ROUNDUP(($I68-$H68+1)*$L68,0),2,1),""))</x:f>
      </x:c>
      <x:c r="AQ68" s="35" t="str">
        <x:f>IF(OR($A68="",$M68="Yes",$H68="",$I68=""),"",IF(AND(AQ$6&gt;=$H68,AQ$6&lt;=$I68),IF(AQ$6&lt;$H68+ROUNDUP(($I68-$H68+1)*$L68,0),2,1),""))</x:f>
      </x:c>
      <x:c r="AR68" s="35" t="str">
        <x:f>IF(OR($A68="",$M68="Yes",$H68="",$I68=""),"",IF(AND(AR$6&gt;=$H68,AR$6&lt;=$I68),IF(AR$6&lt;$H68+ROUNDUP(($I68-$H68+1)*$L68,0),2,1),""))</x:f>
      </x:c>
      <x:c r="AS68" s="35" t="str">
        <x:f>IF(OR($A68="",$M68="Yes",$H68="",$I68=""),"",IF(AND(AS$6&gt;=$H68,AS$6&lt;=$I68),IF(AS$6&lt;$H68+ROUNDUP(($I68-$H68+1)*$L68,0),2,1),""))</x:f>
      </x:c>
      <x:c r="AT68" s="35" t="str">
        <x:f>IF(OR($A68="",$M68="Yes",$H68="",$I68=""),"",IF(AND(AT$6&gt;=$H68,AT$6&lt;=$I68),IF(AT$6&lt;$H68+ROUNDUP(($I68-$H68+1)*$L68,0),2,1),""))</x:f>
      </x:c>
      <x:c r="AU68" s="35" t="str">
        <x:f>IF(OR($A68="",$M68="Yes",$H68="",$I68=""),"",IF(AND(AU$6&gt;=$H68,AU$6&lt;=$I68),IF(AU$6&lt;$H68+ROUNDUP(($I68-$H68+1)*$L68,0),2,1),""))</x:f>
      </x:c>
      <x:c r="AV68" s="35" t="str">
        <x:f>IF(OR($A68="",$M68="Yes",$H68="",$I68=""),"",IF(AND(AV$6&gt;=$H68,AV$6&lt;=$I68),IF(AV$6&lt;$H68+ROUNDUP(($I68-$H68+1)*$L68,0),2,1),""))</x:f>
      </x:c>
      <x:c r="AW68" s="35" t="str">
        <x:f>IF(OR($A68="",$M68="Yes",$H68="",$I68=""),"",IF(AND(AW$6&gt;=$H68,AW$6&lt;=$I68),IF(AW$6&lt;$H68+ROUNDUP(($I68-$H68+1)*$L68,0),2,1),""))</x:f>
      </x:c>
      <x:c r="AX68" s="35" t="str">
        <x:f>IF(OR($A68="",$M68="Yes",$H68="",$I68=""),"",IF(AND(AX$6&gt;=$H68,AX$6&lt;=$I68),IF(AX$6&lt;$H68+ROUNDUP(($I68-$H68+1)*$L68,0),2,1),""))</x:f>
      </x:c>
      <x:c r="AY68" s="35" t="str">
        <x:f>IF(OR($A68="",$M68="Yes",$H68="",$I68=""),"",IF(AND(AY$6&gt;=$H68,AY$6&lt;=$I68),IF(AY$6&lt;$H68+ROUNDUP(($I68-$H68+1)*$L68,0),2,1),""))</x:f>
      </x:c>
      <x:c r="AZ68" s="35" t="str">
        <x:f>IF(OR($A68="",$M68="Yes",$H68="",$I68=""),"",IF(AND(AZ$6&gt;=$H68,AZ$6&lt;=$I68),IF(AZ$6&lt;$H68+ROUNDUP(($I68-$H68+1)*$L68,0),2,1),""))</x:f>
      </x:c>
      <x:c r="BA68" s="35" t="str">
        <x:f>IF(OR($A68="",$M68="Yes",$H68="",$I68=""),"",IF(AND(BA$6&gt;=$H68,BA$6&lt;=$I68),IF(BA$6&lt;$H68+ROUNDUP(($I68-$H68+1)*$L68,0),2,1),""))</x:f>
      </x:c>
      <x:c r="BB68" s="35" t="str">
        <x:f>IF(OR($A68="",$M68="Yes",$H68="",$I68=""),"",IF(AND(BB$6&gt;=$H68,BB$6&lt;=$I68),IF(BB$6&lt;$H68+ROUNDUP(($I68-$H68+1)*$L68,0),2,1),""))</x:f>
      </x:c>
      <x:c r="BC68" s="35" t="str">
        <x:f>IF(OR($A68="",$M68="Yes",$H68="",$I68=""),"",IF(AND(BC$6&gt;=$H68,BC$6&lt;=$I68),IF(BC$6&lt;$H68+ROUNDUP(($I68-$H68+1)*$L68,0),2,1),""))</x:f>
      </x:c>
      <x:c r="BD68" s="35" t="str">
        <x:f>IF(OR($A68="",$M68="Yes",$H68="",$I68=""),"",IF(AND(BD$6&gt;=$H68,BD$6&lt;=$I68),IF(BD$6&lt;$H68+ROUNDUP(($I68-$H68+1)*$L68,0),2,1),""))</x:f>
      </x:c>
      <x:c r="BE68" s="35" t="str">
        <x:f>IF(OR($A68="",$M68="Yes",$H68="",$I68=""),"",IF(AND(BE$6&gt;=$H68,BE$6&lt;=$I68),IF(BE$6&lt;$H68+ROUNDUP(($I68-$H68+1)*$L68,0),2,1),""))</x:f>
      </x:c>
      <x:c r="BF68" s="35" t="str">
        <x:f>IF(OR($A68="",$M68="Yes",$H68="",$I68=""),"",IF(AND(BF$6&gt;=$H68,BF$6&lt;=$I68),IF(BF$6&lt;$H68+ROUNDUP(($I68-$H68+1)*$L68,0),2,1),""))</x:f>
      </x:c>
      <x:c r="BG68" s="35" t="str">
        <x:f>IF(OR($A68="",$M68="Yes",$H68="",$I68=""),"",IF(AND(BG$6&gt;=$H68,BG$6&lt;=$I68),IF(BG$6&lt;$H68+ROUNDUP(($I68-$H68+1)*$L68,0),2,1),""))</x:f>
      </x:c>
      <x:c r="BH68" s="35" t="str">
        <x:f>IF(OR($A68="",$M68="Yes",$H68="",$I68=""),"",IF(AND(BH$6&gt;=$H68,BH$6&lt;=$I68),IF(BH$6&lt;$H68+ROUNDUP(($I68-$H68+1)*$L68,0),2,1),""))</x:f>
      </x:c>
      <x:c r="BI68" s="35" t="str">
        <x:f>IF(OR($A68="",$M68="Yes",$H68="",$I68=""),"",IF(AND(BI$6&gt;=$H68,BI$6&lt;=$I68),IF(BI$6&lt;$H68+ROUNDUP(($I68-$H68+1)*$L68,0),2,1),""))</x:f>
      </x:c>
      <x:c r="BJ68" s="35" t="str">
        <x:f>IF(OR($A68="",$M68="Yes",$H68="",$I68=""),"",IF(AND(BJ$6&gt;=$H68,BJ$6&lt;=$I68),IF(BJ$6&lt;$H68+ROUNDUP(($I68-$H68+1)*$L68,0),2,1),""))</x:f>
      </x:c>
      <x:c r="BK68" s="35" t="str">
        <x:f>IF(OR($A68="",$M68="Yes",$H68="",$I68=""),"",IF(AND(BK$6&gt;=$H68,BK$6&lt;=$I68),IF(BK$6&lt;$H68+ROUNDUP(($I68-$H68+1)*$L68,0),2,1),""))</x:f>
      </x:c>
      <x:c r="BL68" s="35" t="str">
        <x:f>IF(OR($A68="",$M68="Yes",$H68="",$I68=""),"",IF(AND(BL$6&gt;=$H68,BL$6&lt;=$I68),IF(BL$6&lt;$H68+ROUNDUP(($I68-$H68+1)*$L68,0),2,1),""))</x:f>
      </x:c>
      <x:c r="BM68" s="35" t="str">
        <x:f>IF(OR($A68="",$M68="Yes",$H68="",$I68=""),"",IF(AND(BM$6&gt;=$H68,BM$6&lt;=$I68),IF(BM$6&lt;$H68+ROUNDUP(($I68-$H68+1)*$L68,0),2,1),""))</x:f>
      </x:c>
      <x:c r="BN68" s="35" t="str">
        <x:f>IF(OR($A68="",$M68="Yes",$H68="",$I68=""),"",IF(AND(BN$6&gt;=$H68,BN$6&lt;=$I68),IF(BN$6&lt;$H68+ROUNDUP(($I68-$H68+1)*$L68,0),2,1),""))</x:f>
      </x:c>
      <x:c r="BO68" s="35" t="str">
        <x:f>IF(OR($A68="",$M68="Yes",$H68="",$I68=""),"",IF(AND(BO$6&gt;=$H68,BO$6&lt;=$I68),IF(BO$6&lt;$H68+ROUNDUP(($I68-$H68+1)*$L68,0),2,1),""))</x:f>
      </x:c>
      <x:c r="BP68" s="35" t="str">
        <x:f>IF(OR($A68="",$M68="Yes",$H68="",$I68=""),"",IF(AND(BP$6&gt;=$H68,BP$6&lt;=$I68),IF(BP$6&lt;$H68+ROUNDUP(($I68-$H68+1)*$L68,0),2,1),""))</x:f>
      </x:c>
      <x:c r="BQ68" s="35" t="str">
        <x:f>IF(OR($A68="",$M68="Yes",$H68="",$I68=""),"",IF(AND(BQ$6&gt;=$H68,BQ$6&lt;=$I68),IF(BQ$6&lt;$H68+ROUNDUP(($I68-$H68+1)*$L68,0),2,1),""))</x:f>
      </x:c>
      <x:c r="BR68" s="35" t="str">
        <x:f>IF(OR($A68="",$M68="Yes",$H68="",$I68=""),"",IF(AND(BR$6&gt;=$H68,BR$6&lt;=$I68),IF(BR$6&lt;$H68+ROUNDUP(($I68-$H68+1)*$L68,0),2,1),""))</x:f>
      </x:c>
      <x:c r="BS68" s="35" t="str">
        <x:f>IF(OR($A68="",$M68="Yes",$H68="",$I68=""),"",IF(AND(BS$6&gt;=$H68,BS$6&lt;=$I68),IF(BS$6&lt;$H68+ROUNDUP(($I68-$H68+1)*$L68,0),2,1),""))</x:f>
      </x:c>
      <x:c r="BT68" s="35" t="str">
        <x:f>IF(OR($A68="",$M68="Yes",$H68="",$I68=""),"",IF(AND(BT$6&gt;=$H68,BT$6&lt;=$I68),IF(BT$6&lt;$H68+ROUNDUP(($I68-$H68+1)*$L68,0),2,1),""))</x:f>
      </x:c>
      <x:c r="BU68" s="35" t="str">
        <x:f>IF(OR($A68="",$M68="Yes",$H68="",$I68=""),"",IF(AND(BU$6&gt;=$H68,BU$6&lt;=$I68),IF(BU$6&lt;$H68+ROUNDUP(($I68-$H68+1)*$L68,0),2,1),""))</x:f>
      </x:c>
      <x:c r="BV68" s="35" t="str">
        <x:f>IF(OR($A68="",$M68="Yes",$H68="",$I68=""),"",IF(AND(BV$6&gt;=$H68,BV$6&lt;=$I68),IF(BV$6&lt;$H68+ROUNDUP(($I68-$H68+1)*$L68,0),2,1),""))</x:f>
      </x:c>
      <x:c r="BW68" s="35" t="str">
        <x:f>IF(OR($A68="",$M68="Yes",$H68="",$I68=""),"",IF(AND(BW$6&gt;=$H68,BW$6&lt;=$I68),IF(BW$6&lt;$H68+ROUNDUP(($I68-$H68+1)*$L68,0),2,1),""))</x:f>
      </x:c>
      <x:c r="BX68" s="35" t="str">
        <x:f>IF(OR($A68="",$M68="Yes",$H68="",$I68=""),"",IF(AND(BX$6&gt;=$H68,BX$6&lt;=$I68),IF(BX$6&lt;$H68+ROUNDUP(($I68-$H68+1)*$L68,0),2,1),""))</x:f>
      </x:c>
      <x:c r="BY68" s="35" t="str">
        <x:f>IF(OR($A68="",$M68="Yes",$H68="",$I68=""),"",IF(AND(BY$6&gt;=$H68,BY$6&lt;=$I68),IF(BY$6&lt;$H68+ROUNDUP(($I68-$H68+1)*$L68,0),2,1),""))</x:f>
      </x:c>
      <x:c r="BZ68" s="35" t="str">
        <x:f>IF(OR($A68="",$M68="Yes",$H68="",$I68=""),"",IF(AND(BZ$6&gt;=$H68,BZ$6&lt;=$I68),IF(BZ$6&lt;$H68+ROUNDUP(($I68-$H68+1)*$L68,0),2,1),""))</x:f>
      </x:c>
      <x:c r="CA68" s="35" t="str">
        <x:f>IF(OR($A68="",$M68="Yes",$H68="",$I68=""),"",IF(AND(CA$6&gt;=$H68,CA$6&lt;=$I68),IF(CA$6&lt;$H68+ROUNDUP(($I68-$H68+1)*$L68,0),2,1),""))</x:f>
      </x:c>
    </x:row>
    <x:row r="69" ht="24" customHeight="1">
      <x:c r="A69" s="5"/>
      <x:c r="B69" s="5"/>
      <x:c r="C69" s="5"/>
      <x:c r="D69" s="5"/>
      <x:c r="E69" s="5"/>
      <x:c r="F69" s="5"/>
      <x:c r="G69" s="5"/>
      <x:c r="H69" s="10"/>
      <x:c r="I69" s="10"/>
      <x:c r="J69" s="10"/>
      <x:c r="K69" s="10"/>
      <x:c r="L69" s="11"/>
      <x:c r="M69" s="5"/>
      <x:c r="N69" s="16" t="str">
        <x:f>IF(A69="","",IF(M69="Yes","Cancelled",IF(ISBLANK(L69),"Missing %",IF(L69&gt;=1,"Completed",IF(OR(L69&gt;0,NOT(ISBLANK(J69))),"In progress","Not started")))))</x:f>
      </x:c>
      <x:c r="O69" s="16" t="str">
        <x:f>IF(OR(A69="",N69="Completed",N69="Cancelled"),"",IF(ISBLANK(I69),"Missing deadline",IF(I69&lt;'Dashboard'!$B$5,"Overdue",IF(I69='Dashboard'!$B$5,"Due today",IF(I69&lt;='Dashboard'!$B$5+'Dashboard'!$B$6,"Due soon",IF(AND(N69="Not started",H69&lt;'Dashboard'!$B$5),"Starting late",""))))))</x:f>
      </x:c>
      <x:c r="P69" s="5"/>
      <x:c r="Q69" s="16" t="str">
        <x:f>IF(A69="","",IF(COUNTIFS('Tasks &amp; Gantt'!$A$7:$A$155,A69)&gt;1,"Duplicate task ID",IF(COUNTIFS('Campaigns &amp; Budget'!$A$7:$A$8,B69)&lt;&gt;1,"Unknown campaign",IF(OR(ISBLANK(H69),ISBLANK(I69),E69="",ISBLANK(L69)),"Missing dates / PIC / %",IF(OR(L69&lt;0,L69&gt;1),"Invalid completion",IF(I69&lt;H69,"Deadline before start",IF(AND(NOT(ISBLANK(K69)),L69&lt;&gt;1),"Finish entered but not 100%",IF(AND(NOT(ISBLANK(J69)),NOT(ISBLANK(K69)),K69&lt;J69),"Finish before start",""))))))))</x:f>
      </x:c>
      <x:c r="T69" s="35" t="str">
        <x:f>IF(OR($A69="",$M69="Yes",$H69="",$I69=""),"",IF(AND(T$6&gt;=$H69,T$6&lt;=$I69),IF(T$6&lt;$H69+ROUNDUP(($I69-$H69+1)*$L69,0),2,1),""))</x:f>
      </x:c>
      <x:c r="U69" s="35" t="str">
        <x:f>IF(OR($A69="",$M69="Yes",$H69="",$I69=""),"",IF(AND(U$6&gt;=$H69,U$6&lt;=$I69),IF(U$6&lt;$H69+ROUNDUP(($I69-$H69+1)*$L69,0),2,1),""))</x:f>
      </x:c>
      <x:c r="V69" s="35" t="str">
        <x:f>IF(OR($A69="",$M69="Yes",$H69="",$I69=""),"",IF(AND(V$6&gt;=$H69,V$6&lt;=$I69),IF(V$6&lt;$H69+ROUNDUP(($I69-$H69+1)*$L69,0),2,1),""))</x:f>
      </x:c>
      <x:c r="W69" s="35" t="str">
        <x:f>IF(OR($A69="",$M69="Yes",$H69="",$I69=""),"",IF(AND(W$6&gt;=$H69,W$6&lt;=$I69),IF(W$6&lt;$H69+ROUNDUP(($I69-$H69+1)*$L69,0),2,1),""))</x:f>
      </x:c>
      <x:c r="X69" s="35" t="str">
        <x:f>IF(OR($A69="",$M69="Yes",$H69="",$I69=""),"",IF(AND(X$6&gt;=$H69,X$6&lt;=$I69),IF(X$6&lt;$H69+ROUNDUP(($I69-$H69+1)*$L69,0),2,1),""))</x:f>
      </x:c>
      <x:c r="Y69" s="35" t="str">
        <x:f>IF(OR($A69="",$M69="Yes",$H69="",$I69=""),"",IF(AND(Y$6&gt;=$H69,Y$6&lt;=$I69),IF(Y$6&lt;$H69+ROUNDUP(($I69-$H69+1)*$L69,0),2,1),""))</x:f>
      </x:c>
      <x:c r="Z69" s="35" t="str">
        <x:f>IF(OR($A69="",$M69="Yes",$H69="",$I69=""),"",IF(AND(Z$6&gt;=$H69,Z$6&lt;=$I69),IF(Z$6&lt;$H69+ROUNDUP(($I69-$H69+1)*$L69,0),2,1),""))</x:f>
      </x:c>
      <x:c r="AA69" s="35" t="str">
        <x:f>IF(OR($A69="",$M69="Yes",$H69="",$I69=""),"",IF(AND(AA$6&gt;=$H69,AA$6&lt;=$I69),IF(AA$6&lt;$H69+ROUNDUP(($I69-$H69+1)*$L69,0),2,1),""))</x:f>
      </x:c>
      <x:c r="AB69" s="35" t="str">
        <x:f>IF(OR($A69="",$M69="Yes",$H69="",$I69=""),"",IF(AND(AB$6&gt;=$H69,AB$6&lt;=$I69),IF(AB$6&lt;$H69+ROUNDUP(($I69-$H69+1)*$L69,0),2,1),""))</x:f>
      </x:c>
      <x:c r="AC69" s="35" t="str">
        <x:f>IF(OR($A69="",$M69="Yes",$H69="",$I69=""),"",IF(AND(AC$6&gt;=$H69,AC$6&lt;=$I69),IF(AC$6&lt;$H69+ROUNDUP(($I69-$H69+1)*$L69,0),2,1),""))</x:f>
      </x:c>
      <x:c r="AD69" s="35" t="str">
        <x:f>IF(OR($A69="",$M69="Yes",$H69="",$I69=""),"",IF(AND(AD$6&gt;=$H69,AD$6&lt;=$I69),IF(AD$6&lt;$H69+ROUNDUP(($I69-$H69+1)*$L69,0),2,1),""))</x:f>
      </x:c>
      <x:c r="AE69" s="35" t="str">
        <x:f>IF(OR($A69="",$M69="Yes",$H69="",$I69=""),"",IF(AND(AE$6&gt;=$H69,AE$6&lt;=$I69),IF(AE$6&lt;$H69+ROUNDUP(($I69-$H69+1)*$L69,0),2,1),""))</x:f>
      </x:c>
      <x:c r="AF69" s="35" t="str">
        <x:f>IF(OR($A69="",$M69="Yes",$H69="",$I69=""),"",IF(AND(AF$6&gt;=$H69,AF$6&lt;=$I69),IF(AF$6&lt;$H69+ROUNDUP(($I69-$H69+1)*$L69,0),2,1),""))</x:f>
      </x:c>
      <x:c r="AG69" s="35" t="str">
        <x:f>IF(OR($A69="",$M69="Yes",$H69="",$I69=""),"",IF(AND(AG$6&gt;=$H69,AG$6&lt;=$I69),IF(AG$6&lt;$H69+ROUNDUP(($I69-$H69+1)*$L69,0),2,1),""))</x:f>
      </x:c>
      <x:c r="AH69" s="35" t="str">
        <x:f>IF(OR($A69="",$M69="Yes",$H69="",$I69=""),"",IF(AND(AH$6&gt;=$H69,AH$6&lt;=$I69),IF(AH$6&lt;$H69+ROUNDUP(($I69-$H69+1)*$L69,0),2,1),""))</x:f>
      </x:c>
      <x:c r="AI69" s="35" t="str">
        <x:f>IF(OR($A69="",$M69="Yes",$H69="",$I69=""),"",IF(AND(AI$6&gt;=$H69,AI$6&lt;=$I69),IF(AI$6&lt;$H69+ROUNDUP(($I69-$H69+1)*$L69,0),2,1),""))</x:f>
      </x:c>
      <x:c r="AJ69" s="35" t="str">
        <x:f>IF(OR($A69="",$M69="Yes",$H69="",$I69=""),"",IF(AND(AJ$6&gt;=$H69,AJ$6&lt;=$I69),IF(AJ$6&lt;$H69+ROUNDUP(($I69-$H69+1)*$L69,0),2,1),""))</x:f>
      </x:c>
      <x:c r="AK69" s="35" t="str">
        <x:f>IF(OR($A69="",$M69="Yes",$H69="",$I69=""),"",IF(AND(AK$6&gt;=$H69,AK$6&lt;=$I69),IF(AK$6&lt;$H69+ROUNDUP(($I69-$H69+1)*$L69,0),2,1),""))</x:f>
      </x:c>
      <x:c r="AL69" s="35" t="str">
        <x:f>IF(OR($A69="",$M69="Yes",$H69="",$I69=""),"",IF(AND(AL$6&gt;=$H69,AL$6&lt;=$I69),IF(AL$6&lt;$H69+ROUNDUP(($I69-$H69+1)*$L69,0),2,1),""))</x:f>
      </x:c>
      <x:c r="AM69" s="35" t="str">
        <x:f>IF(OR($A69="",$M69="Yes",$H69="",$I69=""),"",IF(AND(AM$6&gt;=$H69,AM$6&lt;=$I69),IF(AM$6&lt;$H69+ROUNDUP(($I69-$H69+1)*$L69,0),2,1),""))</x:f>
      </x:c>
      <x:c r="AN69" s="35" t="str">
        <x:f>IF(OR($A69="",$M69="Yes",$H69="",$I69=""),"",IF(AND(AN$6&gt;=$H69,AN$6&lt;=$I69),IF(AN$6&lt;$H69+ROUNDUP(($I69-$H69+1)*$L69,0),2,1),""))</x:f>
      </x:c>
      <x:c r="AO69" s="35" t="str">
        <x:f>IF(OR($A69="",$M69="Yes",$H69="",$I69=""),"",IF(AND(AO$6&gt;=$H69,AO$6&lt;=$I69),IF(AO$6&lt;$H69+ROUNDUP(($I69-$H69+1)*$L69,0),2,1),""))</x:f>
      </x:c>
      <x:c r="AP69" s="35" t="str">
        <x:f>IF(OR($A69="",$M69="Yes",$H69="",$I69=""),"",IF(AND(AP$6&gt;=$H69,AP$6&lt;=$I69),IF(AP$6&lt;$H69+ROUNDUP(($I69-$H69+1)*$L69,0),2,1),""))</x:f>
      </x:c>
      <x:c r="AQ69" s="35" t="str">
        <x:f>IF(OR($A69="",$M69="Yes",$H69="",$I69=""),"",IF(AND(AQ$6&gt;=$H69,AQ$6&lt;=$I69),IF(AQ$6&lt;$H69+ROUNDUP(($I69-$H69+1)*$L69,0),2,1),""))</x:f>
      </x:c>
      <x:c r="AR69" s="35" t="str">
        <x:f>IF(OR($A69="",$M69="Yes",$H69="",$I69=""),"",IF(AND(AR$6&gt;=$H69,AR$6&lt;=$I69),IF(AR$6&lt;$H69+ROUNDUP(($I69-$H69+1)*$L69,0),2,1),""))</x:f>
      </x:c>
      <x:c r="AS69" s="35" t="str">
        <x:f>IF(OR($A69="",$M69="Yes",$H69="",$I69=""),"",IF(AND(AS$6&gt;=$H69,AS$6&lt;=$I69),IF(AS$6&lt;$H69+ROUNDUP(($I69-$H69+1)*$L69,0),2,1),""))</x:f>
      </x:c>
      <x:c r="AT69" s="35" t="str">
        <x:f>IF(OR($A69="",$M69="Yes",$H69="",$I69=""),"",IF(AND(AT$6&gt;=$H69,AT$6&lt;=$I69),IF(AT$6&lt;$H69+ROUNDUP(($I69-$H69+1)*$L69,0),2,1),""))</x:f>
      </x:c>
      <x:c r="AU69" s="35" t="str">
        <x:f>IF(OR($A69="",$M69="Yes",$H69="",$I69=""),"",IF(AND(AU$6&gt;=$H69,AU$6&lt;=$I69),IF(AU$6&lt;$H69+ROUNDUP(($I69-$H69+1)*$L69,0),2,1),""))</x:f>
      </x:c>
      <x:c r="AV69" s="35" t="str">
        <x:f>IF(OR($A69="",$M69="Yes",$H69="",$I69=""),"",IF(AND(AV$6&gt;=$H69,AV$6&lt;=$I69),IF(AV$6&lt;$H69+ROUNDUP(($I69-$H69+1)*$L69,0),2,1),""))</x:f>
      </x:c>
      <x:c r="AW69" s="35" t="str">
        <x:f>IF(OR($A69="",$M69="Yes",$H69="",$I69=""),"",IF(AND(AW$6&gt;=$H69,AW$6&lt;=$I69),IF(AW$6&lt;$H69+ROUNDUP(($I69-$H69+1)*$L69,0),2,1),""))</x:f>
      </x:c>
      <x:c r="AX69" s="35" t="str">
        <x:f>IF(OR($A69="",$M69="Yes",$H69="",$I69=""),"",IF(AND(AX$6&gt;=$H69,AX$6&lt;=$I69),IF(AX$6&lt;$H69+ROUNDUP(($I69-$H69+1)*$L69,0),2,1),""))</x:f>
      </x:c>
      <x:c r="AY69" s="35" t="str">
        <x:f>IF(OR($A69="",$M69="Yes",$H69="",$I69=""),"",IF(AND(AY$6&gt;=$H69,AY$6&lt;=$I69),IF(AY$6&lt;$H69+ROUNDUP(($I69-$H69+1)*$L69,0),2,1),""))</x:f>
      </x:c>
      <x:c r="AZ69" s="35" t="str">
        <x:f>IF(OR($A69="",$M69="Yes",$H69="",$I69=""),"",IF(AND(AZ$6&gt;=$H69,AZ$6&lt;=$I69),IF(AZ$6&lt;$H69+ROUNDUP(($I69-$H69+1)*$L69,0),2,1),""))</x:f>
      </x:c>
      <x:c r="BA69" s="35" t="str">
        <x:f>IF(OR($A69="",$M69="Yes",$H69="",$I69=""),"",IF(AND(BA$6&gt;=$H69,BA$6&lt;=$I69),IF(BA$6&lt;$H69+ROUNDUP(($I69-$H69+1)*$L69,0),2,1),""))</x:f>
      </x:c>
      <x:c r="BB69" s="35" t="str">
        <x:f>IF(OR($A69="",$M69="Yes",$H69="",$I69=""),"",IF(AND(BB$6&gt;=$H69,BB$6&lt;=$I69),IF(BB$6&lt;$H69+ROUNDUP(($I69-$H69+1)*$L69,0),2,1),""))</x:f>
      </x:c>
      <x:c r="BC69" s="35" t="str">
        <x:f>IF(OR($A69="",$M69="Yes",$H69="",$I69=""),"",IF(AND(BC$6&gt;=$H69,BC$6&lt;=$I69),IF(BC$6&lt;$H69+ROUNDUP(($I69-$H69+1)*$L69,0),2,1),""))</x:f>
      </x:c>
      <x:c r="BD69" s="35" t="str">
        <x:f>IF(OR($A69="",$M69="Yes",$H69="",$I69=""),"",IF(AND(BD$6&gt;=$H69,BD$6&lt;=$I69),IF(BD$6&lt;$H69+ROUNDUP(($I69-$H69+1)*$L69,0),2,1),""))</x:f>
      </x:c>
      <x:c r="BE69" s="35" t="str">
        <x:f>IF(OR($A69="",$M69="Yes",$H69="",$I69=""),"",IF(AND(BE$6&gt;=$H69,BE$6&lt;=$I69),IF(BE$6&lt;$H69+ROUNDUP(($I69-$H69+1)*$L69,0),2,1),""))</x:f>
      </x:c>
      <x:c r="BF69" s="35" t="str">
        <x:f>IF(OR($A69="",$M69="Yes",$H69="",$I69=""),"",IF(AND(BF$6&gt;=$H69,BF$6&lt;=$I69),IF(BF$6&lt;$H69+ROUNDUP(($I69-$H69+1)*$L69,0),2,1),""))</x:f>
      </x:c>
      <x:c r="BG69" s="35" t="str">
        <x:f>IF(OR($A69="",$M69="Yes",$H69="",$I69=""),"",IF(AND(BG$6&gt;=$H69,BG$6&lt;=$I69),IF(BG$6&lt;$H69+ROUNDUP(($I69-$H69+1)*$L69,0),2,1),""))</x:f>
      </x:c>
      <x:c r="BH69" s="35" t="str">
        <x:f>IF(OR($A69="",$M69="Yes",$H69="",$I69=""),"",IF(AND(BH$6&gt;=$H69,BH$6&lt;=$I69),IF(BH$6&lt;$H69+ROUNDUP(($I69-$H69+1)*$L69,0),2,1),""))</x:f>
      </x:c>
      <x:c r="BI69" s="35" t="str">
        <x:f>IF(OR($A69="",$M69="Yes",$H69="",$I69=""),"",IF(AND(BI$6&gt;=$H69,BI$6&lt;=$I69),IF(BI$6&lt;$H69+ROUNDUP(($I69-$H69+1)*$L69,0),2,1),""))</x:f>
      </x:c>
      <x:c r="BJ69" s="35" t="str">
        <x:f>IF(OR($A69="",$M69="Yes",$H69="",$I69=""),"",IF(AND(BJ$6&gt;=$H69,BJ$6&lt;=$I69),IF(BJ$6&lt;$H69+ROUNDUP(($I69-$H69+1)*$L69,0),2,1),""))</x:f>
      </x:c>
      <x:c r="BK69" s="35" t="str">
        <x:f>IF(OR($A69="",$M69="Yes",$H69="",$I69=""),"",IF(AND(BK$6&gt;=$H69,BK$6&lt;=$I69),IF(BK$6&lt;$H69+ROUNDUP(($I69-$H69+1)*$L69,0),2,1),""))</x:f>
      </x:c>
      <x:c r="BL69" s="35" t="str">
        <x:f>IF(OR($A69="",$M69="Yes",$H69="",$I69=""),"",IF(AND(BL$6&gt;=$H69,BL$6&lt;=$I69),IF(BL$6&lt;$H69+ROUNDUP(($I69-$H69+1)*$L69,0),2,1),""))</x:f>
      </x:c>
      <x:c r="BM69" s="35" t="str">
        <x:f>IF(OR($A69="",$M69="Yes",$H69="",$I69=""),"",IF(AND(BM$6&gt;=$H69,BM$6&lt;=$I69),IF(BM$6&lt;$H69+ROUNDUP(($I69-$H69+1)*$L69,0),2,1),""))</x:f>
      </x:c>
      <x:c r="BN69" s="35" t="str">
        <x:f>IF(OR($A69="",$M69="Yes",$H69="",$I69=""),"",IF(AND(BN$6&gt;=$H69,BN$6&lt;=$I69),IF(BN$6&lt;$H69+ROUNDUP(($I69-$H69+1)*$L69,0),2,1),""))</x:f>
      </x:c>
      <x:c r="BO69" s="35" t="str">
        <x:f>IF(OR($A69="",$M69="Yes",$H69="",$I69=""),"",IF(AND(BO$6&gt;=$H69,BO$6&lt;=$I69),IF(BO$6&lt;$H69+ROUNDUP(($I69-$H69+1)*$L69,0),2,1),""))</x:f>
      </x:c>
      <x:c r="BP69" s="35" t="str">
        <x:f>IF(OR($A69="",$M69="Yes",$H69="",$I69=""),"",IF(AND(BP$6&gt;=$H69,BP$6&lt;=$I69),IF(BP$6&lt;$H69+ROUNDUP(($I69-$H69+1)*$L69,0),2,1),""))</x:f>
      </x:c>
      <x:c r="BQ69" s="35" t="str">
        <x:f>IF(OR($A69="",$M69="Yes",$H69="",$I69=""),"",IF(AND(BQ$6&gt;=$H69,BQ$6&lt;=$I69),IF(BQ$6&lt;$H69+ROUNDUP(($I69-$H69+1)*$L69,0),2,1),""))</x:f>
      </x:c>
      <x:c r="BR69" s="35" t="str">
        <x:f>IF(OR($A69="",$M69="Yes",$H69="",$I69=""),"",IF(AND(BR$6&gt;=$H69,BR$6&lt;=$I69),IF(BR$6&lt;$H69+ROUNDUP(($I69-$H69+1)*$L69,0),2,1),""))</x:f>
      </x:c>
      <x:c r="BS69" s="35" t="str">
        <x:f>IF(OR($A69="",$M69="Yes",$H69="",$I69=""),"",IF(AND(BS$6&gt;=$H69,BS$6&lt;=$I69),IF(BS$6&lt;$H69+ROUNDUP(($I69-$H69+1)*$L69,0),2,1),""))</x:f>
      </x:c>
      <x:c r="BT69" s="35" t="str">
        <x:f>IF(OR($A69="",$M69="Yes",$H69="",$I69=""),"",IF(AND(BT$6&gt;=$H69,BT$6&lt;=$I69),IF(BT$6&lt;$H69+ROUNDUP(($I69-$H69+1)*$L69,0),2,1),""))</x:f>
      </x:c>
      <x:c r="BU69" s="35" t="str">
        <x:f>IF(OR($A69="",$M69="Yes",$H69="",$I69=""),"",IF(AND(BU$6&gt;=$H69,BU$6&lt;=$I69),IF(BU$6&lt;$H69+ROUNDUP(($I69-$H69+1)*$L69,0),2,1),""))</x:f>
      </x:c>
      <x:c r="BV69" s="35" t="str">
        <x:f>IF(OR($A69="",$M69="Yes",$H69="",$I69=""),"",IF(AND(BV$6&gt;=$H69,BV$6&lt;=$I69),IF(BV$6&lt;$H69+ROUNDUP(($I69-$H69+1)*$L69,0),2,1),""))</x:f>
      </x:c>
      <x:c r="BW69" s="35" t="str">
        <x:f>IF(OR($A69="",$M69="Yes",$H69="",$I69=""),"",IF(AND(BW$6&gt;=$H69,BW$6&lt;=$I69),IF(BW$6&lt;$H69+ROUNDUP(($I69-$H69+1)*$L69,0),2,1),""))</x:f>
      </x:c>
      <x:c r="BX69" s="35" t="str">
        <x:f>IF(OR($A69="",$M69="Yes",$H69="",$I69=""),"",IF(AND(BX$6&gt;=$H69,BX$6&lt;=$I69),IF(BX$6&lt;$H69+ROUNDUP(($I69-$H69+1)*$L69,0),2,1),""))</x:f>
      </x:c>
      <x:c r="BY69" s="35" t="str">
        <x:f>IF(OR($A69="",$M69="Yes",$H69="",$I69=""),"",IF(AND(BY$6&gt;=$H69,BY$6&lt;=$I69),IF(BY$6&lt;$H69+ROUNDUP(($I69-$H69+1)*$L69,0),2,1),""))</x:f>
      </x:c>
      <x:c r="BZ69" s="35" t="str">
        <x:f>IF(OR($A69="",$M69="Yes",$H69="",$I69=""),"",IF(AND(BZ$6&gt;=$H69,BZ$6&lt;=$I69),IF(BZ$6&lt;$H69+ROUNDUP(($I69-$H69+1)*$L69,0),2,1),""))</x:f>
      </x:c>
      <x:c r="CA69" s="35" t="str">
        <x:f>IF(OR($A69="",$M69="Yes",$H69="",$I69=""),"",IF(AND(CA$6&gt;=$H69,CA$6&lt;=$I69),IF(CA$6&lt;$H69+ROUNDUP(($I69-$H69+1)*$L69,0),2,1),""))</x:f>
      </x:c>
    </x:row>
    <x:row r="70" ht="24" customHeight="1">
      <x:c r="A70" s="5"/>
      <x:c r="B70" s="5"/>
      <x:c r="C70" s="5"/>
      <x:c r="D70" s="5"/>
      <x:c r="E70" s="5"/>
      <x:c r="F70" s="5"/>
      <x:c r="G70" s="5"/>
      <x:c r="H70" s="10"/>
      <x:c r="I70" s="10"/>
      <x:c r="J70" s="10"/>
      <x:c r="K70" s="10"/>
      <x:c r="L70" s="11"/>
      <x:c r="M70" s="5"/>
      <x:c r="N70" s="16" t="str">
        <x:f>IF(A70="","",IF(M70="Yes","Cancelled",IF(ISBLANK(L70),"Missing %",IF(L70&gt;=1,"Completed",IF(OR(L70&gt;0,NOT(ISBLANK(J70))),"In progress","Not started")))))</x:f>
      </x:c>
      <x:c r="O70" s="16" t="str">
        <x:f>IF(OR(A70="",N70="Completed",N70="Cancelled"),"",IF(ISBLANK(I70),"Missing deadline",IF(I70&lt;'Dashboard'!$B$5,"Overdue",IF(I70='Dashboard'!$B$5,"Due today",IF(I70&lt;='Dashboard'!$B$5+'Dashboard'!$B$6,"Due soon",IF(AND(N70="Not started",H70&lt;'Dashboard'!$B$5),"Starting late",""))))))</x:f>
      </x:c>
      <x:c r="P70" s="5"/>
      <x:c r="Q70" s="16" t="str">
        <x:f>IF(A70="","",IF(COUNTIFS('Tasks &amp; Gantt'!$A$7:$A$155,A70)&gt;1,"Duplicate task ID",IF(COUNTIFS('Campaigns &amp; Budget'!$A$7:$A$8,B70)&lt;&gt;1,"Unknown campaign",IF(OR(ISBLANK(H70),ISBLANK(I70),E70="",ISBLANK(L70)),"Missing dates / PIC / %",IF(OR(L70&lt;0,L70&gt;1),"Invalid completion",IF(I70&lt;H70,"Deadline before start",IF(AND(NOT(ISBLANK(K70)),L70&lt;&gt;1),"Finish entered but not 100%",IF(AND(NOT(ISBLANK(J70)),NOT(ISBLANK(K70)),K70&lt;J70),"Finish before start",""))))))))</x:f>
      </x:c>
      <x:c r="T70" s="35" t="str">
        <x:f>IF(OR($A70="",$M70="Yes",$H70="",$I70=""),"",IF(AND(T$6&gt;=$H70,T$6&lt;=$I70),IF(T$6&lt;$H70+ROUNDUP(($I70-$H70+1)*$L70,0),2,1),""))</x:f>
      </x:c>
      <x:c r="U70" s="35" t="str">
        <x:f>IF(OR($A70="",$M70="Yes",$H70="",$I70=""),"",IF(AND(U$6&gt;=$H70,U$6&lt;=$I70),IF(U$6&lt;$H70+ROUNDUP(($I70-$H70+1)*$L70,0),2,1),""))</x:f>
      </x:c>
      <x:c r="V70" s="35" t="str">
        <x:f>IF(OR($A70="",$M70="Yes",$H70="",$I70=""),"",IF(AND(V$6&gt;=$H70,V$6&lt;=$I70),IF(V$6&lt;$H70+ROUNDUP(($I70-$H70+1)*$L70,0),2,1),""))</x:f>
      </x:c>
      <x:c r="W70" s="35" t="str">
        <x:f>IF(OR($A70="",$M70="Yes",$H70="",$I70=""),"",IF(AND(W$6&gt;=$H70,W$6&lt;=$I70),IF(W$6&lt;$H70+ROUNDUP(($I70-$H70+1)*$L70,0),2,1),""))</x:f>
      </x:c>
      <x:c r="X70" s="35" t="str">
        <x:f>IF(OR($A70="",$M70="Yes",$H70="",$I70=""),"",IF(AND(X$6&gt;=$H70,X$6&lt;=$I70),IF(X$6&lt;$H70+ROUNDUP(($I70-$H70+1)*$L70,0),2,1),""))</x:f>
      </x:c>
      <x:c r="Y70" s="35" t="str">
        <x:f>IF(OR($A70="",$M70="Yes",$H70="",$I70=""),"",IF(AND(Y$6&gt;=$H70,Y$6&lt;=$I70),IF(Y$6&lt;$H70+ROUNDUP(($I70-$H70+1)*$L70,0),2,1),""))</x:f>
      </x:c>
      <x:c r="Z70" s="35" t="str">
        <x:f>IF(OR($A70="",$M70="Yes",$H70="",$I70=""),"",IF(AND(Z$6&gt;=$H70,Z$6&lt;=$I70),IF(Z$6&lt;$H70+ROUNDUP(($I70-$H70+1)*$L70,0),2,1),""))</x:f>
      </x:c>
      <x:c r="AA70" s="35" t="str">
        <x:f>IF(OR($A70="",$M70="Yes",$H70="",$I70=""),"",IF(AND(AA$6&gt;=$H70,AA$6&lt;=$I70),IF(AA$6&lt;$H70+ROUNDUP(($I70-$H70+1)*$L70,0),2,1),""))</x:f>
      </x:c>
      <x:c r="AB70" s="35" t="str">
        <x:f>IF(OR($A70="",$M70="Yes",$H70="",$I70=""),"",IF(AND(AB$6&gt;=$H70,AB$6&lt;=$I70),IF(AB$6&lt;$H70+ROUNDUP(($I70-$H70+1)*$L70,0),2,1),""))</x:f>
      </x:c>
      <x:c r="AC70" s="35" t="str">
        <x:f>IF(OR($A70="",$M70="Yes",$H70="",$I70=""),"",IF(AND(AC$6&gt;=$H70,AC$6&lt;=$I70),IF(AC$6&lt;$H70+ROUNDUP(($I70-$H70+1)*$L70,0),2,1),""))</x:f>
      </x:c>
      <x:c r="AD70" s="35" t="str">
        <x:f>IF(OR($A70="",$M70="Yes",$H70="",$I70=""),"",IF(AND(AD$6&gt;=$H70,AD$6&lt;=$I70),IF(AD$6&lt;$H70+ROUNDUP(($I70-$H70+1)*$L70,0),2,1),""))</x:f>
      </x:c>
      <x:c r="AE70" s="35" t="str">
        <x:f>IF(OR($A70="",$M70="Yes",$H70="",$I70=""),"",IF(AND(AE$6&gt;=$H70,AE$6&lt;=$I70),IF(AE$6&lt;$H70+ROUNDUP(($I70-$H70+1)*$L70,0),2,1),""))</x:f>
      </x:c>
      <x:c r="AF70" s="35" t="str">
        <x:f>IF(OR($A70="",$M70="Yes",$H70="",$I70=""),"",IF(AND(AF$6&gt;=$H70,AF$6&lt;=$I70),IF(AF$6&lt;$H70+ROUNDUP(($I70-$H70+1)*$L70,0),2,1),""))</x:f>
      </x:c>
      <x:c r="AG70" s="35" t="str">
        <x:f>IF(OR($A70="",$M70="Yes",$H70="",$I70=""),"",IF(AND(AG$6&gt;=$H70,AG$6&lt;=$I70),IF(AG$6&lt;$H70+ROUNDUP(($I70-$H70+1)*$L70,0),2,1),""))</x:f>
      </x:c>
      <x:c r="AH70" s="35" t="str">
        <x:f>IF(OR($A70="",$M70="Yes",$H70="",$I70=""),"",IF(AND(AH$6&gt;=$H70,AH$6&lt;=$I70),IF(AH$6&lt;$H70+ROUNDUP(($I70-$H70+1)*$L70,0),2,1),""))</x:f>
      </x:c>
      <x:c r="AI70" s="35" t="str">
        <x:f>IF(OR($A70="",$M70="Yes",$H70="",$I70=""),"",IF(AND(AI$6&gt;=$H70,AI$6&lt;=$I70),IF(AI$6&lt;$H70+ROUNDUP(($I70-$H70+1)*$L70,0),2,1),""))</x:f>
      </x:c>
      <x:c r="AJ70" s="35" t="str">
        <x:f>IF(OR($A70="",$M70="Yes",$H70="",$I70=""),"",IF(AND(AJ$6&gt;=$H70,AJ$6&lt;=$I70),IF(AJ$6&lt;$H70+ROUNDUP(($I70-$H70+1)*$L70,0),2,1),""))</x:f>
      </x:c>
      <x:c r="AK70" s="35" t="str">
        <x:f>IF(OR($A70="",$M70="Yes",$H70="",$I70=""),"",IF(AND(AK$6&gt;=$H70,AK$6&lt;=$I70),IF(AK$6&lt;$H70+ROUNDUP(($I70-$H70+1)*$L70,0),2,1),""))</x:f>
      </x:c>
      <x:c r="AL70" s="35" t="str">
        <x:f>IF(OR($A70="",$M70="Yes",$H70="",$I70=""),"",IF(AND(AL$6&gt;=$H70,AL$6&lt;=$I70),IF(AL$6&lt;$H70+ROUNDUP(($I70-$H70+1)*$L70,0),2,1),""))</x:f>
      </x:c>
      <x:c r="AM70" s="35" t="str">
        <x:f>IF(OR($A70="",$M70="Yes",$H70="",$I70=""),"",IF(AND(AM$6&gt;=$H70,AM$6&lt;=$I70),IF(AM$6&lt;$H70+ROUNDUP(($I70-$H70+1)*$L70,0),2,1),""))</x:f>
      </x:c>
      <x:c r="AN70" s="35" t="str">
        <x:f>IF(OR($A70="",$M70="Yes",$H70="",$I70=""),"",IF(AND(AN$6&gt;=$H70,AN$6&lt;=$I70),IF(AN$6&lt;$H70+ROUNDUP(($I70-$H70+1)*$L70,0),2,1),""))</x:f>
      </x:c>
      <x:c r="AO70" s="35" t="str">
        <x:f>IF(OR($A70="",$M70="Yes",$H70="",$I70=""),"",IF(AND(AO$6&gt;=$H70,AO$6&lt;=$I70),IF(AO$6&lt;$H70+ROUNDUP(($I70-$H70+1)*$L70,0),2,1),""))</x:f>
      </x:c>
      <x:c r="AP70" s="35" t="str">
        <x:f>IF(OR($A70="",$M70="Yes",$H70="",$I70=""),"",IF(AND(AP$6&gt;=$H70,AP$6&lt;=$I70),IF(AP$6&lt;$H70+ROUNDUP(($I70-$H70+1)*$L70,0),2,1),""))</x:f>
      </x:c>
      <x:c r="AQ70" s="35" t="str">
        <x:f>IF(OR($A70="",$M70="Yes",$H70="",$I70=""),"",IF(AND(AQ$6&gt;=$H70,AQ$6&lt;=$I70),IF(AQ$6&lt;$H70+ROUNDUP(($I70-$H70+1)*$L70,0),2,1),""))</x:f>
      </x:c>
      <x:c r="AR70" s="35" t="str">
        <x:f>IF(OR($A70="",$M70="Yes",$H70="",$I70=""),"",IF(AND(AR$6&gt;=$H70,AR$6&lt;=$I70),IF(AR$6&lt;$H70+ROUNDUP(($I70-$H70+1)*$L70,0),2,1),""))</x:f>
      </x:c>
      <x:c r="AS70" s="35" t="str">
        <x:f>IF(OR($A70="",$M70="Yes",$H70="",$I70=""),"",IF(AND(AS$6&gt;=$H70,AS$6&lt;=$I70),IF(AS$6&lt;$H70+ROUNDUP(($I70-$H70+1)*$L70,0),2,1),""))</x:f>
      </x:c>
      <x:c r="AT70" s="35" t="str">
        <x:f>IF(OR($A70="",$M70="Yes",$H70="",$I70=""),"",IF(AND(AT$6&gt;=$H70,AT$6&lt;=$I70),IF(AT$6&lt;$H70+ROUNDUP(($I70-$H70+1)*$L70,0),2,1),""))</x:f>
      </x:c>
      <x:c r="AU70" s="35" t="str">
        <x:f>IF(OR($A70="",$M70="Yes",$H70="",$I70=""),"",IF(AND(AU$6&gt;=$H70,AU$6&lt;=$I70),IF(AU$6&lt;$H70+ROUNDUP(($I70-$H70+1)*$L70,0),2,1),""))</x:f>
      </x:c>
      <x:c r="AV70" s="35" t="str">
        <x:f>IF(OR($A70="",$M70="Yes",$H70="",$I70=""),"",IF(AND(AV$6&gt;=$H70,AV$6&lt;=$I70),IF(AV$6&lt;$H70+ROUNDUP(($I70-$H70+1)*$L70,0),2,1),""))</x:f>
      </x:c>
      <x:c r="AW70" s="35" t="str">
        <x:f>IF(OR($A70="",$M70="Yes",$H70="",$I70=""),"",IF(AND(AW$6&gt;=$H70,AW$6&lt;=$I70),IF(AW$6&lt;$H70+ROUNDUP(($I70-$H70+1)*$L70,0),2,1),""))</x:f>
      </x:c>
      <x:c r="AX70" s="35" t="str">
        <x:f>IF(OR($A70="",$M70="Yes",$H70="",$I70=""),"",IF(AND(AX$6&gt;=$H70,AX$6&lt;=$I70),IF(AX$6&lt;$H70+ROUNDUP(($I70-$H70+1)*$L70,0),2,1),""))</x:f>
      </x:c>
      <x:c r="AY70" s="35" t="str">
        <x:f>IF(OR($A70="",$M70="Yes",$H70="",$I70=""),"",IF(AND(AY$6&gt;=$H70,AY$6&lt;=$I70),IF(AY$6&lt;$H70+ROUNDUP(($I70-$H70+1)*$L70,0),2,1),""))</x:f>
      </x:c>
      <x:c r="AZ70" s="35" t="str">
        <x:f>IF(OR($A70="",$M70="Yes",$H70="",$I70=""),"",IF(AND(AZ$6&gt;=$H70,AZ$6&lt;=$I70),IF(AZ$6&lt;$H70+ROUNDUP(($I70-$H70+1)*$L70,0),2,1),""))</x:f>
      </x:c>
      <x:c r="BA70" s="35" t="str">
        <x:f>IF(OR($A70="",$M70="Yes",$H70="",$I70=""),"",IF(AND(BA$6&gt;=$H70,BA$6&lt;=$I70),IF(BA$6&lt;$H70+ROUNDUP(($I70-$H70+1)*$L70,0),2,1),""))</x:f>
      </x:c>
      <x:c r="BB70" s="35" t="str">
        <x:f>IF(OR($A70="",$M70="Yes",$H70="",$I70=""),"",IF(AND(BB$6&gt;=$H70,BB$6&lt;=$I70),IF(BB$6&lt;$H70+ROUNDUP(($I70-$H70+1)*$L70,0),2,1),""))</x:f>
      </x:c>
      <x:c r="BC70" s="35" t="str">
        <x:f>IF(OR($A70="",$M70="Yes",$H70="",$I70=""),"",IF(AND(BC$6&gt;=$H70,BC$6&lt;=$I70),IF(BC$6&lt;$H70+ROUNDUP(($I70-$H70+1)*$L70,0),2,1),""))</x:f>
      </x:c>
      <x:c r="BD70" s="35" t="str">
        <x:f>IF(OR($A70="",$M70="Yes",$H70="",$I70=""),"",IF(AND(BD$6&gt;=$H70,BD$6&lt;=$I70),IF(BD$6&lt;$H70+ROUNDUP(($I70-$H70+1)*$L70,0),2,1),""))</x:f>
      </x:c>
      <x:c r="BE70" s="35" t="str">
        <x:f>IF(OR($A70="",$M70="Yes",$H70="",$I70=""),"",IF(AND(BE$6&gt;=$H70,BE$6&lt;=$I70),IF(BE$6&lt;$H70+ROUNDUP(($I70-$H70+1)*$L70,0),2,1),""))</x:f>
      </x:c>
      <x:c r="BF70" s="35" t="str">
        <x:f>IF(OR($A70="",$M70="Yes",$H70="",$I70=""),"",IF(AND(BF$6&gt;=$H70,BF$6&lt;=$I70),IF(BF$6&lt;$H70+ROUNDUP(($I70-$H70+1)*$L70,0),2,1),""))</x:f>
      </x:c>
      <x:c r="BG70" s="35" t="str">
        <x:f>IF(OR($A70="",$M70="Yes",$H70="",$I70=""),"",IF(AND(BG$6&gt;=$H70,BG$6&lt;=$I70),IF(BG$6&lt;$H70+ROUNDUP(($I70-$H70+1)*$L70,0),2,1),""))</x:f>
      </x:c>
      <x:c r="BH70" s="35" t="str">
        <x:f>IF(OR($A70="",$M70="Yes",$H70="",$I70=""),"",IF(AND(BH$6&gt;=$H70,BH$6&lt;=$I70),IF(BH$6&lt;$H70+ROUNDUP(($I70-$H70+1)*$L70,0),2,1),""))</x:f>
      </x:c>
      <x:c r="BI70" s="35" t="str">
        <x:f>IF(OR($A70="",$M70="Yes",$H70="",$I70=""),"",IF(AND(BI$6&gt;=$H70,BI$6&lt;=$I70),IF(BI$6&lt;$H70+ROUNDUP(($I70-$H70+1)*$L70,0),2,1),""))</x:f>
      </x:c>
      <x:c r="BJ70" s="35" t="str">
        <x:f>IF(OR($A70="",$M70="Yes",$H70="",$I70=""),"",IF(AND(BJ$6&gt;=$H70,BJ$6&lt;=$I70),IF(BJ$6&lt;$H70+ROUNDUP(($I70-$H70+1)*$L70,0),2,1),""))</x:f>
      </x:c>
      <x:c r="BK70" s="35" t="str">
        <x:f>IF(OR($A70="",$M70="Yes",$H70="",$I70=""),"",IF(AND(BK$6&gt;=$H70,BK$6&lt;=$I70),IF(BK$6&lt;$H70+ROUNDUP(($I70-$H70+1)*$L70,0),2,1),""))</x:f>
      </x:c>
      <x:c r="BL70" s="35" t="str">
        <x:f>IF(OR($A70="",$M70="Yes",$H70="",$I70=""),"",IF(AND(BL$6&gt;=$H70,BL$6&lt;=$I70),IF(BL$6&lt;$H70+ROUNDUP(($I70-$H70+1)*$L70,0),2,1),""))</x:f>
      </x:c>
      <x:c r="BM70" s="35" t="str">
        <x:f>IF(OR($A70="",$M70="Yes",$H70="",$I70=""),"",IF(AND(BM$6&gt;=$H70,BM$6&lt;=$I70),IF(BM$6&lt;$H70+ROUNDUP(($I70-$H70+1)*$L70,0),2,1),""))</x:f>
      </x:c>
      <x:c r="BN70" s="35" t="str">
        <x:f>IF(OR($A70="",$M70="Yes",$H70="",$I70=""),"",IF(AND(BN$6&gt;=$H70,BN$6&lt;=$I70),IF(BN$6&lt;$H70+ROUNDUP(($I70-$H70+1)*$L70,0),2,1),""))</x:f>
      </x:c>
      <x:c r="BO70" s="35" t="str">
        <x:f>IF(OR($A70="",$M70="Yes",$H70="",$I70=""),"",IF(AND(BO$6&gt;=$H70,BO$6&lt;=$I70),IF(BO$6&lt;$H70+ROUNDUP(($I70-$H70+1)*$L70,0),2,1),""))</x:f>
      </x:c>
      <x:c r="BP70" s="35" t="str">
        <x:f>IF(OR($A70="",$M70="Yes",$H70="",$I70=""),"",IF(AND(BP$6&gt;=$H70,BP$6&lt;=$I70),IF(BP$6&lt;$H70+ROUNDUP(($I70-$H70+1)*$L70,0),2,1),""))</x:f>
      </x:c>
      <x:c r="BQ70" s="35" t="str">
        <x:f>IF(OR($A70="",$M70="Yes",$H70="",$I70=""),"",IF(AND(BQ$6&gt;=$H70,BQ$6&lt;=$I70),IF(BQ$6&lt;$H70+ROUNDUP(($I70-$H70+1)*$L70,0),2,1),""))</x:f>
      </x:c>
      <x:c r="BR70" s="35" t="str">
        <x:f>IF(OR($A70="",$M70="Yes",$H70="",$I70=""),"",IF(AND(BR$6&gt;=$H70,BR$6&lt;=$I70),IF(BR$6&lt;$H70+ROUNDUP(($I70-$H70+1)*$L70,0),2,1),""))</x:f>
      </x:c>
      <x:c r="BS70" s="35" t="str">
        <x:f>IF(OR($A70="",$M70="Yes",$H70="",$I70=""),"",IF(AND(BS$6&gt;=$H70,BS$6&lt;=$I70),IF(BS$6&lt;$H70+ROUNDUP(($I70-$H70+1)*$L70,0),2,1),""))</x:f>
      </x:c>
      <x:c r="BT70" s="35" t="str">
        <x:f>IF(OR($A70="",$M70="Yes",$H70="",$I70=""),"",IF(AND(BT$6&gt;=$H70,BT$6&lt;=$I70),IF(BT$6&lt;$H70+ROUNDUP(($I70-$H70+1)*$L70,0),2,1),""))</x:f>
      </x:c>
      <x:c r="BU70" s="35" t="str">
        <x:f>IF(OR($A70="",$M70="Yes",$H70="",$I70=""),"",IF(AND(BU$6&gt;=$H70,BU$6&lt;=$I70),IF(BU$6&lt;$H70+ROUNDUP(($I70-$H70+1)*$L70,0),2,1),""))</x:f>
      </x:c>
      <x:c r="BV70" s="35" t="str">
        <x:f>IF(OR($A70="",$M70="Yes",$H70="",$I70=""),"",IF(AND(BV$6&gt;=$H70,BV$6&lt;=$I70),IF(BV$6&lt;$H70+ROUNDUP(($I70-$H70+1)*$L70,0),2,1),""))</x:f>
      </x:c>
      <x:c r="BW70" s="35" t="str">
        <x:f>IF(OR($A70="",$M70="Yes",$H70="",$I70=""),"",IF(AND(BW$6&gt;=$H70,BW$6&lt;=$I70),IF(BW$6&lt;$H70+ROUNDUP(($I70-$H70+1)*$L70,0),2,1),""))</x:f>
      </x:c>
      <x:c r="BX70" s="35" t="str">
        <x:f>IF(OR($A70="",$M70="Yes",$H70="",$I70=""),"",IF(AND(BX$6&gt;=$H70,BX$6&lt;=$I70),IF(BX$6&lt;$H70+ROUNDUP(($I70-$H70+1)*$L70,0),2,1),""))</x:f>
      </x:c>
      <x:c r="BY70" s="35" t="str">
        <x:f>IF(OR($A70="",$M70="Yes",$H70="",$I70=""),"",IF(AND(BY$6&gt;=$H70,BY$6&lt;=$I70),IF(BY$6&lt;$H70+ROUNDUP(($I70-$H70+1)*$L70,0),2,1),""))</x:f>
      </x:c>
      <x:c r="BZ70" s="35" t="str">
        <x:f>IF(OR($A70="",$M70="Yes",$H70="",$I70=""),"",IF(AND(BZ$6&gt;=$H70,BZ$6&lt;=$I70),IF(BZ$6&lt;$H70+ROUNDUP(($I70-$H70+1)*$L70,0),2,1),""))</x:f>
      </x:c>
      <x:c r="CA70" s="35" t="str">
        <x:f>IF(OR($A70="",$M70="Yes",$H70="",$I70=""),"",IF(AND(CA$6&gt;=$H70,CA$6&lt;=$I70),IF(CA$6&lt;$H70+ROUNDUP(($I70-$H70+1)*$L70,0),2,1),""))</x:f>
      </x:c>
    </x:row>
    <x:row r="71" ht="24" customHeight="1">
      <x:c r="A71" s="5"/>
      <x:c r="B71" s="5"/>
      <x:c r="C71" s="5"/>
      <x:c r="D71" s="5"/>
      <x:c r="E71" s="5"/>
      <x:c r="F71" s="5"/>
      <x:c r="G71" s="5"/>
      <x:c r="H71" s="10"/>
      <x:c r="I71" s="10"/>
      <x:c r="J71" s="10"/>
      <x:c r="K71" s="10"/>
      <x:c r="L71" s="11"/>
      <x:c r="M71" s="5"/>
      <x:c r="N71" s="16" t="str">
        <x:f>IF(A71="","",IF(M71="Yes","Cancelled",IF(ISBLANK(L71),"Missing %",IF(L71&gt;=1,"Completed",IF(OR(L71&gt;0,NOT(ISBLANK(J71))),"In progress","Not started")))))</x:f>
      </x:c>
      <x:c r="O71" s="16" t="str">
        <x:f>IF(OR(A71="",N71="Completed",N71="Cancelled"),"",IF(ISBLANK(I71),"Missing deadline",IF(I71&lt;'Dashboard'!$B$5,"Overdue",IF(I71='Dashboard'!$B$5,"Due today",IF(I71&lt;='Dashboard'!$B$5+'Dashboard'!$B$6,"Due soon",IF(AND(N71="Not started",H71&lt;'Dashboard'!$B$5),"Starting late",""))))))</x:f>
      </x:c>
      <x:c r="P71" s="5"/>
      <x:c r="Q71" s="16" t="str">
        <x:f>IF(A71="","",IF(COUNTIFS('Tasks &amp; Gantt'!$A$7:$A$155,A71)&gt;1,"Duplicate task ID",IF(COUNTIFS('Campaigns &amp; Budget'!$A$7:$A$8,B71)&lt;&gt;1,"Unknown campaign",IF(OR(ISBLANK(H71),ISBLANK(I71),E71="",ISBLANK(L71)),"Missing dates / PIC / %",IF(OR(L71&lt;0,L71&gt;1),"Invalid completion",IF(I71&lt;H71,"Deadline before start",IF(AND(NOT(ISBLANK(K71)),L71&lt;&gt;1),"Finish entered but not 100%",IF(AND(NOT(ISBLANK(J71)),NOT(ISBLANK(K71)),K71&lt;J71),"Finish before start",""))))))))</x:f>
      </x:c>
      <x:c r="T71" s="35" t="str">
        <x:f>IF(OR($A71="",$M71="Yes",$H71="",$I71=""),"",IF(AND(T$6&gt;=$H71,T$6&lt;=$I71),IF(T$6&lt;$H71+ROUNDUP(($I71-$H71+1)*$L71,0),2,1),""))</x:f>
      </x:c>
      <x:c r="U71" s="35" t="str">
        <x:f>IF(OR($A71="",$M71="Yes",$H71="",$I71=""),"",IF(AND(U$6&gt;=$H71,U$6&lt;=$I71),IF(U$6&lt;$H71+ROUNDUP(($I71-$H71+1)*$L71,0),2,1),""))</x:f>
      </x:c>
      <x:c r="V71" s="35" t="str">
        <x:f>IF(OR($A71="",$M71="Yes",$H71="",$I71=""),"",IF(AND(V$6&gt;=$H71,V$6&lt;=$I71),IF(V$6&lt;$H71+ROUNDUP(($I71-$H71+1)*$L71,0),2,1),""))</x:f>
      </x:c>
      <x:c r="W71" s="35" t="str">
        <x:f>IF(OR($A71="",$M71="Yes",$H71="",$I71=""),"",IF(AND(W$6&gt;=$H71,W$6&lt;=$I71),IF(W$6&lt;$H71+ROUNDUP(($I71-$H71+1)*$L71,0),2,1),""))</x:f>
      </x:c>
      <x:c r="X71" s="35" t="str">
        <x:f>IF(OR($A71="",$M71="Yes",$H71="",$I71=""),"",IF(AND(X$6&gt;=$H71,X$6&lt;=$I71),IF(X$6&lt;$H71+ROUNDUP(($I71-$H71+1)*$L71,0),2,1),""))</x:f>
      </x:c>
      <x:c r="Y71" s="35" t="str">
        <x:f>IF(OR($A71="",$M71="Yes",$H71="",$I71=""),"",IF(AND(Y$6&gt;=$H71,Y$6&lt;=$I71),IF(Y$6&lt;$H71+ROUNDUP(($I71-$H71+1)*$L71,0),2,1),""))</x:f>
      </x:c>
      <x:c r="Z71" s="35" t="str">
        <x:f>IF(OR($A71="",$M71="Yes",$H71="",$I71=""),"",IF(AND(Z$6&gt;=$H71,Z$6&lt;=$I71),IF(Z$6&lt;$H71+ROUNDUP(($I71-$H71+1)*$L71,0),2,1),""))</x:f>
      </x:c>
      <x:c r="AA71" s="35" t="str">
        <x:f>IF(OR($A71="",$M71="Yes",$H71="",$I71=""),"",IF(AND(AA$6&gt;=$H71,AA$6&lt;=$I71),IF(AA$6&lt;$H71+ROUNDUP(($I71-$H71+1)*$L71,0),2,1),""))</x:f>
      </x:c>
      <x:c r="AB71" s="35" t="str">
        <x:f>IF(OR($A71="",$M71="Yes",$H71="",$I71=""),"",IF(AND(AB$6&gt;=$H71,AB$6&lt;=$I71),IF(AB$6&lt;$H71+ROUNDUP(($I71-$H71+1)*$L71,0),2,1),""))</x:f>
      </x:c>
      <x:c r="AC71" s="35" t="str">
        <x:f>IF(OR($A71="",$M71="Yes",$H71="",$I71=""),"",IF(AND(AC$6&gt;=$H71,AC$6&lt;=$I71),IF(AC$6&lt;$H71+ROUNDUP(($I71-$H71+1)*$L71,0),2,1),""))</x:f>
      </x:c>
      <x:c r="AD71" s="35" t="str">
        <x:f>IF(OR($A71="",$M71="Yes",$H71="",$I71=""),"",IF(AND(AD$6&gt;=$H71,AD$6&lt;=$I71),IF(AD$6&lt;$H71+ROUNDUP(($I71-$H71+1)*$L71,0),2,1),""))</x:f>
      </x:c>
      <x:c r="AE71" s="35" t="str">
        <x:f>IF(OR($A71="",$M71="Yes",$H71="",$I71=""),"",IF(AND(AE$6&gt;=$H71,AE$6&lt;=$I71),IF(AE$6&lt;$H71+ROUNDUP(($I71-$H71+1)*$L71,0),2,1),""))</x:f>
      </x:c>
      <x:c r="AF71" s="35" t="str">
        <x:f>IF(OR($A71="",$M71="Yes",$H71="",$I71=""),"",IF(AND(AF$6&gt;=$H71,AF$6&lt;=$I71),IF(AF$6&lt;$H71+ROUNDUP(($I71-$H71+1)*$L71,0),2,1),""))</x:f>
      </x:c>
      <x:c r="AG71" s="35" t="str">
        <x:f>IF(OR($A71="",$M71="Yes",$H71="",$I71=""),"",IF(AND(AG$6&gt;=$H71,AG$6&lt;=$I71),IF(AG$6&lt;$H71+ROUNDUP(($I71-$H71+1)*$L71,0),2,1),""))</x:f>
      </x:c>
      <x:c r="AH71" s="35" t="str">
        <x:f>IF(OR($A71="",$M71="Yes",$H71="",$I71=""),"",IF(AND(AH$6&gt;=$H71,AH$6&lt;=$I71),IF(AH$6&lt;$H71+ROUNDUP(($I71-$H71+1)*$L71,0),2,1),""))</x:f>
      </x:c>
      <x:c r="AI71" s="35" t="str">
        <x:f>IF(OR($A71="",$M71="Yes",$H71="",$I71=""),"",IF(AND(AI$6&gt;=$H71,AI$6&lt;=$I71),IF(AI$6&lt;$H71+ROUNDUP(($I71-$H71+1)*$L71,0),2,1),""))</x:f>
      </x:c>
      <x:c r="AJ71" s="35" t="str">
        <x:f>IF(OR($A71="",$M71="Yes",$H71="",$I71=""),"",IF(AND(AJ$6&gt;=$H71,AJ$6&lt;=$I71),IF(AJ$6&lt;$H71+ROUNDUP(($I71-$H71+1)*$L71,0),2,1),""))</x:f>
      </x:c>
      <x:c r="AK71" s="35" t="str">
        <x:f>IF(OR($A71="",$M71="Yes",$H71="",$I71=""),"",IF(AND(AK$6&gt;=$H71,AK$6&lt;=$I71),IF(AK$6&lt;$H71+ROUNDUP(($I71-$H71+1)*$L71,0),2,1),""))</x:f>
      </x:c>
      <x:c r="AL71" s="35" t="str">
        <x:f>IF(OR($A71="",$M71="Yes",$H71="",$I71=""),"",IF(AND(AL$6&gt;=$H71,AL$6&lt;=$I71),IF(AL$6&lt;$H71+ROUNDUP(($I71-$H71+1)*$L71,0),2,1),""))</x:f>
      </x:c>
      <x:c r="AM71" s="35" t="str">
        <x:f>IF(OR($A71="",$M71="Yes",$H71="",$I71=""),"",IF(AND(AM$6&gt;=$H71,AM$6&lt;=$I71),IF(AM$6&lt;$H71+ROUNDUP(($I71-$H71+1)*$L71,0),2,1),""))</x:f>
      </x:c>
      <x:c r="AN71" s="35" t="str">
        <x:f>IF(OR($A71="",$M71="Yes",$H71="",$I71=""),"",IF(AND(AN$6&gt;=$H71,AN$6&lt;=$I71),IF(AN$6&lt;$H71+ROUNDUP(($I71-$H71+1)*$L71,0),2,1),""))</x:f>
      </x:c>
      <x:c r="AO71" s="35" t="str">
        <x:f>IF(OR($A71="",$M71="Yes",$H71="",$I71=""),"",IF(AND(AO$6&gt;=$H71,AO$6&lt;=$I71),IF(AO$6&lt;$H71+ROUNDUP(($I71-$H71+1)*$L71,0),2,1),""))</x:f>
      </x:c>
      <x:c r="AP71" s="35" t="str">
        <x:f>IF(OR($A71="",$M71="Yes",$H71="",$I71=""),"",IF(AND(AP$6&gt;=$H71,AP$6&lt;=$I71),IF(AP$6&lt;$H71+ROUNDUP(($I71-$H71+1)*$L71,0),2,1),""))</x:f>
      </x:c>
      <x:c r="AQ71" s="35" t="str">
        <x:f>IF(OR($A71="",$M71="Yes",$H71="",$I71=""),"",IF(AND(AQ$6&gt;=$H71,AQ$6&lt;=$I71),IF(AQ$6&lt;$H71+ROUNDUP(($I71-$H71+1)*$L71,0),2,1),""))</x:f>
      </x:c>
      <x:c r="AR71" s="35" t="str">
        <x:f>IF(OR($A71="",$M71="Yes",$H71="",$I71=""),"",IF(AND(AR$6&gt;=$H71,AR$6&lt;=$I71),IF(AR$6&lt;$H71+ROUNDUP(($I71-$H71+1)*$L71,0),2,1),""))</x:f>
      </x:c>
      <x:c r="AS71" s="35" t="str">
        <x:f>IF(OR($A71="",$M71="Yes",$H71="",$I71=""),"",IF(AND(AS$6&gt;=$H71,AS$6&lt;=$I71),IF(AS$6&lt;$H71+ROUNDUP(($I71-$H71+1)*$L71,0),2,1),""))</x:f>
      </x:c>
      <x:c r="AT71" s="35" t="str">
        <x:f>IF(OR($A71="",$M71="Yes",$H71="",$I71=""),"",IF(AND(AT$6&gt;=$H71,AT$6&lt;=$I71),IF(AT$6&lt;$H71+ROUNDUP(($I71-$H71+1)*$L71,0),2,1),""))</x:f>
      </x:c>
      <x:c r="AU71" s="35" t="str">
        <x:f>IF(OR($A71="",$M71="Yes",$H71="",$I71=""),"",IF(AND(AU$6&gt;=$H71,AU$6&lt;=$I71),IF(AU$6&lt;$H71+ROUNDUP(($I71-$H71+1)*$L71,0),2,1),""))</x:f>
      </x:c>
      <x:c r="AV71" s="35" t="str">
        <x:f>IF(OR($A71="",$M71="Yes",$H71="",$I71=""),"",IF(AND(AV$6&gt;=$H71,AV$6&lt;=$I71),IF(AV$6&lt;$H71+ROUNDUP(($I71-$H71+1)*$L71,0),2,1),""))</x:f>
      </x:c>
      <x:c r="AW71" s="35" t="str">
        <x:f>IF(OR($A71="",$M71="Yes",$H71="",$I71=""),"",IF(AND(AW$6&gt;=$H71,AW$6&lt;=$I71),IF(AW$6&lt;$H71+ROUNDUP(($I71-$H71+1)*$L71,0),2,1),""))</x:f>
      </x:c>
      <x:c r="AX71" s="35" t="str">
        <x:f>IF(OR($A71="",$M71="Yes",$H71="",$I71=""),"",IF(AND(AX$6&gt;=$H71,AX$6&lt;=$I71),IF(AX$6&lt;$H71+ROUNDUP(($I71-$H71+1)*$L71,0),2,1),""))</x:f>
      </x:c>
      <x:c r="AY71" s="35" t="str">
        <x:f>IF(OR($A71="",$M71="Yes",$H71="",$I71=""),"",IF(AND(AY$6&gt;=$H71,AY$6&lt;=$I71),IF(AY$6&lt;$H71+ROUNDUP(($I71-$H71+1)*$L71,0),2,1),""))</x:f>
      </x:c>
      <x:c r="AZ71" s="35" t="str">
        <x:f>IF(OR($A71="",$M71="Yes",$H71="",$I71=""),"",IF(AND(AZ$6&gt;=$H71,AZ$6&lt;=$I71),IF(AZ$6&lt;$H71+ROUNDUP(($I71-$H71+1)*$L71,0),2,1),""))</x:f>
      </x:c>
      <x:c r="BA71" s="35" t="str">
        <x:f>IF(OR($A71="",$M71="Yes",$H71="",$I71=""),"",IF(AND(BA$6&gt;=$H71,BA$6&lt;=$I71),IF(BA$6&lt;$H71+ROUNDUP(($I71-$H71+1)*$L71,0),2,1),""))</x:f>
      </x:c>
      <x:c r="BB71" s="35" t="str">
        <x:f>IF(OR($A71="",$M71="Yes",$H71="",$I71=""),"",IF(AND(BB$6&gt;=$H71,BB$6&lt;=$I71),IF(BB$6&lt;$H71+ROUNDUP(($I71-$H71+1)*$L71,0),2,1),""))</x:f>
      </x:c>
      <x:c r="BC71" s="35" t="str">
        <x:f>IF(OR($A71="",$M71="Yes",$H71="",$I71=""),"",IF(AND(BC$6&gt;=$H71,BC$6&lt;=$I71),IF(BC$6&lt;$H71+ROUNDUP(($I71-$H71+1)*$L71,0),2,1),""))</x:f>
      </x:c>
      <x:c r="BD71" s="35" t="str">
        <x:f>IF(OR($A71="",$M71="Yes",$H71="",$I71=""),"",IF(AND(BD$6&gt;=$H71,BD$6&lt;=$I71),IF(BD$6&lt;$H71+ROUNDUP(($I71-$H71+1)*$L71,0),2,1),""))</x:f>
      </x:c>
      <x:c r="BE71" s="35" t="str">
        <x:f>IF(OR($A71="",$M71="Yes",$H71="",$I71=""),"",IF(AND(BE$6&gt;=$H71,BE$6&lt;=$I71),IF(BE$6&lt;$H71+ROUNDUP(($I71-$H71+1)*$L71,0),2,1),""))</x:f>
      </x:c>
      <x:c r="BF71" s="35" t="str">
        <x:f>IF(OR($A71="",$M71="Yes",$H71="",$I71=""),"",IF(AND(BF$6&gt;=$H71,BF$6&lt;=$I71),IF(BF$6&lt;$H71+ROUNDUP(($I71-$H71+1)*$L71,0),2,1),""))</x:f>
      </x:c>
      <x:c r="BG71" s="35" t="str">
        <x:f>IF(OR($A71="",$M71="Yes",$H71="",$I71=""),"",IF(AND(BG$6&gt;=$H71,BG$6&lt;=$I71),IF(BG$6&lt;$H71+ROUNDUP(($I71-$H71+1)*$L71,0),2,1),""))</x:f>
      </x:c>
      <x:c r="BH71" s="35" t="str">
        <x:f>IF(OR($A71="",$M71="Yes",$H71="",$I71=""),"",IF(AND(BH$6&gt;=$H71,BH$6&lt;=$I71),IF(BH$6&lt;$H71+ROUNDUP(($I71-$H71+1)*$L71,0),2,1),""))</x:f>
      </x:c>
      <x:c r="BI71" s="35" t="str">
        <x:f>IF(OR($A71="",$M71="Yes",$H71="",$I71=""),"",IF(AND(BI$6&gt;=$H71,BI$6&lt;=$I71),IF(BI$6&lt;$H71+ROUNDUP(($I71-$H71+1)*$L71,0),2,1),""))</x:f>
      </x:c>
      <x:c r="BJ71" s="35" t="str">
        <x:f>IF(OR($A71="",$M71="Yes",$H71="",$I71=""),"",IF(AND(BJ$6&gt;=$H71,BJ$6&lt;=$I71),IF(BJ$6&lt;$H71+ROUNDUP(($I71-$H71+1)*$L71,0),2,1),""))</x:f>
      </x:c>
      <x:c r="BK71" s="35" t="str">
        <x:f>IF(OR($A71="",$M71="Yes",$H71="",$I71=""),"",IF(AND(BK$6&gt;=$H71,BK$6&lt;=$I71),IF(BK$6&lt;$H71+ROUNDUP(($I71-$H71+1)*$L71,0),2,1),""))</x:f>
      </x:c>
      <x:c r="BL71" s="35" t="str">
        <x:f>IF(OR($A71="",$M71="Yes",$H71="",$I71=""),"",IF(AND(BL$6&gt;=$H71,BL$6&lt;=$I71),IF(BL$6&lt;$H71+ROUNDUP(($I71-$H71+1)*$L71,0),2,1),""))</x:f>
      </x:c>
      <x:c r="BM71" s="35" t="str">
        <x:f>IF(OR($A71="",$M71="Yes",$H71="",$I71=""),"",IF(AND(BM$6&gt;=$H71,BM$6&lt;=$I71),IF(BM$6&lt;$H71+ROUNDUP(($I71-$H71+1)*$L71,0),2,1),""))</x:f>
      </x:c>
      <x:c r="BN71" s="35" t="str">
        <x:f>IF(OR($A71="",$M71="Yes",$H71="",$I71=""),"",IF(AND(BN$6&gt;=$H71,BN$6&lt;=$I71),IF(BN$6&lt;$H71+ROUNDUP(($I71-$H71+1)*$L71,0),2,1),""))</x:f>
      </x:c>
      <x:c r="BO71" s="35" t="str">
        <x:f>IF(OR($A71="",$M71="Yes",$H71="",$I71=""),"",IF(AND(BO$6&gt;=$H71,BO$6&lt;=$I71),IF(BO$6&lt;$H71+ROUNDUP(($I71-$H71+1)*$L71,0),2,1),""))</x:f>
      </x:c>
      <x:c r="BP71" s="35" t="str">
        <x:f>IF(OR($A71="",$M71="Yes",$H71="",$I71=""),"",IF(AND(BP$6&gt;=$H71,BP$6&lt;=$I71),IF(BP$6&lt;$H71+ROUNDUP(($I71-$H71+1)*$L71,0),2,1),""))</x:f>
      </x:c>
      <x:c r="BQ71" s="35" t="str">
        <x:f>IF(OR($A71="",$M71="Yes",$H71="",$I71=""),"",IF(AND(BQ$6&gt;=$H71,BQ$6&lt;=$I71),IF(BQ$6&lt;$H71+ROUNDUP(($I71-$H71+1)*$L71,0),2,1),""))</x:f>
      </x:c>
      <x:c r="BR71" s="35" t="str">
        <x:f>IF(OR($A71="",$M71="Yes",$H71="",$I71=""),"",IF(AND(BR$6&gt;=$H71,BR$6&lt;=$I71),IF(BR$6&lt;$H71+ROUNDUP(($I71-$H71+1)*$L71,0),2,1),""))</x:f>
      </x:c>
      <x:c r="BS71" s="35" t="str">
        <x:f>IF(OR($A71="",$M71="Yes",$H71="",$I71=""),"",IF(AND(BS$6&gt;=$H71,BS$6&lt;=$I71),IF(BS$6&lt;$H71+ROUNDUP(($I71-$H71+1)*$L71,0),2,1),""))</x:f>
      </x:c>
      <x:c r="BT71" s="35" t="str">
        <x:f>IF(OR($A71="",$M71="Yes",$H71="",$I71=""),"",IF(AND(BT$6&gt;=$H71,BT$6&lt;=$I71),IF(BT$6&lt;$H71+ROUNDUP(($I71-$H71+1)*$L71,0),2,1),""))</x:f>
      </x:c>
      <x:c r="BU71" s="35" t="str">
        <x:f>IF(OR($A71="",$M71="Yes",$H71="",$I71=""),"",IF(AND(BU$6&gt;=$H71,BU$6&lt;=$I71),IF(BU$6&lt;$H71+ROUNDUP(($I71-$H71+1)*$L71,0),2,1),""))</x:f>
      </x:c>
      <x:c r="BV71" s="35" t="str">
        <x:f>IF(OR($A71="",$M71="Yes",$H71="",$I71=""),"",IF(AND(BV$6&gt;=$H71,BV$6&lt;=$I71),IF(BV$6&lt;$H71+ROUNDUP(($I71-$H71+1)*$L71,0),2,1),""))</x:f>
      </x:c>
      <x:c r="BW71" s="35" t="str">
        <x:f>IF(OR($A71="",$M71="Yes",$H71="",$I71=""),"",IF(AND(BW$6&gt;=$H71,BW$6&lt;=$I71),IF(BW$6&lt;$H71+ROUNDUP(($I71-$H71+1)*$L71,0),2,1),""))</x:f>
      </x:c>
      <x:c r="BX71" s="35" t="str">
        <x:f>IF(OR($A71="",$M71="Yes",$H71="",$I71=""),"",IF(AND(BX$6&gt;=$H71,BX$6&lt;=$I71),IF(BX$6&lt;$H71+ROUNDUP(($I71-$H71+1)*$L71,0),2,1),""))</x:f>
      </x:c>
      <x:c r="BY71" s="35" t="str">
        <x:f>IF(OR($A71="",$M71="Yes",$H71="",$I71=""),"",IF(AND(BY$6&gt;=$H71,BY$6&lt;=$I71),IF(BY$6&lt;$H71+ROUNDUP(($I71-$H71+1)*$L71,0),2,1),""))</x:f>
      </x:c>
      <x:c r="BZ71" s="35" t="str">
        <x:f>IF(OR($A71="",$M71="Yes",$H71="",$I71=""),"",IF(AND(BZ$6&gt;=$H71,BZ$6&lt;=$I71),IF(BZ$6&lt;$H71+ROUNDUP(($I71-$H71+1)*$L71,0),2,1),""))</x:f>
      </x:c>
      <x:c r="CA71" s="35" t="str">
        <x:f>IF(OR($A71="",$M71="Yes",$H71="",$I71=""),"",IF(AND(CA$6&gt;=$H71,CA$6&lt;=$I71),IF(CA$6&lt;$H71+ROUNDUP(($I71-$H71+1)*$L71,0),2,1),""))</x:f>
      </x:c>
    </x:row>
    <x:row r="72" ht="24" customHeight="1">
      <x:c r="A72" s="5"/>
      <x:c r="B72" s="5"/>
      <x:c r="C72" s="5"/>
      <x:c r="D72" s="5"/>
      <x:c r="E72" s="5"/>
      <x:c r="F72" s="5"/>
      <x:c r="G72" s="5"/>
      <x:c r="H72" s="10"/>
      <x:c r="I72" s="10"/>
      <x:c r="J72" s="10"/>
      <x:c r="K72" s="10"/>
      <x:c r="L72" s="11"/>
      <x:c r="M72" s="5"/>
      <x:c r="N72" s="16" t="str">
        <x:f>IF(A72="","",IF(M72="Yes","Cancelled",IF(ISBLANK(L72),"Missing %",IF(L72&gt;=1,"Completed",IF(OR(L72&gt;0,NOT(ISBLANK(J72))),"In progress","Not started")))))</x:f>
      </x:c>
      <x:c r="O72" s="16" t="str">
        <x:f>IF(OR(A72="",N72="Completed",N72="Cancelled"),"",IF(ISBLANK(I72),"Missing deadline",IF(I72&lt;'Dashboard'!$B$5,"Overdue",IF(I72='Dashboard'!$B$5,"Due today",IF(I72&lt;='Dashboard'!$B$5+'Dashboard'!$B$6,"Due soon",IF(AND(N72="Not started",H72&lt;'Dashboard'!$B$5),"Starting late",""))))))</x:f>
      </x:c>
      <x:c r="P72" s="5"/>
      <x:c r="Q72" s="16" t="str">
        <x:f>IF(A72="","",IF(COUNTIFS('Tasks &amp; Gantt'!$A$7:$A$155,A72)&gt;1,"Duplicate task ID",IF(COUNTIFS('Campaigns &amp; Budget'!$A$7:$A$8,B72)&lt;&gt;1,"Unknown campaign",IF(OR(ISBLANK(H72),ISBLANK(I72),E72="",ISBLANK(L72)),"Missing dates / PIC / %",IF(OR(L72&lt;0,L72&gt;1),"Invalid completion",IF(I72&lt;H72,"Deadline before start",IF(AND(NOT(ISBLANK(K72)),L72&lt;&gt;1),"Finish entered but not 100%",IF(AND(NOT(ISBLANK(J72)),NOT(ISBLANK(K72)),K72&lt;J72),"Finish before start",""))))))))</x:f>
      </x:c>
      <x:c r="T72" s="35" t="str">
        <x:f>IF(OR($A72="",$M72="Yes",$H72="",$I72=""),"",IF(AND(T$6&gt;=$H72,T$6&lt;=$I72),IF(T$6&lt;$H72+ROUNDUP(($I72-$H72+1)*$L72,0),2,1),""))</x:f>
      </x:c>
      <x:c r="U72" s="35" t="str">
        <x:f>IF(OR($A72="",$M72="Yes",$H72="",$I72=""),"",IF(AND(U$6&gt;=$H72,U$6&lt;=$I72),IF(U$6&lt;$H72+ROUNDUP(($I72-$H72+1)*$L72,0),2,1),""))</x:f>
      </x:c>
      <x:c r="V72" s="35" t="str">
        <x:f>IF(OR($A72="",$M72="Yes",$H72="",$I72=""),"",IF(AND(V$6&gt;=$H72,V$6&lt;=$I72),IF(V$6&lt;$H72+ROUNDUP(($I72-$H72+1)*$L72,0),2,1),""))</x:f>
      </x:c>
      <x:c r="W72" s="35" t="str">
        <x:f>IF(OR($A72="",$M72="Yes",$H72="",$I72=""),"",IF(AND(W$6&gt;=$H72,W$6&lt;=$I72),IF(W$6&lt;$H72+ROUNDUP(($I72-$H72+1)*$L72,0),2,1),""))</x:f>
      </x:c>
      <x:c r="X72" s="35" t="str">
        <x:f>IF(OR($A72="",$M72="Yes",$H72="",$I72=""),"",IF(AND(X$6&gt;=$H72,X$6&lt;=$I72),IF(X$6&lt;$H72+ROUNDUP(($I72-$H72+1)*$L72,0),2,1),""))</x:f>
      </x:c>
      <x:c r="Y72" s="35" t="str">
        <x:f>IF(OR($A72="",$M72="Yes",$H72="",$I72=""),"",IF(AND(Y$6&gt;=$H72,Y$6&lt;=$I72),IF(Y$6&lt;$H72+ROUNDUP(($I72-$H72+1)*$L72,0),2,1),""))</x:f>
      </x:c>
      <x:c r="Z72" s="35" t="str">
        <x:f>IF(OR($A72="",$M72="Yes",$H72="",$I72=""),"",IF(AND(Z$6&gt;=$H72,Z$6&lt;=$I72),IF(Z$6&lt;$H72+ROUNDUP(($I72-$H72+1)*$L72,0),2,1),""))</x:f>
      </x:c>
      <x:c r="AA72" s="35" t="str">
        <x:f>IF(OR($A72="",$M72="Yes",$H72="",$I72=""),"",IF(AND(AA$6&gt;=$H72,AA$6&lt;=$I72),IF(AA$6&lt;$H72+ROUNDUP(($I72-$H72+1)*$L72,0),2,1),""))</x:f>
      </x:c>
      <x:c r="AB72" s="35" t="str">
        <x:f>IF(OR($A72="",$M72="Yes",$H72="",$I72=""),"",IF(AND(AB$6&gt;=$H72,AB$6&lt;=$I72),IF(AB$6&lt;$H72+ROUNDUP(($I72-$H72+1)*$L72,0),2,1),""))</x:f>
      </x:c>
      <x:c r="AC72" s="35" t="str">
        <x:f>IF(OR($A72="",$M72="Yes",$H72="",$I72=""),"",IF(AND(AC$6&gt;=$H72,AC$6&lt;=$I72),IF(AC$6&lt;$H72+ROUNDUP(($I72-$H72+1)*$L72,0),2,1),""))</x:f>
      </x:c>
      <x:c r="AD72" s="35" t="str">
        <x:f>IF(OR($A72="",$M72="Yes",$H72="",$I72=""),"",IF(AND(AD$6&gt;=$H72,AD$6&lt;=$I72),IF(AD$6&lt;$H72+ROUNDUP(($I72-$H72+1)*$L72,0),2,1),""))</x:f>
      </x:c>
      <x:c r="AE72" s="35" t="str">
        <x:f>IF(OR($A72="",$M72="Yes",$H72="",$I72=""),"",IF(AND(AE$6&gt;=$H72,AE$6&lt;=$I72),IF(AE$6&lt;$H72+ROUNDUP(($I72-$H72+1)*$L72,0),2,1),""))</x:f>
      </x:c>
      <x:c r="AF72" s="35" t="str">
        <x:f>IF(OR($A72="",$M72="Yes",$H72="",$I72=""),"",IF(AND(AF$6&gt;=$H72,AF$6&lt;=$I72),IF(AF$6&lt;$H72+ROUNDUP(($I72-$H72+1)*$L72,0),2,1),""))</x:f>
      </x:c>
      <x:c r="AG72" s="35" t="str">
        <x:f>IF(OR($A72="",$M72="Yes",$H72="",$I72=""),"",IF(AND(AG$6&gt;=$H72,AG$6&lt;=$I72),IF(AG$6&lt;$H72+ROUNDUP(($I72-$H72+1)*$L72,0),2,1),""))</x:f>
      </x:c>
      <x:c r="AH72" s="35" t="str">
        <x:f>IF(OR($A72="",$M72="Yes",$H72="",$I72=""),"",IF(AND(AH$6&gt;=$H72,AH$6&lt;=$I72),IF(AH$6&lt;$H72+ROUNDUP(($I72-$H72+1)*$L72,0),2,1),""))</x:f>
      </x:c>
      <x:c r="AI72" s="35" t="str">
        <x:f>IF(OR($A72="",$M72="Yes",$H72="",$I72=""),"",IF(AND(AI$6&gt;=$H72,AI$6&lt;=$I72),IF(AI$6&lt;$H72+ROUNDUP(($I72-$H72+1)*$L72,0),2,1),""))</x:f>
      </x:c>
      <x:c r="AJ72" s="35" t="str">
        <x:f>IF(OR($A72="",$M72="Yes",$H72="",$I72=""),"",IF(AND(AJ$6&gt;=$H72,AJ$6&lt;=$I72),IF(AJ$6&lt;$H72+ROUNDUP(($I72-$H72+1)*$L72,0),2,1),""))</x:f>
      </x:c>
      <x:c r="AK72" s="35" t="str">
        <x:f>IF(OR($A72="",$M72="Yes",$H72="",$I72=""),"",IF(AND(AK$6&gt;=$H72,AK$6&lt;=$I72),IF(AK$6&lt;$H72+ROUNDUP(($I72-$H72+1)*$L72,0),2,1),""))</x:f>
      </x:c>
      <x:c r="AL72" s="35" t="str">
        <x:f>IF(OR($A72="",$M72="Yes",$H72="",$I72=""),"",IF(AND(AL$6&gt;=$H72,AL$6&lt;=$I72),IF(AL$6&lt;$H72+ROUNDUP(($I72-$H72+1)*$L72,0),2,1),""))</x:f>
      </x:c>
      <x:c r="AM72" s="35" t="str">
        <x:f>IF(OR($A72="",$M72="Yes",$H72="",$I72=""),"",IF(AND(AM$6&gt;=$H72,AM$6&lt;=$I72),IF(AM$6&lt;$H72+ROUNDUP(($I72-$H72+1)*$L72,0),2,1),""))</x:f>
      </x:c>
      <x:c r="AN72" s="35" t="str">
        <x:f>IF(OR($A72="",$M72="Yes",$H72="",$I72=""),"",IF(AND(AN$6&gt;=$H72,AN$6&lt;=$I72),IF(AN$6&lt;$H72+ROUNDUP(($I72-$H72+1)*$L72,0),2,1),""))</x:f>
      </x:c>
      <x:c r="AO72" s="35" t="str">
        <x:f>IF(OR($A72="",$M72="Yes",$H72="",$I72=""),"",IF(AND(AO$6&gt;=$H72,AO$6&lt;=$I72),IF(AO$6&lt;$H72+ROUNDUP(($I72-$H72+1)*$L72,0),2,1),""))</x:f>
      </x:c>
      <x:c r="AP72" s="35" t="str">
        <x:f>IF(OR($A72="",$M72="Yes",$H72="",$I72=""),"",IF(AND(AP$6&gt;=$H72,AP$6&lt;=$I72),IF(AP$6&lt;$H72+ROUNDUP(($I72-$H72+1)*$L72,0),2,1),""))</x:f>
      </x:c>
      <x:c r="AQ72" s="35" t="str">
        <x:f>IF(OR($A72="",$M72="Yes",$H72="",$I72=""),"",IF(AND(AQ$6&gt;=$H72,AQ$6&lt;=$I72),IF(AQ$6&lt;$H72+ROUNDUP(($I72-$H72+1)*$L72,0),2,1),""))</x:f>
      </x:c>
      <x:c r="AR72" s="35" t="str">
        <x:f>IF(OR($A72="",$M72="Yes",$H72="",$I72=""),"",IF(AND(AR$6&gt;=$H72,AR$6&lt;=$I72),IF(AR$6&lt;$H72+ROUNDUP(($I72-$H72+1)*$L72,0),2,1),""))</x:f>
      </x:c>
      <x:c r="AS72" s="35" t="str">
        <x:f>IF(OR($A72="",$M72="Yes",$H72="",$I72=""),"",IF(AND(AS$6&gt;=$H72,AS$6&lt;=$I72),IF(AS$6&lt;$H72+ROUNDUP(($I72-$H72+1)*$L72,0),2,1),""))</x:f>
      </x:c>
      <x:c r="AT72" s="35" t="str">
        <x:f>IF(OR($A72="",$M72="Yes",$H72="",$I72=""),"",IF(AND(AT$6&gt;=$H72,AT$6&lt;=$I72),IF(AT$6&lt;$H72+ROUNDUP(($I72-$H72+1)*$L72,0),2,1),""))</x:f>
      </x:c>
      <x:c r="AU72" s="35" t="str">
        <x:f>IF(OR($A72="",$M72="Yes",$H72="",$I72=""),"",IF(AND(AU$6&gt;=$H72,AU$6&lt;=$I72),IF(AU$6&lt;$H72+ROUNDUP(($I72-$H72+1)*$L72,0),2,1),""))</x:f>
      </x:c>
      <x:c r="AV72" s="35" t="str">
        <x:f>IF(OR($A72="",$M72="Yes",$H72="",$I72=""),"",IF(AND(AV$6&gt;=$H72,AV$6&lt;=$I72),IF(AV$6&lt;$H72+ROUNDUP(($I72-$H72+1)*$L72,0),2,1),""))</x:f>
      </x:c>
      <x:c r="AW72" s="35" t="str">
        <x:f>IF(OR($A72="",$M72="Yes",$H72="",$I72=""),"",IF(AND(AW$6&gt;=$H72,AW$6&lt;=$I72),IF(AW$6&lt;$H72+ROUNDUP(($I72-$H72+1)*$L72,0),2,1),""))</x:f>
      </x:c>
      <x:c r="AX72" s="35" t="str">
        <x:f>IF(OR($A72="",$M72="Yes",$H72="",$I72=""),"",IF(AND(AX$6&gt;=$H72,AX$6&lt;=$I72),IF(AX$6&lt;$H72+ROUNDUP(($I72-$H72+1)*$L72,0),2,1),""))</x:f>
      </x:c>
      <x:c r="AY72" s="35" t="str">
        <x:f>IF(OR($A72="",$M72="Yes",$H72="",$I72=""),"",IF(AND(AY$6&gt;=$H72,AY$6&lt;=$I72),IF(AY$6&lt;$H72+ROUNDUP(($I72-$H72+1)*$L72,0),2,1),""))</x:f>
      </x:c>
      <x:c r="AZ72" s="35" t="str">
        <x:f>IF(OR($A72="",$M72="Yes",$H72="",$I72=""),"",IF(AND(AZ$6&gt;=$H72,AZ$6&lt;=$I72),IF(AZ$6&lt;$H72+ROUNDUP(($I72-$H72+1)*$L72,0),2,1),""))</x:f>
      </x:c>
      <x:c r="BA72" s="35" t="str">
        <x:f>IF(OR($A72="",$M72="Yes",$H72="",$I72=""),"",IF(AND(BA$6&gt;=$H72,BA$6&lt;=$I72),IF(BA$6&lt;$H72+ROUNDUP(($I72-$H72+1)*$L72,0),2,1),""))</x:f>
      </x:c>
      <x:c r="BB72" s="35" t="str">
        <x:f>IF(OR($A72="",$M72="Yes",$H72="",$I72=""),"",IF(AND(BB$6&gt;=$H72,BB$6&lt;=$I72),IF(BB$6&lt;$H72+ROUNDUP(($I72-$H72+1)*$L72,0),2,1),""))</x:f>
      </x:c>
      <x:c r="BC72" s="35" t="str">
        <x:f>IF(OR($A72="",$M72="Yes",$H72="",$I72=""),"",IF(AND(BC$6&gt;=$H72,BC$6&lt;=$I72),IF(BC$6&lt;$H72+ROUNDUP(($I72-$H72+1)*$L72,0),2,1),""))</x:f>
      </x:c>
      <x:c r="BD72" s="35" t="str">
        <x:f>IF(OR($A72="",$M72="Yes",$H72="",$I72=""),"",IF(AND(BD$6&gt;=$H72,BD$6&lt;=$I72),IF(BD$6&lt;$H72+ROUNDUP(($I72-$H72+1)*$L72,0),2,1),""))</x:f>
      </x:c>
      <x:c r="BE72" s="35" t="str">
        <x:f>IF(OR($A72="",$M72="Yes",$H72="",$I72=""),"",IF(AND(BE$6&gt;=$H72,BE$6&lt;=$I72),IF(BE$6&lt;$H72+ROUNDUP(($I72-$H72+1)*$L72,0),2,1),""))</x:f>
      </x:c>
      <x:c r="BF72" s="35" t="str">
        <x:f>IF(OR($A72="",$M72="Yes",$H72="",$I72=""),"",IF(AND(BF$6&gt;=$H72,BF$6&lt;=$I72),IF(BF$6&lt;$H72+ROUNDUP(($I72-$H72+1)*$L72,0),2,1),""))</x:f>
      </x:c>
      <x:c r="BG72" s="35" t="str">
        <x:f>IF(OR($A72="",$M72="Yes",$H72="",$I72=""),"",IF(AND(BG$6&gt;=$H72,BG$6&lt;=$I72),IF(BG$6&lt;$H72+ROUNDUP(($I72-$H72+1)*$L72,0),2,1),""))</x:f>
      </x:c>
      <x:c r="BH72" s="35" t="str">
        <x:f>IF(OR($A72="",$M72="Yes",$H72="",$I72=""),"",IF(AND(BH$6&gt;=$H72,BH$6&lt;=$I72),IF(BH$6&lt;$H72+ROUNDUP(($I72-$H72+1)*$L72,0),2,1),""))</x:f>
      </x:c>
      <x:c r="BI72" s="35" t="str">
        <x:f>IF(OR($A72="",$M72="Yes",$H72="",$I72=""),"",IF(AND(BI$6&gt;=$H72,BI$6&lt;=$I72),IF(BI$6&lt;$H72+ROUNDUP(($I72-$H72+1)*$L72,0),2,1),""))</x:f>
      </x:c>
      <x:c r="BJ72" s="35" t="str">
        <x:f>IF(OR($A72="",$M72="Yes",$H72="",$I72=""),"",IF(AND(BJ$6&gt;=$H72,BJ$6&lt;=$I72),IF(BJ$6&lt;$H72+ROUNDUP(($I72-$H72+1)*$L72,0),2,1),""))</x:f>
      </x:c>
      <x:c r="BK72" s="35" t="str">
        <x:f>IF(OR($A72="",$M72="Yes",$H72="",$I72=""),"",IF(AND(BK$6&gt;=$H72,BK$6&lt;=$I72),IF(BK$6&lt;$H72+ROUNDUP(($I72-$H72+1)*$L72,0),2,1),""))</x:f>
      </x:c>
      <x:c r="BL72" s="35" t="str">
        <x:f>IF(OR($A72="",$M72="Yes",$H72="",$I72=""),"",IF(AND(BL$6&gt;=$H72,BL$6&lt;=$I72),IF(BL$6&lt;$H72+ROUNDUP(($I72-$H72+1)*$L72,0),2,1),""))</x:f>
      </x:c>
      <x:c r="BM72" s="35" t="str">
        <x:f>IF(OR($A72="",$M72="Yes",$H72="",$I72=""),"",IF(AND(BM$6&gt;=$H72,BM$6&lt;=$I72),IF(BM$6&lt;$H72+ROUNDUP(($I72-$H72+1)*$L72,0),2,1),""))</x:f>
      </x:c>
      <x:c r="BN72" s="35" t="str">
        <x:f>IF(OR($A72="",$M72="Yes",$H72="",$I72=""),"",IF(AND(BN$6&gt;=$H72,BN$6&lt;=$I72),IF(BN$6&lt;$H72+ROUNDUP(($I72-$H72+1)*$L72,0),2,1),""))</x:f>
      </x:c>
      <x:c r="BO72" s="35" t="str">
        <x:f>IF(OR($A72="",$M72="Yes",$H72="",$I72=""),"",IF(AND(BO$6&gt;=$H72,BO$6&lt;=$I72),IF(BO$6&lt;$H72+ROUNDUP(($I72-$H72+1)*$L72,0),2,1),""))</x:f>
      </x:c>
      <x:c r="BP72" s="35" t="str">
        <x:f>IF(OR($A72="",$M72="Yes",$H72="",$I72=""),"",IF(AND(BP$6&gt;=$H72,BP$6&lt;=$I72),IF(BP$6&lt;$H72+ROUNDUP(($I72-$H72+1)*$L72,0),2,1),""))</x:f>
      </x:c>
      <x:c r="BQ72" s="35" t="str">
        <x:f>IF(OR($A72="",$M72="Yes",$H72="",$I72=""),"",IF(AND(BQ$6&gt;=$H72,BQ$6&lt;=$I72),IF(BQ$6&lt;$H72+ROUNDUP(($I72-$H72+1)*$L72,0),2,1),""))</x:f>
      </x:c>
      <x:c r="BR72" s="35" t="str">
        <x:f>IF(OR($A72="",$M72="Yes",$H72="",$I72=""),"",IF(AND(BR$6&gt;=$H72,BR$6&lt;=$I72),IF(BR$6&lt;$H72+ROUNDUP(($I72-$H72+1)*$L72,0),2,1),""))</x:f>
      </x:c>
      <x:c r="BS72" s="35" t="str">
        <x:f>IF(OR($A72="",$M72="Yes",$H72="",$I72=""),"",IF(AND(BS$6&gt;=$H72,BS$6&lt;=$I72),IF(BS$6&lt;$H72+ROUNDUP(($I72-$H72+1)*$L72,0),2,1),""))</x:f>
      </x:c>
      <x:c r="BT72" s="35" t="str">
        <x:f>IF(OR($A72="",$M72="Yes",$H72="",$I72=""),"",IF(AND(BT$6&gt;=$H72,BT$6&lt;=$I72),IF(BT$6&lt;$H72+ROUNDUP(($I72-$H72+1)*$L72,0),2,1),""))</x:f>
      </x:c>
      <x:c r="BU72" s="35" t="str">
        <x:f>IF(OR($A72="",$M72="Yes",$H72="",$I72=""),"",IF(AND(BU$6&gt;=$H72,BU$6&lt;=$I72),IF(BU$6&lt;$H72+ROUNDUP(($I72-$H72+1)*$L72,0),2,1),""))</x:f>
      </x:c>
      <x:c r="BV72" s="35" t="str">
        <x:f>IF(OR($A72="",$M72="Yes",$H72="",$I72=""),"",IF(AND(BV$6&gt;=$H72,BV$6&lt;=$I72),IF(BV$6&lt;$H72+ROUNDUP(($I72-$H72+1)*$L72,0),2,1),""))</x:f>
      </x:c>
      <x:c r="BW72" s="35" t="str">
        <x:f>IF(OR($A72="",$M72="Yes",$H72="",$I72=""),"",IF(AND(BW$6&gt;=$H72,BW$6&lt;=$I72),IF(BW$6&lt;$H72+ROUNDUP(($I72-$H72+1)*$L72,0),2,1),""))</x:f>
      </x:c>
      <x:c r="BX72" s="35" t="str">
        <x:f>IF(OR($A72="",$M72="Yes",$H72="",$I72=""),"",IF(AND(BX$6&gt;=$H72,BX$6&lt;=$I72),IF(BX$6&lt;$H72+ROUNDUP(($I72-$H72+1)*$L72,0),2,1),""))</x:f>
      </x:c>
      <x:c r="BY72" s="35" t="str">
        <x:f>IF(OR($A72="",$M72="Yes",$H72="",$I72=""),"",IF(AND(BY$6&gt;=$H72,BY$6&lt;=$I72),IF(BY$6&lt;$H72+ROUNDUP(($I72-$H72+1)*$L72,0),2,1),""))</x:f>
      </x:c>
      <x:c r="BZ72" s="35" t="str">
        <x:f>IF(OR($A72="",$M72="Yes",$H72="",$I72=""),"",IF(AND(BZ$6&gt;=$H72,BZ$6&lt;=$I72),IF(BZ$6&lt;$H72+ROUNDUP(($I72-$H72+1)*$L72,0),2,1),""))</x:f>
      </x:c>
      <x:c r="CA72" s="35" t="str">
        <x:f>IF(OR($A72="",$M72="Yes",$H72="",$I72=""),"",IF(AND(CA$6&gt;=$H72,CA$6&lt;=$I72),IF(CA$6&lt;$H72+ROUNDUP(($I72-$H72+1)*$L72,0),2,1),""))</x:f>
      </x:c>
    </x:row>
    <x:row r="73" ht="24" customHeight="1">
      <x:c r="A73" s="5"/>
      <x:c r="B73" s="5"/>
      <x:c r="C73" s="5"/>
      <x:c r="D73" s="5"/>
      <x:c r="E73" s="5"/>
      <x:c r="F73" s="5"/>
      <x:c r="G73" s="5"/>
      <x:c r="H73" s="10"/>
      <x:c r="I73" s="10"/>
      <x:c r="J73" s="10"/>
      <x:c r="K73" s="10"/>
      <x:c r="L73" s="11"/>
      <x:c r="M73" s="5"/>
      <x:c r="N73" s="16" t="str">
        <x:f>IF(A73="","",IF(M73="Yes","Cancelled",IF(ISBLANK(L73),"Missing %",IF(L73&gt;=1,"Completed",IF(OR(L73&gt;0,NOT(ISBLANK(J73))),"In progress","Not started")))))</x:f>
      </x:c>
      <x:c r="O73" s="16" t="str">
        <x:f>IF(OR(A73="",N73="Completed",N73="Cancelled"),"",IF(ISBLANK(I73),"Missing deadline",IF(I73&lt;'Dashboard'!$B$5,"Overdue",IF(I73='Dashboard'!$B$5,"Due today",IF(I73&lt;='Dashboard'!$B$5+'Dashboard'!$B$6,"Due soon",IF(AND(N73="Not started",H73&lt;'Dashboard'!$B$5),"Starting late",""))))))</x:f>
      </x:c>
      <x:c r="P73" s="5"/>
      <x:c r="Q73" s="16" t="str">
        <x:f>IF(A73="","",IF(COUNTIFS('Tasks &amp; Gantt'!$A$7:$A$155,A73)&gt;1,"Duplicate task ID",IF(COUNTIFS('Campaigns &amp; Budget'!$A$7:$A$8,B73)&lt;&gt;1,"Unknown campaign",IF(OR(ISBLANK(H73),ISBLANK(I73),E73="",ISBLANK(L73)),"Missing dates / PIC / %",IF(OR(L73&lt;0,L73&gt;1),"Invalid completion",IF(I73&lt;H73,"Deadline before start",IF(AND(NOT(ISBLANK(K73)),L73&lt;&gt;1),"Finish entered but not 100%",IF(AND(NOT(ISBLANK(J73)),NOT(ISBLANK(K73)),K73&lt;J73),"Finish before start",""))))))))</x:f>
      </x:c>
      <x:c r="T73" s="35" t="str">
        <x:f>IF(OR($A73="",$M73="Yes",$H73="",$I73=""),"",IF(AND(T$6&gt;=$H73,T$6&lt;=$I73),IF(T$6&lt;$H73+ROUNDUP(($I73-$H73+1)*$L73,0),2,1),""))</x:f>
      </x:c>
      <x:c r="U73" s="35" t="str">
        <x:f>IF(OR($A73="",$M73="Yes",$H73="",$I73=""),"",IF(AND(U$6&gt;=$H73,U$6&lt;=$I73),IF(U$6&lt;$H73+ROUNDUP(($I73-$H73+1)*$L73,0),2,1),""))</x:f>
      </x:c>
      <x:c r="V73" s="35" t="str">
        <x:f>IF(OR($A73="",$M73="Yes",$H73="",$I73=""),"",IF(AND(V$6&gt;=$H73,V$6&lt;=$I73),IF(V$6&lt;$H73+ROUNDUP(($I73-$H73+1)*$L73,0),2,1),""))</x:f>
      </x:c>
      <x:c r="W73" s="35" t="str">
        <x:f>IF(OR($A73="",$M73="Yes",$H73="",$I73=""),"",IF(AND(W$6&gt;=$H73,W$6&lt;=$I73),IF(W$6&lt;$H73+ROUNDUP(($I73-$H73+1)*$L73,0),2,1),""))</x:f>
      </x:c>
      <x:c r="X73" s="35" t="str">
        <x:f>IF(OR($A73="",$M73="Yes",$H73="",$I73=""),"",IF(AND(X$6&gt;=$H73,X$6&lt;=$I73),IF(X$6&lt;$H73+ROUNDUP(($I73-$H73+1)*$L73,0),2,1),""))</x:f>
      </x:c>
      <x:c r="Y73" s="35" t="str">
        <x:f>IF(OR($A73="",$M73="Yes",$H73="",$I73=""),"",IF(AND(Y$6&gt;=$H73,Y$6&lt;=$I73),IF(Y$6&lt;$H73+ROUNDUP(($I73-$H73+1)*$L73,0),2,1),""))</x:f>
      </x:c>
      <x:c r="Z73" s="35" t="str">
        <x:f>IF(OR($A73="",$M73="Yes",$H73="",$I73=""),"",IF(AND(Z$6&gt;=$H73,Z$6&lt;=$I73),IF(Z$6&lt;$H73+ROUNDUP(($I73-$H73+1)*$L73,0),2,1),""))</x:f>
      </x:c>
      <x:c r="AA73" s="35" t="str">
        <x:f>IF(OR($A73="",$M73="Yes",$H73="",$I73=""),"",IF(AND(AA$6&gt;=$H73,AA$6&lt;=$I73),IF(AA$6&lt;$H73+ROUNDUP(($I73-$H73+1)*$L73,0),2,1),""))</x:f>
      </x:c>
      <x:c r="AB73" s="35" t="str">
        <x:f>IF(OR($A73="",$M73="Yes",$H73="",$I73=""),"",IF(AND(AB$6&gt;=$H73,AB$6&lt;=$I73),IF(AB$6&lt;$H73+ROUNDUP(($I73-$H73+1)*$L73,0),2,1),""))</x:f>
      </x:c>
      <x:c r="AC73" s="35" t="str">
        <x:f>IF(OR($A73="",$M73="Yes",$H73="",$I73=""),"",IF(AND(AC$6&gt;=$H73,AC$6&lt;=$I73),IF(AC$6&lt;$H73+ROUNDUP(($I73-$H73+1)*$L73,0),2,1),""))</x:f>
      </x:c>
      <x:c r="AD73" s="35" t="str">
        <x:f>IF(OR($A73="",$M73="Yes",$H73="",$I73=""),"",IF(AND(AD$6&gt;=$H73,AD$6&lt;=$I73),IF(AD$6&lt;$H73+ROUNDUP(($I73-$H73+1)*$L73,0),2,1),""))</x:f>
      </x:c>
      <x:c r="AE73" s="35" t="str">
        <x:f>IF(OR($A73="",$M73="Yes",$H73="",$I73=""),"",IF(AND(AE$6&gt;=$H73,AE$6&lt;=$I73),IF(AE$6&lt;$H73+ROUNDUP(($I73-$H73+1)*$L73,0),2,1),""))</x:f>
      </x:c>
      <x:c r="AF73" s="35" t="str">
        <x:f>IF(OR($A73="",$M73="Yes",$H73="",$I73=""),"",IF(AND(AF$6&gt;=$H73,AF$6&lt;=$I73),IF(AF$6&lt;$H73+ROUNDUP(($I73-$H73+1)*$L73,0),2,1),""))</x:f>
      </x:c>
      <x:c r="AG73" s="35" t="str">
        <x:f>IF(OR($A73="",$M73="Yes",$H73="",$I73=""),"",IF(AND(AG$6&gt;=$H73,AG$6&lt;=$I73),IF(AG$6&lt;$H73+ROUNDUP(($I73-$H73+1)*$L73,0),2,1),""))</x:f>
      </x:c>
      <x:c r="AH73" s="35" t="str">
        <x:f>IF(OR($A73="",$M73="Yes",$H73="",$I73=""),"",IF(AND(AH$6&gt;=$H73,AH$6&lt;=$I73),IF(AH$6&lt;$H73+ROUNDUP(($I73-$H73+1)*$L73,0),2,1),""))</x:f>
      </x:c>
      <x:c r="AI73" s="35" t="str">
        <x:f>IF(OR($A73="",$M73="Yes",$H73="",$I73=""),"",IF(AND(AI$6&gt;=$H73,AI$6&lt;=$I73),IF(AI$6&lt;$H73+ROUNDUP(($I73-$H73+1)*$L73,0),2,1),""))</x:f>
      </x:c>
      <x:c r="AJ73" s="35" t="str">
        <x:f>IF(OR($A73="",$M73="Yes",$H73="",$I73=""),"",IF(AND(AJ$6&gt;=$H73,AJ$6&lt;=$I73),IF(AJ$6&lt;$H73+ROUNDUP(($I73-$H73+1)*$L73,0),2,1),""))</x:f>
      </x:c>
      <x:c r="AK73" s="35" t="str">
        <x:f>IF(OR($A73="",$M73="Yes",$H73="",$I73=""),"",IF(AND(AK$6&gt;=$H73,AK$6&lt;=$I73),IF(AK$6&lt;$H73+ROUNDUP(($I73-$H73+1)*$L73,0),2,1),""))</x:f>
      </x:c>
      <x:c r="AL73" s="35" t="str">
        <x:f>IF(OR($A73="",$M73="Yes",$H73="",$I73=""),"",IF(AND(AL$6&gt;=$H73,AL$6&lt;=$I73),IF(AL$6&lt;$H73+ROUNDUP(($I73-$H73+1)*$L73,0),2,1),""))</x:f>
      </x:c>
      <x:c r="AM73" s="35" t="str">
        <x:f>IF(OR($A73="",$M73="Yes",$H73="",$I73=""),"",IF(AND(AM$6&gt;=$H73,AM$6&lt;=$I73),IF(AM$6&lt;$H73+ROUNDUP(($I73-$H73+1)*$L73,0),2,1),""))</x:f>
      </x:c>
      <x:c r="AN73" s="35" t="str">
        <x:f>IF(OR($A73="",$M73="Yes",$H73="",$I73=""),"",IF(AND(AN$6&gt;=$H73,AN$6&lt;=$I73),IF(AN$6&lt;$H73+ROUNDUP(($I73-$H73+1)*$L73,0),2,1),""))</x:f>
      </x:c>
      <x:c r="AO73" s="35" t="str">
        <x:f>IF(OR($A73="",$M73="Yes",$H73="",$I73=""),"",IF(AND(AO$6&gt;=$H73,AO$6&lt;=$I73),IF(AO$6&lt;$H73+ROUNDUP(($I73-$H73+1)*$L73,0),2,1),""))</x:f>
      </x:c>
      <x:c r="AP73" s="35" t="str">
        <x:f>IF(OR($A73="",$M73="Yes",$H73="",$I73=""),"",IF(AND(AP$6&gt;=$H73,AP$6&lt;=$I73),IF(AP$6&lt;$H73+ROUNDUP(($I73-$H73+1)*$L73,0),2,1),""))</x:f>
      </x:c>
      <x:c r="AQ73" s="35" t="str">
        <x:f>IF(OR($A73="",$M73="Yes",$H73="",$I73=""),"",IF(AND(AQ$6&gt;=$H73,AQ$6&lt;=$I73),IF(AQ$6&lt;$H73+ROUNDUP(($I73-$H73+1)*$L73,0),2,1),""))</x:f>
      </x:c>
      <x:c r="AR73" s="35" t="str">
        <x:f>IF(OR($A73="",$M73="Yes",$H73="",$I73=""),"",IF(AND(AR$6&gt;=$H73,AR$6&lt;=$I73),IF(AR$6&lt;$H73+ROUNDUP(($I73-$H73+1)*$L73,0),2,1),""))</x:f>
      </x:c>
      <x:c r="AS73" s="35" t="str">
        <x:f>IF(OR($A73="",$M73="Yes",$H73="",$I73=""),"",IF(AND(AS$6&gt;=$H73,AS$6&lt;=$I73),IF(AS$6&lt;$H73+ROUNDUP(($I73-$H73+1)*$L73,0),2,1),""))</x:f>
      </x:c>
      <x:c r="AT73" s="35" t="str">
        <x:f>IF(OR($A73="",$M73="Yes",$H73="",$I73=""),"",IF(AND(AT$6&gt;=$H73,AT$6&lt;=$I73),IF(AT$6&lt;$H73+ROUNDUP(($I73-$H73+1)*$L73,0),2,1),""))</x:f>
      </x:c>
      <x:c r="AU73" s="35" t="str">
        <x:f>IF(OR($A73="",$M73="Yes",$H73="",$I73=""),"",IF(AND(AU$6&gt;=$H73,AU$6&lt;=$I73),IF(AU$6&lt;$H73+ROUNDUP(($I73-$H73+1)*$L73,0),2,1),""))</x:f>
      </x:c>
      <x:c r="AV73" s="35" t="str">
        <x:f>IF(OR($A73="",$M73="Yes",$H73="",$I73=""),"",IF(AND(AV$6&gt;=$H73,AV$6&lt;=$I73),IF(AV$6&lt;$H73+ROUNDUP(($I73-$H73+1)*$L73,0),2,1),""))</x:f>
      </x:c>
      <x:c r="AW73" s="35" t="str">
        <x:f>IF(OR($A73="",$M73="Yes",$H73="",$I73=""),"",IF(AND(AW$6&gt;=$H73,AW$6&lt;=$I73),IF(AW$6&lt;$H73+ROUNDUP(($I73-$H73+1)*$L73,0),2,1),""))</x:f>
      </x:c>
      <x:c r="AX73" s="35" t="str">
        <x:f>IF(OR($A73="",$M73="Yes",$H73="",$I73=""),"",IF(AND(AX$6&gt;=$H73,AX$6&lt;=$I73),IF(AX$6&lt;$H73+ROUNDUP(($I73-$H73+1)*$L73,0),2,1),""))</x:f>
      </x:c>
      <x:c r="AY73" s="35" t="str">
        <x:f>IF(OR($A73="",$M73="Yes",$H73="",$I73=""),"",IF(AND(AY$6&gt;=$H73,AY$6&lt;=$I73),IF(AY$6&lt;$H73+ROUNDUP(($I73-$H73+1)*$L73,0),2,1),""))</x:f>
      </x:c>
      <x:c r="AZ73" s="35" t="str">
        <x:f>IF(OR($A73="",$M73="Yes",$H73="",$I73=""),"",IF(AND(AZ$6&gt;=$H73,AZ$6&lt;=$I73),IF(AZ$6&lt;$H73+ROUNDUP(($I73-$H73+1)*$L73,0),2,1),""))</x:f>
      </x:c>
      <x:c r="BA73" s="35" t="str">
        <x:f>IF(OR($A73="",$M73="Yes",$H73="",$I73=""),"",IF(AND(BA$6&gt;=$H73,BA$6&lt;=$I73),IF(BA$6&lt;$H73+ROUNDUP(($I73-$H73+1)*$L73,0),2,1),""))</x:f>
      </x:c>
      <x:c r="BB73" s="35" t="str">
        <x:f>IF(OR($A73="",$M73="Yes",$H73="",$I73=""),"",IF(AND(BB$6&gt;=$H73,BB$6&lt;=$I73),IF(BB$6&lt;$H73+ROUNDUP(($I73-$H73+1)*$L73,0),2,1),""))</x:f>
      </x:c>
      <x:c r="BC73" s="35" t="str">
        <x:f>IF(OR($A73="",$M73="Yes",$H73="",$I73=""),"",IF(AND(BC$6&gt;=$H73,BC$6&lt;=$I73),IF(BC$6&lt;$H73+ROUNDUP(($I73-$H73+1)*$L73,0),2,1),""))</x:f>
      </x:c>
      <x:c r="BD73" s="35" t="str">
        <x:f>IF(OR($A73="",$M73="Yes",$H73="",$I73=""),"",IF(AND(BD$6&gt;=$H73,BD$6&lt;=$I73),IF(BD$6&lt;$H73+ROUNDUP(($I73-$H73+1)*$L73,0),2,1),""))</x:f>
      </x:c>
      <x:c r="BE73" s="35" t="str">
        <x:f>IF(OR($A73="",$M73="Yes",$H73="",$I73=""),"",IF(AND(BE$6&gt;=$H73,BE$6&lt;=$I73),IF(BE$6&lt;$H73+ROUNDUP(($I73-$H73+1)*$L73,0),2,1),""))</x:f>
      </x:c>
      <x:c r="BF73" s="35" t="str">
        <x:f>IF(OR($A73="",$M73="Yes",$H73="",$I73=""),"",IF(AND(BF$6&gt;=$H73,BF$6&lt;=$I73),IF(BF$6&lt;$H73+ROUNDUP(($I73-$H73+1)*$L73,0),2,1),""))</x:f>
      </x:c>
      <x:c r="BG73" s="35" t="str">
        <x:f>IF(OR($A73="",$M73="Yes",$H73="",$I73=""),"",IF(AND(BG$6&gt;=$H73,BG$6&lt;=$I73),IF(BG$6&lt;$H73+ROUNDUP(($I73-$H73+1)*$L73,0),2,1),""))</x:f>
      </x:c>
      <x:c r="BH73" s="35" t="str">
        <x:f>IF(OR($A73="",$M73="Yes",$H73="",$I73=""),"",IF(AND(BH$6&gt;=$H73,BH$6&lt;=$I73),IF(BH$6&lt;$H73+ROUNDUP(($I73-$H73+1)*$L73,0),2,1),""))</x:f>
      </x:c>
      <x:c r="BI73" s="35" t="str">
        <x:f>IF(OR($A73="",$M73="Yes",$H73="",$I73=""),"",IF(AND(BI$6&gt;=$H73,BI$6&lt;=$I73),IF(BI$6&lt;$H73+ROUNDUP(($I73-$H73+1)*$L73,0),2,1),""))</x:f>
      </x:c>
      <x:c r="BJ73" s="35" t="str">
        <x:f>IF(OR($A73="",$M73="Yes",$H73="",$I73=""),"",IF(AND(BJ$6&gt;=$H73,BJ$6&lt;=$I73),IF(BJ$6&lt;$H73+ROUNDUP(($I73-$H73+1)*$L73,0),2,1),""))</x:f>
      </x:c>
      <x:c r="BK73" s="35" t="str">
        <x:f>IF(OR($A73="",$M73="Yes",$H73="",$I73=""),"",IF(AND(BK$6&gt;=$H73,BK$6&lt;=$I73),IF(BK$6&lt;$H73+ROUNDUP(($I73-$H73+1)*$L73,0),2,1),""))</x:f>
      </x:c>
      <x:c r="BL73" s="35" t="str">
        <x:f>IF(OR($A73="",$M73="Yes",$H73="",$I73=""),"",IF(AND(BL$6&gt;=$H73,BL$6&lt;=$I73),IF(BL$6&lt;$H73+ROUNDUP(($I73-$H73+1)*$L73,0),2,1),""))</x:f>
      </x:c>
      <x:c r="BM73" s="35" t="str">
        <x:f>IF(OR($A73="",$M73="Yes",$H73="",$I73=""),"",IF(AND(BM$6&gt;=$H73,BM$6&lt;=$I73),IF(BM$6&lt;$H73+ROUNDUP(($I73-$H73+1)*$L73,0),2,1),""))</x:f>
      </x:c>
      <x:c r="BN73" s="35" t="str">
        <x:f>IF(OR($A73="",$M73="Yes",$H73="",$I73=""),"",IF(AND(BN$6&gt;=$H73,BN$6&lt;=$I73),IF(BN$6&lt;$H73+ROUNDUP(($I73-$H73+1)*$L73,0),2,1),""))</x:f>
      </x:c>
      <x:c r="BO73" s="35" t="str">
        <x:f>IF(OR($A73="",$M73="Yes",$H73="",$I73=""),"",IF(AND(BO$6&gt;=$H73,BO$6&lt;=$I73),IF(BO$6&lt;$H73+ROUNDUP(($I73-$H73+1)*$L73,0),2,1),""))</x:f>
      </x:c>
      <x:c r="BP73" s="35" t="str">
        <x:f>IF(OR($A73="",$M73="Yes",$H73="",$I73=""),"",IF(AND(BP$6&gt;=$H73,BP$6&lt;=$I73),IF(BP$6&lt;$H73+ROUNDUP(($I73-$H73+1)*$L73,0),2,1),""))</x:f>
      </x:c>
      <x:c r="BQ73" s="35" t="str">
        <x:f>IF(OR($A73="",$M73="Yes",$H73="",$I73=""),"",IF(AND(BQ$6&gt;=$H73,BQ$6&lt;=$I73),IF(BQ$6&lt;$H73+ROUNDUP(($I73-$H73+1)*$L73,0),2,1),""))</x:f>
      </x:c>
      <x:c r="BR73" s="35" t="str">
        <x:f>IF(OR($A73="",$M73="Yes",$H73="",$I73=""),"",IF(AND(BR$6&gt;=$H73,BR$6&lt;=$I73),IF(BR$6&lt;$H73+ROUNDUP(($I73-$H73+1)*$L73,0),2,1),""))</x:f>
      </x:c>
      <x:c r="BS73" s="35" t="str">
        <x:f>IF(OR($A73="",$M73="Yes",$H73="",$I73=""),"",IF(AND(BS$6&gt;=$H73,BS$6&lt;=$I73),IF(BS$6&lt;$H73+ROUNDUP(($I73-$H73+1)*$L73,0),2,1),""))</x:f>
      </x:c>
      <x:c r="BT73" s="35" t="str">
        <x:f>IF(OR($A73="",$M73="Yes",$H73="",$I73=""),"",IF(AND(BT$6&gt;=$H73,BT$6&lt;=$I73),IF(BT$6&lt;$H73+ROUNDUP(($I73-$H73+1)*$L73,0),2,1),""))</x:f>
      </x:c>
      <x:c r="BU73" s="35" t="str">
        <x:f>IF(OR($A73="",$M73="Yes",$H73="",$I73=""),"",IF(AND(BU$6&gt;=$H73,BU$6&lt;=$I73),IF(BU$6&lt;$H73+ROUNDUP(($I73-$H73+1)*$L73,0),2,1),""))</x:f>
      </x:c>
      <x:c r="BV73" s="35" t="str">
        <x:f>IF(OR($A73="",$M73="Yes",$H73="",$I73=""),"",IF(AND(BV$6&gt;=$H73,BV$6&lt;=$I73),IF(BV$6&lt;$H73+ROUNDUP(($I73-$H73+1)*$L73,0),2,1),""))</x:f>
      </x:c>
      <x:c r="BW73" s="35" t="str">
        <x:f>IF(OR($A73="",$M73="Yes",$H73="",$I73=""),"",IF(AND(BW$6&gt;=$H73,BW$6&lt;=$I73),IF(BW$6&lt;$H73+ROUNDUP(($I73-$H73+1)*$L73,0),2,1),""))</x:f>
      </x:c>
      <x:c r="BX73" s="35" t="str">
        <x:f>IF(OR($A73="",$M73="Yes",$H73="",$I73=""),"",IF(AND(BX$6&gt;=$H73,BX$6&lt;=$I73),IF(BX$6&lt;$H73+ROUNDUP(($I73-$H73+1)*$L73,0),2,1),""))</x:f>
      </x:c>
      <x:c r="BY73" s="35" t="str">
        <x:f>IF(OR($A73="",$M73="Yes",$H73="",$I73=""),"",IF(AND(BY$6&gt;=$H73,BY$6&lt;=$I73),IF(BY$6&lt;$H73+ROUNDUP(($I73-$H73+1)*$L73,0),2,1),""))</x:f>
      </x:c>
      <x:c r="BZ73" s="35" t="str">
        <x:f>IF(OR($A73="",$M73="Yes",$H73="",$I73=""),"",IF(AND(BZ$6&gt;=$H73,BZ$6&lt;=$I73),IF(BZ$6&lt;$H73+ROUNDUP(($I73-$H73+1)*$L73,0),2,1),""))</x:f>
      </x:c>
      <x:c r="CA73" s="35" t="str">
        <x:f>IF(OR($A73="",$M73="Yes",$H73="",$I73=""),"",IF(AND(CA$6&gt;=$H73,CA$6&lt;=$I73),IF(CA$6&lt;$H73+ROUNDUP(($I73-$H73+1)*$L73,0),2,1),""))</x:f>
      </x:c>
    </x:row>
    <x:row r="74" ht="24" customHeight="1">
      <x:c r="A74" s="5"/>
      <x:c r="B74" s="5"/>
      <x:c r="C74" s="5"/>
      <x:c r="D74" s="5"/>
      <x:c r="E74" s="5"/>
      <x:c r="F74" s="5"/>
      <x:c r="G74" s="5"/>
      <x:c r="H74" s="10"/>
      <x:c r="I74" s="10"/>
      <x:c r="J74" s="10"/>
      <x:c r="K74" s="10"/>
      <x:c r="L74" s="11"/>
      <x:c r="M74" s="5"/>
      <x:c r="N74" s="16" t="str">
        <x:f>IF(A74="","",IF(M74="Yes","Cancelled",IF(ISBLANK(L74),"Missing %",IF(L74&gt;=1,"Completed",IF(OR(L74&gt;0,NOT(ISBLANK(J74))),"In progress","Not started")))))</x:f>
      </x:c>
      <x:c r="O74" s="16" t="str">
        <x:f>IF(OR(A74="",N74="Completed",N74="Cancelled"),"",IF(ISBLANK(I74),"Missing deadline",IF(I74&lt;'Dashboard'!$B$5,"Overdue",IF(I74='Dashboard'!$B$5,"Due today",IF(I74&lt;='Dashboard'!$B$5+'Dashboard'!$B$6,"Due soon",IF(AND(N74="Not started",H74&lt;'Dashboard'!$B$5),"Starting late",""))))))</x:f>
      </x:c>
      <x:c r="P74" s="5"/>
      <x:c r="Q74" s="16" t="str">
        <x:f>IF(A74="","",IF(COUNTIFS('Tasks &amp; Gantt'!$A$7:$A$155,A74)&gt;1,"Duplicate task ID",IF(COUNTIFS('Campaigns &amp; Budget'!$A$7:$A$8,B74)&lt;&gt;1,"Unknown campaign",IF(OR(ISBLANK(H74),ISBLANK(I74),E74="",ISBLANK(L74)),"Missing dates / PIC / %",IF(OR(L74&lt;0,L74&gt;1),"Invalid completion",IF(I74&lt;H74,"Deadline before start",IF(AND(NOT(ISBLANK(K74)),L74&lt;&gt;1),"Finish entered but not 100%",IF(AND(NOT(ISBLANK(J74)),NOT(ISBLANK(K74)),K74&lt;J74),"Finish before start",""))))))))</x:f>
      </x:c>
      <x:c r="T74" s="35" t="str">
        <x:f>IF(OR($A74="",$M74="Yes",$H74="",$I74=""),"",IF(AND(T$6&gt;=$H74,T$6&lt;=$I74),IF(T$6&lt;$H74+ROUNDUP(($I74-$H74+1)*$L74,0),2,1),""))</x:f>
      </x:c>
      <x:c r="U74" s="35" t="str">
        <x:f>IF(OR($A74="",$M74="Yes",$H74="",$I74=""),"",IF(AND(U$6&gt;=$H74,U$6&lt;=$I74),IF(U$6&lt;$H74+ROUNDUP(($I74-$H74+1)*$L74,0),2,1),""))</x:f>
      </x:c>
      <x:c r="V74" s="35" t="str">
        <x:f>IF(OR($A74="",$M74="Yes",$H74="",$I74=""),"",IF(AND(V$6&gt;=$H74,V$6&lt;=$I74),IF(V$6&lt;$H74+ROUNDUP(($I74-$H74+1)*$L74,0),2,1),""))</x:f>
      </x:c>
      <x:c r="W74" s="35" t="str">
        <x:f>IF(OR($A74="",$M74="Yes",$H74="",$I74=""),"",IF(AND(W$6&gt;=$H74,W$6&lt;=$I74),IF(W$6&lt;$H74+ROUNDUP(($I74-$H74+1)*$L74,0),2,1),""))</x:f>
      </x:c>
      <x:c r="X74" s="35" t="str">
        <x:f>IF(OR($A74="",$M74="Yes",$H74="",$I74=""),"",IF(AND(X$6&gt;=$H74,X$6&lt;=$I74),IF(X$6&lt;$H74+ROUNDUP(($I74-$H74+1)*$L74,0),2,1),""))</x:f>
      </x:c>
      <x:c r="Y74" s="35" t="str">
        <x:f>IF(OR($A74="",$M74="Yes",$H74="",$I74=""),"",IF(AND(Y$6&gt;=$H74,Y$6&lt;=$I74),IF(Y$6&lt;$H74+ROUNDUP(($I74-$H74+1)*$L74,0),2,1),""))</x:f>
      </x:c>
      <x:c r="Z74" s="35" t="str">
        <x:f>IF(OR($A74="",$M74="Yes",$H74="",$I74=""),"",IF(AND(Z$6&gt;=$H74,Z$6&lt;=$I74),IF(Z$6&lt;$H74+ROUNDUP(($I74-$H74+1)*$L74,0),2,1),""))</x:f>
      </x:c>
      <x:c r="AA74" s="35" t="str">
        <x:f>IF(OR($A74="",$M74="Yes",$H74="",$I74=""),"",IF(AND(AA$6&gt;=$H74,AA$6&lt;=$I74),IF(AA$6&lt;$H74+ROUNDUP(($I74-$H74+1)*$L74,0),2,1),""))</x:f>
      </x:c>
      <x:c r="AB74" s="35" t="str">
        <x:f>IF(OR($A74="",$M74="Yes",$H74="",$I74=""),"",IF(AND(AB$6&gt;=$H74,AB$6&lt;=$I74),IF(AB$6&lt;$H74+ROUNDUP(($I74-$H74+1)*$L74,0),2,1),""))</x:f>
      </x:c>
      <x:c r="AC74" s="35" t="str">
        <x:f>IF(OR($A74="",$M74="Yes",$H74="",$I74=""),"",IF(AND(AC$6&gt;=$H74,AC$6&lt;=$I74),IF(AC$6&lt;$H74+ROUNDUP(($I74-$H74+1)*$L74,0),2,1),""))</x:f>
      </x:c>
      <x:c r="AD74" s="35" t="str">
        <x:f>IF(OR($A74="",$M74="Yes",$H74="",$I74=""),"",IF(AND(AD$6&gt;=$H74,AD$6&lt;=$I74),IF(AD$6&lt;$H74+ROUNDUP(($I74-$H74+1)*$L74,0),2,1),""))</x:f>
      </x:c>
      <x:c r="AE74" s="35" t="str">
        <x:f>IF(OR($A74="",$M74="Yes",$H74="",$I74=""),"",IF(AND(AE$6&gt;=$H74,AE$6&lt;=$I74),IF(AE$6&lt;$H74+ROUNDUP(($I74-$H74+1)*$L74,0),2,1),""))</x:f>
      </x:c>
      <x:c r="AF74" s="35" t="str">
        <x:f>IF(OR($A74="",$M74="Yes",$H74="",$I74=""),"",IF(AND(AF$6&gt;=$H74,AF$6&lt;=$I74),IF(AF$6&lt;$H74+ROUNDUP(($I74-$H74+1)*$L74,0),2,1),""))</x:f>
      </x:c>
      <x:c r="AG74" s="35" t="str">
        <x:f>IF(OR($A74="",$M74="Yes",$H74="",$I74=""),"",IF(AND(AG$6&gt;=$H74,AG$6&lt;=$I74),IF(AG$6&lt;$H74+ROUNDUP(($I74-$H74+1)*$L74,0),2,1),""))</x:f>
      </x:c>
      <x:c r="AH74" s="35" t="str">
        <x:f>IF(OR($A74="",$M74="Yes",$H74="",$I74=""),"",IF(AND(AH$6&gt;=$H74,AH$6&lt;=$I74),IF(AH$6&lt;$H74+ROUNDUP(($I74-$H74+1)*$L74,0),2,1),""))</x:f>
      </x:c>
      <x:c r="AI74" s="35" t="str">
        <x:f>IF(OR($A74="",$M74="Yes",$H74="",$I74=""),"",IF(AND(AI$6&gt;=$H74,AI$6&lt;=$I74),IF(AI$6&lt;$H74+ROUNDUP(($I74-$H74+1)*$L74,0),2,1),""))</x:f>
      </x:c>
      <x:c r="AJ74" s="35" t="str">
        <x:f>IF(OR($A74="",$M74="Yes",$H74="",$I74=""),"",IF(AND(AJ$6&gt;=$H74,AJ$6&lt;=$I74),IF(AJ$6&lt;$H74+ROUNDUP(($I74-$H74+1)*$L74,0),2,1),""))</x:f>
      </x:c>
      <x:c r="AK74" s="35" t="str">
        <x:f>IF(OR($A74="",$M74="Yes",$H74="",$I74=""),"",IF(AND(AK$6&gt;=$H74,AK$6&lt;=$I74),IF(AK$6&lt;$H74+ROUNDUP(($I74-$H74+1)*$L74,0),2,1),""))</x:f>
      </x:c>
      <x:c r="AL74" s="35" t="str">
        <x:f>IF(OR($A74="",$M74="Yes",$H74="",$I74=""),"",IF(AND(AL$6&gt;=$H74,AL$6&lt;=$I74),IF(AL$6&lt;$H74+ROUNDUP(($I74-$H74+1)*$L74,0),2,1),""))</x:f>
      </x:c>
      <x:c r="AM74" s="35" t="str">
        <x:f>IF(OR($A74="",$M74="Yes",$H74="",$I74=""),"",IF(AND(AM$6&gt;=$H74,AM$6&lt;=$I74),IF(AM$6&lt;$H74+ROUNDUP(($I74-$H74+1)*$L74,0),2,1),""))</x:f>
      </x:c>
      <x:c r="AN74" s="35" t="str">
        <x:f>IF(OR($A74="",$M74="Yes",$H74="",$I74=""),"",IF(AND(AN$6&gt;=$H74,AN$6&lt;=$I74),IF(AN$6&lt;$H74+ROUNDUP(($I74-$H74+1)*$L74,0),2,1),""))</x:f>
      </x:c>
      <x:c r="AO74" s="35" t="str">
        <x:f>IF(OR($A74="",$M74="Yes",$H74="",$I74=""),"",IF(AND(AO$6&gt;=$H74,AO$6&lt;=$I74),IF(AO$6&lt;$H74+ROUNDUP(($I74-$H74+1)*$L74,0),2,1),""))</x:f>
      </x:c>
      <x:c r="AP74" s="35" t="str">
        <x:f>IF(OR($A74="",$M74="Yes",$H74="",$I74=""),"",IF(AND(AP$6&gt;=$H74,AP$6&lt;=$I74),IF(AP$6&lt;$H74+ROUNDUP(($I74-$H74+1)*$L74,0),2,1),""))</x:f>
      </x:c>
      <x:c r="AQ74" s="35" t="str">
        <x:f>IF(OR($A74="",$M74="Yes",$H74="",$I74=""),"",IF(AND(AQ$6&gt;=$H74,AQ$6&lt;=$I74),IF(AQ$6&lt;$H74+ROUNDUP(($I74-$H74+1)*$L74,0),2,1),""))</x:f>
      </x:c>
      <x:c r="AR74" s="35" t="str">
        <x:f>IF(OR($A74="",$M74="Yes",$H74="",$I74=""),"",IF(AND(AR$6&gt;=$H74,AR$6&lt;=$I74),IF(AR$6&lt;$H74+ROUNDUP(($I74-$H74+1)*$L74,0),2,1),""))</x:f>
      </x:c>
      <x:c r="AS74" s="35" t="str">
        <x:f>IF(OR($A74="",$M74="Yes",$H74="",$I74=""),"",IF(AND(AS$6&gt;=$H74,AS$6&lt;=$I74),IF(AS$6&lt;$H74+ROUNDUP(($I74-$H74+1)*$L74,0),2,1),""))</x:f>
      </x:c>
      <x:c r="AT74" s="35" t="str">
        <x:f>IF(OR($A74="",$M74="Yes",$H74="",$I74=""),"",IF(AND(AT$6&gt;=$H74,AT$6&lt;=$I74),IF(AT$6&lt;$H74+ROUNDUP(($I74-$H74+1)*$L74,0),2,1),""))</x:f>
      </x:c>
      <x:c r="AU74" s="35" t="str">
        <x:f>IF(OR($A74="",$M74="Yes",$H74="",$I74=""),"",IF(AND(AU$6&gt;=$H74,AU$6&lt;=$I74),IF(AU$6&lt;$H74+ROUNDUP(($I74-$H74+1)*$L74,0),2,1),""))</x:f>
      </x:c>
      <x:c r="AV74" s="35" t="str">
        <x:f>IF(OR($A74="",$M74="Yes",$H74="",$I74=""),"",IF(AND(AV$6&gt;=$H74,AV$6&lt;=$I74),IF(AV$6&lt;$H74+ROUNDUP(($I74-$H74+1)*$L74,0),2,1),""))</x:f>
      </x:c>
      <x:c r="AW74" s="35" t="str">
        <x:f>IF(OR($A74="",$M74="Yes",$H74="",$I74=""),"",IF(AND(AW$6&gt;=$H74,AW$6&lt;=$I74),IF(AW$6&lt;$H74+ROUNDUP(($I74-$H74+1)*$L74,0),2,1),""))</x:f>
      </x:c>
      <x:c r="AX74" s="35" t="str">
        <x:f>IF(OR($A74="",$M74="Yes",$H74="",$I74=""),"",IF(AND(AX$6&gt;=$H74,AX$6&lt;=$I74),IF(AX$6&lt;$H74+ROUNDUP(($I74-$H74+1)*$L74,0),2,1),""))</x:f>
      </x:c>
      <x:c r="AY74" s="35" t="str">
        <x:f>IF(OR($A74="",$M74="Yes",$H74="",$I74=""),"",IF(AND(AY$6&gt;=$H74,AY$6&lt;=$I74),IF(AY$6&lt;$H74+ROUNDUP(($I74-$H74+1)*$L74,0),2,1),""))</x:f>
      </x:c>
      <x:c r="AZ74" s="35" t="str">
        <x:f>IF(OR($A74="",$M74="Yes",$H74="",$I74=""),"",IF(AND(AZ$6&gt;=$H74,AZ$6&lt;=$I74),IF(AZ$6&lt;$H74+ROUNDUP(($I74-$H74+1)*$L74,0),2,1),""))</x:f>
      </x:c>
      <x:c r="BA74" s="35" t="str">
        <x:f>IF(OR($A74="",$M74="Yes",$H74="",$I74=""),"",IF(AND(BA$6&gt;=$H74,BA$6&lt;=$I74),IF(BA$6&lt;$H74+ROUNDUP(($I74-$H74+1)*$L74,0),2,1),""))</x:f>
      </x:c>
      <x:c r="BB74" s="35" t="str">
        <x:f>IF(OR($A74="",$M74="Yes",$H74="",$I74=""),"",IF(AND(BB$6&gt;=$H74,BB$6&lt;=$I74),IF(BB$6&lt;$H74+ROUNDUP(($I74-$H74+1)*$L74,0),2,1),""))</x:f>
      </x:c>
      <x:c r="BC74" s="35" t="str">
        <x:f>IF(OR($A74="",$M74="Yes",$H74="",$I74=""),"",IF(AND(BC$6&gt;=$H74,BC$6&lt;=$I74),IF(BC$6&lt;$H74+ROUNDUP(($I74-$H74+1)*$L74,0),2,1),""))</x:f>
      </x:c>
      <x:c r="BD74" s="35" t="str">
        <x:f>IF(OR($A74="",$M74="Yes",$H74="",$I74=""),"",IF(AND(BD$6&gt;=$H74,BD$6&lt;=$I74),IF(BD$6&lt;$H74+ROUNDUP(($I74-$H74+1)*$L74,0),2,1),""))</x:f>
      </x:c>
      <x:c r="BE74" s="35" t="str">
        <x:f>IF(OR($A74="",$M74="Yes",$H74="",$I74=""),"",IF(AND(BE$6&gt;=$H74,BE$6&lt;=$I74),IF(BE$6&lt;$H74+ROUNDUP(($I74-$H74+1)*$L74,0),2,1),""))</x:f>
      </x:c>
      <x:c r="BF74" s="35" t="str">
        <x:f>IF(OR($A74="",$M74="Yes",$H74="",$I74=""),"",IF(AND(BF$6&gt;=$H74,BF$6&lt;=$I74),IF(BF$6&lt;$H74+ROUNDUP(($I74-$H74+1)*$L74,0),2,1),""))</x:f>
      </x:c>
      <x:c r="BG74" s="35" t="str">
        <x:f>IF(OR($A74="",$M74="Yes",$H74="",$I74=""),"",IF(AND(BG$6&gt;=$H74,BG$6&lt;=$I74),IF(BG$6&lt;$H74+ROUNDUP(($I74-$H74+1)*$L74,0),2,1),""))</x:f>
      </x:c>
      <x:c r="BH74" s="35" t="str">
        <x:f>IF(OR($A74="",$M74="Yes",$H74="",$I74=""),"",IF(AND(BH$6&gt;=$H74,BH$6&lt;=$I74),IF(BH$6&lt;$H74+ROUNDUP(($I74-$H74+1)*$L74,0),2,1),""))</x:f>
      </x:c>
      <x:c r="BI74" s="35" t="str">
        <x:f>IF(OR($A74="",$M74="Yes",$H74="",$I74=""),"",IF(AND(BI$6&gt;=$H74,BI$6&lt;=$I74),IF(BI$6&lt;$H74+ROUNDUP(($I74-$H74+1)*$L74,0),2,1),""))</x:f>
      </x:c>
      <x:c r="BJ74" s="35" t="str">
        <x:f>IF(OR($A74="",$M74="Yes",$H74="",$I74=""),"",IF(AND(BJ$6&gt;=$H74,BJ$6&lt;=$I74),IF(BJ$6&lt;$H74+ROUNDUP(($I74-$H74+1)*$L74,0),2,1),""))</x:f>
      </x:c>
      <x:c r="BK74" s="35" t="str">
        <x:f>IF(OR($A74="",$M74="Yes",$H74="",$I74=""),"",IF(AND(BK$6&gt;=$H74,BK$6&lt;=$I74),IF(BK$6&lt;$H74+ROUNDUP(($I74-$H74+1)*$L74,0),2,1),""))</x:f>
      </x:c>
      <x:c r="BL74" s="35" t="str">
        <x:f>IF(OR($A74="",$M74="Yes",$H74="",$I74=""),"",IF(AND(BL$6&gt;=$H74,BL$6&lt;=$I74),IF(BL$6&lt;$H74+ROUNDUP(($I74-$H74+1)*$L74,0),2,1),""))</x:f>
      </x:c>
      <x:c r="BM74" s="35" t="str">
        <x:f>IF(OR($A74="",$M74="Yes",$H74="",$I74=""),"",IF(AND(BM$6&gt;=$H74,BM$6&lt;=$I74),IF(BM$6&lt;$H74+ROUNDUP(($I74-$H74+1)*$L74,0),2,1),""))</x:f>
      </x:c>
      <x:c r="BN74" s="35" t="str">
        <x:f>IF(OR($A74="",$M74="Yes",$H74="",$I74=""),"",IF(AND(BN$6&gt;=$H74,BN$6&lt;=$I74),IF(BN$6&lt;$H74+ROUNDUP(($I74-$H74+1)*$L74,0),2,1),""))</x:f>
      </x:c>
      <x:c r="BO74" s="35" t="str">
        <x:f>IF(OR($A74="",$M74="Yes",$H74="",$I74=""),"",IF(AND(BO$6&gt;=$H74,BO$6&lt;=$I74),IF(BO$6&lt;$H74+ROUNDUP(($I74-$H74+1)*$L74,0),2,1),""))</x:f>
      </x:c>
      <x:c r="BP74" s="35" t="str">
        <x:f>IF(OR($A74="",$M74="Yes",$H74="",$I74=""),"",IF(AND(BP$6&gt;=$H74,BP$6&lt;=$I74),IF(BP$6&lt;$H74+ROUNDUP(($I74-$H74+1)*$L74,0),2,1),""))</x:f>
      </x:c>
      <x:c r="BQ74" s="35" t="str">
        <x:f>IF(OR($A74="",$M74="Yes",$H74="",$I74=""),"",IF(AND(BQ$6&gt;=$H74,BQ$6&lt;=$I74),IF(BQ$6&lt;$H74+ROUNDUP(($I74-$H74+1)*$L74,0),2,1),""))</x:f>
      </x:c>
      <x:c r="BR74" s="35" t="str">
        <x:f>IF(OR($A74="",$M74="Yes",$H74="",$I74=""),"",IF(AND(BR$6&gt;=$H74,BR$6&lt;=$I74),IF(BR$6&lt;$H74+ROUNDUP(($I74-$H74+1)*$L74,0),2,1),""))</x:f>
      </x:c>
      <x:c r="BS74" s="35" t="str">
        <x:f>IF(OR($A74="",$M74="Yes",$H74="",$I74=""),"",IF(AND(BS$6&gt;=$H74,BS$6&lt;=$I74),IF(BS$6&lt;$H74+ROUNDUP(($I74-$H74+1)*$L74,0),2,1),""))</x:f>
      </x:c>
      <x:c r="BT74" s="35" t="str">
        <x:f>IF(OR($A74="",$M74="Yes",$H74="",$I74=""),"",IF(AND(BT$6&gt;=$H74,BT$6&lt;=$I74),IF(BT$6&lt;$H74+ROUNDUP(($I74-$H74+1)*$L74,0),2,1),""))</x:f>
      </x:c>
      <x:c r="BU74" s="35" t="str">
        <x:f>IF(OR($A74="",$M74="Yes",$H74="",$I74=""),"",IF(AND(BU$6&gt;=$H74,BU$6&lt;=$I74),IF(BU$6&lt;$H74+ROUNDUP(($I74-$H74+1)*$L74,0),2,1),""))</x:f>
      </x:c>
      <x:c r="BV74" s="35" t="str">
        <x:f>IF(OR($A74="",$M74="Yes",$H74="",$I74=""),"",IF(AND(BV$6&gt;=$H74,BV$6&lt;=$I74),IF(BV$6&lt;$H74+ROUNDUP(($I74-$H74+1)*$L74,0),2,1),""))</x:f>
      </x:c>
      <x:c r="BW74" s="35" t="str">
        <x:f>IF(OR($A74="",$M74="Yes",$H74="",$I74=""),"",IF(AND(BW$6&gt;=$H74,BW$6&lt;=$I74),IF(BW$6&lt;$H74+ROUNDUP(($I74-$H74+1)*$L74,0),2,1),""))</x:f>
      </x:c>
      <x:c r="BX74" s="35" t="str">
        <x:f>IF(OR($A74="",$M74="Yes",$H74="",$I74=""),"",IF(AND(BX$6&gt;=$H74,BX$6&lt;=$I74),IF(BX$6&lt;$H74+ROUNDUP(($I74-$H74+1)*$L74,0),2,1),""))</x:f>
      </x:c>
      <x:c r="BY74" s="35" t="str">
        <x:f>IF(OR($A74="",$M74="Yes",$H74="",$I74=""),"",IF(AND(BY$6&gt;=$H74,BY$6&lt;=$I74),IF(BY$6&lt;$H74+ROUNDUP(($I74-$H74+1)*$L74,0),2,1),""))</x:f>
      </x:c>
      <x:c r="BZ74" s="35" t="str">
        <x:f>IF(OR($A74="",$M74="Yes",$H74="",$I74=""),"",IF(AND(BZ$6&gt;=$H74,BZ$6&lt;=$I74),IF(BZ$6&lt;$H74+ROUNDUP(($I74-$H74+1)*$L74,0),2,1),""))</x:f>
      </x:c>
      <x:c r="CA74" s="35" t="str">
        <x:f>IF(OR($A74="",$M74="Yes",$H74="",$I74=""),"",IF(AND(CA$6&gt;=$H74,CA$6&lt;=$I74),IF(CA$6&lt;$H74+ROUNDUP(($I74-$H74+1)*$L74,0),2,1),""))</x:f>
      </x:c>
    </x:row>
    <x:row r="75" ht="24" customHeight="1">
      <x:c r="A75" s="5"/>
      <x:c r="B75" s="5"/>
      <x:c r="C75" s="5"/>
      <x:c r="D75" s="5"/>
      <x:c r="E75" s="5"/>
      <x:c r="F75" s="5"/>
      <x:c r="G75" s="5"/>
      <x:c r="H75" s="10"/>
      <x:c r="I75" s="10"/>
      <x:c r="J75" s="10"/>
      <x:c r="K75" s="10"/>
      <x:c r="L75" s="11"/>
      <x:c r="M75" s="5"/>
      <x:c r="N75" s="16" t="str">
        <x:f>IF(A75="","",IF(M75="Yes","Cancelled",IF(ISBLANK(L75),"Missing %",IF(L75&gt;=1,"Completed",IF(OR(L75&gt;0,NOT(ISBLANK(J75))),"In progress","Not started")))))</x:f>
      </x:c>
      <x:c r="O75" s="16" t="str">
        <x:f>IF(OR(A75="",N75="Completed",N75="Cancelled"),"",IF(ISBLANK(I75),"Missing deadline",IF(I75&lt;'Dashboard'!$B$5,"Overdue",IF(I75='Dashboard'!$B$5,"Due today",IF(I75&lt;='Dashboard'!$B$5+'Dashboard'!$B$6,"Due soon",IF(AND(N75="Not started",H75&lt;'Dashboard'!$B$5),"Starting late",""))))))</x:f>
      </x:c>
      <x:c r="P75" s="5"/>
      <x:c r="Q75" s="16" t="str">
        <x:f>IF(A75="","",IF(COUNTIFS('Tasks &amp; Gantt'!$A$7:$A$155,A75)&gt;1,"Duplicate task ID",IF(COUNTIFS('Campaigns &amp; Budget'!$A$7:$A$8,B75)&lt;&gt;1,"Unknown campaign",IF(OR(ISBLANK(H75),ISBLANK(I75),E75="",ISBLANK(L75)),"Missing dates / PIC / %",IF(OR(L75&lt;0,L75&gt;1),"Invalid completion",IF(I75&lt;H75,"Deadline before start",IF(AND(NOT(ISBLANK(K75)),L75&lt;&gt;1),"Finish entered but not 100%",IF(AND(NOT(ISBLANK(J75)),NOT(ISBLANK(K75)),K75&lt;J75),"Finish before start",""))))))))</x:f>
      </x:c>
      <x:c r="T75" s="35" t="str">
        <x:f>IF(OR($A75="",$M75="Yes",$H75="",$I75=""),"",IF(AND(T$6&gt;=$H75,T$6&lt;=$I75),IF(T$6&lt;$H75+ROUNDUP(($I75-$H75+1)*$L75,0),2,1),""))</x:f>
      </x:c>
      <x:c r="U75" s="35" t="str">
        <x:f>IF(OR($A75="",$M75="Yes",$H75="",$I75=""),"",IF(AND(U$6&gt;=$H75,U$6&lt;=$I75),IF(U$6&lt;$H75+ROUNDUP(($I75-$H75+1)*$L75,0),2,1),""))</x:f>
      </x:c>
      <x:c r="V75" s="35" t="str">
        <x:f>IF(OR($A75="",$M75="Yes",$H75="",$I75=""),"",IF(AND(V$6&gt;=$H75,V$6&lt;=$I75),IF(V$6&lt;$H75+ROUNDUP(($I75-$H75+1)*$L75,0),2,1),""))</x:f>
      </x:c>
      <x:c r="W75" s="35" t="str">
        <x:f>IF(OR($A75="",$M75="Yes",$H75="",$I75=""),"",IF(AND(W$6&gt;=$H75,W$6&lt;=$I75),IF(W$6&lt;$H75+ROUNDUP(($I75-$H75+1)*$L75,0),2,1),""))</x:f>
      </x:c>
      <x:c r="X75" s="35" t="str">
        <x:f>IF(OR($A75="",$M75="Yes",$H75="",$I75=""),"",IF(AND(X$6&gt;=$H75,X$6&lt;=$I75),IF(X$6&lt;$H75+ROUNDUP(($I75-$H75+1)*$L75,0),2,1),""))</x:f>
      </x:c>
      <x:c r="Y75" s="35" t="str">
        <x:f>IF(OR($A75="",$M75="Yes",$H75="",$I75=""),"",IF(AND(Y$6&gt;=$H75,Y$6&lt;=$I75),IF(Y$6&lt;$H75+ROUNDUP(($I75-$H75+1)*$L75,0),2,1),""))</x:f>
      </x:c>
      <x:c r="Z75" s="35" t="str">
        <x:f>IF(OR($A75="",$M75="Yes",$H75="",$I75=""),"",IF(AND(Z$6&gt;=$H75,Z$6&lt;=$I75),IF(Z$6&lt;$H75+ROUNDUP(($I75-$H75+1)*$L75,0),2,1),""))</x:f>
      </x:c>
      <x:c r="AA75" s="35" t="str">
        <x:f>IF(OR($A75="",$M75="Yes",$H75="",$I75=""),"",IF(AND(AA$6&gt;=$H75,AA$6&lt;=$I75),IF(AA$6&lt;$H75+ROUNDUP(($I75-$H75+1)*$L75,0),2,1),""))</x:f>
      </x:c>
      <x:c r="AB75" s="35" t="str">
        <x:f>IF(OR($A75="",$M75="Yes",$H75="",$I75=""),"",IF(AND(AB$6&gt;=$H75,AB$6&lt;=$I75),IF(AB$6&lt;$H75+ROUNDUP(($I75-$H75+1)*$L75,0),2,1),""))</x:f>
      </x:c>
      <x:c r="AC75" s="35" t="str">
        <x:f>IF(OR($A75="",$M75="Yes",$H75="",$I75=""),"",IF(AND(AC$6&gt;=$H75,AC$6&lt;=$I75),IF(AC$6&lt;$H75+ROUNDUP(($I75-$H75+1)*$L75,0),2,1),""))</x:f>
      </x:c>
      <x:c r="AD75" s="35" t="str">
        <x:f>IF(OR($A75="",$M75="Yes",$H75="",$I75=""),"",IF(AND(AD$6&gt;=$H75,AD$6&lt;=$I75),IF(AD$6&lt;$H75+ROUNDUP(($I75-$H75+1)*$L75,0),2,1),""))</x:f>
      </x:c>
      <x:c r="AE75" s="35" t="str">
        <x:f>IF(OR($A75="",$M75="Yes",$H75="",$I75=""),"",IF(AND(AE$6&gt;=$H75,AE$6&lt;=$I75),IF(AE$6&lt;$H75+ROUNDUP(($I75-$H75+1)*$L75,0),2,1),""))</x:f>
      </x:c>
      <x:c r="AF75" s="35" t="str">
        <x:f>IF(OR($A75="",$M75="Yes",$H75="",$I75=""),"",IF(AND(AF$6&gt;=$H75,AF$6&lt;=$I75),IF(AF$6&lt;$H75+ROUNDUP(($I75-$H75+1)*$L75,0),2,1),""))</x:f>
      </x:c>
      <x:c r="AG75" s="35" t="str">
        <x:f>IF(OR($A75="",$M75="Yes",$H75="",$I75=""),"",IF(AND(AG$6&gt;=$H75,AG$6&lt;=$I75),IF(AG$6&lt;$H75+ROUNDUP(($I75-$H75+1)*$L75,0),2,1),""))</x:f>
      </x:c>
      <x:c r="AH75" s="35" t="str">
        <x:f>IF(OR($A75="",$M75="Yes",$H75="",$I75=""),"",IF(AND(AH$6&gt;=$H75,AH$6&lt;=$I75),IF(AH$6&lt;$H75+ROUNDUP(($I75-$H75+1)*$L75,0),2,1),""))</x:f>
      </x:c>
      <x:c r="AI75" s="35" t="str">
        <x:f>IF(OR($A75="",$M75="Yes",$H75="",$I75=""),"",IF(AND(AI$6&gt;=$H75,AI$6&lt;=$I75),IF(AI$6&lt;$H75+ROUNDUP(($I75-$H75+1)*$L75,0),2,1),""))</x:f>
      </x:c>
      <x:c r="AJ75" s="35" t="str">
        <x:f>IF(OR($A75="",$M75="Yes",$H75="",$I75=""),"",IF(AND(AJ$6&gt;=$H75,AJ$6&lt;=$I75),IF(AJ$6&lt;$H75+ROUNDUP(($I75-$H75+1)*$L75,0),2,1),""))</x:f>
      </x:c>
      <x:c r="AK75" s="35" t="str">
        <x:f>IF(OR($A75="",$M75="Yes",$H75="",$I75=""),"",IF(AND(AK$6&gt;=$H75,AK$6&lt;=$I75),IF(AK$6&lt;$H75+ROUNDUP(($I75-$H75+1)*$L75,0),2,1),""))</x:f>
      </x:c>
      <x:c r="AL75" s="35" t="str">
        <x:f>IF(OR($A75="",$M75="Yes",$H75="",$I75=""),"",IF(AND(AL$6&gt;=$H75,AL$6&lt;=$I75),IF(AL$6&lt;$H75+ROUNDUP(($I75-$H75+1)*$L75,0),2,1),""))</x:f>
      </x:c>
      <x:c r="AM75" s="35" t="str">
        <x:f>IF(OR($A75="",$M75="Yes",$H75="",$I75=""),"",IF(AND(AM$6&gt;=$H75,AM$6&lt;=$I75),IF(AM$6&lt;$H75+ROUNDUP(($I75-$H75+1)*$L75,0),2,1),""))</x:f>
      </x:c>
      <x:c r="AN75" s="35" t="str">
        <x:f>IF(OR($A75="",$M75="Yes",$H75="",$I75=""),"",IF(AND(AN$6&gt;=$H75,AN$6&lt;=$I75),IF(AN$6&lt;$H75+ROUNDUP(($I75-$H75+1)*$L75,0),2,1),""))</x:f>
      </x:c>
      <x:c r="AO75" s="35" t="str">
        <x:f>IF(OR($A75="",$M75="Yes",$H75="",$I75=""),"",IF(AND(AO$6&gt;=$H75,AO$6&lt;=$I75),IF(AO$6&lt;$H75+ROUNDUP(($I75-$H75+1)*$L75,0),2,1),""))</x:f>
      </x:c>
      <x:c r="AP75" s="35" t="str">
        <x:f>IF(OR($A75="",$M75="Yes",$H75="",$I75=""),"",IF(AND(AP$6&gt;=$H75,AP$6&lt;=$I75),IF(AP$6&lt;$H75+ROUNDUP(($I75-$H75+1)*$L75,0),2,1),""))</x:f>
      </x:c>
      <x:c r="AQ75" s="35" t="str">
        <x:f>IF(OR($A75="",$M75="Yes",$H75="",$I75=""),"",IF(AND(AQ$6&gt;=$H75,AQ$6&lt;=$I75),IF(AQ$6&lt;$H75+ROUNDUP(($I75-$H75+1)*$L75,0),2,1),""))</x:f>
      </x:c>
      <x:c r="AR75" s="35" t="str">
        <x:f>IF(OR($A75="",$M75="Yes",$H75="",$I75=""),"",IF(AND(AR$6&gt;=$H75,AR$6&lt;=$I75),IF(AR$6&lt;$H75+ROUNDUP(($I75-$H75+1)*$L75,0),2,1),""))</x:f>
      </x:c>
      <x:c r="AS75" s="35" t="str">
        <x:f>IF(OR($A75="",$M75="Yes",$H75="",$I75=""),"",IF(AND(AS$6&gt;=$H75,AS$6&lt;=$I75),IF(AS$6&lt;$H75+ROUNDUP(($I75-$H75+1)*$L75,0),2,1),""))</x:f>
      </x:c>
      <x:c r="AT75" s="35" t="str">
        <x:f>IF(OR($A75="",$M75="Yes",$H75="",$I75=""),"",IF(AND(AT$6&gt;=$H75,AT$6&lt;=$I75),IF(AT$6&lt;$H75+ROUNDUP(($I75-$H75+1)*$L75,0),2,1),""))</x:f>
      </x:c>
      <x:c r="AU75" s="35" t="str">
        <x:f>IF(OR($A75="",$M75="Yes",$H75="",$I75=""),"",IF(AND(AU$6&gt;=$H75,AU$6&lt;=$I75),IF(AU$6&lt;$H75+ROUNDUP(($I75-$H75+1)*$L75,0),2,1),""))</x:f>
      </x:c>
      <x:c r="AV75" s="35" t="str">
        <x:f>IF(OR($A75="",$M75="Yes",$H75="",$I75=""),"",IF(AND(AV$6&gt;=$H75,AV$6&lt;=$I75),IF(AV$6&lt;$H75+ROUNDUP(($I75-$H75+1)*$L75,0),2,1),""))</x:f>
      </x:c>
      <x:c r="AW75" s="35" t="str">
        <x:f>IF(OR($A75="",$M75="Yes",$H75="",$I75=""),"",IF(AND(AW$6&gt;=$H75,AW$6&lt;=$I75),IF(AW$6&lt;$H75+ROUNDUP(($I75-$H75+1)*$L75,0),2,1),""))</x:f>
      </x:c>
      <x:c r="AX75" s="35" t="str">
        <x:f>IF(OR($A75="",$M75="Yes",$H75="",$I75=""),"",IF(AND(AX$6&gt;=$H75,AX$6&lt;=$I75),IF(AX$6&lt;$H75+ROUNDUP(($I75-$H75+1)*$L75,0),2,1),""))</x:f>
      </x:c>
      <x:c r="AY75" s="35" t="str">
        <x:f>IF(OR($A75="",$M75="Yes",$H75="",$I75=""),"",IF(AND(AY$6&gt;=$H75,AY$6&lt;=$I75),IF(AY$6&lt;$H75+ROUNDUP(($I75-$H75+1)*$L75,0),2,1),""))</x:f>
      </x:c>
      <x:c r="AZ75" s="35" t="str">
        <x:f>IF(OR($A75="",$M75="Yes",$H75="",$I75=""),"",IF(AND(AZ$6&gt;=$H75,AZ$6&lt;=$I75),IF(AZ$6&lt;$H75+ROUNDUP(($I75-$H75+1)*$L75,0),2,1),""))</x:f>
      </x:c>
      <x:c r="BA75" s="35" t="str">
        <x:f>IF(OR($A75="",$M75="Yes",$H75="",$I75=""),"",IF(AND(BA$6&gt;=$H75,BA$6&lt;=$I75),IF(BA$6&lt;$H75+ROUNDUP(($I75-$H75+1)*$L75,0),2,1),""))</x:f>
      </x:c>
      <x:c r="BB75" s="35" t="str">
        <x:f>IF(OR($A75="",$M75="Yes",$H75="",$I75=""),"",IF(AND(BB$6&gt;=$H75,BB$6&lt;=$I75),IF(BB$6&lt;$H75+ROUNDUP(($I75-$H75+1)*$L75,0),2,1),""))</x:f>
      </x:c>
      <x:c r="BC75" s="35" t="str">
        <x:f>IF(OR($A75="",$M75="Yes",$H75="",$I75=""),"",IF(AND(BC$6&gt;=$H75,BC$6&lt;=$I75),IF(BC$6&lt;$H75+ROUNDUP(($I75-$H75+1)*$L75,0),2,1),""))</x:f>
      </x:c>
      <x:c r="BD75" s="35" t="str">
        <x:f>IF(OR($A75="",$M75="Yes",$H75="",$I75=""),"",IF(AND(BD$6&gt;=$H75,BD$6&lt;=$I75),IF(BD$6&lt;$H75+ROUNDUP(($I75-$H75+1)*$L75,0),2,1),""))</x:f>
      </x:c>
      <x:c r="BE75" s="35" t="str">
        <x:f>IF(OR($A75="",$M75="Yes",$H75="",$I75=""),"",IF(AND(BE$6&gt;=$H75,BE$6&lt;=$I75),IF(BE$6&lt;$H75+ROUNDUP(($I75-$H75+1)*$L75,0),2,1),""))</x:f>
      </x:c>
      <x:c r="BF75" s="35" t="str">
        <x:f>IF(OR($A75="",$M75="Yes",$H75="",$I75=""),"",IF(AND(BF$6&gt;=$H75,BF$6&lt;=$I75),IF(BF$6&lt;$H75+ROUNDUP(($I75-$H75+1)*$L75,0),2,1),""))</x:f>
      </x:c>
      <x:c r="BG75" s="35" t="str">
        <x:f>IF(OR($A75="",$M75="Yes",$H75="",$I75=""),"",IF(AND(BG$6&gt;=$H75,BG$6&lt;=$I75),IF(BG$6&lt;$H75+ROUNDUP(($I75-$H75+1)*$L75,0),2,1),""))</x:f>
      </x:c>
      <x:c r="BH75" s="35" t="str">
        <x:f>IF(OR($A75="",$M75="Yes",$H75="",$I75=""),"",IF(AND(BH$6&gt;=$H75,BH$6&lt;=$I75),IF(BH$6&lt;$H75+ROUNDUP(($I75-$H75+1)*$L75,0),2,1),""))</x:f>
      </x:c>
      <x:c r="BI75" s="35" t="str">
        <x:f>IF(OR($A75="",$M75="Yes",$H75="",$I75=""),"",IF(AND(BI$6&gt;=$H75,BI$6&lt;=$I75),IF(BI$6&lt;$H75+ROUNDUP(($I75-$H75+1)*$L75,0),2,1),""))</x:f>
      </x:c>
      <x:c r="BJ75" s="35" t="str">
        <x:f>IF(OR($A75="",$M75="Yes",$H75="",$I75=""),"",IF(AND(BJ$6&gt;=$H75,BJ$6&lt;=$I75),IF(BJ$6&lt;$H75+ROUNDUP(($I75-$H75+1)*$L75,0),2,1),""))</x:f>
      </x:c>
      <x:c r="BK75" s="35" t="str">
        <x:f>IF(OR($A75="",$M75="Yes",$H75="",$I75=""),"",IF(AND(BK$6&gt;=$H75,BK$6&lt;=$I75),IF(BK$6&lt;$H75+ROUNDUP(($I75-$H75+1)*$L75,0),2,1),""))</x:f>
      </x:c>
      <x:c r="BL75" s="35" t="str">
        <x:f>IF(OR($A75="",$M75="Yes",$H75="",$I75=""),"",IF(AND(BL$6&gt;=$H75,BL$6&lt;=$I75),IF(BL$6&lt;$H75+ROUNDUP(($I75-$H75+1)*$L75,0),2,1),""))</x:f>
      </x:c>
      <x:c r="BM75" s="35" t="str">
        <x:f>IF(OR($A75="",$M75="Yes",$H75="",$I75=""),"",IF(AND(BM$6&gt;=$H75,BM$6&lt;=$I75),IF(BM$6&lt;$H75+ROUNDUP(($I75-$H75+1)*$L75,0),2,1),""))</x:f>
      </x:c>
      <x:c r="BN75" s="35" t="str">
        <x:f>IF(OR($A75="",$M75="Yes",$H75="",$I75=""),"",IF(AND(BN$6&gt;=$H75,BN$6&lt;=$I75),IF(BN$6&lt;$H75+ROUNDUP(($I75-$H75+1)*$L75,0),2,1),""))</x:f>
      </x:c>
      <x:c r="BO75" s="35" t="str">
        <x:f>IF(OR($A75="",$M75="Yes",$H75="",$I75=""),"",IF(AND(BO$6&gt;=$H75,BO$6&lt;=$I75),IF(BO$6&lt;$H75+ROUNDUP(($I75-$H75+1)*$L75,0),2,1),""))</x:f>
      </x:c>
      <x:c r="BP75" s="35" t="str">
        <x:f>IF(OR($A75="",$M75="Yes",$H75="",$I75=""),"",IF(AND(BP$6&gt;=$H75,BP$6&lt;=$I75),IF(BP$6&lt;$H75+ROUNDUP(($I75-$H75+1)*$L75,0),2,1),""))</x:f>
      </x:c>
      <x:c r="BQ75" s="35" t="str">
        <x:f>IF(OR($A75="",$M75="Yes",$H75="",$I75=""),"",IF(AND(BQ$6&gt;=$H75,BQ$6&lt;=$I75),IF(BQ$6&lt;$H75+ROUNDUP(($I75-$H75+1)*$L75,0),2,1),""))</x:f>
      </x:c>
      <x:c r="BR75" s="35" t="str">
        <x:f>IF(OR($A75="",$M75="Yes",$H75="",$I75=""),"",IF(AND(BR$6&gt;=$H75,BR$6&lt;=$I75),IF(BR$6&lt;$H75+ROUNDUP(($I75-$H75+1)*$L75,0),2,1),""))</x:f>
      </x:c>
      <x:c r="BS75" s="35" t="str">
        <x:f>IF(OR($A75="",$M75="Yes",$H75="",$I75=""),"",IF(AND(BS$6&gt;=$H75,BS$6&lt;=$I75),IF(BS$6&lt;$H75+ROUNDUP(($I75-$H75+1)*$L75,0),2,1),""))</x:f>
      </x:c>
      <x:c r="BT75" s="35" t="str">
        <x:f>IF(OR($A75="",$M75="Yes",$H75="",$I75=""),"",IF(AND(BT$6&gt;=$H75,BT$6&lt;=$I75),IF(BT$6&lt;$H75+ROUNDUP(($I75-$H75+1)*$L75,0),2,1),""))</x:f>
      </x:c>
      <x:c r="BU75" s="35" t="str">
        <x:f>IF(OR($A75="",$M75="Yes",$H75="",$I75=""),"",IF(AND(BU$6&gt;=$H75,BU$6&lt;=$I75),IF(BU$6&lt;$H75+ROUNDUP(($I75-$H75+1)*$L75,0),2,1),""))</x:f>
      </x:c>
      <x:c r="BV75" s="35" t="str">
        <x:f>IF(OR($A75="",$M75="Yes",$H75="",$I75=""),"",IF(AND(BV$6&gt;=$H75,BV$6&lt;=$I75),IF(BV$6&lt;$H75+ROUNDUP(($I75-$H75+1)*$L75,0),2,1),""))</x:f>
      </x:c>
      <x:c r="BW75" s="35" t="str">
        <x:f>IF(OR($A75="",$M75="Yes",$H75="",$I75=""),"",IF(AND(BW$6&gt;=$H75,BW$6&lt;=$I75),IF(BW$6&lt;$H75+ROUNDUP(($I75-$H75+1)*$L75,0),2,1),""))</x:f>
      </x:c>
      <x:c r="BX75" s="35" t="str">
        <x:f>IF(OR($A75="",$M75="Yes",$H75="",$I75=""),"",IF(AND(BX$6&gt;=$H75,BX$6&lt;=$I75),IF(BX$6&lt;$H75+ROUNDUP(($I75-$H75+1)*$L75,0),2,1),""))</x:f>
      </x:c>
      <x:c r="BY75" s="35" t="str">
        <x:f>IF(OR($A75="",$M75="Yes",$H75="",$I75=""),"",IF(AND(BY$6&gt;=$H75,BY$6&lt;=$I75),IF(BY$6&lt;$H75+ROUNDUP(($I75-$H75+1)*$L75,0),2,1),""))</x:f>
      </x:c>
      <x:c r="BZ75" s="35" t="str">
        <x:f>IF(OR($A75="",$M75="Yes",$H75="",$I75=""),"",IF(AND(BZ$6&gt;=$H75,BZ$6&lt;=$I75),IF(BZ$6&lt;$H75+ROUNDUP(($I75-$H75+1)*$L75,0),2,1),""))</x:f>
      </x:c>
      <x:c r="CA75" s="35" t="str">
        <x:f>IF(OR($A75="",$M75="Yes",$H75="",$I75=""),"",IF(AND(CA$6&gt;=$H75,CA$6&lt;=$I75),IF(CA$6&lt;$H75+ROUNDUP(($I75-$H75+1)*$L75,0),2,1),""))</x:f>
      </x:c>
    </x:row>
    <x:row r="76" ht="24" customHeight="1">
      <x:c r="A76" s="5"/>
      <x:c r="B76" s="5"/>
      <x:c r="C76" s="5"/>
      <x:c r="D76" s="5"/>
      <x:c r="E76" s="5"/>
      <x:c r="F76" s="5"/>
      <x:c r="G76" s="5"/>
      <x:c r="H76" s="10"/>
      <x:c r="I76" s="10"/>
      <x:c r="J76" s="10"/>
      <x:c r="K76" s="10"/>
      <x:c r="L76" s="11"/>
      <x:c r="M76" s="5"/>
      <x:c r="N76" s="16" t="str">
        <x:f>IF(A76="","",IF(M76="Yes","Cancelled",IF(ISBLANK(L76),"Missing %",IF(L76&gt;=1,"Completed",IF(OR(L76&gt;0,NOT(ISBLANK(J76))),"In progress","Not started")))))</x:f>
      </x:c>
      <x:c r="O76" s="16" t="str">
        <x:f>IF(OR(A76="",N76="Completed",N76="Cancelled"),"",IF(ISBLANK(I76),"Missing deadline",IF(I76&lt;'Dashboard'!$B$5,"Overdue",IF(I76='Dashboard'!$B$5,"Due today",IF(I76&lt;='Dashboard'!$B$5+'Dashboard'!$B$6,"Due soon",IF(AND(N76="Not started",H76&lt;'Dashboard'!$B$5),"Starting late",""))))))</x:f>
      </x:c>
      <x:c r="P76" s="5"/>
      <x:c r="Q76" s="16" t="str">
        <x:f>IF(A76="","",IF(COUNTIFS('Tasks &amp; Gantt'!$A$7:$A$155,A76)&gt;1,"Duplicate task ID",IF(COUNTIFS('Campaigns &amp; Budget'!$A$7:$A$8,B76)&lt;&gt;1,"Unknown campaign",IF(OR(ISBLANK(H76),ISBLANK(I76),E76="",ISBLANK(L76)),"Missing dates / PIC / %",IF(OR(L76&lt;0,L76&gt;1),"Invalid completion",IF(I76&lt;H76,"Deadline before start",IF(AND(NOT(ISBLANK(K76)),L76&lt;&gt;1),"Finish entered but not 100%",IF(AND(NOT(ISBLANK(J76)),NOT(ISBLANK(K76)),K76&lt;J76),"Finish before start",""))))))))</x:f>
      </x:c>
      <x:c r="T76" s="35" t="str">
        <x:f>IF(OR($A76="",$M76="Yes",$H76="",$I76=""),"",IF(AND(T$6&gt;=$H76,T$6&lt;=$I76),IF(T$6&lt;$H76+ROUNDUP(($I76-$H76+1)*$L76,0),2,1),""))</x:f>
      </x:c>
      <x:c r="U76" s="35" t="str">
        <x:f>IF(OR($A76="",$M76="Yes",$H76="",$I76=""),"",IF(AND(U$6&gt;=$H76,U$6&lt;=$I76),IF(U$6&lt;$H76+ROUNDUP(($I76-$H76+1)*$L76,0),2,1),""))</x:f>
      </x:c>
      <x:c r="V76" s="35" t="str">
        <x:f>IF(OR($A76="",$M76="Yes",$H76="",$I76=""),"",IF(AND(V$6&gt;=$H76,V$6&lt;=$I76),IF(V$6&lt;$H76+ROUNDUP(($I76-$H76+1)*$L76,0),2,1),""))</x:f>
      </x:c>
      <x:c r="W76" s="35" t="str">
        <x:f>IF(OR($A76="",$M76="Yes",$H76="",$I76=""),"",IF(AND(W$6&gt;=$H76,W$6&lt;=$I76),IF(W$6&lt;$H76+ROUNDUP(($I76-$H76+1)*$L76,0),2,1),""))</x:f>
      </x:c>
      <x:c r="X76" s="35" t="str">
        <x:f>IF(OR($A76="",$M76="Yes",$H76="",$I76=""),"",IF(AND(X$6&gt;=$H76,X$6&lt;=$I76),IF(X$6&lt;$H76+ROUNDUP(($I76-$H76+1)*$L76,0),2,1),""))</x:f>
      </x:c>
      <x:c r="Y76" s="35" t="str">
        <x:f>IF(OR($A76="",$M76="Yes",$H76="",$I76=""),"",IF(AND(Y$6&gt;=$H76,Y$6&lt;=$I76),IF(Y$6&lt;$H76+ROUNDUP(($I76-$H76+1)*$L76,0),2,1),""))</x:f>
      </x:c>
      <x:c r="Z76" s="35" t="str">
        <x:f>IF(OR($A76="",$M76="Yes",$H76="",$I76=""),"",IF(AND(Z$6&gt;=$H76,Z$6&lt;=$I76),IF(Z$6&lt;$H76+ROUNDUP(($I76-$H76+1)*$L76,0),2,1),""))</x:f>
      </x:c>
      <x:c r="AA76" s="35" t="str">
        <x:f>IF(OR($A76="",$M76="Yes",$H76="",$I76=""),"",IF(AND(AA$6&gt;=$H76,AA$6&lt;=$I76),IF(AA$6&lt;$H76+ROUNDUP(($I76-$H76+1)*$L76,0),2,1),""))</x:f>
      </x:c>
      <x:c r="AB76" s="35" t="str">
        <x:f>IF(OR($A76="",$M76="Yes",$H76="",$I76=""),"",IF(AND(AB$6&gt;=$H76,AB$6&lt;=$I76),IF(AB$6&lt;$H76+ROUNDUP(($I76-$H76+1)*$L76,0),2,1),""))</x:f>
      </x:c>
      <x:c r="AC76" s="35" t="str">
        <x:f>IF(OR($A76="",$M76="Yes",$H76="",$I76=""),"",IF(AND(AC$6&gt;=$H76,AC$6&lt;=$I76),IF(AC$6&lt;$H76+ROUNDUP(($I76-$H76+1)*$L76,0),2,1),""))</x:f>
      </x:c>
      <x:c r="AD76" s="35" t="str">
        <x:f>IF(OR($A76="",$M76="Yes",$H76="",$I76=""),"",IF(AND(AD$6&gt;=$H76,AD$6&lt;=$I76),IF(AD$6&lt;$H76+ROUNDUP(($I76-$H76+1)*$L76,0),2,1),""))</x:f>
      </x:c>
      <x:c r="AE76" s="35" t="str">
        <x:f>IF(OR($A76="",$M76="Yes",$H76="",$I76=""),"",IF(AND(AE$6&gt;=$H76,AE$6&lt;=$I76),IF(AE$6&lt;$H76+ROUNDUP(($I76-$H76+1)*$L76,0),2,1),""))</x:f>
      </x:c>
      <x:c r="AF76" s="35" t="str">
        <x:f>IF(OR($A76="",$M76="Yes",$H76="",$I76=""),"",IF(AND(AF$6&gt;=$H76,AF$6&lt;=$I76),IF(AF$6&lt;$H76+ROUNDUP(($I76-$H76+1)*$L76,0),2,1),""))</x:f>
      </x:c>
      <x:c r="AG76" s="35" t="str">
        <x:f>IF(OR($A76="",$M76="Yes",$H76="",$I76=""),"",IF(AND(AG$6&gt;=$H76,AG$6&lt;=$I76),IF(AG$6&lt;$H76+ROUNDUP(($I76-$H76+1)*$L76,0),2,1),""))</x:f>
      </x:c>
      <x:c r="AH76" s="35" t="str">
        <x:f>IF(OR($A76="",$M76="Yes",$H76="",$I76=""),"",IF(AND(AH$6&gt;=$H76,AH$6&lt;=$I76),IF(AH$6&lt;$H76+ROUNDUP(($I76-$H76+1)*$L76,0),2,1),""))</x:f>
      </x:c>
      <x:c r="AI76" s="35" t="str">
        <x:f>IF(OR($A76="",$M76="Yes",$H76="",$I76=""),"",IF(AND(AI$6&gt;=$H76,AI$6&lt;=$I76),IF(AI$6&lt;$H76+ROUNDUP(($I76-$H76+1)*$L76,0),2,1),""))</x:f>
      </x:c>
      <x:c r="AJ76" s="35" t="str">
        <x:f>IF(OR($A76="",$M76="Yes",$H76="",$I76=""),"",IF(AND(AJ$6&gt;=$H76,AJ$6&lt;=$I76),IF(AJ$6&lt;$H76+ROUNDUP(($I76-$H76+1)*$L76,0),2,1),""))</x:f>
      </x:c>
      <x:c r="AK76" s="35" t="str">
        <x:f>IF(OR($A76="",$M76="Yes",$H76="",$I76=""),"",IF(AND(AK$6&gt;=$H76,AK$6&lt;=$I76),IF(AK$6&lt;$H76+ROUNDUP(($I76-$H76+1)*$L76,0),2,1),""))</x:f>
      </x:c>
      <x:c r="AL76" s="35" t="str">
        <x:f>IF(OR($A76="",$M76="Yes",$H76="",$I76=""),"",IF(AND(AL$6&gt;=$H76,AL$6&lt;=$I76),IF(AL$6&lt;$H76+ROUNDUP(($I76-$H76+1)*$L76,0),2,1),""))</x:f>
      </x:c>
      <x:c r="AM76" s="35" t="str">
        <x:f>IF(OR($A76="",$M76="Yes",$H76="",$I76=""),"",IF(AND(AM$6&gt;=$H76,AM$6&lt;=$I76),IF(AM$6&lt;$H76+ROUNDUP(($I76-$H76+1)*$L76,0),2,1),""))</x:f>
      </x:c>
      <x:c r="AN76" s="35" t="str">
        <x:f>IF(OR($A76="",$M76="Yes",$H76="",$I76=""),"",IF(AND(AN$6&gt;=$H76,AN$6&lt;=$I76),IF(AN$6&lt;$H76+ROUNDUP(($I76-$H76+1)*$L76,0),2,1),""))</x:f>
      </x:c>
      <x:c r="AO76" s="35" t="str">
        <x:f>IF(OR($A76="",$M76="Yes",$H76="",$I76=""),"",IF(AND(AO$6&gt;=$H76,AO$6&lt;=$I76),IF(AO$6&lt;$H76+ROUNDUP(($I76-$H76+1)*$L76,0),2,1),""))</x:f>
      </x:c>
      <x:c r="AP76" s="35" t="str">
        <x:f>IF(OR($A76="",$M76="Yes",$H76="",$I76=""),"",IF(AND(AP$6&gt;=$H76,AP$6&lt;=$I76),IF(AP$6&lt;$H76+ROUNDUP(($I76-$H76+1)*$L76,0),2,1),""))</x:f>
      </x:c>
      <x:c r="AQ76" s="35" t="str">
        <x:f>IF(OR($A76="",$M76="Yes",$H76="",$I76=""),"",IF(AND(AQ$6&gt;=$H76,AQ$6&lt;=$I76),IF(AQ$6&lt;$H76+ROUNDUP(($I76-$H76+1)*$L76,0),2,1),""))</x:f>
      </x:c>
      <x:c r="AR76" s="35" t="str">
        <x:f>IF(OR($A76="",$M76="Yes",$H76="",$I76=""),"",IF(AND(AR$6&gt;=$H76,AR$6&lt;=$I76),IF(AR$6&lt;$H76+ROUNDUP(($I76-$H76+1)*$L76,0),2,1),""))</x:f>
      </x:c>
      <x:c r="AS76" s="35" t="str">
        <x:f>IF(OR($A76="",$M76="Yes",$H76="",$I76=""),"",IF(AND(AS$6&gt;=$H76,AS$6&lt;=$I76),IF(AS$6&lt;$H76+ROUNDUP(($I76-$H76+1)*$L76,0),2,1),""))</x:f>
      </x:c>
      <x:c r="AT76" s="35" t="str">
        <x:f>IF(OR($A76="",$M76="Yes",$H76="",$I76=""),"",IF(AND(AT$6&gt;=$H76,AT$6&lt;=$I76),IF(AT$6&lt;$H76+ROUNDUP(($I76-$H76+1)*$L76,0),2,1),""))</x:f>
      </x:c>
      <x:c r="AU76" s="35" t="str">
        <x:f>IF(OR($A76="",$M76="Yes",$H76="",$I76=""),"",IF(AND(AU$6&gt;=$H76,AU$6&lt;=$I76),IF(AU$6&lt;$H76+ROUNDUP(($I76-$H76+1)*$L76,0),2,1),""))</x:f>
      </x:c>
      <x:c r="AV76" s="35" t="str">
        <x:f>IF(OR($A76="",$M76="Yes",$H76="",$I76=""),"",IF(AND(AV$6&gt;=$H76,AV$6&lt;=$I76),IF(AV$6&lt;$H76+ROUNDUP(($I76-$H76+1)*$L76,0),2,1),""))</x:f>
      </x:c>
      <x:c r="AW76" s="35" t="str">
        <x:f>IF(OR($A76="",$M76="Yes",$H76="",$I76=""),"",IF(AND(AW$6&gt;=$H76,AW$6&lt;=$I76),IF(AW$6&lt;$H76+ROUNDUP(($I76-$H76+1)*$L76,0),2,1),""))</x:f>
      </x:c>
      <x:c r="AX76" s="35" t="str">
        <x:f>IF(OR($A76="",$M76="Yes",$H76="",$I76=""),"",IF(AND(AX$6&gt;=$H76,AX$6&lt;=$I76),IF(AX$6&lt;$H76+ROUNDUP(($I76-$H76+1)*$L76,0),2,1),""))</x:f>
      </x:c>
      <x:c r="AY76" s="35" t="str">
        <x:f>IF(OR($A76="",$M76="Yes",$H76="",$I76=""),"",IF(AND(AY$6&gt;=$H76,AY$6&lt;=$I76),IF(AY$6&lt;$H76+ROUNDUP(($I76-$H76+1)*$L76,0),2,1),""))</x:f>
      </x:c>
      <x:c r="AZ76" s="35" t="str">
        <x:f>IF(OR($A76="",$M76="Yes",$H76="",$I76=""),"",IF(AND(AZ$6&gt;=$H76,AZ$6&lt;=$I76),IF(AZ$6&lt;$H76+ROUNDUP(($I76-$H76+1)*$L76,0),2,1),""))</x:f>
      </x:c>
      <x:c r="BA76" s="35" t="str">
        <x:f>IF(OR($A76="",$M76="Yes",$H76="",$I76=""),"",IF(AND(BA$6&gt;=$H76,BA$6&lt;=$I76),IF(BA$6&lt;$H76+ROUNDUP(($I76-$H76+1)*$L76,0),2,1),""))</x:f>
      </x:c>
      <x:c r="BB76" s="35" t="str">
        <x:f>IF(OR($A76="",$M76="Yes",$H76="",$I76=""),"",IF(AND(BB$6&gt;=$H76,BB$6&lt;=$I76),IF(BB$6&lt;$H76+ROUNDUP(($I76-$H76+1)*$L76,0),2,1),""))</x:f>
      </x:c>
      <x:c r="BC76" s="35" t="str">
        <x:f>IF(OR($A76="",$M76="Yes",$H76="",$I76=""),"",IF(AND(BC$6&gt;=$H76,BC$6&lt;=$I76),IF(BC$6&lt;$H76+ROUNDUP(($I76-$H76+1)*$L76,0),2,1),""))</x:f>
      </x:c>
      <x:c r="BD76" s="35" t="str">
        <x:f>IF(OR($A76="",$M76="Yes",$H76="",$I76=""),"",IF(AND(BD$6&gt;=$H76,BD$6&lt;=$I76),IF(BD$6&lt;$H76+ROUNDUP(($I76-$H76+1)*$L76,0),2,1),""))</x:f>
      </x:c>
      <x:c r="BE76" s="35" t="str">
        <x:f>IF(OR($A76="",$M76="Yes",$H76="",$I76=""),"",IF(AND(BE$6&gt;=$H76,BE$6&lt;=$I76),IF(BE$6&lt;$H76+ROUNDUP(($I76-$H76+1)*$L76,0),2,1),""))</x:f>
      </x:c>
      <x:c r="BF76" s="35" t="str">
        <x:f>IF(OR($A76="",$M76="Yes",$H76="",$I76=""),"",IF(AND(BF$6&gt;=$H76,BF$6&lt;=$I76),IF(BF$6&lt;$H76+ROUNDUP(($I76-$H76+1)*$L76,0),2,1),""))</x:f>
      </x:c>
      <x:c r="BG76" s="35" t="str">
        <x:f>IF(OR($A76="",$M76="Yes",$H76="",$I76=""),"",IF(AND(BG$6&gt;=$H76,BG$6&lt;=$I76),IF(BG$6&lt;$H76+ROUNDUP(($I76-$H76+1)*$L76,0),2,1),""))</x:f>
      </x:c>
      <x:c r="BH76" s="35" t="str">
        <x:f>IF(OR($A76="",$M76="Yes",$H76="",$I76=""),"",IF(AND(BH$6&gt;=$H76,BH$6&lt;=$I76),IF(BH$6&lt;$H76+ROUNDUP(($I76-$H76+1)*$L76,0),2,1),""))</x:f>
      </x:c>
      <x:c r="BI76" s="35" t="str">
        <x:f>IF(OR($A76="",$M76="Yes",$H76="",$I76=""),"",IF(AND(BI$6&gt;=$H76,BI$6&lt;=$I76),IF(BI$6&lt;$H76+ROUNDUP(($I76-$H76+1)*$L76,0),2,1),""))</x:f>
      </x:c>
      <x:c r="BJ76" s="35" t="str">
        <x:f>IF(OR($A76="",$M76="Yes",$H76="",$I76=""),"",IF(AND(BJ$6&gt;=$H76,BJ$6&lt;=$I76),IF(BJ$6&lt;$H76+ROUNDUP(($I76-$H76+1)*$L76,0),2,1),""))</x:f>
      </x:c>
      <x:c r="BK76" s="35" t="str">
        <x:f>IF(OR($A76="",$M76="Yes",$H76="",$I76=""),"",IF(AND(BK$6&gt;=$H76,BK$6&lt;=$I76),IF(BK$6&lt;$H76+ROUNDUP(($I76-$H76+1)*$L76,0),2,1),""))</x:f>
      </x:c>
      <x:c r="BL76" s="35" t="str">
        <x:f>IF(OR($A76="",$M76="Yes",$H76="",$I76=""),"",IF(AND(BL$6&gt;=$H76,BL$6&lt;=$I76),IF(BL$6&lt;$H76+ROUNDUP(($I76-$H76+1)*$L76,0),2,1),""))</x:f>
      </x:c>
      <x:c r="BM76" s="35" t="str">
        <x:f>IF(OR($A76="",$M76="Yes",$H76="",$I76=""),"",IF(AND(BM$6&gt;=$H76,BM$6&lt;=$I76),IF(BM$6&lt;$H76+ROUNDUP(($I76-$H76+1)*$L76,0),2,1),""))</x:f>
      </x:c>
      <x:c r="BN76" s="35" t="str">
        <x:f>IF(OR($A76="",$M76="Yes",$H76="",$I76=""),"",IF(AND(BN$6&gt;=$H76,BN$6&lt;=$I76),IF(BN$6&lt;$H76+ROUNDUP(($I76-$H76+1)*$L76,0),2,1),""))</x:f>
      </x:c>
      <x:c r="BO76" s="35" t="str">
        <x:f>IF(OR($A76="",$M76="Yes",$H76="",$I76=""),"",IF(AND(BO$6&gt;=$H76,BO$6&lt;=$I76),IF(BO$6&lt;$H76+ROUNDUP(($I76-$H76+1)*$L76,0),2,1),""))</x:f>
      </x:c>
      <x:c r="BP76" s="35" t="str">
        <x:f>IF(OR($A76="",$M76="Yes",$H76="",$I76=""),"",IF(AND(BP$6&gt;=$H76,BP$6&lt;=$I76),IF(BP$6&lt;$H76+ROUNDUP(($I76-$H76+1)*$L76,0),2,1),""))</x:f>
      </x:c>
      <x:c r="BQ76" s="35" t="str">
        <x:f>IF(OR($A76="",$M76="Yes",$H76="",$I76=""),"",IF(AND(BQ$6&gt;=$H76,BQ$6&lt;=$I76),IF(BQ$6&lt;$H76+ROUNDUP(($I76-$H76+1)*$L76,0),2,1),""))</x:f>
      </x:c>
      <x:c r="BR76" s="35" t="str">
        <x:f>IF(OR($A76="",$M76="Yes",$H76="",$I76=""),"",IF(AND(BR$6&gt;=$H76,BR$6&lt;=$I76),IF(BR$6&lt;$H76+ROUNDUP(($I76-$H76+1)*$L76,0),2,1),""))</x:f>
      </x:c>
      <x:c r="BS76" s="35" t="str">
        <x:f>IF(OR($A76="",$M76="Yes",$H76="",$I76=""),"",IF(AND(BS$6&gt;=$H76,BS$6&lt;=$I76),IF(BS$6&lt;$H76+ROUNDUP(($I76-$H76+1)*$L76,0),2,1),""))</x:f>
      </x:c>
      <x:c r="BT76" s="35" t="str">
        <x:f>IF(OR($A76="",$M76="Yes",$H76="",$I76=""),"",IF(AND(BT$6&gt;=$H76,BT$6&lt;=$I76),IF(BT$6&lt;$H76+ROUNDUP(($I76-$H76+1)*$L76,0),2,1),""))</x:f>
      </x:c>
      <x:c r="BU76" s="35" t="str">
        <x:f>IF(OR($A76="",$M76="Yes",$H76="",$I76=""),"",IF(AND(BU$6&gt;=$H76,BU$6&lt;=$I76),IF(BU$6&lt;$H76+ROUNDUP(($I76-$H76+1)*$L76,0),2,1),""))</x:f>
      </x:c>
      <x:c r="BV76" s="35" t="str">
        <x:f>IF(OR($A76="",$M76="Yes",$H76="",$I76=""),"",IF(AND(BV$6&gt;=$H76,BV$6&lt;=$I76),IF(BV$6&lt;$H76+ROUNDUP(($I76-$H76+1)*$L76,0),2,1),""))</x:f>
      </x:c>
      <x:c r="BW76" s="35" t="str">
        <x:f>IF(OR($A76="",$M76="Yes",$H76="",$I76=""),"",IF(AND(BW$6&gt;=$H76,BW$6&lt;=$I76),IF(BW$6&lt;$H76+ROUNDUP(($I76-$H76+1)*$L76,0),2,1),""))</x:f>
      </x:c>
      <x:c r="BX76" s="35" t="str">
        <x:f>IF(OR($A76="",$M76="Yes",$H76="",$I76=""),"",IF(AND(BX$6&gt;=$H76,BX$6&lt;=$I76),IF(BX$6&lt;$H76+ROUNDUP(($I76-$H76+1)*$L76,0),2,1),""))</x:f>
      </x:c>
      <x:c r="BY76" s="35" t="str">
        <x:f>IF(OR($A76="",$M76="Yes",$H76="",$I76=""),"",IF(AND(BY$6&gt;=$H76,BY$6&lt;=$I76),IF(BY$6&lt;$H76+ROUNDUP(($I76-$H76+1)*$L76,0),2,1),""))</x:f>
      </x:c>
      <x:c r="BZ76" s="35" t="str">
        <x:f>IF(OR($A76="",$M76="Yes",$H76="",$I76=""),"",IF(AND(BZ$6&gt;=$H76,BZ$6&lt;=$I76),IF(BZ$6&lt;$H76+ROUNDUP(($I76-$H76+1)*$L76,0),2,1),""))</x:f>
      </x:c>
      <x:c r="CA76" s="35" t="str">
        <x:f>IF(OR($A76="",$M76="Yes",$H76="",$I76=""),"",IF(AND(CA$6&gt;=$H76,CA$6&lt;=$I76),IF(CA$6&lt;$H76+ROUNDUP(($I76-$H76+1)*$L76,0),2,1),""))</x:f>
      </x:c>
    </x:row>
    <x:row r="77" ht="24" customHeight="1">
      <x:c r="A77" s="5"/>
      <x:c r="B77" s="5"/>
      <x:c r="C77" s="5"/>
      <x:c r="D77" s="5"/>
      <x:c r="E77" s="5"/>
      <x:c r="F77" s="5"/>
      <x:c r="G77" s="5"/>
      <x:c r="H77" s="10"/>
      <x:c r="I77" s="10"/>
      <x:c r="J77" s="10"/>
      <x:c r="K77" s="10"/>
      <x:c r="L77" s="11"/>
      <x:c r="M77" s="5"/>
      <x:c r="N77" s="16" t="str">
        <x:f>IF(A77="","",IF(M77="Yes","Cancelled",IF(ISBLANK(L77),"Missing %",IF(L77&gt;=1,"Completed",IF(OR(L77&gt;0,NOT(ISBLANK(J77))),"In progress","Not started")))))</x:f>
      </x:c>
      <x:c r="O77" s="16" t="str">
        <x:f>IF(OR(A77="",N77="Completed",N77="Cancelled"),"",IF(ISBLANK(I77),"Missing deadline",IF(I77&lt;'Dashboard'!$B$5,"Overdue",IF(I77='Dashboard'!$B$5,"Due today",IF(I77&lt;='Dashboard'!$B$5+'Dashboard'!$B$6,"Due soon",IF(AND(N77="Not started",H77&lt;'Dashboard'!$B$5),"Starting late",""))))))</x:f>
      </x:c>
      <x:c r="P77" s="5"/>
      <x:c r="Q77" s="16" t="str">
        <x:f>IF(A77="","",IF(COUNTIFS('Tasks &amp; Gantt'!$A$7:$A$155,A77)&gt;1,"Duplicate task ID",IF(COUNTIFS('Campaigns &amp; Budget'!$A$7:$A$8,B77)&lt;&gt;1,"Unknown campaign",IF(OR(ISBLANK(H77),ISBLANK(I77),E77="",ISBLANK(L77)),"Missing dates / PIC / %",IF(OR(L77&lt;0,L77&gt;1),"Invalid completion",IF(I77&lt;H77,"Deadline before start",IF(AND(NOT(ISBLANK(K77)),L77&lt;&gt;1),"Finish entered but not 100%",IF(AND(NOT(ISBLANK(J77)),NOT(ISBLANK(K77)),K77&lt;J77),"Finish before start",""))))))))</x:f>
      </x:c>
      <x:c r="T77" s="35" t="str">
        <x:f>IF(OR($A77="",$M77="Yes",$H77="",$I77=""),"",IF(AND(T$6&gt;=$H77,T$6&lt;=$I77),IF(T$6&lt;$H77+ROUNDUP(($I77-$H77+1)*$L77,0),2,1),""))</x:f>
      </x:c>
      <x:c r="U77" s="35" t="str">
        <x:f>IF(OR($A77="",$M77="Yes",$H77="",$I77=""),"",IF(AND(U$6&gt;=$H77,U$6&lt;=$I77),IF(U$6&lt;$H77+ROUNDUP(($I77-$H77+1)*$L77,0),2,1),""))</x:f>
      </x:c>
      <x:c r="V77" s="35" t="str">
        <x:f>IF(OR($A77="",$M77="Yes",$H77="",$I77=""),"",IF(AND(V$6&gt;=$H77,V$6&lt;=$I77),IF(V$6&lt;$H77+ROUNDUP(($I77-$H77+1)*$L77,0),2,1),""))</x:f>
      </x:c>
      <x:c r="W77" s="35" t="str">
        <x:f>IF(OR($A77="",$M77="Yes",$H77="",$I77=""),"",IF(AND(W$6&gt;=$H77,W$6&lt;=$I77),IF(W$6&lt;$H77+ROUNDUP(($I77-$H77+1)*$L77,0),2,1),""))</x:f>
      </x:c>
      <x:c r="X77" s="35" t="str">
        <x:f>IF(OR($A77="",$M77="Yes",$H77="",$I77=""),"",IF(AND(X$6&gt;=$H77,X$6&lt;=$I77),IF(X$6&lt;$H77+ROUNDUP(($I77-$H77+1)*$L77,0),2,1),""))</x:f>
      </x:c>
      <x:c r="Y77" s="35" t="str">
        <x:f>IF(OR($A77="",$M77="Yes",$H77="",$I77=""),"",IF(AND(Y$6&gt;=$H77,Y$6&lt;=$I77),IF(Y$6&lt;$H77+ROUNDUP(($I77-$H77+1)*$L77,0),2,1),""))</x:f>
      </x:c>
      <x:c r="Z77" s="35" t="str">
        <x:f>IF(OR($A77="",$M77="Yes",$H77="",$I77=""),"",IF(AND(Z$6&gt;=$H77,Z$6&lt;=$I77),IF(Z$6&lt;$H77+ROUNDUP(($I77-$H77+1)*$L77,0),2,1),""))</x:f>
      </x:c>
      <x:c r="AA77" s="35" t="str">
        <x:f>IF(OR($A77="",$M77="Yes",$H77="",$I77=""),"",IF(AND(AA$6&gt;=$H77,AA$6&lt;=$I77),IF(AA$6&lt;$H77+ROUNDUP(($I77-$H77+1)*$L77,0),2,1),""))</x:f>
      </x:c>
      <x:c r="AB77" s="35" t="str">
        <x:f>IF(OR($A77="",$M77="Yes",$H77="",$I77=""),"",IF(AND(AB$6&gt;=$H77,AB$6&lt;=$I77),IF(AB$6&lt;$H77+ROUNDUP(($I77-$H77+1)*$L77,0),2,1),""))</x:f>
      </x:c>
      <x:c r="AC77" s="35" t="str">
        <x:f>IF(OR($A77="",$M77="Yes",$H77="",$I77=""),"",IF(AND(AC$6&gt;=$H77,AC$6&lt;=$I77),IF(AC$6&lt;$H77+ROUNDUP(($I77-$H77+1)*$L77,0),2,1),""))</x:f>
      </x:c>
      <x:c r="AD77" s="35" t="str">
        <x:f>IF(OR($A77="",$M77="Yes",$H77="",$I77=""),"",IF(AND(AD$6&gt;=$H77,AD$6&lt;=$I77),IF(AD$6&lt;$H77+ROUNDUP(($I77-$H77+1)*$L77,0),2,1),""))</x:f>
      </x:c>
      <x:c r="AE77" s="35" t="str">
        <x:f>IF(OR($A77="",$M77="Yes",$H77="",$I77=""),"",IF(AND(AE$6&gt;=$H77,AE$6&lt;=$I77),IF(AE$6&lt;$H77+ROUNDUP(($I77-$H77+1)*$L77,0),2,1),""))</x:f>
      </x:c>
      <x:c r="AF77" s="35" t="str">
        <x:f>IF(OR($A77="",$M77="Yes",$H77="",$I77=""),"",IF(AND(AF$6&gt;=$H77,AF$6&lt;=$I77),IF(AF$6&lt;$H77+ROUNDUP(($I77-$H77+1)*$L77,0),2,1),""))</x:f>
      </x:c>
      <x:c r="AG77" s="35" t="str">
        <x:f>IF(OR($A77="",$M77="Yes",$H77="",$I77=""),"",IF(AND(AG$6&gt;=$H77,AG$6&lt;=$I77),IF(AG$6&lt;$H77+ROUNDUP(($I77-$H77+1)*$L77,0),2,1),""))</x:f>
      </x:c>
      <x:c r="AH77" s="35" t="str">
        <x:f>IF(OR($A77="",$M77="Yes",$H77="",$I77=""),"",IF(AND(AH$6&gt;=$H77,AH$6&lt;=$I77),IF(AH$6&lt;$H77+ROUNDUP(($I77-$H77+1)*$L77,0),2,1),""))</x:f>
      </x:c>
      <x:c r="AI77" s="35" t="str">
        <x:f>IF(OR($A77="",$M77="Yes",$H77="",$I77=""),"",IF(AND(AI$6&gt;=$H77,AI$6&lt;=$I77),IF(AI$6&lt;$H77+ROUNDUP(($I77-$H77+1)*$L77,0),2,1),""))</x:f>
      </x:c>
      <x:c r="AJ77" s="35" t="str">
        <x:f>IF(OR($A77="",$M77="Yes",$H77="",$I77=""),"",IF(AND(AJ$6&gt;=$H77,AJ$6&lt;=$I77),IF(AJ$6&lt;$H77+ROUNDUP(($I77-$H77+1)*$L77,0),2,1),""))</x:f>
      </x:c>
      <x:c r="AK77" s="35" t="str">
        <x:f>IF(OR($A77="",$M77="Yes",$H77="",$I77=""),"",IF(AND(AK$6&gt;=$H77,AK$6&lt;=$I77),IF(AK$6&lt;$H77+ROUNDUP(($I77-$H77+1)*$L77,0),2,1),""))</x:f>
      </x:c>
      <x:c r="AL77" s="35" t="str">
        <x:f>IF(OR($A77="",$M77="Yes",$H77="",$I77=""),"",IF(AND(AL$6&gt;=$H77,AL$6&lt;=$I77),IF(AL$6&lt;$H77+ROUNDUP(($I77-$H77+1)*$L77,0),2,1),""))</x:f>
      </x:c>
      <x:c r="AM77" s="35" t="str">
        <x:f>IF(OR($A77="",$M77="Yes",$H77="",$I77=""),"",IF(AND(AM$6&gt;=$H77,AM$6&lt;=$I77),IF(AM$6&lt;$H77+ROUNDUP(($I77-$H77+1)*$L77,0),2,1),""))</x:f>
      </x:c>
      <x:c r="AN77" s="35" t="str">
        <x:f>IF(OR($A77="",$M77="Yes",$H77="",$I77=""),"",IF(AND(AN$6&gt;=$H77,AN$6&lt;=$I77),IF(AN$6&lt;$H77+ROUNDUP(($I77-$H77+1)*$L77,0),2,1),""))</x:f>
      </x:c>
      <x:c r="AO77" s="35" t="str">
        <x:f>IF(OR($A77="",$M77="Yes",$H77="",$I77=""),"",IF(AND(AO$6&gt;=$H77,AO$6&lt;=$I77),IF(AO$6&lt;$H77+ROUNDUP(($I77-$H77+1)*$L77,0),2,1),""))</x:f>
      </x:c>
      <x:c r="AP77" s="35" t="str">
        <x:f>IF(OR($A77="",$M77="Yes",$H77="",$I77=""),"",IF(AND(AP$6&gt;=$H77,AP$6&lt;=$I77),IF(AP$6&lt;$H77+ROUNDUP(($I77-$H77+1)*$L77,0),2,1),""))</x:f>
      </x:c>
      <x:c r="AQ77" s="35" t="str">
        <x:f>IF(OR($A77="",$M77="Yes",$H77="",$I77=""),"",IF(AND(AQ$6&gt;=$H77,AQ$6&lt;=$I77),IF(AQ$6&lt;$H77+ROUNDUP(($I77-$H77+1)*$L77,0),2,1),""))</x:f>
      </x:c>
      <x:c r="AR77" s="35" t="str">
        <x:f>IF(OR($A77="",$M77="Yes",$H77="",$I77=""),"",IF(AND(AR$6&gt;=$H77,AR$6&lt;=$I77),IF(AR$6&lt;$H77+ROUNDUP(($I77-$H77+1)*$L77,0),2,1),""))</x:f>
      </x:c>
      <x:c r="AS77" s="35" t="str">
        <x:f>IF(OR($A77="",$M77="Yes",$H77="",$I77=""),"",IF(AND(AS$6&gt;=$H77,AS$6&lt;=$I77),IF(AS$6&lt;$H77+ROUNDUP(($I77-$H77+1)*$L77,0),2,1),""))</x:f>
      </x:c>
      <x:c r="AT77" s="35" t="str">
        <x:f>IF(OR($A77="",$M77="Yes",$H77="",$I77=""),"",IF(AND(AT$6&gt;=$H77,AT$6&lt;=$I77),IF(AT$6&lt;$H77+ROUNDUP(($I77-$H77+1)*$L77,0),2,1),""))</x:f>
      </x:c>
      <x:c r="AU77" s="35" t="str">
        <x:f>IF(OR($A77="",$M77="Yes",$H77="",$I77=""),"",IF(AND(AU$6&gt;=$H77,AU$6&lt;=$I77),IF(AU$6&lt;$H77+ROUNDUP(($I77-$H77+1)*$L77,0),2,1),""))</x:f>
      </x:c>
      <x:c r="AV77" s="35" t="str">
        <x:f>IF(OR($A77="",$M77="Yes",$H77="",$I77=""),"",IF(AND(AV$6&gt;=$H77,AV$6&lt;=$I77),IF(AV$6&lt;$H77+ROUNDUP(($I77-$H77+1)*$L77,0),2,1),""))</x:f>
      </x:c>
      <x:c r="AW77" s="35" t="str">
        <x:f>IF(OR($A77="",$M77="Yes",$H77="",$I77=""),"",IF(AND(AW$6&gt;=$H77,AW$6&lt;=$I77),IF(AW$6&lt;$H77+ROUNDUP(($I77-$H77+1)*$L77,0),2,1),""))</x:f>
      </x:c>
      <x:c r="AX77" s="35" t="str">
        <x:f>IF(OR($A77="",$M77="Yes",$H77="",$I77=""),"",IF(AND(AX$6&gt;=$H77,AX$6&lt;=$I77),IF(AX$6&lt;$H77+ROUNDUP(($I77-$H77+1)*$L77,0),2,1),""))</x:f>
      </x:c>
      <x:c r="AY77" s="35" t="str">
        <x:f>IF(OR($A77="",$M77="Yes",$H77="",$I77=""),"",IF(AND(AY$6&gt;=$H77,AY$6&lt;=$I77),IF(AY$6&lt;$H77+ROUNDUP(($I77-$H77+1)*$L77,0),2,1),""))</x:f>
      </x:c>
      <x:c r="AZ77" s="35" t="str">
        <x:f>IF(OR($A77="",$M77="Yes",$H77="",$I77=""),"",IF(AND(AZ$6&gt;=$H77,AZ$6&lt;=$I77),IF(AZ$6&lt;$H77+ROUNDUP(($I77-$H77+1)*$L77,0),2,1),""))</x:f>
      </x:c>
      <x:c r="BA77" s="35" t="str">
        <x:f>IF(OR($A77="",$M77="Yes",$H77="",$I77=""),"",IF(AND(BA$6&gt;=$H77,BA$6&lt;=$I77),IF(BA$6&lt;$H77+ROUNDUP(($I77-$H77+1)*$L77,0),2,1),""))</x:f>
      </x:c>
      <x:c r="BB77" s="35" t="str">
        <x:f>IF(OR($A77="",$M77="Yes",$H77="",$I77=""),"",IF(AND(BB$6&gt;=$H77,BB$6&lt;=$I77),IF(BB$6&lt;$H77+ROUNDUP(($I77-$H77+1)*$L77,0),2,1),""))</x:f>
      </x:c>
      <x:c r="BC77" s="35" t="str">
        <x:f>IF(OR($A77="",$M77="Yes",$H77="",$I77=""),"",IF(AND(BC$6&gt;=$H77,BC$6&lt;=$I77),IF(BC$6&lt;$H77+ROUNDUP(($I77-$H77+1)*$L77,0),2,1),""))</x:f>
      </x:c>
      <x:c r="BD77" s="35" t="str">
        <x:f>IF(OR($A77="",$M77="Yes",$H77="",$I77=""),"",IF(AND(BD$6&gt;=$H77,BD$6&lt;=$I77),IF(BD$6&lt;$H77+ROUNDUP(($I77-$H77+1)*$L77,0),2,1),""))</x:f>
      </x:c>
      <x:c r="BE77" s="35" t="str">
        <x:f>IF(OR($A77="",$M77="Yes",$H77="",$I77=""),"",IF(AND(BE$6&gt;=$H77,BE$6&lt;=$I77),IF(BE$6&lt;$H77+ROUNDUP(($I77-$H77+1)*$L77,0),2,1),""))</x:f>
      </x:c>
      <x:c r="BF77" s="35" t="str">
        <x:f>IF(OR($A77="",$M77="Yes",$H77="",$I77=""),"",IF(AND(BF$6&gt;=$H77,BF$6&lt;=$I77),IF(BF$6&lt;$H77+ROUNDUP(($I77-$H77+1)*$L77,0),2,1),""))</x:f>
      </x:c>
      <x:c r="BG77" s="35" t="str">
        <x:f>IF(OR($A77="",$M77="Yes",$H77="",$I77=""),"",IF(AND(BG$6&gt;=$H77,BG$6&lt;=$I77),IF(BG$6&lt;$H77+ROUNDUP(($I77-$H77+1)*$L77,0),2,1),""))</x:f>
      </x:c>
      <x:c r="BH77" s="35" t="str">
        <x:f>IF(OR($A77="",$M77="Yes",$H77="",$I77=""),"",IF(AND(BH$6&gt;=$H77,BH$6&lt;=$I77),IF(BH$6&lt;$H77+ROUNDUP(($I77-$H77+1)*$L77,0),2,1),""))</x:f>
      </x:c>
      <x:c r="BI77" s="35" t="str">
        <x:f>IF(OR($A77="",$M77="Yes",$H77="",$I77=""),"",IF(AND(BI$6&gt;=$H77,BI$6&lt;=$I77),IF(BI$6&lt;$H77+ROUNDUP(($I77-$H77+1)*$L77,0),2,1),""))</x:f>
      </x:c>
      <x:c r="BJ77" s="35" t="str">
        <x:f>IF(OR($A77="",$M77="Yes",$H77="",$I77=""),"",IF(AND(BJ$6&gt;=$H77,BJ$6&lt;=$I77),IF(BJ$6&lt;$H77+ROUNDUP(($I77-$H77+1)*$L77,0),2,1),""))</x:f>
      </x:c>
      <x:c r="BK77" s="35" t="str">
        <x:f>IF(OR($A77="",$M77="Yes",$H77="",$I77=""),"",IF(AND(BK$6&gt;=$H77,BK$6&lt;=$I77),IF(BK$6&lt;$H77+ROUNDUP(($I77-$H77+1)*$L77,0),2,1),""))</x:f>
      </x:c>
      <x:c r="BL77" s="35" t="str">
        <x:f>IF(OR($A77="",$M77="Yes",$H77="",$I77=""),"",IF(AND(BL$6&gt;=$H77,BL$6&lt;=$I77),IF(BL$6&lt;$H77+ROUNDUP(($I77-$H77+1)*$L77,0),2,1),""))</x:f>
      </x:c>
      <x:c r="BM77" s="35" t="str">
        <x:f>IF(OR($A77="",$M77="Yes",$H77="",$I77=""),"",IF(AND(BM$6&gt;=$H77,BM$6&lt;=$I77),IF(BM$6&lt;$H77+ROUNDUP(($I77-$H77+1)*$L77,0),2,1),""))</x:f>
      </x:c>
      <x:c r="BN77" s="35" t="str">
        <x:f>IF(OR($A77="",$M77="Yes",$H77="",$I77=""),"",IF(AND(BN$6&gt;=$H77,BN$6&lt;=$I77),IF(BN$6&lt;$H77+ROUNDUP(($I77-$H77+1)*$L77,0),2,1),""))</x:f>
      </x:c>
      <x:c r="BO77" s="35" t="str">
        <x:f>IF(OR($A77="",$M77="Yes",$H77="",$I77=""),"",IF(AND(BO$6&gt;=$H77,BO$6&lt;=$I77),IF(BO$6&lt;$H77+ROUNDUP(($I77-$H77+1)*$L77,0),2,1),""))</x:f>
      </x:c>
      <x:c r="BP77" s="35" t="str">
        <x:f>IF(OR($A77="",$M77="Yes",$H77="",$I77=""),"",IF(AND(BP$6&gt;=$H77,BP$6&lt;=$I77),IF(BP$6&lt;$H77+ROUNDUP(($I77-$H77+1)*$L77,0),2,1),""))</x:f>
      </x:c>
      <x:c r="BQ77" s="35" t="str">
        <x:f>IF(OR($A77="",$M77="Yes",$H77="",$I77=""),"",IF(AND(BQ$6&gt;=$H77,BQ$6&lt;=$I77),IF(BQ$6&lt;$H77+ROUNDUP(($I77-$H77+1)*$L77,0),2,1),""))</x:f>
      </x:c>
      <x:c r="BR77" s="35" t="str">
        <x:f>IF(OR($A77="",$M77="Yes",$H77="",$I77=""),"",IF(AND(BR$6&gt;=$H77,BR$6&lt;=$I77),IF(BR$6&lt;$H77+ROUNDUP(($I77-$H77+1)*$L77,0),2,1),""))</x:f>
      </x:c>
      <x:c r="BS77" s="35" t="str">
        <x:f>IF(OR($A77="",$M77="Yes",$H77="",$I77=""),"",IF(AND(BS$6&gt;=$H77,BS$6&lt;=$I77),IF(BS$6&lt;$H77+ROUNDUP(($I77-$H77+1)*$L77,0),2,1),""))</x:f>
      </x:c>
      <x:c r="BT77" s="35" t="str">
        <x:f>IF(OR($A77="",$M77="Yes",$H77="",$I77=""),"",IF(AND(BT$6&gt;=$H77,BT$6&lt;=$I77),IF(BT$6&lt;$H77+ROUNDUP(($I77-$H77+1)*$L77,0),2,1),""))</x:f>
      </x:c>
      <x:c r="BU77" s="35" t="str">
        <x:f>IF(OR($A77="",$M77="Yes",$H77="",$I77=""),"",IF(AND(BU$6&gt;=$H77,BU$6&lt;=$I77),IF(BU$6&lt;$H77+ROUNDUP(($I77-$H77+1)*$L77,0),2,1),""))</x:f>
      </x:c>
      <x:c r="BV77" s="35" t="str">
        <x:f>IF(OR($A77="",$M77="Yes",$H77="",$I77=""),"",IF(AND(BV$6&gt;=$H77,BV$6&lt;=$I77),IF(BV$6&lt;$H77+ROUNDUP(($I77-$H77+1)*$L77,0),2,1),""))</x:f>
      </x:c>
      <x:c r="BW77" s="35" t="str">
        <x:f>IF(OR($A77="",$M77="Yes",$H77="",$I77=""),"",IF(AND(BW$6&gt;=$H77,BW$6&lt;=$I77),IF(BW$6&lt;$H77+ROUNDUP(($I77-$H77+1)*$L77,0),2,1),""))</x:f>
      </x:c>
      <x:c r="BX77" s="35" t="str">
        <x:f>IF(OR($A77="",$M77="Yes",$H77="",$I77=""),"",IF(AND(BX$6&gt;=$H77,BX$6&lt;=$I77),IF(BX$6&lt;$H77+ROUNDUP(($I77-$H77+1)*$L77,0),2,1),""))</x:f>
      </x:c>
      <x:c r="BY77" s="35" t="str">
        <x:f>IF(OR($A77="",$M77="Yes",$H77="",$I77=""),"",IF(AND(BY$6&gt;=$H77,BY$6&lt;=$I77),IF(BY$6&lt;$H77+ROUNDUP(($I77-$H77+1)*$L77,0),2,1),""))</x:f>
      </x:c>
      <x:c r="BZ77" s="35" t="str">
        <x:f>IF(OR($A77="",$M77="Yes",$H77="",$I77=""),"",IF(AND(BZ$6&gt;=$H77,BZ$6&lt;=$I77),IF(BZ$6&lt;$H77+ROUNDUP(($I77-$H77+1)*$L77,0),2,1),""))</x:f>
      </x:c>
      <x:c r="CA77" s="35" t="str">
        <x:f>IF(OR($A77="",$M77="Yes",$H77="",$I77=""),"",IF(AND(CA$6&gt;=$H77,CA$6&lt;=$I77),IF(CA$6&lt;$H77+ROUNDUP(($I77-$H77+1)*$L77,0),2,1),""))</x:f>
      </x:c>
    </x:row>
    <x:row r="78" ht="24" customHeight="1">
      <x:c r="A78" s="5"/>
      <x:c r="B78" s="5"/>
      <x:c r="C78" s="5"/>
      <x:c r="D78" s="5"/>
      <x:c r="E78" s="5"/>
      <x:c r="F78" s="5"/>
      <x:c r="G78" s="5"/>
      <x:c r="H78" s="10"/>
      <x:c r="I78" s="10"/>
      <x:c r="J78" s="10"/>
      <x:c r="K78" s="10"/>
      <x:c r="L78" s="11"/>
      <x:c r="M78" s="5"/>
      <x:c r="N78" s="16" t="str">
        <x:f>IF(A78="","",IF(M78="Yes","Cancelled",IF(ISBLANK(L78),"Missing %",IF(L78&gt;=1,"Completed",IF(OR(L78&gt;0,NOT(ISBLANK(J78))),"In progress","Not started")))))</x:f>
      </x:c>
      <x:c r="O78" s="16" t="str">
        <x:f>IF(OR(A78="",N78="Completed",N78="Cancelled"),"",IF(ISBLANK(I78),"Missing deadline",IF(I78&lt;'Dashboard'!$B$5,"Overdue",IF(I78='Dashboard'!$B$5,"Due today",IF(I78&lt;='Dashboard'!$B$5+'Dashboard'!$B$6,"Due soon",IF(AND(N78="Not started",H78&lt;'Dashboard'!$B$5),"Starting late",""))))))</x:f>
      </x:c>
      <x:c r="P78" s="5"/>
      <x:c r="Q78" s="16" t="str">
        <x:f>IF(A78="","",IF(COUNTIFS('Tasks &amp; Gantt'!$A$7:$A$155,A78)&gt;1,"Duplicate task ID",IF(COUNTIFS('Campaigns &amp; Budget'!$A$7:$A$8,B78)&lt;&gt;1,"Unknown campaign",IF(OR(ISBLANK(H78),ISBLANK(I78),E78="",ISBLANK(L78)),"Missing dates / PIC / %",IF(OR(L78&lt;0,L78&gt;1),"Invalid completion",IF(I78&lt;H78,"Deadline before start",IF(AND(NOT(ISBLANK(K78)),L78&lt;&gt;1),"Finish entered but not 100%",IF(AND(NOT(ISBLANK(J78)),NOT(ISBLANK(K78)),K78&lt;J78),"Finish before start",""))))))))</x:f>
      </x:c>
      <x:c r="T78" s="35" t="str">
        <x:f>IF(OR($A78="",$M78="Yes",$H78="",$I78=""),"",IF(AND(T$6&gt;=$H78,T$6&lt;=$I78),IF(T$6&lt;$H78+ROUNDUP(($I78-$H78+1)*$L78,0),2,1),""))</x:f>
      </x:c>
      <x:c r="U78" s="35" t="str">
        <x:f>IF(OR($A78="",$M78="Yes",$H78="",$I78=""),"",IF(AND(U$6&gt;=$H78,U$6&lt;=$I78),IF(U$6&lt;$H78+ROUNDUP(($I78-$H78+1)*$L78,0),2,1),""))</x:f>
      </x:c>
      <x:c r="V78" s="35" t="str">
        <x:f>IF(OR($A78="",$M78="Yes",$H78="",$I78=""),"",IF(AND(V$6&gt;=$H78,V$6&lt;=$I78),IF(V$6&lt;$H78+ROUNDUP(($I78-$H78+1)*$L78,0),2,1),""))</x:f>
      </x:c>
      <x:c r="W78" s="35" t="str">
        <x:f>IF(OR($A78="",$M78="Yes",$H78="",$I78=""),"",IF(AND(W$6&gt;=$H78,W$6&lt;=$I78),IF(W$6&lt;$H78+ROUNDUP(($I78-$H78+1)*$L78,0),2,1),""))</x:f>
      </x:c>
      <x:c r="X78" s="35" t="str">
        <x:f>IF(OR($A78="",$M78="Yes",$H78="",$I78=""),"",IF(AND(X$6&gt;=$H78,X$6&lt;=$I78),IF(X$6&lt;$H78+ROUNDUP(($I78-$H78+1)*$L78,0),2,1),""))</x:f>
      </x:c>
      <x:c r="Y78" s="35" t="str">
        <x:f>IF(OR($A78="",$M78="Yes",$H78="",$I78=""),"",IF(AND(Y$6&gt;=$H78,Y$6&lt;=$I78),IF(Y$6&lt;$H78+ROUNDUP(($I78-$H78+1)*$L78,0),2,1),""))</x:f>
      </x:c>
      <x:c r="Z78" s="35" t="str">
        <x:f>IF(OR($A78="",$M78="Yes",$H78="",$I78=""),"",IF(AND(Z$6&gt;=$H78,Z$6&lt;=$I78),IF(Z$6&lt;$H78+ROUNDUP(($I78-$H78+1)*$L78,0),2,1),""))</x:f>
      </x:c>
      <x:c r="AA78" s="35" t="str">
        <x:f>IF(OR($A78="",$M78="Yes",$H78="",$I78=""),"",IF(AND(AA$6&gt;=$H78,AA$6&lt;=$I78),IF(AA$6&lt;$H78+ROUNDUP(($I78-$H78+1)*$L78,0),2,1),""))</x:f>
      </x:c>
      <x:c r="AB78" s="35" t="str">
        <x:f>IF(OR($A78="",$M78="Yes",$H78="",$I78=""),"",IF(AND(AB$6&gt;=$H78,AB$6&lt;=$I78),IF(AB$6&lt;$H78+ROUNDUP(($I78-$H78+1)*$L78,0),2,1),""))</x:f>
      </x:c>
      <x:c r="AC78" s="35" t="str">
        <x:f>IF(OR($A78="",$M78="Yes",$H78="",$I78=""),"",IF(AND(AC$6&gt;=$H78,AC$6&lt;=$I78),IF(AC$6&lt;$H78+ROUNDUP(($I78-$H78+1)*$L78,0),2,1),""))</x:f>
      </x:c>
      <x:c r="AD78" s="35" t="str">
        <x:f>IF(OR($A78="",$M78="Yes",$H78="",$I78=""),"",IF(AND(AD$6&gt;=$H78,AD$6&lt;=$I78),IF(AD$6&lt;$H78+ROUNDUP(($I78-$H78+1)*$L78,0),2,1),""))</x:f>
      </x:c>
      <x:c r="AE78" s="35" t="str">
        <x:f>IF(OR($A78="",$M78="Yes",$H78="",$I78=""),"",IF(AND(AE$6&gt;=$H78,AE$6&lt;=$I78),IF(AE$6&lt;$H78+ROUNDUP(($I78-$H78+1)*$L78,0),2,1),""))</x:f>
      </x:c>
      <x:c r="AF78" s="35" t="str">
        <x:f>IF(OR($A78="",$M78="Yes",$H78="",$I78=""),"",IF(AND(AF$6&gt;=$H78,AF$6&lt;=$I78),IF(AF$6&lt;$H78+ROUNDUP(($I78-$H78+1)*$L78,0),2,1),""))</x:f>
      </x:c>
      <x:c r="AG78" s="35" t="str">
        <x:f>IF(OR($A78="",$M78="Yes",$H78="",$I78=""),"",IF(AND(AG$6&gt;=$H78,AG$6&lt;=$I78),IF(AG$6&lt;$H78+ROUNDUP(($I78-$H78+1)*$L78,0),2,1),""))</x:f>
      </x:c>
      <x:c r="AH78" s="35" t="str">
        <x:f>IF(OR($A78="",$M78="Yes",$H78="",$I78=""),"",IF(AND(AH$6&gt;=$H78,AH$6&lt;=$I78),IF(AH$6&lt;$H78+ROUNDUP(($I78-$H78+1)*$L78,0),2,1),""))</x:f>
      </x:c>
      <x:c r="AI78" s="35" t="str">
        <x:f>IF(OR($A78="",$M78="Yes",$H78="",$I78=""),"",IF(AND(AI$6&gt;=$H78,AI$6&lt;=$I78),IF(AI$6&lt;$H78+ROUNDUP(($I78-$H78+1)*$L78,0),2,1),""))</x:f>
      </x:c>
      <x:c r="AJ78" s="35" t="str">
        <x:f>IF(OR($A78="",$M78="Yes",$H78="",$I78=""),"",IF(AND(AJ$6&gt;=$H78,AJ$6&lt;=$I78),IF(AJ$6&lt;$H78+ROUNDUP(($I78-$H78+1)*$L78,0),2,1),""))</x:f>
      </x:c>
      <x:c r="AK78" s="35" t="str">
        <x:f>IF(OR($A78="",$M78="Yes",$H78="",$I78=""),"",IF(AND(AK$6&gt;=$H78,AK$6&lt;=$I78),IF(AK$6&lt;$H78+ROUNDUP(($I78-$H78+1)*$L78,0),2,1),""))</x:f>
      </x:c>
      <x:c r="AL78" s="35" t="str">
        <x:f>IF(OR($A78="",$M78="Yes",$H78="",$I78=""),"",IF(AND(AL$6&gt;=$H78,AL$6&lt;=$I78),IF(AL$6&lt;$H78+ROUNDUP(($I78-$H78+1)*$L78,0),2,1),""))</x:f>
      </x:c>
      <x:c r="AM78" s="35" t="str">
        <x:f>IF(OR($A78="",$M78="Yes",$H78="",$I78=""),"",IF(AND(AM$6&gt;=$H78,AM$6&lt;=$I78),IF(AM$6&lt;$H78+ROUNDUP(($I78-$H78+1)*$L78,0),2,1),""))</x:f>
      </x:c>
      <x:c r="AN78" s="35" t="str">
        <x:f>IF(OR($A78="",$M78="Yes",$H78="",$I78=""),"",IF(AND(AN$6&gt;=$H78,AN$6&lt;=$I78),IF(AN$6&lt;$H78+ROUNDUP(($I78-$H78+1)*$L78,0),2,1),""))</x:f>
      </x:c>
      <x:c r="AO78" s="35" t="str">
        <x:f>IF(OR($A78="",$M78="Yes",$H78="",$I78=""),"",IF(AND(AO$6&gt;=$H78,AO$6&lt;=$I78),IF(AO$6&lt;$H78+ROUNDUP(($I78-$H78+1)*$L78,0),2,1),""))</x:f>
      </x:c>
      <x:c r="AP78" s="35" t="str">
        <x:f>IF(OR($A78="",$M78="Yes",$H78="",$I78=""),"",IF(AND(AP$6&gt;=$H78,AP$6&lt;=$I78),IF(AP$6&lt;$H78+ROUNDUP(($I78-$H78+1)*$L78,0),2,1),""))</x:f>
      </x:c>
      <x:c r="AQ78" s="35" t="str">
        <x:f>IF(OR($A78="",$M78="Yes",$H78="",$I78=""),"",IF(AND(AQ$6&gt;=$H78,AQ$6&lt;=$I78),IF(AQ$6&lt;$H78+ROUNDUP(($I78-$H78+1)*$L78,0),2,1),""))</x:f>
      </x:c>
      <x:c r="AR78" s="35" t="str">
        <x:f>IF(OR($A78="",$M78="Yes",$H78="",$I78=""),"",IF(AND(AR$6&gt;=$H78,AR$6&lt;=$I78),IF(AR$6&lt;$H78+ROUNDUP(($I78-$H78+1)*$L78,0),2,1),""))</x:f>
      </x:c>
      <x:c r="AS78" s="35" t="str">
        <x:f>IF(OR($A78="",$M78="Yes",$H78="",$I78=""),"",IF(AND(AS$6&gt;=$H78,AS$6&lt;=$I78),IF(AS$6&lt;$H78+ROUNDUP(($I78-$H78+1)*$L78,0),2,1),""))</x:f>
      </x:c>
      <x:c r="AT78" s="35" t="str">
        <x:f>IF(OR($A78="",$M78="Yes",$H78="",$I78=""),"",IF(AND(AT$6&gt;=$H78,AT$6&lt;=$I78),IF(AT$6&lt;$H78+ROUNDUP(($I78-$H78+1)*$L78,0),2,1),""))</x:f>
      </x:c>
      <x:c r="AU78" s="35" t="str">
        <x:f>IF(OR($A78="",$M78="Yes",$H78="",$I78=""),"",IF(AND(AU$6&gt;=$H78,AU$6&lt;=$I78),IF(AU$6&lt;$H78+ROUNDUP(($I78-$H78+1)*$L78,0),2,1),""))</x:f>
      </x:c>
      <x:c r="AV78" s="35" t="str">
        <x:f>IF(OR($A78="",$M78="Yes",$H78="",$I78=""),"",IF(AND(AV$6&gt;=$H78,AV$6&lt;=$I78),IF(AV$6&lt;$H78+ROUNDUP(($I78-$H78+1)*$L78,0),2,1),""))</x:f>
      </x:c>
      <x:c r="AW78" s="35" t="str">
        <x:f>IF(OR($A78="",$M78="Yes",$H78="",$I78=""),"",IF(AND(AW$6&gt;=$H78,AW$6&lt;=$I78),IF(AW$6&lt;$H78+ROUNDUP(($I78-$H78+1)*$L78,0),2,1),""))</x:f>
      </x:c>
      <x:c r="AX78" s="35" t="str">
        <x:f>IF(OR($A78="",$M78="Yes",$H78="",$I78=""),"",IF(AND(AX$6&gt;=$H78,AX$6&lt;=$I78),IF(AX$6&lt;$H78+ROUNDUP(($I78-$H78+1)*$L78,0),2,1),""))</x:f>
      </x:c>
      <x:c r="AY78" s="35" t="str">
        <x:f>IF(OR($A78="",$M78="Yes",$H78="",$I78=""),"",IF(AND(AY$6&gt;=$H78,AY$6&lt;=$I78),IF(AY$6&lt;$H78+ROUNDUP(($I78-$H78+1)*$L78,0),2,1),""))</x:f>
      </x:c>
      <x:c r="AZ78" s="35" t="str">
        <x:f>IF(OR($A78="",$M78="Yes",$H78="",$I78=""),"",IF(AND(AZ$6&gt;=$H78,AZ$6&lt;=$I78),IF(AZ$6&lt;$H78+ROUNDUP(($I78-$H78+1)*$L78,0),2,1),""))</x:f>
      </x:c>
      <x:c r="BA78" s="35" t="str">
        <x:f>IF(OR($A78="",$M78="Yes",$H78="",$I78=""),"",IF(AND(BA$6&gt;=$H78,BA$6&lt;=$I78),IF(BA$6&lt;$H78+ROUNDUP(($I78-$H78+1)*$L78,0),2,1),""))</x:f>
      </x:c>
      <x:c r="BB78" s="35" t="str">
        <x:f>IF(OR($A78="",$M78="Yes",$H78="",$I78=""),"",IF(AND(BB$6&gt;=$H78,BB$6&lt;=$I78),IF(BB$6&lt;$H78+ROUNDUP(($I78-$H78+1)*$L78,0),2,1),""))</x:f>
      </x:c>
      <x:c r="BC78" s="35" t="str">
        <x:f>IF(OR($A78="",$M78="Yes",$H78="",$I78=""),"",IF(AND(BC$6&gt;=$H78,BC$6&lt;=$I78),IF(BC$6&lt;$H78+ROUNDUP(($I78-$H78+1)*$L78,0),2,1),""))</x:f>
      </x:c>
      <x:c r="BD78" s="35" t="str">
        <x:f>IF(OR($A78="",$M78="Yes",$H78="",$I78=""),"",IF(AND(BD$6&gt;=$H78,BD$6&lt;=$I78),IF(BD$6&lt;$H78+ROUNDUP(($I78-$H78+1)*$L78,0),2,1),""))</x:f>
      </x:c>
      <x:c r="BE78" s="35" t="str">
        <x:f>IF(OR($A78="",$M78="Yes",$H78="",$I78=""),"",IF(AND(BE$6&gt;=$H78,BE$6&lt;=$I78),IF(BE$6&lt;$H78+ROUNDUP(($I78-$H78+1)*$L78,0),2,1),""))</x:f>
      </x:c>
      <x:c r="BF78" s="35" t="str">
        <x:f>IF(OR($A78="",$M78="Yes",$H78="",$I78=""),"",IF(AND(BF$6&gt;=$H78,BF$6&lt;=$I78),IF(BF$6&lt;$H78+ROUNDUP(($I78-$H78+1)*$L78,0),2,1),""))</x:f>
      </x:c>
      <x:c r="BG78" s="35" t="str">
        <x:f>IF(OR($A78="",$M78="Yes",$H78="",$I78=""),"",IF(AND(BG$6&gt;=$H78,BG$6&lt;=$I78),IF(BG$6&lt;$H78+ROUNDUP(($I78-$H78+1)*$L78,0),2,1),""))</x:f>
      </x:c>
      <x:c r="BH78" s="35" t="str">
        <x:f>IF(OR($A78="",$M78="Yes",$H78="",$I78=""),"",IF(AND(BH$6&gt;=$H78,BH$6&lt;=$I78),IF(BH$6&lt;$H78+ROUNDUP(($I78-$H78+1)*$L78,0),2,1),""))</x:f>
      </x:c>
      <x:c r="BI78" s="35" t="str">
        <x:f>IF(OR($A78="",$M78="Yes",$H78="",$I78=""),"",IF(AND(BI$6&gt;=$H78,BI$6&lt;=$I78),IF(BI$6&lt;$H78+ROUNDUP(($I78-$H78+1)*$L78,0),2,1),""))</x:f>
      </x:c>
      <x:c r="BJ78" s="35" t="str">
        <x:f>IF(OR($A78="",$M78="Yes",$H78="",$I78=""),"",IF(AND(BJ$6&gt;=$H78,BJ$6&lt;=$I78),IF(BJ$6&lt;$H78+ROUNDUP(($I78-$H78+1)*$L78,0),2,1),""))</x:f>
      </x:c>
      <x:c r="BK78" s="35" t="str">
        <x:f>IF(OR($A78="",$M78="Yes",$H78="",$I78=""),"",IF(AND(BK$6&gt;=$H78,BK$6&lt;=$I78),IF(BK$6&lt;$H78+ROUNDUP(($I78-$H78+1)*$L78,0),2,1),""))</x:f>
      </x:c>
      <x:c r="BL78" s="35" t="str">
        <x:f>IF(OR($A78="",$M78="Yes",$H78="",$I78=""),"",IF(AND(BL$6&gt;=$H78,BL$6&lt;=$I78),IF(BL$6&lt;$H78+ROUNDUP(($I78-$H78+1)*$L78,0),2,1),""))</x:f>
      </x:c>
      <x:c r="BM78" s="35" t="str">
        <x:f>IF(OR($A78="",$M78="Yes",$H78="",$I78=""),"",IF(AND(BM$6&gt;=$H78,BM$6&lt;=$I78),IF(BM$6&lt;$H78+ROUNDUP(($I78-$H78+1)*$L78,0),2,1),""))</x:f>
      </x:c>
      <x:c r="BN78" s="35" t="str">
        <x:f>IF(OR($A78="",$M78="Yes",$H78="",$I78=""),"",IF(AND(BN$6&gt;=$H78,BN$6&lt;=$I78),IF(BN$6&lt;$H78+ROUNDUP(($I78-$H78+1)*$L78,0),2,1),""))</x:f>
      </x:c>
      <x:c r="BO78" s="35" t="str">
        <x:f>IF(OR($A78="",$M78="Yes",$H78="",$I78=""),"",IF(AND(BO$6&gt;=$H78,BO$6&lt;=$I78),IF(BO$6&lt;$H78+ROUNDUP(($I78-$H78+1)*$L78,0),2,1),""))</x:f>
      </x:c>
      <x:c r="BP78" s="35" t="str">
        <x:f>IF(OR($A78="",$M78="Yes",$H78="",$I78=""),"",IF(AND(BP$6&gt;=$H78,BP$6&lt;=$I78),IF(BP$6&lt;$H78+ROUNDUP(($I78-$H78+1)*$L78,0),2,1),""))</x:f>
      </x:c>
      <x:c r="BQ78" s="35" t="str">
        <x:f>IF(OR($A78="",$M78="Yes",$H78="",$I78=""),"",IF(AND(BQ$6&gt;=$H78,BQ$6&lt;=$I78),IF(BQ$6&lt;$H78+ROUNDUP(($I78-$H78+1)*$L78,0),2,1),""))</x:f>
      </x:c>
      <x:c r="BR78" s="35" t="str">
        <x:f>IF(OR($A78="",$M78="Yes",$H78="",$I78=""),"",IF(AND(BR$6&gt;=$H78,BR$6&lt;=$I78),IF(BR$6&lt;$H78+ROUNDUP(($I78-$H78+1)*$L78,0),2,1),""))</x:f>
      </x:c>
      <x:c r="BS78" s="35" t="str">
        <x:f>IF(OR($A78="",$M78="Yes",$H78="",$I78=""),"",IF(AND(BS$6&gt;=$H78,BS$6&lt;=$I78),IF(BS$6&lt;$H78+ROUNDUP(($I78-$H78+1)*$L78,0),2,1),""))</x:f>
      </x:c>
      <x:c r="BT78" s="35" t="str">
        <x:f>IF(OR($A78="",$M78="Yes",$H78="",$I78=""),"",IF(AND(BT$6&gt;=$H78,BT$6&lt;=$I78),IF(BT$6&lt;$H78+ROUNDUP(($I78-$H78+1)*$L78,0),2,1),""))</x:f>
      </x:c>
      <x:c r="BU78" s="35" t="str">
        <x:f>IF(OR($A78="",$M78="Yes",$H78="",$I78=""),"",IF(AND(BU$6&gt;=$H78,BU$6&lt;=$I78),IF(BU$6&lt;$H78+ROUNDUP(($I78-$H78+1)*$L78,0),2,1),""))</x:f>
      </x:c>
      <x:c r="BV78" s="35" t="str">
        <x:f>IF(OR($A78="",$M78="Yes",$H78="",$I78=""),"",IF(AND(BV$6&gt;=$H78,BV$6&lt;=$I78),IF(BV$6&lt;$H78+ROUNDUP(($I78-$H78+1)*$L78,0),2,1),""))</x:f>
      </x:c>
      <x:c r="BW78" s="35" t="str">
        <x:f>IF(OR($A78="",$M78="Yes",$H78="",$I78=""),"",IF(AND(BW$6&gt;=$H78,BW$6&lt;=$I78),IF(BW$6&lt;$H78+ROUNDUP(($I78-$H78+1)*$L78,0),2,1),""))</x:f>
      </x:c>
      <x:c r="BX78" s="35" t="str">
        <x:f>IF(OR($A78="",$M78="Yes",$H78="",$I78=""),"",IF(AND(BX$6&gt;=$H78,BX$6&lt;=$I78),IF(BX$6&lt;$H78+ROUNDUP(($I78-$H78+1)*$L78,0),2,1),""))</x:f>
      </x:c>
      <x:c r="BY78" s="35" t="str">
        <x:f>IF(OR($A78="",$M78="Yes",$H78="",$I78=""),"",IF(AND(BY$6&gt;=$H78,BY$6&lt;=$I78),IF(BY$6&lt;$H78+ROUNDUP(($I78-$H78+1)*$L78,0),2,1),""))</x:f>
      </x:c>
      <x:c r="BZ78" s="35" t="str">
        <x:f>IF(OR($A78="",$M78="Yes",$H78="",$I78=""),"",IF(AND(BZ$6&gt;=$H78,BZ$6&lt;=$I78),IF(BZ$6&lt;$H78+ROUNDUP(($I78-$H78+1)*$L78,0),2,1),""))</x:f>
      </x:c>
      <x:c r="CA78" s="35" t="str">
        <x:f>IF(OR($A78="",$M78="Yes",$H78="",$I78=""),"",IF(AND(CA$6&gt;=$H78,CA$6&lt;=$I78),IF(CA$6&lt;$H78+ROUNDUP(($I78-$H78+1)*$L78,0),2,1),""))</x:f>
      </x:c>
    </x:row>
    <x:row r="79" ht="24" customHeight="1">
      <x:c r="A79" s="5"/>
      <x:c r="B79" s="5"/>
      <x:c r="C79" s="5"/>
      <x:c r="D79" s="5"/>
      <x:c r="E79" s="5"/>
      <x:c r="F79" s="5"/>
      <x:c r="G79" s="5"/>
      <x:c r="H79" s="10"/>
      <x:c r="I79" s="10"/>
      <x:c r="J79" s="10"/>
      <x:c r="K79" s="10"/>
      <x:c r="L79" s="11"/>
      <x:c r="M79" s="5"/>
      <x:c r="N79" s="16" t="str">
        <x:f>IF(A79="","",IF(M79="Yes","Cancelled",IF(ISBLANK(L79),"Missing %",IF(L79&gt;=1,"Completed",IF(OR(L79&gt;0,NOT(ISBLANK(J79))),"In progress","Not started")))))</x:f>
      </x:c>
      <x:c r="O79" s="16" t="str">
        <x:f>IF(OR(A79="",N79="Completed",N79="Cancelled"),"",IF(ISBLANK(I79),"Missing deadline",IF(I79&lt;'Dashboard'!$B$5,"Overdue",IF(I79='Dashboard'!$B$5,"Due today",IF(I79&lt;='Dashboard'!$B$5+'Dashboard'!$B$6,"Due soon",IF(AND(N79="Not started",H79&lt;'Dashboard'!$B$5),"Starting late",""))))))</x:f>
      </x:c>
      <x:c r="P79" s="5"/>
      <x:c r="Q79" s="16" t="str">
        <x:f>IF(A79="","",IF(COUNTIFS('Tasks &amp; Gantt'!$A$7:$A$155,A79)&gt;1,"Duplicate task ID",IF(COUNTIFS('Campaigns &amp; Budget'!$A$7:$A$8,B79)&lt;&gt;1,"Unknown campaign",IF(OR(ISBLANK(H79),ISBLANK(I79),E79="",ISBLANK(L79)),"Missing dates / PIC / %",IF(OR(L79&lt;0,L79&gt;1),"Invalid completion",IF(I79&lt;H79,"Deadline before start",IF(AND(NOT(ISBLANK(K79)),L79&lt;&gt;1),"Finish entered but not 100%",IF(AND(NOT(ISBLANK(J79)),NOT(ISBLANK(K79)),K79&lt;J79),"Finish before start",""))))))))</x:f>
      </x:c>
      <x:c r="T79" s="35" t="str">
        <x:f>IF(OR($A79="",$M79="Yes",$H79="",$I79=""),"",IF(AND(T$6&gt;=$H79,T$6&lt;=$I79),IF(T$6&lt;$H79+ROUNDUP(($I79-$H79+1)*$L79,0),2,1),""))</x:f>
      </x:c>
      <x:c r="U79" s="35" t="str">
        <x:f>IF(OR($A79="",$M79="Yes",$H79="",$I79=""),"",IF(AND(U$6&gt;=$H79,U$6&lt;=$I79),IF(U$6&lt;$H79+ROUNDUP(($I79-$H79+1)*$L79,0),2,1),""))</x:f>
      </x:c>
      <x:c r="V79" s="35" t="str">
        <x:f>IF(OR($A79="",$M79="Yes",$H79="",$I79=""),"",IF(AND(V$6&gt;=$H79,V$6&lt;=$I79),IF(V$6&lt;$H79+ROUNDUP(($I79-$H79+1)*$L79,0),2,1),""))</x:f>
      </x:c>
      <x:c r="W79" s="35" t="str">
        <x:f>IF(OR($A79="",$M79="Yes",$H79="",$I79=""),"",IF(AND(W$6&gt;=$H79,W$6&lt;=$I79),IF(W$6&lt;$H79+ROUNDUP(($I79-$H79+1)*$L79,0),2,1),""))</x:f>
      </x:c>
      <x:c r="X79" s="35" t="str">
        <x:f>IF(OR($A79="",$M79="Yes",$H79="",$I79=""),"",IF(AND(X$6&gt;=$H79,X$6&lt;=$I79),IF(X$6&lt;$H79+ROUNDUP(($I79-$H79+1)*$L79,0),2,1),""))</x:f>
      </x:c>
      <x:c r="Y79" s="35" t="str">
        <x:f>IF(OR($A79="",$M79="Yes",$H79="",$I79=""),"",IF(AND(Y$6&gt;=$H79,Y$6&lt;=$I79),IF(Y$6&lt;$H79+ROUNDUP(($I79-$H79+1)*$L79,0),2,1),""))</x:f>
      </x:c>
      <x:c r="Z79" s="35" t="str">
        <x:f>IF(OR($A79="",$M79="Yes",$H79="",$I79=""),"",IF(AND(Z$6&gt;=$H79,Z$6&lt;=$I79),IF(Z$6&lt;$H79+ROUNDUP(($I79-$H79+1)*$L79,0),2,1),""))</x:f>
      </x:c>
      <x:c r="AA79" s="35" t="str">
        <x:f>IF(OR($A79="",$M79="Yes",$H79="",$I79=""),"",IF(AND(AA$6&gt;=$H79,AA$6&lt;=$I79),IF(AA$6&lt;$H79+ROUNDUP(($I79-$H79+1)*$L79,0),2,1),""))</x:f>
      </x:c>
      <x:c r="AB79" s="35" t="str">
        <x:f>IF(OR($A79="",$M79="Yes",$H79="",$I79=""),"",IF(AND(AB$6&gt;=$H79,AB$6&lt;=$I79),IF(AB$6&lt;$H79+ROUNDUP(($I79-$H79+1)*$L79,0),2,1),""))</x:f>
      </x:c>
      <x:c r="AC79" s="35" t="str">
        <x:f>IF(OR($A79="",$M79="Yes",$H79="",$I79=""),"",IF(AND(AC$6&gt;=$H79,AC$6&lt;=$I79),IF(AC$6&lt;$H79+ROUNDUP(($I79-$H79+1)*$L79,0),2,1),""))</x:f>
      </x:c>
      <x:c r="AD79" s="35" t="str">
        <x:f>IF(OR($A79="",$M79="Yes",$H79="",$I79=""),"",IF(AND(AD$6&gt;=$H79,AD$6&lt;=$I79),IF(AD$6&lt;$H79+ROUNDUP(($I79-$H79+1)*$L79,0),2,1),""))</x:f>
      </x:c>
      <x:c r="AE79" s="35" t="str">
        <x:f>IF(OR($A79="",$M79="Yes",$H79="",$I79=""),"",IF(AND(AE$6&gt;=$H79,AE$6&lt;=$I79),IF(AE$6&lt;$H79+ROUNDUP(($I79-$H79+1)*$L79,0),2,1),""))</x:f>
      </x:c>
      <x:c r="AF79" s="35" t="str">
        <x:f>IF(OR($A79="",$M79="Yes",$H79="",$I79=""),"",IF(AND(AF$6&gt;=$H79,AF$6&lt;=$I79),IF(AF$6&lt;$H79+ROUNDUP(($I79-$H79+1)*$L79,0),2,1),""))</x:f>
      </x:c>
      <x:c r="AG79" s="35" t="str">
        <x:f>IF(OR($A79="",$M79="Yes",$H79="",$I79=""),"",IF(AND(AG$6&gt;=$H79,AG$6&lt;=$I79),IF(AG$6&lt;$H79+ROUNDUP(($I79-$H79+1)*$L79,0),2,1),""))</x:f>
      </x:c>
      <x:c r="AH79" s="35" t="str">
        <x:f>IF(OR($A79="",$M79="Yes",$H79="",$I79=""),"",IF(AND(AH$6&gt;=$H79,AH$6&lt;=$I79),IF(AH$6&lt;$H79+ROUNDUP(($I79-$H79+1)*$L79,0),2,1),""))</x:f>
      </x:c>
      <x:c r="AI79" s="35" t="str">
        <x:f>IF(OR($A79="",$M79="Yes",$H79="",$I79=""),"",IF(AND(AI$6&gt;=$H79,AI$6&lt;=$I79),IF(AI$6&lt;$H79+ROUNDUP(($I79-$H79+1)*$L79,0),2,1),""))</x:f>
      </x:c>
      <x:c r="AJ79" s="35" t="str">
        <x:f>IF(OR($A79="",$M79="Yes",$H79="",$I79=""),"",IF(AND(AJ$6&gt;=$H79,AJ$6&lt;=$I79),IF(AJ$6&lt;$H79+ROUNDUP(($I79-$H79+1)*$L79,0),2,1),""))</x:f>
      </x:c>
      <x:c r="AK79" s="35" t="str">
        <x:f>IF(OR($A79="",$M79="Yes",$H79="",$I79=""),"",IF(AND(AK$6&gt;=$H79,AK$6&lt;=$I79),IF(AK$6&lt;$H79+ROUNDUP(($I79-$H79+1)*$L79,0),2,1),""))</x:f>
      </x:c>
      <x:c r="AL79" s="35" t="str">
        <x:f>IF(OR($A79="",$M79="Yes",$H79="",$I79=""),"",IF(AND(AL$6&gt;=$H79,AL$6&lt;=$I79),IF(AL$6&lt;$H79+ROUNDUP(($I79-$H79+1)*$L79,0),2,1),""))</x:f>
      </x:c>
      <x:c r="AM79" s="35" t="str">
        <x:f>IF(OR($A79="",$M79="Yes",$H79="",$I79=""),"",IF(AND(AM$6&gt;=$H79,AM$6&lt;=$I79),IF(AM$6&lt;$H79+ROUNDUP(($I79-$H79+1)*$L79,0),2,1),""))</x:f>
      </x:c>
      <x:c r="AN79" s="35" t="str">
        <x:f>IF(OR($A79="",$M79="Yes",$H79="",$I79=""),"",IF(AND(AN$6&gt;=$H79,AN$6&lt;=$I79),IF(AN$6&lt;$H79+ROUNDUP(($I79-$H79+1)*$L79,0),2,1),""))</x:f>
      </x:c>
      <x:c r="AO79" s="35" t="str">
        <x:f>IF(OR($A79="",$M79="Yes",$H79="",$I79=""),"",IF(AND(AO$6&gt;=$H79,AO$6&lt;=$I79),IF(AO$6&lt;$H79+ROUNDUP(($I79-$H79+1)*$L79,0),2,1),""))</x:f>
      </x:c>
      <x:c r="AP79" s="35" t="str">
        <x:f>IF(OR($A79="",$M79="Yes",$H79="",$I79=""),"",IF(AND(AP$6&gt;=$H79,AP$6&lt;=$I79),IF(AP$6&lt;$H79+ROUNDUP(($I79-$H79+1)*$L79,0),2,1),""))</x:f>
      </x:c>
      <x:c r="AQ79" s="35" t="str">
        <x:f>IF(OR($A79="",$M79="Yes",$H79="",$I79=""),"",IF(AND(AQ$6&gt;=$H79,AQ$6&lt;=$I79),IF(AQ$6&lt;$H79+ROUNDUP(($I79-$H79+1)*$L79,0),2,1),""))</x:f>
      </x:c>
      <x:c r="AR79" s="35" t="str">
        <x:f>IF(OR($A79="",$M79="Yes",$H79="",$I79=""),"",IF(AND(AR$6&gt;=$H79,AR$6&lt;=$I79),IF(AR$6&lt;$H79+ROUNDUP(($I79-$H79+1)*$L79,0),2,1),""))</x:f>
      </x:c>
      <x:c r="AS79" s="35" t="str">
        <x:f>IF(OR($A79="",$M79="Yes",$H79="",$I79=""),"",IF(AND(AS$6&gt;=$H79,AS$6&lt;=$I79),IF(AS$6&lt;$H79+ROUNDUP(($I79-$H79+1)*$L79,0),2,1),""))</x:f>
      </x:c>
      <x:c r="AT79" s="35" t="str">
        <x:f>IF(OR($A79="",$M79="Yes",$H79="",$I79=""),"",IF(AND(AT$6&gt;=$H79,AT$6&lt;=$I79),IF(AT$6&lt;$H79+ROUNDUP(($I79-$H79+1)*$L79,0),2,1),""))</x:f>
      </x:c>
      <x:c r="AU79" s="35" t="str">
        <x:f>IF(OR($A79="",$M79="Yes",$H79="",$I79=""),"",IF(AND(AU$6&gt;=$H79,AU$6&lt;=$I79),IF(AU$6&lt;$H79+ROUNDUP(($I79-$H79+1)*$L79,0),2,1),""))</x:f>
      </x:c>
      <x:c r="AV79" s="35" t="str">
        <x:f>IF(OR($A79="",$M79="Yes",$H79="",$I79=""),"",IF(AND(AV$6&gt;=$H79,AV$6&lt;=$I79),IF(AV$6&lt;$H79+ROUNDUP(($I79-$H79+1)*$L79,0),2,1),""))</x:f>
      </x:c>
      <x:c r="AW79" s="35" t="str">
        <x:f>IF(OR($A79="",$M79="Yes",$H79="",$I79=""),"",IF(AND(AW$6&gt;=$H79,AW$6&lt;=$I79),IF(AW$6&lt;$H79+ROUNDUP(($I79-$H79+1)*$L79,0),2,1),""))</x:f>
      </x:c>
      <x:c r="AX79" s="35" t="str">
        <x:f>IF(OR($A79="",$M79="Yes",$H79="",$I79=""),"",IF(AND(AX$6&gt;=$H79,AX$6&lt;=$I79),IF(AX$6&lt;$H79+ROUNDUP(($I79-$H79+1)*$L79,0),2,1),""))</x:f>
      </x:c>
      <x:c r="AY79" s="35" t="str">
        <x:f>IF(OR($A79="",$M79="Yes",$H79="",$I79=""),"",IF(AND(AY$6&gt;=$H79,AY$6&lt;=$I79),IF(AY$6&lt;$H79+ROUNDUP(($I79-$H79+1)*$L79,0),2,1),""))</x:f>
      </x:c>
      <x:c r="AZ79" s="35" t="str">
        <x:f>IF(OR($A79="",$M79="Yes",$H79="",$I79=""),"",IF(AND(AZ$6&gt;=$H79,AZ$6&lt;=$I79),IF(AZ$6&lt;$H79+ROUNDUP(($I79-$H79+1)*$L79,0),2,1),""))</x:f>
      </x:c>
      <x:c r="BA79" s="35" t="str">
        <x:f>IF(OR($A79="",$M79="Yes",$H79="",$I79=""),"",IF(AND(BA$6&gt;=$H79,BA$6&lt;=$I79),IF(BA$6&lt;$H79+ROUNDUP(($I79-$H79+1)*$L79,0),2,1),""))</x:f>
      </x:c>
      <x:c r="BB79" s="35" t="str">
        <x:f>IF(OR($A79="",$M79="Yes",$H79="",$I79=""),"",IF(AND(BB$6&gt;=$H79,BB$6&lt;=$I79),IF(BB$6&lt;$H79+ROUNDUP(($I79-$H79+1)*$L79,0),2,1),""))</x:f>
      </x:c>
      <x:c r="BC79" s="35" t="str">
        <x:f>IF(OR($A79="",$M79="Yes",$H79="",$I79=""),"",IF(AND(BC$6&gt;=$H79,BC$6&lt;=$I79),IF(BC$6&lt;$H79+ROUNDUP(($I79-$H79+1)*$L79,0),2,1),""))</x:f>
      </x:c>
      <x:c r="BD79" s="35" t="str">
        <x:f>IF(OR($A79="",$M79="Yes",$H79="",$I79=""),"",IF(AND(BD$6&gt;=$H79,BD$6&lt;=$I79),IF(BD$6&lt;$H79+ROUNDUP(($I79-$H79+1)*$L79,0),2,1),""))</x:f>
      </x:c>
      <x:c r="BE79" s="35" t="str">
        <x:f>IF(OR($A79="",$M79="Yes",$H79="",$I79=""),"",IF(AND(BE$6&gt;=$H79,BE$6&lt;=$I79),IF(BE$6&lt;$H79+ROUNDUP(($I79-$H79+1)*$L79,0),2,1),""))</x:f>
      </x:c>
      <x:c r="BF79" s="35" t="str">
        <x:f>IF(OR($A79="",$M79="Yes",$H79="",$I79=""),"",IF(AND(BF$6&gt;=$H79,BF$6&lt;=$I79),IF(BF$6&lt;$H79+ROUNDUP(($I79-$H79+1)*$L79,0),2,1),""))</x:f>
      </x:c>
      <x:c r="BG79" s="35" t="str">
        <x:f>IF(OR($A79="",$M79="Yes",$H79="",$I79=""),"",IF(AND(BG$6&gt;=$H79,BG$6&lt;=$I79),IF(BG$6&lt;$H79+ROUNDUP(($I79-$H79+1)*$L79,0),2,1),""))</x:f>
      </x:c>
      <x:c r="BH79" s="35" t="str">
        <x:f>IF(OR($A79="",$M79="Yes",$H79="",$I79=""),"",IF(AND(BH$6&gt;=$H79,BH$6&lt;=$I79),IF(BH$6&lt;$H79+ROUNDUP(($I79-$H79+1)*$L79,0),2,1),""))</x:f>
      </x:c>
      <x:c r="BI79" s="35" t="str">
        <x:f>IF(OR($A79="",$M79="Yes",$H79="",$I79=""),"",IF(AND(BI$6&gt;=$H79,BI$6&lt;=$I79),IF(BI$6&lt;$H79+ROUNDUP(($I79-$H79+1)*$L79,0),2,1),""))</x:f>
      </x:c>
      <x:c r="BJ79" s="35" t="str">
        <x:f>IF(OR($A79="",$M79="Yes",$H79="",$I79=""),"",IF(AND(BJ$6&gt;=$H79,BJ$6&lt;=$I79),IF(BJ$6&lt;$H79+ROUNDUP(($I79-$H79+1)*$L79,0),2,1),""))</x:f>
      </x:c>
      <x:c r="BK79" s="35" t="str">
        <x:f>IF(OR($A79="",$M79="Yes",$H79="",$I79=""),"",IF(AND(BK$6&gt;=$H79,BK$6&lt;=$I79),IF(BK$6&lt;$H79+ROUNDUP(($I79-$H79+1)*$L79,0),2,1),""))</x:f>
      </x:c>
      <x:c r="BL79" s="35" t="str">
        <x:f>IF(OR($A79="",$M79="Yes",$H79="",$I79=""),"",IF(AND(BL$6&gt;=$H79,BL$6&lt;=$I79),IF(BL$6&lt;$H79+ROUNDUP(($I79-$H79+1)*$L79,0),2,1),""))</x:f>
      </x:c>
      <x:c r="BM79" s="35" t="str">
        <x:f>IF(OR($A79="",$M79="Yes",$H79="",$I79=""),"",IF(AND(BM$6&gt;=$H79,BM$6&lt;=$I79),IF(BM$6&lt;$H79+ROUNDUP(($I79-$H79+1)*$L79,0),2,1),""))</x:f>
      </x:c>
      <x:c r="BN79" s="35" t="str">
        <x:f>IF(OR($A79="",$M79="Yes",$H79="",$I79=""),"",IF(AND(BN$6&gt;=$H79,BN$6&lt;=$I79),IF(BN$6&lt;$H79+ROUNDUP(($I79-$H79+1)*$L79,0),2,1),""))</x:f>
      </x:c>
      <x:c r="BO79" s="35" t="str">
        <x:f>IF(OR($A79="",$M79="Yes",$H79="",$I79=""),"",IF(AND(BO$6&gt;=$H79,BO$6&lt;=$I79),IF(BO$6&lt;$H79+ROUNDUP(($I79-$H79+1)*$L79,0),2,1),""))</x:f>
      </x:c>
      <x:c r="BP79" s="35" t="str">
        <x:f>IF(OR($A79="",$M79="Yes",$H79="",$I79=""),"",IF(AND(BP$6&gt;=$H79,BP$6&lt;=$I79),IF(BP$6&lt;$H79+ROUNDUP(($I79-$H79+1)*$L79,0),2,1),""))</x:f>
      </x:c>
      <x:c r="BQ79" s="35" t="str">
        <x:f>IF(OR($A79="",$M79="Yes",$H79="",$I79=""),"",IF(AND(BQ$6&gt;=$H79,BQ$6&lt;=$I79),IF(BQ$6&lt;$H79+ROUNDUP(($I79-$H79+1)*$L79,0),2,1),""))</x:f>
      </x:c>
      <x:c r="BR79" s="35" t="str">
        <x:f>IF(OR($A79="",$M79="Yes",$H79="",$I79=""),"",IF(AND(BR$6&gt;=$H79,BR$6&lt;=$I79),IF(BR$6&lt;$H79+ROUNDUP(($I79-$H79+1)*$L79,0),2,1),""))</x:f>
      </x:c>
      <x:c r="BS79" s="35" t="str">
        <x:f>IF(OR($A79="",$M79="Yes",$H79="",$I79=""),"",IF(AND(BS$6&gt;=$H79,BS$6&lt;=$I79),IF(BS$6&lt;$H79+ROUNDUP(($I79-$H79+1)*$L79,0),2,1),""))</x:f>
      </x:c>
      <x:c r="BT79" s="35" t="str">
        <x:f>IF(OR($A79="",$M79="Yes",$H79="",$I79=""),"",IF(AND(BT$6&gt;=$H79,BT$6&lt;=$I79),IF(BT$6&lt;$H79+ROUNDUP(($I79-$H79+1)*$L79,0),2,1),""))</x:f>
      </x:c>
      <x:c r="BU79" s="35" t="str">
        <x:f>IF(OR($A79="",$M79="Yes",$H79="",$I79=""),"",IF(AND(BU$6&gt;=$H79,BU$6&lt;=$I79),IF(BU$6&lt;$H79+ROUNDUP(($I79-$H79+1)*$L79,0),2,1),""))</x:f>
      </x:c>
      <x:c r="BV79" s="35" t="str">
        <x:f>IF(OR($A79="",$M79="Yes",$H79="",$I79=""),"",IF(AND(BV$6&gt;=$H79,BV$6&lt;=$I79),IF(BV$6&lt;$H79+ROUNDUP(($I79-$H79+1)*$L79,0),2,1),""))</x:f>
      </x:c>
      <x:c r="BW79" s="35" t="str">
        <x:f>IF(OR($A79="",$M79="Yes",$H79="",$I79=""),"",IF(AND(BW$6&gt;=$H79,BW$6&lt;=$I79),IF(BW$6&lt;$H79+ROUNDUP(($I79-$H79+1)*$L79,0),2,1),""))</x:f>
      </x:c>
      <x:c r="BX79" s="35" t="str">
        <x:f>IF(OR($A79="",$M79="Yes",$H79="",$I79=""),"",IF(AND(BX$6&gt;=$H79,BX$6&lt;=$I79),IF(BX$6&lt;$H79+ROUNDUP(($I79-$H79+1)*$L79,0),2,1),""))</x:f>
      </x:c>
      <x:c r="BY79" s="35" t="str">
        <x:f>IF(OR($A79="",$M79="Yes",$H79="",$I79=""),"",IF(AND(BY$6&gt;=$H79,BY$6&lt;=$I79),IF(BY$6&lt;$H79+ROUNDUP(($I79-$H79+1)*$L79,0),2,1),""))</x:f>
      </x:c>
      <x:c r="BZ79" s="35" t="str">
        <x:f>IF(OR($A79="",$M79="Yes",$H79="",$I79=""),"",IF(AND(BZ$6&gt;=$H79,BZ$6&lt;=$I79),IF(BZ$6&lt;$H79+ROUNDUP(($I79-$H79+1)*$L79,0),2,1),""))</x:f>
      </x:c>
      <x:c r="CA79" s="35" t="str">
        <x:f>IF(OR($A79="",$M79="Yes",$H79="",$I79=""),"",IF(AND(CA$6&gt;=$H79,CA$6&lt;=$I79),IF(CA$6&lt;$H79+ROUNDUP(($I79-$H79+1)*$L79,0),2,1),""))</x:f>
      </x:c>
    </x:row>
    <x:row r="80" ht="24" customHeight="1">
      <x:c r="A80" s="5"/>
      <x:c r="B80" s="5"/>
      <x:c r="C80" s="5"/>
      <x:c r="D80" s="5"/>
      <x:c r="E80" s="5"/>
      <x:c r="F80" s="5"/>
      <x:c r="G80" s="5"/>
      <x:c r="H80" s="10"/>
      <x:c r="I80" s="10"/>
      <x:c r="J80" s="10"/>
      <x:c r="K80" s="10"/>
      <x:c r="L80" s="11"/>
      <x:c r="M80" s="5"/>
      <x:c r="N80" s="16" t="str">
        <x:f>IF(A80="","",IF(M80="Yes","Cancelled",IF(ISBLANK(L80),"Missing %",IF(L80&gt;=1,"Completed",IF(OR(L80&gt;0,NOT(ISBLANK(J80))),"In progress","Not started")))))</x:f>
      </x:c>
      <x:c r="O80" s="16" t="str">
        <x:f>IF(OR(A80="",N80="Completed",N80="Cancelled"),"",IF(ISBLANK(I80),"Missing deadline",IF(I80&lt;'Dashboard'!$B$5,"Overdue",IF(I80='Dashboard'!$B$5,"Due today",IF(I80&lt;='Dashboard'!$B$5+'Dashboard'!$B$6,"Due soon",IF(AND(N80="Not started",H80&lt;'Dashboard'!$B$5),"Starting late",""))))))</x:f>
      </x:c>
      <x:c r="P80" s="5"/>
      <x:c r="Q80" s="16" t="str">
        <x:f>IF(A80="","",IF(COUNTIFS('Tasks &amp; Gantt'!$A$7:$A$155,A80)&gt;1,"Duplicate task ID",IF(COUNTIFS('Campaigns &amp; Budget'!$A$7:$A$8,B80)&lt;&gt;1,"Unknown campaign",IF(OR(ISBLANK(H80),ISBLANK(I80),E80="",ISBLANK(L80)),"Missing dates / PIC / %",IF(OR(L80&lt;0,L80&gt;1),"Invalid completion",IF(I80&lt;H80,"Deadline before start",IF(AND(NOT(ISBLANK(K80)),L80&lt;&gt;1),"Finish entered but not 100%",IF(AND(NOT(ISBLANK(J80)),NOT(ISBLANK(K80)),K80&lt;J80),"Finish before start",""))))))))</x:f>
      </x:c>
      <x:c r="T80" s="35" t="str">
        <x:f>IF(OR($A80="",$M80="Yes",$H80="",$I80=""),"",IF(AND(T$6&gt;=$H80,T$6&lt;=$I80),IF(T$6&lt;$H80+ROUNDUP(($I80-$H80+1)*$L80,0),2,1),""))</x:f>
      </x:c>
      <x:c r="U80" s="35" t="str">
        <x:f>IF(OR($A80="",$M80="Yes",$H80="",$I80=""),"",IF(AND(U$6&gt;=$H80,U$6&lt;=$I80),IF(U$6&lt;$H80+ROUNDUP(($I80-$H80+1)*$L80,0),2,1),""))</x:f>
      </x:c>
      <x:c r="V80" s="35" t="str">
        <x:f>IF(OR($A80="",$M80="Yes",$H80="",$I80=""),"",IF(AND(V$6&gt;=$H80,V$6&lt;=$I80),IF(V$6&lt;$H80+ROUNDUP(($I80-$H80+1)*$L80,0),2,1),""))</x:f>
      </x:c>
      <x:c r="W80" s="35" t="str">
        <x:f>IF(OR($A80="",$M80="Yes",$H80="",$I80=""),"",IF(AND(W$6&gt;=$H80,W$6&lt;=$I80),IF(W$6&lt;$H80+ROUNDUP(($I80-$H80+1)*$L80,0),2,1),""))</x:f>
      </x:c>
      <x:c r="X80" s="35" t="str">
        <x:f>IF(OR($A80="",$M80="Yes",$H80="",$I80=""),"",IF(AND(X$6&gt;=$H80,X$6&lt;=$I80),IF(X$6&lt;$H80+ROUNDUP(($I80-$H80+1)*$L80,0),2,1),""))</x:f>
      </x:c>
      <x:c r="Y80" s="35" t="str">
        <x:f>IF(OR($A80="",$M80="Yes",$H80="",$I80=""),"",IF(AND(Y$6&gt;=$H80,Y$6&lt;=$I80),IF(Y$6&lt;$H80+ROUNDUP(($I80-$H80+1)*$L80,0),2,1),""))</x:f>
      </x:c>
      <x:c r="Z80" s="35" t="str">
        <x:f>IF(OR($A80="",$M80="Yes",$H80="",$I80=""),"",IF(AND(Z$6&gt;=$H80,Z$6&lt;=$I80),IF(Z$6&lt;$H80+ROUNDUP(($I80-$H80+1)*$L80,0),2,1),""))</x:f>
      </x:c>
      <x:c r="AA80" s="35" t="str">
        <x:f>IF(OR($A80="",$M80="Yes",$H80="",$I80=""),"",IF(AND(AA$6&gt;=$H80,AA$6&lt;=$I80),IF(AA$6&lt;$H80+ROUNDUP(($I80-$H80+1)*$L80,0),2,1),""))</x:f>
      </x:c>
      <x:c r="AB80" s="35" t="str">
        <x:f>IF(OR($A80="",$M80="Yes",$H80="",$I80=""),"",IF(AND(AB$6&gt;=$H80,AB$6&lt;=$I80),IF(AB$6&lt;$H80+ROUNDUP(($I80-$H80+1)*$L80,0),2,1),""))</x:f>
      </x:c>
      <x:c r="AC80" s="35" t="str">
        <x:f>IF(OR($A80="",$M80="Yes",$H80="",$I80=""),"",IF(AND(AC$6&gt;=$H80,AC$6&lt;=$I80),IF(AC$6&lt;$H80+ROUNDUP(($I80-$H80+1)*$L80,0),2,1),""))</x:f>
      </x:c>
      <x:c r="AD80" s="35" t="str">
        <x:f>IF(OR($A80="",$M80="Yes",$H80="",$I80=""),"",IF(AND(AD$6&gt;=$H80,AD$6&lt;=$I80),IF(AD$6&lt;$H80+ROUNDUP(($I80-$H80+1)*$L80,0),2,1),""))</x:f>
      </x:c>
      <x:c r="AE80" s="35" t="str">
        <x:f>IF(OR($A80="",$M80="Yes",$H80="",$I80=""),"",IF(AND(AE$6&gt;=$H80,AE$6&lt;=$I80),IF(AE$6&lt;$H80+ROUNDUP(($I80-$H80+1)*$L80,0),2,1),""))</x:f>
      </x:c>
      <x:c r="AF80" s="35" t="str">
        <x:f>IF(OR($A80="",$M80="Yes",$H80="",$I80=""),"",IF(AND(AF$6&gt;=$H80,AF$6&lt;=$I80),IF(AF$6&lt;$H80+ROUNDUP(($I80-$H80+1)*$L80,0),2,1),""))</x:f>
      </x:c>
      <x:c r="AG80" s="35" t="str">
        <x:f>IF(OR($A80="",$M80="Yes",$H80="",$I80=""),"",IF(AND(AG$6&gt;=$H80,AG$6&lt;=$I80),IF(AG$6&lt;$H80+ROUNDUP(($I80-$H80+1)*$L80,0),2,1),""))</x:f>
      </x:c>
      <x:c r="AH80" s="35" t="str">
        <x:f>IF(OR($A80="",$M80="Yes",$H80="",$I80=""),"",IF(AND(AH$6&gt;=$H80,AH$6&lt;=$I80),IF(AH$6&lt;$H80+ROUNDUP(($I80-$H80+1)*$L80,0),2,1),""))</x:f>
      </x:c>
      <x:c r="AI80" s="35" t="str">
        <x:f>IF(OR($A80="",$M80="Yes",$H80="",$I80=""),"",IF(AND(AI$6&gt;=$H80,AI$6&lt;=$I80),IF(AI$6&lt;$H80+ROUNDUP(($I80-$H80+1)*$L80,0),2,1),""))</x:f>
      </x:c>
      <x:c r="AJ80" s="35" t="str">
        <x:f>IF(OR($A80="",$M80="Yes",$H80="",$I80=""),"",IF(AND(AJ$6&gt;=$H80,AJ$6&lt;=$I80),IF(AJ$6&lt;$H80+ROUNDUP(($I80-$H80+1)*$L80,0),2,1),""))</x:f>
      </x:c>
      <x:c r="AK80" s="35" t="str">
        <x:f>IF(OR($A80="",$M80="Yes",$H80="",$I80=""),"",IF(AND(AK$6&gt;=$H80,AK$6&lt;=$I80),IF(AK$6&lt;$H80+ROUNDUP(($I80-$H80+1)*$L80,0),2,1),""))</x:f>
      </x:c>
      <x:c r="AL80" s="35" t="str">
        <x:f>IF(OR($A80="",$M80="Yes",$H80="",$I80=""),"",IF(AND(AL$6&gt;=$H80,AL$6&lt;=$I80),IF(AL$6&lt;$H80+ROUNDUP(($I80-$H80+1)*$L80,0),2,1),""))</x:f>
      </x:c>
      <x:c r="AM80" s="35" t="str">
        <x:f>IF(OR($A80="",$M80="Yes",$H80="",$I80=""),"",IF(AND(AM$6&gt;=$H80,AM$6&lt;=$I80),IF(AM$6&lt;$H80+ROUNDUP(($I80-$H80+1)*$L80,0),2,1),""))</x:f>
      </x:c>
      <x:c r="AN80" s="35" t="str">
        <x:f>IF(OR($A80="",$M80="Yes",$H80="",$I80=""),"",IF(AND(AN$6&gt;=$H80,AN$6&lt;=$I80),IF(AN$6&lt;$H80+ROUNDUP(($I80-$H80+1)*$L80,0),2,1),""))</x:f>
      </x:c>
      <x:c r="AO80" s="35" t="str">
        <x:f>IF(OR($A80="",$M80="Yes",$H80="",$I80=""),"",IF(AND(AO$6&gt;=$H80,AO$6&lt;=$I80),IF(AO$6&lt;$H80+ROUNDUP(($I80-$H80+1)*$L80,0),2,1),""))</x:f>
      </x:c>
      <x:c r="AP80" s="35" t="str">
        <x:f>IF(OR($A80="",$M80="Yes",$H80="",$I80=""),"",IF(AND(AP$6&gt;=$H80,AP$6&lt;=$I80),IF(AP$6&lt;$H80+ROUNDUP(($I80-$H80+1)*$L80,0),2,1),""))</x:f>
      </x:c>
      <x:c r="AQ80" s="35" t="str">
        <x:f>IF(OR($A80="",$M80="Yes",$H80="",$I80=""),"",IF(AND(AQ$6&gt;=$H80,AQ$6&lt;=$I80),IF(AQ$6&lt;$H80+ROUNDUP(($I80-$H80+1)*$L80,0),2,1),""))</x:f>
      </x:c>
      <x:c r="AR80" s="35" t="str">
        <x:f>IF(OR($A80="",$M80="Yes",$H80="",$I80=""),"",IF(AND(AR$6&gt;=$H80,AR$6&lt;=$I80),IF(AR$6&lt;$H80+ROUNDUP(($I80-$H80+1)*$L80,0),2,1),""))</x:f>
      </x:c>
      <x:c r="AS80" s="35" t="str">
        <x:f>IF(OR($A80="",$M80="Yes",$H80="",$I80=""),"",IF(AND(AS$6&gt;=$H80,AS$6&lt;=$I80),IF(AS$6&lt;$H80+ROUNDUP(($I80-$H80+1)*$L80,0),2,1),""))</x:f>
      </x:c>
      <x:c r="AT80" s="35" t="str">
        <x:f>IF(OR($A80="",$M80="Yes",$H80="",$I80=""),"",IF(AND(AT$6&gt;=$H80,AT$6&lt;=$I80),IF(AT$6&lt;$H80+ROUNDUP(($I80-$H80+1)*$L80,0),2,1),""))</x:f>
      </x:c>
      <x:c r="AU80" s="35" t="str">
        <x:f>IF(OR($A80="",$M80="Yes",$H80="",$I80=""),"",IF(AND(AU$6&gt;=$H80,AU$6&lt;=$I80),IF(AU$6&lt;$H80+ROUNDUP(($I80-$H80+1)*$L80,0),2,1),""))</x:f>
      </x:c>
      <x:c r="AV80" s="35" t="str">
        <x:f>IF(OR($A80="",$M80="Yes",$H80="",$I80=""),"",IF(AND(AV$6&gt;=$H80,AV$6&lt;=$I80),IF(AV$6&lt;$H80+ROUNDUP(($I80-$H80+1)*$L80,0),2,1),""))</x:f>
      </x:c>
      <x:c r="AW80" s="35" t="str">
        <x:f>IF(OR($A80="",$M80="Yes",$H80="",$I80=""),"",IF(AND(AW$6&gt;=$H80,AW$6&lt;=$I80),IF(AW$6&lt;$H80+ROUNDUP(($I80-$H80+1)*$L80,0),2,1),""))</x:f>
      </x:c>
      <x:c r="AX80" s="35" t="str">
        <x:f>IF(OR($A80="",$M80="Yes",$H80="",$I80=""),"",IF(AND(AX$6&gt;=$H80,AX$6&lt;=$I80),IF(AX$6&lt;$H80+ROUNDUP(($I80-$H80+1)*$L80,0),2,1),""))</x:f>
      </x:c>
      <x:c r="AY80" s="35" t="str">
        <x:f>IF(OR($A80="",$M80="Yes",$H80="",$I80=""),"",IF(AND(AY$6&gt;=$H80,AY$6&lt;=$I80),IF(AY$6&lt;$H80+ROUNDUP(($I80-$H80+1)*$L80,0),2,1),""))</x:f>
      </x:c>
      <x:c r="AZ80" s="35" t="str">
        <x:f>IF(OR($A80="",$M80="Yes",$H80="",$I80=""),"",IF(AND(AZ$6&gt;=$H80,AZ$6&lt;=$I80),IF(AZ$6&lt;$H80+ROUNDUP(($I80-$H80+1)*$L80,0),2,1),""))</x:f>
      </x:c>
      <x:c r="BA80" s="35" t="str">
        <x:f>IF(OR($A80="",$M80="Yes",$H80="",$I80=""),"",IF(AND(BA$6&gt;=$H80,BA$6&lt;=$I80),IF(BA$6&lt;$H80+ROUNDUP(($I80-$H80+1)*$L80,0),2,1),""))</x:f>
      </x:c>
      <x:c r="BB80" s="35" t="str">
        <x:f>IF(OR($A80="",$M80="Yes",$H80="",$I80=""),"",IF(AND(BB$6&gt;=$H80,BB$6&lt;=$I80),IF(BB$6&lt;$H80+ROUNDUP(($I80-$H80+1)*$L80,0),2,1),""))</x:f>
      </x:c>
      <x:c r="BC80" s="35" t="str">
        <x:f>IF(OR($A80="",$M80="Yes",$H80="",$I80=""),"",IF(AND(BC$6&gt;=$H80,BC$6&lt;=$I80),IF(BC$6&lt;$H80+ROUNDUP(($I80-$H80+1)*$L80,0),2,1),""))</x:f>
      </x:c>
      <x:c r="BD80" s="35" t="str">
        <x:f>IF(OR($A80="",$M80="Yes",$H80="",$I80=""),"",IF(AND(BD$6&gt;=$H80,BD$6&lt;=$I80),IF(BD$6&lt;$H80+ROUNDUP(($I80-$H80+1)*$L80,0),2,1),""))</x:f>
      </x:c>
      <x:c r="BE80" s="35" t="str">
        <x:f>IF(OR($A80="",$M80="Yes",$H80="",$I80=""),"",IF(AND(BE$6&gt;=$H80,BE$6&lt;=$I80),IF(BE$6&lt;$H80+ROUNDUP(($I80-$H80+1)*$L80,0),2,1),""))</x:f>
      </x:c>
      <x:c r="BF80" s="35" t="str">
        <x:f>IF(OR($A80="",$M80="Yes",$H80="",$I80=""),"",IF(AND(BF$6&gt;=$H80,BF$6&lt;=$I80),IF(BF$6&lt;$H80+ROUNDUP(($I80-$H80+1)*$L80,0),2,1),""))</x:f>
      </x:c>
      <x:c r="BG80" s="35" t="str">
        <x:f>IF(OR($A80="",$M80="Yes",$H80="",$I80=""),"",IF(AND(BG$6&gt;=$H80,BG$6&lt;=$I80),IF(BG$6&lt;$H80+ROUNDUP(($I80-$H80+1)*$L80,0),2,1),""))</x:f>
      </x:c>
      <x:c r="BH80" s="35" t="str">
        <x:f>IF(OR($A80="",$M80="Yes",$H80="",$I80=""),"",IF(AND(BH$6&gt;=$H80,BH$6&lt;=$I80),IF(BH$6&lt;$H80+ROUNDUP(($I80-$H80+1)*$L80,0),2,1),""))</x:f>
      </x:c>
      <x:c r="BI80" s="35" t="str">
        <x:f>IF(OR($A80="",$M80="Yes",$H80="",$I80=""),"",IF(AND(BI$6&gt;=$H80,BI$6&lt;=$I80),IF(BI$6&lt;$H80+ROUNDUP(($I80-$H80+1)*$L80,0),2,1),""))</x:f>
      </x:c>
      <x:c r="BJ80" s="35" t="str">
        <x:f>IF(OR($A80="",$M80="Yes",$H80="",$I80=""),"",IF(AND(BJ$6&gt;=$H80,BJ$6&lt;=$I80),IF(BJ$6&lt;$H80+ROUNDUP(($I80-$H80+1)*$L80,0),2,1),""))</x:f>
      </x:c>
      <x:c r="BK80" s="35" t="str">
        <x:f>IF(OR($A80="",$M80="Yes",$H80="",$I80=""),"",IF(AND(BK$6&gt;=$H80,BK$6&lt;=$I80),IF(BK$6&lt;$H80+ROUNDUP(($I80-$H80+1)*$L80,0),2,1),""))</x:f>
      </x:c>
      <x:c r="BL80" s="35" t="str">
        <x:f>IF(OR($A80="",$M80="Yes",$H80="",$I80=""),"",IF(AND(BL$6&gt;=$H80,BL$6&lt;=$I80),IF(BL$6&lt;$H80+ROUNDUP(($I80-$H80+1)*$L80,0),2,1),""))</x:f>
      </x:c>
      <x:c r="BM80" s="35" t="str">
        <x:f>IF(OR($A80="",$M80="Yes",$H80="",$I80=""),"",IF(AND(BM$6&gt;=$H80,BM$6&lt;=$I80),IF(BM$6&lt;$H80+ROUNDUP(($I80-$H80+1)*$L80,0),2,1),""))</x:f>
      </x:c>
      <x:c r="BN80" s="35" t="str">
        <x:f>IF(OR($A80="",$M80="Yes",$H80="",$I80=""),"",IF(AND(BN$6&gt;=$H80,BN$6&lt;=$I80),IF(BN$6&lt;$H80+ROUNDUP(($I80-$H80+1)*$L80,0),2,1),""))</x:f>
      </x:c>
      <x:c r="BO80" s="35" t="str">
        <x:f>IF(OR($A80="",$M80="Yes",$H80="",$I80=""),"",IF(AND(BO$6&gt;=$H80,BO$6&lt;=$I80),IF(BO$6&lt;$H80+ROUNDUP(($I80-$H80+1)*$L80,0),2,1),""))</x:f>
      </x:c>
      <x:c r="BP80" s="35" t="str">
        <x:f>IF(OR($A80="",$M80="Yes",$H80="",$I80=""),"",IF(AND(BP$6&gt;=$H80,BP$6&lt;=$I80),IF(BP$6&lt;$H80+ROUNDUP(($I80-$H80+1)*$L80,0),2,1),""))</x:f>
      </x:c>
      <x:c r="BQ80" s="35" t="str">
        <x:f>IF(OR($A80="",$M80="Yes",$H80="",$I80=""),"",IF(AND(BQ$6&gt;=$H80,BQ$6&lt;=$I80),IF(BQ$6&lt;$H80+ROUNDUP(($I80-$H80+1)*$L80,0),2,1),""))</x:f>
      </x:c>
      <x:c r="BR80" s="35" t="str">
        <x:f>IF(OR($A80="",$M80="Yes",$H80="",$I80=""),"",IF(AND(BR$6&gt;=$H80,BR$6&lt;=$I80),IF(BR$6&lt;$H80+ROUNDUP(($I80-$H80+1)*$L80,0),2,1),""))</x:f>
      </x:c>
      <x:c r="BS80" s="35" t="str">
        <x:f>IF(OR($A80="",$M80="Yes",$H80="",$I80=""),"",IF(AND(BS$6&gt;=$H80,BS$6&lt;=$I80),IF(BS$6&lt;$H80+ROUNDUP(($I80-$H80+1)*$L80,0),2,1),""))</x:f>
      </x:c>
      <x:c r="BT80" s="35" t="str">
        <x:f>IF(OR($A80="",$M80="Yes",$H80="",$I80=""),"",IF(AND(BT$6&gt;=$H80,BT$6&lt;=$I80),IF(BT$6&lt;$H80+ROUNDUP(($I80-$H80+1)*$L80,0),2,1),""))</x:f>
      </x:c>
      <x:c r="BU80" s="35" t="str">
        <x:f>IF(OR($A80="",$M80="Yes",$H80="",$I80=""),"",IF(AND(BU$6&gt;=$H80,BU$6&lt;=$I80),IF(BU$6&lt;$H80+ROUNDUP(($I80-$H80+1)*$L80,0),2,1),""))</x:f>
      </x:c>
      <x:c r="BV80" s="35" t="str">
        <x:f>IF(OR($A80="",$M80="Yes",$H80="",$I80=""),"",IF(AND(BV$6&gt;=$H80,BV$6&lt;=$I80),IF(BV$6&lt;$H80+ROUNDUP(($I80-$H80+1)*$L80,0),2,1),""))</x:f>
      </x:c>
      <x:c r="BW80" s="35" t="str">
        <x:f>IF(OR($A80="",$M80="Yes",$H80="",$I80=""),"",IF(AND(BW$6&gt;=$H80,BW$6&lt;=$I80),IF(BW$6&lt;$H80+ROUNDUP(($I80-$H80+1)*$L80,0),2,1),""))</x:f>
      </x:c>
      <x:c r="BX80" s="35" t="str">
        <x:f>IF(OR($A80="",$M80="Yes",$H80="",$I80=""),"",IF(AND(BX$6&gt;=$H80,BX$6&lt;=$I80),IF(BX$6&lt;$H80+ROUNDUP(($I80-$H80+1)*$L80,0),2,1),""))</x:f>
      </x:c>
      <x:c r="BY80" s="35" t="str">
        <x:f>IF(OR($A80="",$M80="Yes",$H80="",$I80=""),"",IF(AND(BY$6&gt;=$H80,BY$6&lt;=$I80),IF(BY$6&lt;$H80+ROUNDUP(($I80-$H80+1)*$L80,0),2,1),""))</x:f>
      </x:c>
      <x:c r="BZ80" s="35" t="str">
        <x:f>IF(OR($A80="",$M80="Yes",$H80="",$I80=""),"",IF(AND(BZ$6&gt;=$H80,BZ$6&lt;=$I80),IF(BZ$6&lt;$H80+ROUNDUP(($I80-$H80+1)*$L80,0),2,1),""))</x:f>
      </x:c>
      <x:c r="CA80" s="35" t="str">
        <x:f>IF(OR($A80="",$M80="Yes",$H80="",$I80=""),"",IF(AND(CA$6&gt;=$H80,CA$6&lt;=$I80),IF(CA$6&lt;$H80+ROUNDUP(($I80-$H80+1)*$L80,0),2,1),""))</x:f>
      </x:c>
    </x:row>
    <x:row r="81" ht="24" customHeight="1">
      <x:c r="A81" s="5"/>
      <x:c r="B81" s="5"/>
      <x:c r="C81" s="5"/>
      <x:c r="D81" s="5"/>
      <x:c r="E81" s="5"/>
      <x:c r="F81" s="5"/>
      <x:c r="G81" s="5"/>
      <x:c r="H81" s="10"/>
      <x:c r="I81" s="10"/>
      <x:c r="J81" s="10"/>
      <x:c r="K81" s="10"/>
      <x:c r="L81" s="11"/>
      <x:c r="M81" s="5"/>
      <x:c r="N81" s="16" t="str">
        <x:f>IF(A81="","",IF(M81="Yes","Cancelled",IF(ISBLANK(L81),"Missing %",IF(L81&gt;=1,"Completed",IF(OR(L81&gt;0,NOT(ISBLANK(J81))),"In progress","Not started")))))</x:f>
      </x:c>
      <x:c r="O81" s="16" t="str">
        <x:f>IF(OR(A81="",N81="Completed",N81="Cancelled"),"",IF(ISBLANK(I81),"Missing deadline",IF(I81&lt;'Dashboard'!$B$5,"Overdue",IF(I81='Dashboard'!$B$5,"Due today",IF(I81&lt;='Dashboard'!$B$5+'Dashboard'!$B$6,"Due soon",IF(AND(N81="Not started",H81&lt;'Dashboard'!$B$5),"Starting late",""))))))</x:f>
      </x:c>
      <x:c r="P81" s="5"/>
      <x:c r="Q81" s="16" t="str">
        <x:f>IF(A81="","",IF(COUNTIFS('Tasks &amp; Gantt'!$A$7:$A$155,A81)&gt;1,"Duplicate task ID",IF(COUNTIFS('Campaigns &amp; Budget'!$A$7:$A$8,B81)&lt;&gt;1,"Unknown campaign",IF(OR(ISBLANK(H81),ISBLANK(I81),E81="",ISBLANK(L81)),"Missing dates / PIC / %",IF(OR(L81&lt;0,L81&gt;1),"Invalid completion",IF(I81&lt;H81,"Deadline before start",IF(AND(NOT(ISBLANK(K81)),L81&lt;&gt;1),"Finish entered but not 100%",IF(AND(NOT(ISBLANK(J81)),NOT(ISBLANK(K81)),K81&lt;J81),"Finish before start",""))))))))</x:f>
      </x:c>
      <x:c r="T81" s="35" t="str">
        <x:f>IF(OR($A81="",$M81="Yes",$H81="",$I81=""),"",IF(AND(T$6&gt;=$H81,T$6&lt;=$I81),IF(T$6&lt;$H81+ROUNDUP(($I81-$H81+1)*$L81,0),2,1),""))</x:f>
      </x:c>
      <x:c r="U81" s="35" t="str">
        <x:f>IF(OR($A81="",$M81="Yes",$H81="",$I81=""),"",IF(AND(U$6&gt;=$H81,U$6&lt;=$I81),IF(U$6&lt;$H81+ROUNDUP(($I81-$H81+1)*$L81,0),2,1),""))</x:f>
      </x:c>
      <x:c r="V81" s="35" t="str">
        <x:f>IF(OR($A81="",$M81="Yes",$H81="",$I81=""),"",IF(AND(V$6&gt;=$H81,V$6&lt;=$I81),IF(V$6&lt;$H81+ROUNDUP(($I81-$H81+1)*$L81,0),2,1),""))</x:f>
      </x:c>
      <x:c r="W81" s="35" t="str">
        <x:f>IF(OR($A81="",$M81="Yes",$H81="",$I81=""),"",IF(AND(W$6&gt;=$H81,W$6&lt;=$I81),IF(W$6&lt;$H81+ROUNDUP(($I81-$H81+1)*$L81,0),2,1),""))</x:f>
      </x:c>
      <x:c r="X81" s="35" t="str">
        <x:f>IF(OR($A81="",$M81="Yes",$H81="",$I81=""),"",IF(AND(X$6&gt;=$H81,X$6&lt;=$I81),IF(X$6&lt;$H81+ROUNDUP(($I81-$H81+1)*$L81,0),2,1),""))</x:f>
      </x:c>
      <x:c r="Y81" s="35" t="str">
        <x:f>IF(OR($A81="",$M81="Yes",$H81="",$I81=""),"",IF(AND(Y$6&gt;=$H81,Y$6&lt;=$I81),IF(Y$6&lt;$H81+ROUNDUP(($I81-$H81+1)*$L81,0),2,1),""))</x:f>
      </x:c>
      <x:c r="Z81" s="35" t="str">
        <x:f>IF(OR($A81="",$M81="Yes",$H81="",$I81=""),"",IF(AND(Z$6&gt;=$H81,Z$6&lt;=$I81),IF(Z$6&lt;$H81+ROUNDUP(($I81-$H81+1)*$L81,0),2,1),""))</x:f>
      </x:c>
      <x:c r="AA81" s="35" t="str">
        <x:f>IF(OR($A81="",$M81="Yes",$H81="",$I81=""),"",IF(AND(AA$6&gt;=$H81,AA$6&lt;=$I81),IF(AA$6&lt;$H81+ROUNDUP(($I81-$H81+1)*$L81,0),2,1),""))</x:f>
      </x:c>
      <x:c r="AB81" s="35" t="str">
        <x:f>IF(OR($A81="",$M81="Yes",$H81="",$I81=""),"",IF(AND(AB$6&gt;=$H81,AB$6&lt;=$I81),IF(AB$6&lt;$H81+ROUNDUP(($I81-$H81+1)*$L81,0),2,1),""))</x:f>
      </x:c>
      <x:c r="AC81" s="35" t="str">
        <x:f>IF(OR($A81="",$M81="Yes",$H81="",$I81=""),"",IF(AND(AC$6&gt;=$H81,AC$6&lt;=$I81),IF(AC$6&lt;$H81+ROUNDUP(($I81-$H81+1)*$L81,0),2,1),""))</x:f>
      </x:c>
      <x:c r="AD81" s="35" t="str">
        <x:f>IF(OR($A81="",$M81="Yes",$H81="",$I81=""),"",IF(AND(AD$6&gt;=$H81,AD$6&lt;=$I81),IF(AD$6&lt;$H81+ROUNDUP(($I81-$H81+1)*$L81,0),2,1),""))</x:f>
      </x:c>
      <x:c r="AE81" s="35" t="str">
        <x:f>IF(OR($A81="",$M81="Yes",$H81="",$I81=""),"",IF(AND(AE$6&gt;=$H81,AE$6&lt;=$I81),IF(AE$6&lt;$H81+ROUNDUP(($I81-$H81+1)*$L81,0),2,1),""))</x:f>
      </x:c>
      <x:c r="AF81" s="35" t="str">
        <x:f>IF(OR($A81="",$M81="Yes",$H81="",$I81=""),"",IF(AND(AF$6&gt;=$H81,AF$6&lt;=$I81),IF(AF$6&lt;$H81+ROUNDUP(($I81-$H81+1)*$L81,0),2,1),""))</x:f>
      </x:c>
      <x:c r="AG81" s="35" t="str">
        <x:f>IF(OR($A81="",$M81="Yes",$H81="",$I81=""),"",IF(AND(AG$6&gt;=$H81,AG$6&lt;=$I81),IF(AG$6&lt;$H81+ROUNDUP(($I81-$H81+1)*$L81,0),2,1),""))</x:f>
      </x:c>
      <x:c r="AH81" s="35" t="str">
        <x:f>IF(OR($A81="",$M81="Yes",$H81="",$I81=""),"",IF(AND(AH$6&gt;=$H81,AH$6&lt;=$I81),IF(AH$6&lt;$H81+ROUNDUP(($I81-$H81+1)*$L81,0),2,1),""))</x:f>
      </x:c>
      <x:c r="AI81" s="35" t="str">
        <x:f>IF(OR($A81="",$M81="Yes",$H81="",$I81=""),"",IF(AND(AI$6&gt;=$H81,AI$6&lt;=$I81),IF(AI$6&lt;$H81+ROUNDUP(($I81-$H81+1)*$L81,0),2,1),""))</x:f>
      </x:c>
      <x:c r="AJ81" s="35" t="str">
        <x:f>IF(OR($A81="",$M81="Yes",$H81="",$I81=""),"",IF(AND(AJ$6&gt;=$H81,AJ$6&lt;=$I81),IF(AJ$6&lt;$H81+ROUNDUP(($I81-$H81+1)*$L81,0),2,1),""))</x:f>
      </x:c>
      <x:c r="AK81" s="35" t="str">
        <x:f>IF(OR($A81="",$M81="Yes",$H81="",$I81=""),"",IF(AND(AK$6&gt;=$H81,AK$6&lt;=$I81),IF(AK$6&lt;$H81+ROUNDUP(($I81-$H81+1)*$L81,0),2,1),""))</x:f>
      </x:c>
      <x:c r="AL81" s="35" t="str">
        <x:f>IF(OR($A81="",$M81="Yes",$H81="",$I81=""),"",IF(AND(AL$6&gt;=$H81,AL$6&lt;=$I81),IF(AL$6&lt;$H81+ROUNDUP(($I81-$H81+1)*$L81,0),2,1),""))</x:f>
      </x:c>
      <x:c r="AM81" s="35" t="str">
        <x:f>IF(OR($A81="",$M81="Yes",$H81="",$I81=""),"",IF(AND(AM$6&gt;=$H81,AM$6&lt;=$I81),IF(AM$6&lt;$H81+ROUNDUP(($I81-$H81+1)*$L81,0),2,1),""))</x:f>
      </x:c>
      <x:c r="AN81" s="35" t="str">
        <x:f>IF(OR($A81="",$M81="Yes",$H81="",$I81=""),"",IF(AND(AN$6&gt;=$H81,AN$6&lt;=$I81),IF(AN$6&lt;$H81+ROUNDUP(($I81-$H81+1)*$L81,0),2,1),""))</x:f>
      </x:c>
      <x:c r="AO81" s="35" t="str">
        <x:f>IF(OR($A81="",$M81="Yes",$H81="",$I81=""),"",IF(AND(AO$6&gt;=$H81,AO$6&lt;=$I81),IF(AO$6&lt;$H81+ROUNDUP(($I81-$H81+1)*$L81,0),2,1),""))</x:f>
      </x:c>
      <x:c r="AP81" s="35" t="str">
        <x:f>IF(OR($A81="",$M81="Yes",$H81="",$I81=""),"",IF(AND(AP$6&gt;=$H81,AP$6&lt;=$I81),IF(AP$6&lt;$H81+ROUNDUP(($I81-$H81+1)*$L81,0),2,1),""))</x:f>
      </x:c>
      <x:c r="AQ81" s="35" t="str">
        <x:f>IF(OR($A81="",$M81="Yes",$H81="",$I81=""),"",IF(AND(AQ$6&gt;=$H81,AQ$6&lt;=$I81),IF(AQ$6&lt;$H81+ROUNDUP(($I81-$H81+1)*$L81,0),2,1),""))</x:f>
      </x:c>
      <x:c r="AR81" s="35" t="str">
        <x:f>IF(OR($A81="",$M81="Yes",$H81="",$I81=""),"",IF(AND(AR$6&gt;=$H81,AR$6&lt;=$I81),IF(AR$6&lt;$H81+ROUNDUP(($I81-$H81+1)*$L81,0),2,1),""))</x:f>
      </x:c>
      <x:c r="AS81" s="35" t="str">
        <x:f>IF(OR($A81="",$M81="Yes",$H81="",$I81=""),"",IF(AND(AS$6&gt;=$H81,AS$6&lt;=$I81),IF(AS$6&lt;$H81+ROUNDUP(($I81-$H81+1)*$L81,0),2,1),""))</x:f>
      </x:c>
      <x:c r="AT81" s="35" t="str">
        <x:f>IF(OR($A81="",$M81="Yes",$H81="",$I81=""),"",IF(AND(AT$6&gt;=$H81,AT$6&lt;=$I81),IF(AT$6&lt;$H81+ROUNDUP(($I81-$H81+1)*$L81,0),2,1),""))</x:f>
      </x:c>
      <x:c r="AU81" s="35" t="str">
        <x:f>IF(OR($A81="",$M81="Yes",$H81="",$I81=""),"",IF(AND(AU$6&gt;=$H81,AU$6&lt;=$I81),IF(AU$6&lt;$H81+ROUNDUP(($I81-$H81+1)*$L81,0),2,1),""))</x:f>
      </x:c>
      <x:c r="AV81" s="35" t="str">
        <x:f>IF(OR($A81="",$M81="Yes",$H81="",$I81=""),"",IF(AND(AV$6&gt;=$H81,AV$6&lt;=$I81),IF(AV$6&lt;$H81+ROUNDUP(($I81-$H81+1)*$L81,0),2,1),""))</x:f>
      </x:c>
      <x:c r="AW81" s="35" t="str">
        <x:f>IF(OR($A81="",$M81="Yes",$H81="",$I81=""),"",IF(AND(AW$6&gt;=$H81,AW$6&lt;=$I81),IF(AW$6&lt;$H81+ROUNDUP(($I81-$H81+1)*$L81,0),2,1),""))</x:f>
      </x:c>
      <x:c r="AX81" s="35" t="str">
        <x:f>IF(OR($A81="",$M81="Yes",$H81="",$I81=""),"",IF(AND(AX$6&gt;=$H81,AX$6&lt;=$I81),IF(AX$6&lt;$H81+ROUNDUP(($I81-$H81+1)*$L81,0),2,1),""))</x:f>
      </x:c>
      <x:c r="AY81" s="35" t="str">
        <x:f>IF(OR($A81="",$M81="Yes",$H81="",$I81=""),"",IF(AND(AY$6&gt;=$H81,AY$6&lt;=$I81),IF(AY$6&lt;$H81+ROUNDUP(($I81-$H81+1)*$L81,0),2,1),""))</x:f>
      </x:c>
      <x:c r="AZ81" s="35" t="str">
        <x:f>IF(OR($A81="",$M81="Yes",$H81="",$I81=""),"",IF(AND(AZ$6&gt;=$H81,AZ$6&lt;=$I81),IF(AZ$6&lt;$H81+ROUNDUP(($I81-$H81+1)*$L81,0),2,1),""))</x:f>
      </x:c>
      <x:c r="BA81" s="35" t="str">
        <x:f>IF(OR($A81="",$M81="Yes",$H81="",$I81=""),"",IF(AND(BA$6&gt;=$H81,BA$6&lt;=$I81),IF(BA$6&lt;$H81+ROUNDUP(($I81-$H81+1)*$L81,0),2,1),""))</x:f>
      </x:c>
      <x:c r="BB81" s="35" t="str">
        <x:f>IF(OR($A81="",$M81="Yes",$H81="",$I81=""),"",IF(AND(BB$6&gt;=$H81,BB$6&lt;=$I81),IF(BB$6&lt;$H81+ROUNDUP(($I81-$H81+1)*$L81,0),2,1),""))</x:f>
      </x:c>
      <x:c r="BC81" s="35" t="str">
        <x:f>IF(OR($A81="",$M81="Yes",$H81="",$I81=""),"",IF(AND(BC$6&gt;=$H81,BC$6&lt;=$I81),IF(BC$6&lt;$H81+ROUNDUP(($I81-$H81+1)*$L81,0),2,1),""))</x:f>
      </x:c>
      <x:c r="BD81" s="35" t="str">
        <x:f>IF(OR($A81="",$M81="Yes",$H81="",$I81=""),"",IF(AND(BD$6&gt;=$H81,BD$6&lt;=$I81),IF(BD$6&lt;$H81+ROUNDUP(($I81-$H81+1)*$L81,0),2,1),""))</x:f>
      </x:c>
      <x:c r="BE81" s="35" t="str">
        <x:f>IF(OR($A81="",$M81="Yes",$H81="",$I81=""),"",IF(AND(BE$6&gt;=$H81,BE$6&lt;=$I81),IF(BE$6&lt;$H81+ROUNDUP(($I81-$H81+1)*$L81,0),2,1),""))</x:f>
      </x:c>
      <x:c r="BF81" s="35" t="str">
        <x:f>IF(OR($A81="",$M81="Yes",$H81="",$I81=""),"",IF(AND(BF$6&gt;=$H81,BF$6&lt;=$I81),IF(BF$6&lt;$H81+ROUNDUP(($I81-$H81+1)*$L81,0),2,1),""))</x:f>
      </x:c>
      <x:c r="BG81" s="35" t="str">
        <x:f>IF(OR($A81="",$M81="Yes",$H81="",$I81=""),"",IF(AND(BG$6&gt;=$H81,BG$6&lt;=$I81),IF(BG$6&lt;$H81+ROUNDUP(($I81-$H81+1)*$L81,0),2,1),""))</x:f>
      </x:c>
      <x:c r="BH81" s="35" t="str">
        <x:f>IF(OR($A81="",$M81="Yes",$H81="",$I81=""),"",IF(AND(BH$6&gt;=$H81,BH$6&lt;=$I81),IF(BH$6&lt;$H81+ROUNDUP(($I81-$H81+1)*$L81,0),2,1),""))</x:f>
      </x:c>
      <x:c r="BI81" s="35" t="str">
        <x:f>IF(OR($A81="",$M81="Yes",$H81="",$I81=""),"",IF(AND(BI$6&gt;=$H81,BI$6&lt;=$I81),IF(BI$6&lt;$H81+ROUNDUP(($I81-$H81+1)*$L81,0),2,1),""))</x:f>
      </x:c>
      <x:c r="BJ81" s="35" t="str">
        <x:f>IF(OR($A81="",$M81="Yes",$H81="",$I81=""),"",IF(AND(BJ$6&gt;=$H81,BJ$6&lt;=$I81),IF(BJ$6&lt;$H81+ROUNDUP(($I81-$H81+1)*$L81,0),2,1),""))</x:f>
      </x:c>
      <x:c r="BK81" s="35" t="str">
        <x:f>IF(OR($A81="",$M81="Yes",$H81="",$I81=""),"",IF(AND(BK$6&gt;=$H81,BK$6&lt;=$I81),IF(BK$6&lt;$H81+ROUNDUP(($I81-$H81+1)*$L81,0),2,1),""))</x:f>
      </x:c>
      <x:c r="BL81" s="35" t="str">
        <x:f>IF(OR($A81="",$M81="Yes",$H81="",$I81=""),"",IF(AND(BL$6&gt;=$H81,BL$6&lt;=$I81),IF(BL$6&lt;$H81+ROUNDUP(($I81-$H81+1)*$L81,0),2,1),""))</x:f>
      </x:c>
      <x:c r="BM81" s="35" t="str">
        <x:f>IF(OR($A81="",$M81="Yes",$H81="",$I81=""),"",IF(AND(BM$6&gt;=$H81,BM$6&lt;=$I81),IF(BM$6&lt;$H81+ROUNDUP(($I81-$H81+1)*$L81,0),2,1),""))</x:f>
      </x:c>
      <x:c r="BN81" s="35" t="str">
        <x:f>IF(OR($A81="",$M81="Yes",$H81="",$I81=""),"",IF(AND(BN$6&gt;=$H81,BN$6&lt;=$I81),IF(BN$6&lt;$H81+ROUNDUP(($I81-$H81+1)*$L81,0),2,1),""))</x:f>
      </x:c>
      <x:c r="BO81" s="35" t="str">
        <x:f>IF(OR($A81="",$M81="Yes",$H81="",$I81=""),"",IF(AND(BO$6&gt;=$H81,BO$6&lt;=$I81),IF(BO$6&lt;$H81+ROUNDUP(($I81-$H81+1)*$L81,0),2,1),""))</x:f>
      </x:c>
      <x:c r="BP81" s="35" t="str">
        <x:f>IF(OR($A81="",$M81="Yes",$H81="",$I81=""),"",IF(AND(BP$6&gt;=$H81,BP$6&lt;=$I81),IF(BP$6&lt;$H81+ROUNDUP(($I81-$H81+1)*$L81,0),2,1),""))</x:f>
      </x:c>
      <x:c r="BQ81" s="35" t="str">
        <x:f>IF(OR($A81="",$M81="Yes",$H81="",$I81=""),"",IF(AND(BQ$6&gt;=$H81,BQ$6&lt;=$I81),IF(BQ$6&lt;$H81+ROUNDUP(($I81-$H81+1)*$L81,0),2,1),""))</x:f>
      </x:c>
      <x:c r="BR81" s="35" t="str">
        <x:f>IF(OR($A81="",$M81="Yes",$H81="",$I81=""),"",IF(AND(BR$6&gt;=$H81,BR$6&lt;=$I81),IF(BR$6&lt;$H81+ROUNDUP(($I81-$H81+1)*$L81,0),2,1),""))</x:f>
      </x:c>
      <x:c r="BS81" s="35" t="str">
        <x:f>IF(OR($A81="",$M81="Yes",$H81="",$I81=""),"",IF(AND(BS$6&gt;=$H81,BS$6&lt;=$I81),IF(BS$6&lt;$H81+ROUNDUP(($I81-$H81+1)*$L81,0),2,1),""))</x:f>
      </x:c>
      <x:c r="BT81" s="35" t="str">
        <x:f>IF(OR($A81="",$M81="Yes",$H81="",$I81=""),"",IF(AND(BT$6&gt;=$H81,BT$6&lt;=$I81),IF(BT$6&lt;$H81+ROUNDUP(($I81-$H81+1)*$L81,0),2,1),""))</x:f>
      </x:c>
      <x:c r="BU81" s="35" t="str">
        <x:f>IF(OR($A81="",$M81="Yes",$H81="",$I81=""),"",IF(AND(BU$6&gt;=$H81,BU$6&lt;=$I81),IF(BU$6&lt;$H81+ROUNDUP(($I81-$H81+1)*$L81,0),2,1),""))</x:f>
      </x:c>
      <x:c r="BV81" s="35" t="str">
        <x:f>IF(OR($A81="",$M81="Yes",$H81="",$I81=""),"",IF(AND(BV$6&gt;=$H81,BV$6&lt;=$I81),IF(BV$6&lt;$H81+ROUNDUP(($I81-$H81+1)*$L81,0),2,1),""))</x:f>
      </x:c>
      <x:c r="BW81" s="35" t="str">
        <x:f>IF(OR($A81="",$M81="Yes",$H81="",$I81=""),"",IF(AND(BW$6&gt;=$H81,BW$6&lt;=$I81),IF(BW$6&lt;$H81+ROUNDUP(($I81-$H81+1)*$L81,0),2,1),""))</x:f>
      </x:c>
      <x:c r="BX81" s="35" t="str">
        <x:f>IF(OR($A81="",$M81="Yes",$H81="",$I81=""),"",IF(AND(BX$6&gt;=$H81,BX$6&lt;=$I81),IF(BX$6&lt;$H81+ROUNDUP(($I81-$H81+1)*$L81,0),2,1),""))</x:f>
      </x:c>
      <x:c r="BY81" s="35" t="str">
        <x:f>IF(OR($A81="",$M81="Yes",$H81="",$I81=""),"",IF(AND(BY$6&gt;=$H81,BY$6&lt;=$I81),IF(BY$6&lt;$H81+ROUNDUP(($I81-$H81+1)*$L81,0),2,1),""))</x:f>
      </x:c>
      <x:c r="BZ81" s="35" t="str">
        <x:f>IF(OR($A81="",$M81="Yes",$H81="",$I81=""),"",IF(AND(BZ$6&gt;=$H81,BZ$6&lt;=$I81),IF(BZ$6&lt;$H81+ROUNDUP(($I81-$H81+1)*$L81,0),2,1),""))</x:f>
      </x:c>
      <x:c r="CA81" s="35" t="str">
        <x:f>IF(OR($A81="",$M81="Yes",$H81="",$I81=""),"",IF(AND(CA$6&gt;=$H81,CA$6&lt;=$I81),IF(CA$6&lt;$H81+ROUNDUP(($I81-$H81+1)*$L81,0),2,1),""))</x:f>
      </x:c>
    </x:row>
    <x:row r="82" ht="24" customHeight="1">
      <x:c r="A82" s="5"/>
      <x:c r="B82" s="5"/>
      <x:c r="C82" s="5"/>
      <x:c r="D82" s="5"/>
      <x:c r="E82" s="5"/>
      <x:c r="F82" s="5"/>
      <x:c r="G82" s="5"/>
      <x:c r="H82" s="10"/>
      <x:c r="I82" s="10"/>
      <x:c r="J82" s="10"/>
      <x:c r="K82" s="10"/>
      <x:c r="L82" s="11"/>
      <x:c r="M82" s="5"/>
      <x:c r="N82" s="16" t="str">
        <x:f>IF(A82="","",IF(M82="Yes","Cancelled",IF(ISBLANK(L82),"Missing %",IF(L82&gt;=1,"Completed",IF(OR(L82&gt;0,NOT(ISBLANK(J82))),"In progress","Not started")))))</x:f>
      </x:c>
      <x:c r="O82" s="16" t="str">
        <x:f>IF(OR(A82="",N82="Completed",N82="Cancelled"),"",IF(ISBLANK(I82),"Missing deadline",IF(I82&lt;'Dashboard'!$B$5,"Overdue",IF(I82='Dashboard'!$B$5,"Due today",IF(I82&lt;='Dashboard'!$B$5+'Dashboard'!$B$6,"Due soon",IF(AND(N82="Not started",H82&lt;'Dashboard'!$B$5),"Starting late",""))))))</x:f>
      </x:c>
      <x:c r="P82" s="5"/>
      <x:c r="Q82" s="16" t="str">
        <x:f>IF(A82="","",IF(COUNTIFS('Tasks &amp; Gantt'!$A$7:$A$155,A82)&gt;1,"Duplicate task ID",IF(COUNTIFS('Campaigns &amp; Budget'!$A$7:$A$8,B82)&lt;&gt;1,"Unknown campaign",IF(OR(ISBLANK(H82),ISBLANK(I82),E82="",ISBLANK(L82)),"Missing dates / PIC / %",IF(OR(L82&lt;0,L82&gt;1),"Invalid completion",IF(I82&lt;H82,"Deadline before start",IF(AND(NOT(ISBLANK(K82)),L82&lt;&gt;1),"Finish entered but not 100%",IF(AND(NOT(ISBLANK(J82)),NOT(ISBLANK(K82)),K82&lt;J82),"Finish before start",""))))))))</x:f>
      </x:c>
      <x:c r="T82" s="35" t="str">
        <x:f>IF(OR($A82="",$M82="Yes",$H82="",$I82=""),"",IF(AND(T$6&gt;=$H82,T$6&lt;=$I82),IF(T$6&lt;$H82+ROUNDUP(($I82-$H82+1)*$L82,0),2,1),""))</x:f>
      </x:c>
      <x:c r="U82" s="35" t="str">
        <x:f>IF(OR($A82="",$M82="Yes",$H82="",$I82=""),"",IF(AND(U$6&gt;=$H82,U$6&lt;=$I82),IF(U$6&lt;$H82+ROUNDUP(($I82-$H82+1)*$L82,0),2,1),""))</x:f>
      </x:c>
      <x:c r="V82" s="35" t="str">
        <x:f>IF(OR($A82="",$M82="Yes",$H82="",$I82=""),"",IF(AND(V$6&gt;=$H82,V$6&lt;=$I82),IF(V$6&lt;$H82+ROUNDUP(($I82-$H82+1)*$L82,0),2,1),""))</x:f>
      </x:c>
      <x:c r="W82" s="35" t="str">
        <x:f>IF(OR($A82="",$M82="Yes",$H82="",$I82=""),"",IF(AND(W$6&gt;=$H82,W$6&lt;=$I82),IF(W$6&lt;$H82+ROUNDUP(($I82-$H82+1)*$L82,0),2,1),""))</x:f>
      </x:c>
      <x:c r="X82" s="35" t="str">
        <x:f>IF(OR($A82="",$M82="Yes",$H82="",$I82=""),"",IF(AND(X$6&gt;=$H82,X$6&lt;=$I82),IF(X$6&lt;$H82+ROUNDUP(($I82-$H82+1)*$L82,0),2,1),""))</x:f>
      </x:c>
      <x:c r="Y82" s="35" t="str">
        <x:f>IF(OR($A82="",$M82="Yes",$H82="",$I82=""),"",IF(AND(Y$6&gt;=$H82,Y$6&lt;=$I82),IF(Y$6&lt;$H82+ROUNDUP(($I82-$H82+1)*$L82,0),2,1),""))</x:f>
      </x:c>
      <x:c r="Z82" s="35" t="str">
        <x:f>IF(OR($A82="",$M82="Yes",$H82="",$I82=""),"",IF(AND(Z$6&gt;=$H82,Z$6&lt;=$I82),IF(Z$6&lt;$H82+ROUNDUP(($I82-$H82+1)*$L82,0),2,1),""))</x:f>
      </x:c>
      <x:c r="AA82" s="35" t="str">
        <x:f>IF(OR($A82="",$M82="Yes",$H82="",$I82=""),"",IF(AND(AA$6&gt;=$H82,AA$6&lt;=$I82),IF(AA$6&lt;$H82+ROUNDUP(($I82-$H82+1)*$L82,0),2,1),""))</x:f>
      </x:c>
      <x:c r="AB82" s="35" t="str">
        <x:f>IF(OR($A82="",$M82="Yes",$H82="",$I82=""),"",IF(AND(AB$6&gt;=$H82,AB$6&lt;=$I82),IF(AB$6&lt;$H82+ROUNDUP(($I82-$H82+1)*$L82,0),2,1),""))</x:f>
      </x:c>
      <x:c r="AC82" s="35" t="str">
        <x:f>IF(OR($A82="",$M82="Yes",$H82="",$I82=""),"",IF(AND(AC$6&gt;=$H82,AC$6&lt;=$I82),IF(AC$6&lt;$H82+ROUNDUP(($I82-$H82+1)*$L82,0),2,1),""))</x:f>
      </x:c>
      <x:c r="AD82" s="35" t="str">
        <x:f>IF(OR($A82="",$M82="Yes",$H82="",$I82=""),"",IF(AND(AD$6&gt;=$H82,AD$6&lt;=$I82),IF(AD$6&lt;$H82+ROUNDUP(($I82-$H82+1)*$L82,0),2,1),""))</x:f>
      </x:c>
      <x:c r="AE82" s="35" t="str">
        <x:f>IF(OR($A82="",$M82="Yes",$H82="",$I82=""),"",IF(AND(AE$6&gt;=$H82,AE$6&lt;=$I82),IF(AE$6&lt;$H82+ROUNDUP(($I82-$H82+1)*$L82,0),2,1),""))</x:f>
      </x:c>
      <x:c r="AF82" s="35" t="str">
        <x:f>IF(OR($A82="",$M82="Yes",$H82="",$I82=""),"",IF(AND(AF$6&gt;=$H82,AF$6&lt;=$I82),IF(AF$6&lt;$H82+ROUNDUP(($I82-$H82+1)*$L82,0),2,1),""))</x:f>
      </x:c>
      <x:c r="AG82" s="35" t="str">
        <x:f>IF(OR($A82="",$M82="Yes",$H82="",$I82=""),"",IF(AND(AG$6&gt;=$H82,AG$6&lt;=$I82),IF(AG$6&lt;$H82+ROUNDUP(($I82-$H82+1)*$L82,0),2,1),""))</x:f>
      </x:c>
      <x:c r="AH82" s="35" t="str">
        <x:f>IF(OR($A82="",$M82="Yes",$H82="",$I82=""),"",IF(AND(AH$6&gt;=$H82,AH$6&lt;=$I82),IF(AH$6&lt;$H82+ROUNDUP(($I82-$H82+1)*$L82,0),2,1),""))</x:f>
      </x:c>
      <x:c r="AI82" s="35" t="str">
        <x:f>IF(OR($A82="",$M82="Yes",$H82="",$I82=""),"",IF(AND(AI$6&gt;=$H82,AI$6&lt;=$I82),IF(AI$6&lt;$H82+ROUNDUP(($I82-$H82+1)*$L82,0),2,1),""))</x:f>
      </x:c>
      <x:c r="AJ82" s="35" t="str">
        <x:f>IF(OR($A82="",$M82="Yes",$H82="",$I82=""),"",IF(AND(AJ$6&gt;=$H82,AJ$6&lt;=$I82),IF(AJ$6&lt;$H82+ROUNDUP(($I82-$H82+1)*$L82,0),2,1),""))</x:f>
      </x:c>
      <x:c r="AK82" s="35" t="str">
        <x:f>IF(OR($A82="",$M82="Yes",$H82="",$I82=""),"",IF(AND(AK$6&gt;=$H82,AK$6&lt;=$I82),IF(AK$6&lt;$H82+ROUNDUP(($I82-$H82+1)*$L82,0),2,1),""))</x:f>
      </x:c>
      <x:c r="AL82" s="35" t="str">
        <x:f>IF(OR($A82="",$M82="Yes",$H82="",$I82=""),"",IF(AND(AL$6&gt;=$H82,AL$6&lt;=$I82),IF(AL$6&lt;$H82+ROUNDUP(($I82-$H82+1)*$L82,0),2,1),""))</x:f>
      </x:c>
      <x:c r="AM82" s="35" t="str">
        <x:f>IF(OR($A82="",$M82="Yes",$H82="",$I82=""),"",IF(AND(AM$6&gt;=$H82,AM$6&lt;=$I82),IF(AM$6&lt;$H82+ROUNDUP(($I82-$H82+1)*$L82,0),2,1),""))</x:f>
      </x:c>
      <x:c r="AN82" s="35" t="str">
        <x:f>IF(OR($A82="",$M82="Yes",$H82="",$I82=""),"",IF(AND(AN$6&gt;=$H82,AN$6&lt;=$I82),IF(AN$6&lt;$H82+ROUNDUP(($I82-$H82+1)*$L82,0),2,1),""))</x:f>
      </x:c>
      <x:c r="AO82" s="35" t="str">
        <x:f>IF(OR($A82="",$M82="Yes",$H82="",$I82=""),"",IF(AND(AO$6&gt;=$H82,AO$6&lt;=$I82),IF(AO$6&lt;$H82+ROUNDUP(($I82-$H82+1)*$L82,0),2,1),""))</x:f>
      </x:c>
      <x:c r="AP82" s="35" t="str">
        <x:f>IF(OR($A82="",$M82="Yes",$H82="",$I82=""),"",IF(AND(AP$6&gt;=$H82,AP$6&lt;=$I82),IF(AP$6&lt;$H82+ROUNDUP(($I82-$H82+1)*$L82,0),2,1),""))</x:f>
      </x:c>
      <x:c r="AQ82" s="35" t="str">
        <x:f>IF(OR($A82="",$M82="Yes",$H82="",$I82=""),"",IF(AND(AQ$6&gt;=$H82,AQ$6&lt;=$I82),IF(AQ$6&lt;$H82+ROUNDUP(($I82-$H82+1)*$L82,0),2,1),""))</x:f>
      </x:c>
      <x:c r="AR82" s="35" t="str">
        <x:f>IF(OR($A82="",$M82="Yes",$H82="",$I82=""),"",IF(AND(AR$6&gt;=$H82,AR$6&lt;=$I82),IF(AR$6&lt;$H82+ROUNDUP(($I82-$H82+1)*$L82,0),2,1),""))</x:f>
      </x:c>
      <x:c r="AS82" s="35" t="str">
        <x:f>IF(OR($A82="",$M82="Yes",$H82="",$I82=""),"",IF(AND(AS$6&gt;=$H82,AS$6&lt;=$I82),IF(AS$6&lt;$H82+ROUNDUP(($I82-$H82+1)*$L82,0),2,1),""))</x:f>
      </x:c>
      <x:c r="AT82" s="35" t="str">
        <x:f>IF(OR($A82="",$M82="Yes",$H82="",$I82=""),"",IF(AND(AT$6&gt;=$H82,AT$6&lt;=$I82),IF(AT$6&lt;$H82+ROUNDUP(($I82-$H82+1)*$L82,0),2,1),""))</x:f>
      </x:c>
      <x:c r="AU82" s="35" t="str">
        <x:f>IF(OR($A82="",$M82="Yes",$H82="",$I82=""),"",IF(AND(AU$6&gt;=$H82,AU$6&lt;=$I82),IF(AU$6&lt;$H82+ROUNDUP(($I82-$H82+1)*$L82,0),2,1),""))</x:f>
      </x:c>
      <x:c r="AV82" s="35" t="str">
        <x:f>IF(OR($A82="",$M82="Yes",$H82="",$I82=""),"",IF(AND(AV$6&gt;=$H82,AV$6&lt;=$I82),IF(AV$6&lt;$H82+ROUNDUP(($I82-$H82+1)*$L82,0),2,1),""))</x:f>
      </x:c>
      <x:c r="AW82" s="35" t="str">
        <x:f>IF(OR($A82="",$M82="Yes",$H82="",$I82=""),"",IF(AND(AW$6&gt;=$H82,AW$6&lt;=$I82),IF(AW$6&lt;$H82+ROUNDUP(($I82-$H82+1)*$L82,0),2,1),""))</x:f>
      </x:c>
      <x:c r="AX82" s="35" t="str">
        <x:f>IF(OR($A82="",$M82="Yes",$H82="",$I82=""),"",IF(AND(AX$6&gt;=$H82,AX$6&lt;=$I82),IF(AX$6&lt;$H82+ROUNDUP(($I82-$H82+1)*$L82,0),2,1),""))</x:f>
      </x:c>
      <x:c r="AY82" s="35" t="str">
        <x:f>IF(OR($A82="",$M82="Yes",$H82="",$I82=""),"",IF(AND(AY$6&gt;=$H82,AY$6&lt;=$I82),IF(AY$6&lt;$H82+ROUNDUP(($I82-$H82+1)*$L82,0),2,1),""))</x:f>
      </x:c>
      <x:c r="AZ82" s="35" t="str">
        <x:f>IF(OR($A82="",$M82="Yes",$H82="",$I82=""),"",IF(AND(AZ$6&gt;=$H82,AZ$6&lt;=$I82),IF(AZ$6&lt;$H82+ROUNDUP(($I82-$H82+1)*$L82,0),2,1),""))</x:f>
      </x:c>
      <x:c r="BA82" s="35" t="str">
        <x:f>IF(OR($A82="",$M82="Yes",$H82="",$I82=""),"",IF(AND(BA$6&gt;=$H82,BA$6&lt;=$I82),IF(BA$6&lt;$H82+ROUNDUP(($I82-$H82+1)*$L82,0),2,1),""))</x:f>
      </x:c>
      <x:c r="BB82" s="35" t="str">
        <x:f>IF(OR($A82="",$M82="Yes",$H82="",$I82=""),"",IF(AND(BB$6&gt;=$H82,BB$6&lt;=$I82),IF(BB$6&lt;$H82+ROUNDUP(($I82-$H82+1)*$L82,0),2,1),""))</x:f>
      </x:c>
      <x:c r="BC82" s="35" t="str">
        <x:f>IF(OR($A82="",$M82="Yes",$H82="",$I82=""),"",IF(AND(BC$6&gt;=$H82,BC$6&lt;=$I82),IF(BC$6&lt;$H82+ROUNDUP(($I82-$H82+1)*$L82,0),2,1),""))</x:f>
      </x:c>
      <x:c r="BD82" s="35" t="str">
        <x:f>IF(OR($A82="",$M82="Yes",$H82="",$I82=""),"",IF(AND(BD$6&gt;=$H82,BD$6&lt;=$I82),IF(BD$6&lt;$H82+ROUNDUP(($I82-$H82+1)*$L82,0),2,1),""))</x:f>
      </x:c>
      <x:c r="BE82" s="35" t="str">
        <x:f>IF(OR($A82="",$M82="Yes",$H82="",$I82=""),"",IF(AND(BE$6&gt;=$H82,BE$6&lt;=$I82),IF(BE$6&lt;$H82+ROUNDUP(($I82-$H82+1)*$L82,0),2,1),""))</x:f>
      </x:c>
      <x:c r="BF82" s="35" t="str">
        <x:f>IF(OR($A82="",$M82="Yes",$H82="",$I82=""),"",IF(AND(BF$6&gt;=$H82,BF$6&lt;=$I82),IF(BF$6&lt;$H82+ROUNDUP(($I82-$H82+1)*$L82,0),2,1),""))</x:f>
      </x:c>
      <x:c r="BG82" s="35" t="str">
        <x:f>IF(OR($A82="",$M82="Yes",$H82="",$I82=""),"",IF(AND(BG$6&gt;=$H82,BG$6&lt;=$I82),IF(BG$6&lt;$H82+ROUNDUP(($I82-$H82+1)*$L82,0),2,1),""))</x:f>
      </x:c>
      <x:c r="BH82" s="35" t="str">
        <x:f>IF(OR($A82="",$M82="Yes",$H82="",$I82=""),"",IF(AND(BH$6&gt;=$H82,BH$6&lt;=$I82),IF(BH$6&lt;$H82+ROUNDUP(($I82-$H82+1)*$L82,0),2,1),""))</x:f>
      </x:c>
      <x:c r="BI82" s="35" t="str">
        <x:f>IF(OR($A82="",$M82="Yes",$H82="",$I82=""),"",IF(AND(BI$6&gt;=$H82,BI$6&lt;=$I82),IF(BI$6&lt;$H82+ROUNDUP(($I82-$H82+1)*$L82,0),2,1),""))</x:f>
      </x:c>
      <x:c r="BJ82" s="35" t="str">
        <x:f>IF(OR($A82="",$M82="Yes",$H82="",$I82=""),"",IF(AND(BJ$6&gt;=$H82,BJ$6&lt;=$I82),IF(BJ$6&lt;$H82+ROUNDUP(($I82-$H82+1)*$L82,0),2,1),""))</x:f>
      </x:c>
      <x:c r="BK82" s="35" t="str">
        <x:f>IF(OR($A82="",$M82="Yes",$H82="",$I82=""),"",IF(AND(BK$6&gt;=$H82,BK$6&lt;=$I82),IF(BK$6&lt;$H82+ROUNDUP(($I82-$H82+1)*$L82,0),2,1),""))</x:f>
      </x:c>
      <x:c r="BL82" s="35" t="str">
        <x:f>IF(OR($A82="",$M82="Yes",$H82="",$I82=""),"",IF(AND(BL$6&gt;=$H82,BL$6&lt;=$I82),IF(BL$6&lt;$H82+ROUNDUP(($I82-$H82+1)*$L82,0),2,1),""))</x:f>
      </x:c>
      <x:c r="BM82" s="35" t="str">
        <x:f>IF(OR($A82="",$M82="Yes",$H82="",$I82=""),"",IF(AND(BM$6&gt;=$H82,BM$6&lt;=$I82),IF(BM$6&lt;$H82+ROUNDUP(($I82-$H82+1)*$L82,0),2,1),""))</x:f>
      </x:c>
      <x:c r="BN82" s="35" t="str">
        <x:f>IF(OR($A82="",$M82="Yes",$H82="",$I82=""),"",IF(AND(BN$6&gt;=$H82,BN$6&lt;=$I82),IF(BN$6&lt;$H82+ROUNDUP(($I82-$H82+1)*$L82,0),2,1),""))</x:f>
      </x:c>
      <x:c r="BO82" s="35" t="str">
        <x:f>IF(OR($A82="",$M82="Yes",$H82="",$I82=""),"",IF(AND(BO$6&gt;=$H82,BO$6&lt;=$I82),IF(BO$6&lt;$H82+ROUNDUP(($I82-$H82+1)*$L82,0),2,1),""))</x:f>
      </x:c>
      <x:c r="BP82" s="35" t="str">
        <x:f>IF(OR($A82="",$M82="Yes",$H82="",$I82=""),"",IF(AND(BP$6&gt;=$H82,BP$6&lt;=$I82),IF(BP$6&lt;$H82+ROUNDUP(($I82-$H82+1)*$L82,0),2,1),""))</x:f>
      </x:c>
      <x:c r="BQ82" s="35" t="str">
        <x:f>IF(OR($A82="",$M82="Yes",$H82="",$I82=""),"",IF(AND(BQ$6&gt;=$H82,BQ$6&lt;=$I82),IF(BQ$6&lt;$H82+ROUNDUP(($I82-$H82+1)*$L82,0),2,1),""))</x:f>
      </x:c>
      <x:c r="BR82" s="35" t="str">
        <x:f>IF(OR($A82="",$M82="Yes",$H82="",$I82=""),"",IF(AND(BR$6&gt;=$H82,BR$6&lt;=$I82),IF(BR$6&lt;$H82+ROUNDUP(($I82-$H82+1)*$L82,0),2,1),""))</x:f>
      </x:c>
      <x:c r="BS82" s="35" t="str">
        <x:f>IF(OR($A82="",$M82="Yes",$H82="",$I82=""),"",IF(AND(BS$6&gt;=$H82,BS$6&lt;=$I82),IF(BS$6&lt;$H82+ROUNDUP(($I82-$H82+1)*$L82,0),2,1),""))</x:f>
      </x:c>
      <x:c r="BT82" s="35" t="str">
        <x:f>IF(OR($A82="",$M82="Yes",$H82="",$I82=""),"",IF(AND(BT$6&gt;=$H82,BT$6&lt;=$I82),IF(BT$6&lt;$H82+ROUNDUP(($I82-$H82+1)*$L82,0),2,1),""))</x:f>
      </x:c>
      <x:c r="BU82" s="35" t="str">
        <x:f>IF(OR($A82="",$M82="Yes",$H82="",$I82=""),"",IF(AND(BU$6&gt;=$H82,BU$6&lt;=$I82),IF(BU$6&lt;$H82+ROUNDUP(($I82-$H82+1)*$L82,0),2,1),""))</x:f>
      </x:c>
      <x:c r="BV82" s="35" t="str">
        <x:f>IF(OR($A82="",$M82="Yes",$H82="",$I82=""),"",IF(AND(BV$6&gt;=$H82,BV$6&lt;=$I82),IF(BV$6&lt;$H82+ROUNDUP(($I82-$H82+1)*$L82,0),2,1),""))</x:f>
      </x:c>
      <x:c r="BW82" s="35" t="str">
        <x:f>IF(OR($A82="",$M82="Yes",$H82="",$I82=""),"",IF(AND(BW$6&gt;=$H82,BW$6&lt;=$I82),IF(BW$6&lt;$H82+ROUNDUP(($I82-$H82+1)*$L82,0),2,1),""))</x:f>
      </x:c>
      <x:c r="BX82" s="35" t="str">
        <x:f>IF(OR($A82="",$M82="Yes",$H82="",$I82=""),"",IF(AND(BX$6&gt;=$H82,BX$6&lt;=$I82),IF(BX$6&lt;$H82+ROUNDUP(($I82-$H82+1)*$L82,0),2,1),""))</x:f>
      </x:c>
      <x:c r="BY82" s="35" t="str">
        <x:f>IF(OR($A82="",$M82="Yes",$H82="",$I82=""),"",IF(AND(BY$6&gt;=$H82,BY$6&lt;=$I82),IF(BY$6&lt;$H82+ROUNDUP(($I82-$H82+1)*$L82,0),2,1),""))</x:f>
      </x:c>
      <x:c r="BZ82" s="35" t="str">
        <x:f>IF(OR($A82="",$M82="Yes",$H82="",$I82=""),"",IF(AND(BZ$6&gt;=$H82,BZ$6&lt;=$I82),IF(BZ$6&lt;$H82+ROUNDUP(($I82-$H82+1)*$L82,0),2,1),""))</x:f>
      </x:c>
      <x:c r="CA82" s="35" t="str">
        <x:f>IF(OR($A82="",$M82="Yes",$H82="",$I82=""),"",IF(AND(CA$6&gt;=$H82,CA$6&lt;=$I82),IF(CA$6&lt;$H82+ROUNDUP(($I82-$H82+1)*$L82,0),2,1),""))</x:f>
      </x:c>
    </x:row>
    <x:row r="83" ht="24" customHeight="1">
      <x:c r="A83" s="5"/>
      <x:c r="B83" s="5"/>
      <x:c r="C83" s="5"/>
      <x:c r="D83" s="5"/>
      <x:c r="E83" s="5"/>
      <x:c r="F83" s="5"/>
      <x:c r="G83" s="5"/>
      <x:c r="H83" s="10"/>
      <x:c r="I83" s="10"/>
      <x:c r="J83" s="10"/>
      <x:c r="K83" s="10"/>
      <x:c r="L83" s="11"/>
      <x:c r="M83" s="5"/>
      <x:c r="N83" s="16" t="str">
        <x:f>IF(A83="","",IF(M83="Yes","Cancelled",IF(ISBLANK(L83),"Missing %",IF(L83&gt;=1,"Completed",IF(OR(L83&gt;0,NOT(ISBLANK(J83))),"In progress","Not started")))))</x:f>
      </x:c>
      <x:c r="O83" s="16" t="str">
        <x:f>IF(OR(A83="",N83="Completed",N83="Cancelled"),"",IF(ISBLANK(I83),"Missing deadline",IF(I83&lt;'Dashboard'!$B$5,"Overdue",IF(I83='Dashboard'!$B$5,"Due today",IF(I83&lt;='Dashboard'!$B$5+'Dashboard'!$B$6,"Due soon",IF(AND(N83="Not started",H83&lt;'Dashboard'!$B$5),"Starting late",""))))))</x:f>
      </x:c>
      <x:c r="P83" s="5"/>
      <x:c r="Q83" s="16" t="str">
        <x:f>IF(A83="","",IF(COUNTIFS('Tasks &amp; Gantt'!$A$7:$A$155,A83)&gt;1,"Duplicate task ID",IF(COUNTIFS('Campaigns &amp; Budget'!$A$7:$A$8,B83)&lt;&gt;1,"Unknown campaign",IF(OR(ISBLANK(H83),ISBLANK(I83),E83="",ISBLANK(L83)),"Missing dates / PIC / %",IF(OR(L83&lt;0,L83&gt;1),"Invalid completion",IF(I83&lt;H83,"Deadline before start",IF(AND(NOT(ISBLANK(K83)),L83&lt;&gt;1),"Finish entered but not 100%",IF(AND(NOT(ISBLANK(J83)),NOT(ISBLANK(K83)),K83&lt;J83),"Finish before start",""))))))))</x:f>
      </x:c>
      <x:c r="T83" s="35" t="str">
        <x:f>IF(OR($A83="",$M83="Yes",$H83="",$I83=""),"",IF(AND(T$6&gt;=$H83,T$6&lt;=$I83),IF(T$6&lt;$H83+ROUNDUP(($I83-$H83+1)*$L83,0),2,1),""))</x:f>
      </x:c>
      <x:c r="U83" s="35" t="str">
        <x:f>IF(OR($A83="",$M83="Yes",$H83="",$I83=""),"",IF(AND(U$6&gt;=$H83,U$6&lt;=$I83),IF(U$6&lt;$H83+ROUNDUP(($I83-$H83+1)*$L83,0),2,1),""))</x:f>
      </x:c>
      <x:c r="V83" s="35" t="str">
        <x:f>IF(OR($A83="",$M83="Yes",$H83="",$I83=""),"",IF(AND(V$6&gt;=$H83,V$6&lt;=$I83),IF(V$6&lt;$H83+ROUNDUP(($I83-$H83+1)*$L83,0),2,1),""))</x:f>
      </x:c>
      <x:c r="W83" s="35" t="str">
        <x:f>IF(OR($A83="",$M83="Yes",$H83="",$I83=""),"",IF(AND(W$6&gt;=$H83,W$6&lt;=$I83),IF(W$6&lt;$H83+ROUNDUP(($I83-$H83+1)*$L83,0),2,1),""))</x:f>
      </x:c>
      <x:c r="X83" s="35" t="str">
        <x:f>IF(OR($A83="",$M83="Yes",$H83="",$I83=""),"",IF(AND(X$6&gt;=$H83,X$6&lt;=$I83),IF(X$6&lt;$H83+ROUNDUP(($I83-$H83+1)*$L83,0),2,1),""))</x:f>
      </x:c>
      <x:c r="Y83" s="35" t="str">
        <x:f>IF(OR($A83="",$M83="Yes",$H83="",$I83=""),"",IF(AND(Y$6&gt;=$H83,Y$6&lt;=$I83),IF(Y$6&lt;$H83+ROUNDUP(($I83-$H83+1)*$L83,0),2,1),""))</x:f>
      </x:c>
      <x:c r="Z83" s="35" t="str">
        <x:f>IF(OR($A83="",$M83="Yes",$H83="",$I83=""),"",IF(AND(Z$6&gt;=$H83,Z$6&lt;=$I83),IF(Z$6&lt;$H83+ROUNDUP(($I83-$H83+1)*$L83,0),2,1),""))</x:f>
      </x:c>
      <x:c r="AA83" s="35" t="str">
        <x:f>IF(OR($A83="",$M83="Yes",$H83="",$I83=""),"",IF(AND(AA$6&gt;=$H83,AA$6&lt;=$I83),IF(AA$6&lt;$H83+ROUNDUP(($I83-$H83+1)*$L83,0),2,1),""))</x:f>
      </x:c>
      <x:c r="AB83" s="35" t="str">
        <x:f>IF(OR($A83="",$M83="Yes",$H83="",$I83=""),"",IF(AND(AB$6&gt;=$H83,AB$6&lt;=$I83),IF(AB$6&lt;$H83+ROUNDUP(($I83-$H83+1)*$L83,0),2,1),""))</x:f>
      </x:c>
      <x:c r="AC83" s="35" t="str">
        <x:f>IF(OR($A83="",$M83="Yes",$H83="",$I83=""),"",IF(AND(AC$6&gt;=$H83,AC$6&lt;=$I83),IF(AC$6&lt;$H83+ROUNDUP(($I83-$H83+1)*$L83,0),2,1),""))</x:f>
      </x:c>
      <x:c r="AD83" s="35" t="str">
        <x:f>IF(OR($A83="",$M83="Yes",$H83="",$I83=""),"",IF(AND(AD$6&gt;=$H83,AD$6&lt;=$I83),IF(AD$6&lt;$H83+ROUNDUP(($I83-$H83+1)*$L83,0),2,1),""))</x:f>
      </x:c>
      <x:c r="AE83" s="35" t="str">
        <x:f>IF(OR($A83="",$M83="Yes",$H83="",$I83=""),"",IF(AND(AE$6&gt;=$H83,AE$6&lt;=$I83),IF(AE$6&lt;$H83+ROUNDUP(($I83-$H83+1)*$L83,0),2,1),""))</x:f>
      </x:c>
      <x:c r="AF83" s="35" t="str">
        <x:f>IF(OR($A83="",$M83="Yes",$H83="",$I83=""),"",IF(AND(AF$6&gt;=$H83,AF$6&lt;=$I83),IF(AF$6&lt;$H83+ROUNDUP(($I83-$H83+1)*$L83,0),2,1),""))</x:f>
      </x:c>
      <x:c r="AG83" s="35" t="str">
        <x:f>IF(OR($A83="",$M83="Yes",$H83="",$I83=""),"",IF(AND(AG$6&gt;=$H83,AG$6&lt;=$I83),IF(AG$6&lt;$H83+ROUNDUP(($I83-$H83+1)*$L83,0),2,1),""))</x:f>
      </x:c>
      <x:c r="AH83" s="35" t="str">
        <x:f>IF(OR($A83="",$M83="Yes",$H83="",$I83=""),"",IF(AND(AH$6&gt;=$H83,AH$6&lt;=$I83),IF(AH$6&lt;$H83+ROUNDUP(($I83-$H83+1)*$L83,0),2,1),""))</x:f>
      </x:c>
      <x:c r="AI83" s="35" t="str">
        <x:f>IF(OR($A83="",$M83="Yes",$H83="",$I83=""),"",IF(AND(AI$6&gt;=$H83,AI$6&lt;=$I83),IF(AI$6&lt;$H83+ROUNDUP(($I83-$H83+1)*$L83,0),2,1),""))</x:f>
      </x:c>
      <x:c r="AJ83" s="35" t="str">
        <x:f>IF(OR($A83="",$M83="Yes",$H83="",$I83=""),"",IF(AND(AJ$6&gt;=$H83,AJ$6&lt;=$I83),IF(AJ$6&lt;$H83+ROUNDUP(($I83-$H83+1)*$L83,0),2,1),""))</x:f>
      </x:c>
      <x:c r="AK83" s="35" t="str">
        <x:f>IF(OR($A83="",$M83="Yes",$H83="",$I83=""),"",IF(AND(AK$6&gt;=$H83,AK$6&lt;=$I83),IF(AK$6&lt;$H83+ROUNDUP(($I83-$H83+1)*$L83,0),2,1),""))</x:f>
      </x:c>
      <x:c r="AL83" s="35" t="str">
        <x:f>IF(OR($A83="",$M83="Yes",$H83="",$I83=""),"",IF(AND(AL$6&gt;=$H83,AL$6&lt;=$I83),IF(AL$6&lt;$H83+ROUNDUP(($I83-$H83+1)*$L83,0),2,1),""))</x:f>
      </x:c>
      <x:c r="AM83" s="35" t="str">
        <x:f>IF(OR($A83="",$M83="Yes",$H83="",$I83=""),"",IF(AND(AM$6&gt;=$H83,AM$6&lt;=$I83),IF(AM$6&lt;$H83+ROUNDUP(($I83-$H83+1)*$L83,0),2,1),""))</x:f>
      </x:c>
      <x:c r="AN83" s="35" t="str">
        <x:f>IF(OR($A83="",$M83="Yes",$H83="",$I83=""),"",IF(AND(AN$6&gt;=$H83,AN$6&lt;=$I83),IF(AN$6&lt;$H83+ROUNDUP(($I83-$H83+1)*$L83,0),2,1),""))</x:f>
      </x:c>
      <x:c r="AO83" s="35" t="str">
        <x:f>IF(OR($A83="",$M83="Yes",$H83="",$I83=""),"",IF(AND(AO$6&gt;=$H83,AO$6&lt;=$I83),IF(AO$6&lt;$H83+ROUNDUP(($I83-$H83+1)*$L83,0),2,1),""))</x:f>
      </x:c>
      <x:c r="AP83" s="35" t="str">
        <x:f>IF(OR($A83="",$M83="Yes",$H83="",$I83=""),"",IF(AND(AP$6&gt;=$H83,AP$6&lt;=$I83),IF(AP$6&lt;$H83+ROUNDUP(($I83-$H83+1)*$L83,0),2,1),""))</x:f>
      </x:c>
      <x:c r="AQ83" s="35" t="str">
        <x:f>IF(OR($A83="",$M83="Yes",$H83="",$I83=""),"",IF(AND(AQ$6&gt;=$H83,AQ$6&lt;=$I83),IF(AQ$6&lt;$H83+ROUNDUP(($I83-$H83+1)*$L83,0),2,1),""))</x:f>
      </x:c>
      <x:c r="AR83" s="35" t="str">
        <x:f>IF(OR($A83="",$M83="Yes",$H83="",$I83=""),"",IF(AND(AR$6&gt;=$H83,AR$6&lt;=$I83),IF(AR$6&lt;$H83+ROUNDUP(($I83-$H83+1)*$L83,0),2,1),""))</x:f>
      </x:c>
      <x:c r="AS83" s="35" t="str">
        <x:f>IF(OR($A83="",$M83="Yes",$H83="",$I83=""),"",IF(AND(AS$6&gt;=$H83,AS$6&lt;=$I83),IF(AS$6&lt;$H83+ROUNDUP(($I83-$H83+1)*$L83,0),2,1),""))</x:f>
      </x:c>
      <x:c r="AT83" s="35" t="str">
        <x:f>IF(OR($A83="",$M83="Yes",$H83="",$I83=""),"",IF(AND(AT$6&gt;=$H83,AT$6&lt;=$I83),IF(AT$6&lt;$H83+ROUNDUP(($I83-$H83+1)*$L83,0),2,1),""))</x:f>
      </x:c>
      <x:c r="AU83" s="35" t="str">
        <x:f>IF(OR($A83="",$M83="Yes",$H83="",$I83=""),"",IF(AND(AU$6&gt;=$H83,AU$6&lt;=$I83),IF(AU$6&lt;$H83+ROUNDUP(($I83-$H83+1)*$L83,0),2,1),""))</x:f>
      </x:c>
      <x:c r="AV83" s="35" t="str">
        <x:f>IF(OR($A83="",$M83="Yes",$H83="",$I83=""),"",IF(AND(AV$6&gt;=$H83,AV$6&lt;=$I83),IF(AV$6&lt;$H83+ROUNDUP(($I83-$H83+1)*$L83,0),2,1),""))</x:f>
      </x:c>
      <x:c r="AW83" s="35" t="str">
        <x:f>IF(OR($A83="",$M83="Yes",$H83="",$I83=""),"",IF(AND(AW$6&gt;=$H83,AW$6&lt;=$I83),IF(AW$6&lt;$H83+ROUNDUP(($I83-$H83+1)*$L83,0),2,1),""))</x:f>
      </x:c>
      <x:c r="AX83" s="35" t="str">
        <x:f>IF(OR($A83="",$M83="Yes",$H83="",$I83=""),"",IF(AND(AX$6&gt;=$H83,AX$6&lt;=$I83),IF(AX$6&lt;$H83+ROUNDUP(($I83-$H83+1)*$L83,0),2,1),""))</x:f>
      </x:c>
      <x:c r="AY83" s="35" t="str">
        <x:f>IF(OR($A83="",$M83="Yes",$H83="",$I83=""),"",IF(AND(AY$6&gt;=$H83,AY$6&lt;=$I83),IF(AY$6&lt;$H83+ROUNDUP(($I83-$H83+1)*$L83,0),2,1),""))</x:f>
      </x:c>
      <x:c r="AZ83" s="35" t="str">
        <x:f>IF(OR($A83="",$M83="Yes",$H83="",$I83=""),"",IF(AND(AZ$6&gt;=$H83,AZ$6&lt;=$I83),IF(AZ$6&lt;$H83+ROUNDUP(($I83-$H83+1)*$L83,0),2,1),""))</x:f>
      </x:c>
      <x:c r="BA83" s="35" t="str">
        <x:f>IF(OR($A83="",$M83="Yes",$H83="",$I83=""),"",IF(AND(BA$6&gt;=$H83,BA$6&lt;=$I83),IF(BA$6&lt;$H83+ROUNDUP(($I83-$H83+1)*$L83,0),2,1),""))</x:f>
      </x:c>
      <x:c r="BB83" s="35" t="str">
        <x:f>IF(OR($A83="",$M83="Yes",$H83="",$I83=""),"",IF(AND(BB$6&gt;=$H83,BB$6&lt;=$I83),IF(BB$6&lt;$H83+ROUNDUP(($I83-$H83+1)*$L83,0),2,1),""))</x:f>
      </x:c>
      <x:c r="BC83" s="35" t="str">
        <x:f>IF(OR($A83="",$M83="Yes",$H83="",$I83=""),"",IF(AND(BC$6&gt;=$H83,BC$6&lt;=$I83),IF(BC$6&lt;$H83+ROUNDUP(($I83-$H83+1)*$L83,0),2,1),""))</x:f>
      </x:c>
      <x:c r="BD83" s="35" t="str">
        <x:f>IF(OR($A83="",$M83="Yes",$H83="",$I83=""),"",IF(AND(BD$6&gt;=$H83,BD$6&lt;=$I83),IF(BD$6&lt;$H83+ROUNDUP(($I83-$H83+1)*$L83,0),2,1),""))</x:f>
      </x:c>
      <x:c r="BE83" s="35" t="str">
        <x:f>IF(OR($A83="",$M83="Yes",$H83="",$I83=""),"",IF(AND(BE$6&gt;=$H83,BE$6&lt;=$I83),IF(BE$6&lt;$H83+ROUNDUP(($I83-$H83+1)*$L83,0),2,1),""))</x:f>
      </x:c>
      <x:c r="BF83" s="35" t="str">
        <x:f>IF(OR($A83="",$M83="Yes",$H83="",$I83=""),"",IF(AND(BF$6&gt;=$H83,BF$6&lt;=$I83),IF(BF$6&lt;$H83+ROUNDUP(($I83-$H83+1)*$L83,0),2,1),""))</x:f>
      </x:c>
      <x:c r="BG83" s="35" t="str">
        <x:f>IF(OR($A83="",$M83="Yes",$H83="",$I83=""),"",IF(AND(BG$6&gt;=$H83,BG$6&lt;=$I83),IF(BG$6&lt;$H83+ROUNDUP(($I83-$H83+1)*$L83,0),2,1),""))</x:f>
      </x:c>
      <x:c r="BH83" s="35" t="str">
        <x:f>IF(OR($A83="",$M83="Yes",$H83="",$I83=""),"",IF(AND(BH$6&gt;=$H83,BH$6&lt;=$I83),IF(BH$6&lt;$H83+ROUNDUP(($I83-$H83+1)*$L83,0),2,1),""))</x:f>
      </x:c>
      <x:c r="BI83" s="35" t="str">
        <x:f>IF(OR($A83="",$M83="Yes",$H83="",$I83=""),"",IF(AND(BI$6&gt;=$H83,BI$6&lt;=$I83),IF(BI$6&lt;$H83+ROUNDUP(($I83-$H83+1)*$L83,0),2,1),""))</x:f>
      </x:c>
      <x:c r="BJ83" s="35" t="str">
        <x:f>IF(OR($A83="",$M83="Yes",$H83="",$I83=""),"",IF(AND(BJ$6&gt;=$H83,BJ$6&lt;=$I83),IF(BJ$6&lt;$H83+ROUNDUP(($I83-$H83+1)*$L83,0),2,1),""))</x:f>
      </x:c>
      <x:c r="BK83" s="35" t="str">
        <x:f>IF(OR($A83="",$M83="Yes",$H83="",$I83=""),"",IF(AND(BK$6&gt;=$H83,BK$6&lt;=$I83),IF(BK$6&lt;$H83+ROUNDUP(($I83-$H83+1)*$L83,0),2,1),""))</x:f>
      </x:c>
      <x:c r="BL83" s="35" t="str">
        <x:f>IF(OR($A83="",$M83="Yes",$H83="",$I83=""),"",IF(AND(BL$6&gt;=$H83,BL$6&lt;=$I83),IF(BL$6&lt;$H83+ROUNDUP(($I83-$H83+1)*$L83,0),2,1),""))</x:f>
      </x:c>
      <x:c r="BM83" s="35" t="str">
        <x:f>IF(OR($A83="",$M83="Yes",$H83="",$I83=""),"",IF(AND(BM$6&gt;=$H83,BM$6&lt;=$I83),IF(BM$6&lt;$H83+ROUNDUP(($I83-$H83+1)*$L83,0),2,1),""))</x:f>
      </x:c>
      <x:c r="BN83" s="35" t="str">
        <x:f>IF(OR($A83="",$M83="Yes",$H83="",$I83=""),"",IF(AND(BN$6&gt;=$H83,BN$6&lt;=$I83),IF(BN$6&lt;$H83+ROUNDUP(($I83-$H83+1)*$L83,0),2,1),""))</x:f>
      </x:c>
      <x:c r="BO83" s="35" t="str">
        <x:f>IF(OR($A83="",$M83="Yes",$H83="",$I83=""),"",IF(AND(BO$6&gt;=$H83,BO$6&lt;=$I83),IF(BO$6&lt;$H83+ROUNDUP(($I83-$H83+1)*$L83,0),2,1),""))</x:f>
      </x:c>
      <x:c r="BP83" s="35" t="str">
        <x:f>IF(OR($A83="",$M83="Yes",$H83="",$I83=""),"",IF(AND(BP$6&gt;=$H83,BP$6&lt;=$I83),IF(BP$6&lt;$H83+ROUNDUP(($I83-$H83+1)*$L83,0),2,1),""))</x:f>
      </x:c>
      <x:c r="BQ83" s="35" t="str">
        <x:f>IF(OR($A83="",$M83="Yes",$H83="",$I83=""),"",IF(AND(BQ$6&gt;=$H83,BQ$6&lt;=$I83),IF(BQ$6&lt;$H83+ROUNDUP(($I83-$H83+1)*$L83,0),2,1),""))</x:f>
      </x:c>
      <x:c r="BR83" s="35" t="str">
        <x:f>IF(OR($A83="",$M83="Yes",$H83="",$I83=""),"",IF(AND(BR$6&gt;=$H83,BR$6&lt;=$I83),IF(BR$6&lt;$H83+ROUNDUP(($I83-$H83+1)*$L83,0),2,1),""))</x:f>
      </x:c>
      <x:c r="BS83" s="35" t="str">
        <x:f>IF(OR($A83="",$M83="Yes",$H83="",$I83=""),"",IF(AND(BS$6&gt;=$H83,BS$6&lt;=$I83),IF(BS$6&lt;$H83+ROUNDUP(($I83-$H83+1)*$L83,0),2,1),""))</x:f>
      </x:c>
      <x:c r="BT83" s="35" t="str">
        <x:f>IF(OR($A83="",$M83="Yes",$H83="",$I83=""),"",IF(AND(BT$6&gt;=$H83,BT$6&lt;=$I83),IF(BT$6&lt;$H83+ROUNDUP(($I83-$H83+1)*$L83,0),2,1),""))</x:f>
      </x:c>
      <x:c r="BU83" s="35" t="str">
        <x:f>IF(OR($A83="",$M83="Yes",$H83="",$I83=""),"",IF(AND(BU$6&gt;=$H83,BU$6&lt;=$I83),IF(BU$6&lt;$H83+ROUNDUP(($I83-$H83+1)*$L83,0),2,1),""))</x:f>
      </x:c>
      <x:c r="BV83" s="35" t="str">
        <x:f>IF(OR($A83="",$M83="Yes",$H83="",$I83=""),"",IF(AND(BV$6&gt;=$H83,BV$6&lt;=$I83),IF(BV$6&lt;$H83+ROUNDUP(($I83-$H83+1)*$L83,0),2,1),""))</x:f>
      </x:c>
      <x:c r="BW83" s="35" t="str">
        <x:f>IF(OR($A83="",$M83="Yes",$H83="",$I83=""),"",IF(AND(BW$6&gt;=$H83,BW$6&lt;=$I83),IF(BW$6&lt;$H83+ROUNDUP(($I83-$H83+1)*$L83,0),2,1),""))</x:f>
      </x:c>
      <x:c r="BX83" s="35" t="str">
        <x:f>IF(OR($A83="",$M83="Yes",$H83="",$I83=""),"",IF(AND(BX$6&gt;=$H83,BX$6&lt;=$I83),IF(BX$6&lt;$H83+ROUNDUP(($I83-$H83+1)*$L83,0),2,1),""))</x:f>
      </x:c>
      <x:c r="BY83" s="35" t="str">
        <x:f>IF(OR($A83="",$M83="Yes",$H83="",$I83=""),"",IF(AND(BY$6&gt;=$H83,BY$6&lt;=$I83),IF(BY$6&lt;$H83+ROUNDUP(($I83-$H83+1)*$L83,0),2,1),""))</x:f>
      </x:c>
      <x:c r="BZ83" s="35" t="str">
        <x:f>IF(OR($A83="",$M83="Yes",$H83="",$I83=""),"",IF(AND(BZ$6&gt;=$H83,BZ$6&lt;=$I83),IF(BZ$6&lt;$H83+ROUNDUP(($I83-$H83+1)*$L83,0),2,1),""))</x:f>
      </x:c>
      <x:c r="CA83" s="35" t="str">
        <x:f>IF(OR($A83="",$M83="Yes",$H83="",$I83=""),"",IF(AND(CA$6&gt;=$H83,CA$6&lt;=$I83),IF(CA$6&lt;$H83+ROUNDUP(($I83-$H83+1)*$L83,0),2,1),""))</x:f>
      </x:c>
    </x:row>
    <x:row r="84" ht="24" customHeight="1">
      <x:c r="A84" s="5"/>
      <x:c r="B84" s="5"/>
      <x:c r="C84" s="5"/>
      <x:c r="D84" s="5"/>
      <x:c r="E84" s="5"/>
      <x:c r="F84" s="5"/>
      <x:c r="G84" s="5"/>
      <x:c r="H84" s="10"/>
      <x:c r="I84" s="10"/>
      <x:c r="J84" s="10"/>
      <x:c r="K84" s="10"/>
      <x:c r="L84" s="11"/>
      <x:c r="M84" s="5"/>
      <x:c r="N84" s="16" t="str">
        <x:f>IF(A84="","",IF(M84="Yes","Cancelled",IF(ISBLANK(L84),"Missing %",IF(L84&gt;=1,"Completed",IF(OR(L84&gt;0,NOT(ISBLANK(J84))),"In progress","Not started")))))</x:f>
      </x:c>
      <x:c r="O84" s="16" t="str">
        <x:f>IF(OR(A84="",N84="Completed",N84="Cancelled"),"",IF(ISBLANK(I84),"Missing deadline",IF(I84&lt;'Dashboard'!$B$5,"Overdue",IF(I84='Dashboard'!$B$5,"Due today",IF(I84&lt;='Dashboard'!$B$5+'Dashboard'!$B$6,"Due soon",IF(AND(N84="Not started",H84&lt;'Dashboard'!$B$5),"Starting late",""))))))</x:f>
      </x:c>
      <x:c r="P84" s="5"/>
      <x:c r="Q84" s="16" t="str">
        <x:f>IF(A84="","",IF(COUNTIFS('Tasks &amp; Gantt'!$A$7:$A$155,A84)&gt;1,"Duplicate task ID",IF(COUNTIFS('Campaigns &amp; Budget'!$A$7:$A$8,B84)&lt;&gt;1,"Unknown campaign",IF(OR(ISBLANK(H84),ISBLANK(I84),E84="",ISBLANK(L84)),"Missing dates / PIC / %",IF(OR(L84&lt;0,L84&gt;1),"Invalid completion",IF(I84&lt;H84,"Deadline before start",IF(AND(NOT(ISBLANK(K84)),L84&lt;&gt;1),"Finish entered but not 100%",IF(AND(NOT(ISBLANK(J84)),NOT(ISBLANK(K84)),K84&lt;J84),"Finish before start",""))))))))</x:f>
      </x:c>
      <x:c r="T84" s="35" t="str">
        <x:f>IF(OR($A84="",$M84="Yes",$H84="",$I84=""),"",IF(AND(T$6&gt;=$H84,T$6&lt;=$I84),IF(T$6&lt;$H84+ROUNDUP(($I84-$H84+1)*$L84,0),2,1),""))</x:f>
      </x:c>
      <x:c r="U84" s="35" t="str">
        <x:f>IF(OR($A84="",$M84="Yes",$H84="",$I84=""),"",IF(AND(U$6&gt;=$H84,U$6&lt;=$I84),IF(U$6&lt;$H84+ROUNDUP(($I84-$H84+1)*$L84,0),2,1),""))</x:f>
      </x:c>
      <x:c r="V84" s="35" t="str">
        <x:f>IF(OR($A84="",$M84="Yes",$H84="",$I84=""),"",IF(AND(V$6&gt;=$H84,V$6&lt;=$I84),IF(V$6&lt;$H84+ROUNDUP(($I84-$H84+1)*$L84,0),2,1),""))</x:f>
      </x:c>
      <x:c r="W84" s="35" t="str">
        <x:f>IF(OR($A84="",$M84="Yes",$H84="",$I84=""),"",IF(AND(W$6&gt;=$H84,W$6&lt;=$I84),IF(W$6&lt;$H84+ROUNDUP(($I84-$H84+1)*$L84,0),2,1),""))</x:f>
      </x:c>
      <x:c r="X84" s="35" t="str">
        <x:f>IF(OR($A84="",$M84="Yes",$H84="",$I84=""),"",IF(AND(X$6&gt;=$H84,X$6&lt;=$I84),IF(X$6&lt;$H84+ROUNDUP(($I84-$H84+1)*$L84,0),2,1),""))</x:f>
      </x:c>
      <x:c r="Y84" s="35" t="str">
        <x:f>IF(OR($A84="",$M84="Yes",$H84="",$I84=""),"",IF(AND(Y$6&gt;=$H84,Y$6&lt;=$I84),IF(Y$6&lt;$H84+ROUNDUP(($I84-$H84+1)*$L84,0),2,1),""))</x:f>
      </x:c>
      <x:c r="Z84" s="35" t="str">
        <x:f>IF(OR($A84="",$M84="Yes",$H84="",$I84=""),"",IF(AND(Z$6&gt;=$H84,Z$6&lt;=$I84),IF(Z$6&lt;$H84+ROUNDUP(($I84-$H84+1)*$L84,0),2,1),""))</x:f>
      </x:c>
      <x:c r="AA84" s="35" t="str">
        <x:f>IF(OR($A84="",$M84="Yes",$H84="",$I84=""),"",IF(AND(AA$6&gt;=$H84,AA$6&lt;=$I84),IF(AA$6&lt;$H84+ROUNDUP(($I84-$H84+1)*$L84,0),2,1),""))</x:f>
      </x:c>
      <x:c r="AB84" s="35" t="str">
        <x:f>IF(OR($A84="",$M84="Yes",$H84="",$I84=""),"",IF(AND(AB$6&gt;=$H84,AB$6&lt;=$I84),IF(AB$6&lt;$H84+ROUNDUP(($I84-$H84+1)*$L84,0),2,1),""))</x:f>
      </x:c>
      <x:c r="AC84" s="35" t="str">
        <x:f>IF(OR($A84="",$M84="Yes",$H84="",$I84=""),"",IF(AND(AC$6&gt;=$H84,AC$6&lt;=$I84),IF(AC$6&lt;$H84+ROUNDUP(($I84-$H84+1)*$L84,0),2,1),""))</x:f>
      </x:c>
      <x:c r="AD84" s="35" t="str">
        <x:f>IF(OR($A84="",$M84="Yes",$H84="",$I84=""),"",IF(AND(AD$6&gt;=$H84,AD$6&lt;=$I84),IF(AD$6&lt;$H84+ROUNDUP(($I84-$H84+1)*$L84,0),2,1),""))</x:f>
      </x:c>
      <x:c r="AE84" s="35" t="str">
        <x:f>IF(OR($A84="",$M84="Yes",$H84="",$I84=""),"",IF(AND(AE$6&gt;=$H84,AE$6&lt;=$I84),IF(AE$6&lt;$H84+ROUNDUP(($I84-$H84+1)*$L84,0),2,1),""))</x:f>
      </x:c>
      <x:c r="AF84" s="35" t="str">
        <x:f>IF(OR($A84="",$M84="Yes",$H84="",$I84=""),"",IF(AND(AF$6&gt;=$H84,AF$6&lt;=$I84),IF(AF$6&lt;$H84+ROUNDUP(($I84-$H84+1)*$L84,0),2,1),""))</x:f>
      </x:c>
      <x:c r="AG84" s="35" t="str">
        <x:f>IF(OR($A84="",$M84="Yes",$H84="",$I84=""),"",IF(AND(AG$6&gt;=$H84,AG$6&lt;=$I84),IF(AG$6&lt;$H84+ROUNDUP(($I84-$H84+1)*$L84,0),2,1),""))</x:f>
      </x:c>
      <x:c r="AH84" s="35" t="str">
        <x:f>IF(OR($A84="",$M84="Yes",$H84="",$I84=""),"",IF(AND(AH$6&gt;=$H84,AH$6&lt;=$I84),IF(AH$6&lt;$H84+ROUNDUP(($I84-$H84+1)*$L84,0),2,1),""))</x:f>
      </x:c>
      <x:c r="AI84" s="35" t="str">
        <x:f>IF(OR($A84="",$M84="Yes",$H84="",$I84=""),"",IF(AND(AI$6&gt;=$H84,AI$6&lt;=$I84),IF(AI$6&lt;$H84+ROUNDUP(($I84-$H84+1)*$L84,0),2,1),""))</x:f>
      </x:c>
      <x:c r="AJ84" s="35" t="str">
        <x:f>IF(OR($A84="",$M84="Yes",$H84="",$I84=""),"",IF(AND(AJ$6&gt;=$H84,AJ$6&lt;=$I84),IF(AJ$6&lt;$H84+ROUNDUP(($I84-$H84+1)*$L84,0),2,1),""))</x:f>
      </x:c>
      <x:c r="AK84" s="35" t="str">
        <x:f>IF(OR($A84="",$M84="Yes",$H84="",$I84=""),"",IF(AND(AK$6&gt;=$H84,AK$6&lt;=$I84),IF(AK$6&lt;$H84+ROUNDUP(($I84-$H84+1)*$L84,0),2,1),""))</x:f>
      </x:c>
      <x:c r="AL84" s="35" t="str">
        <x:f>IF(OR($A84="",$M84="Yes",$H84="",$I84=""),"",IF(AND(AL$6&gt;=$H84,AL$6&lt;=$I84),IF(AL$6&lt;$H84+ROUNDUP(($I84-$H84+1)*$L84,0),2,1),""))</x:f>
      </x:c>
      <x:c r="AM84" s="35" t="str">
        <x:f>IF(OR($A84="",$M84="Yes",$H84="",$I84=""),"",IF(AND(AM$6&gt;=$H84,AM$6&lt;=$I84),IF(AM$6&lt;$H84+ROUNDUP(($I84-$H84+1)*$L84,0),2,1),""))</x:f>
      </x:c>
      <x:c r="AN84" s="35" t="str">
        <x:f>IF(OR($A84="",$M84="Yes",$H84="",$I84=""),"",IF(AND(AN$6&gt;=$H84,AN$6&lt;=$I84),IF(AN$6&lt;$H84+ROUNDUP(($I84-$H84+1)*$L84,0),2,1),""))</x:f>
      </x:c>
      <x:c r="AO84" s="35" t="str">
        <x:f>IF(OR($A84="",$M84="Yes",$H84="",$I84=""),"",IF(AND(AO$6&gt;=$H84,AO$6&lt;=$I84),IF(AO$6&lt;$H84+ROUNDUP(($I84-$H84+1)*$L84,0),2,1),""))</x:f>
      </x:c>
      <x:c r="AP84" s="35" t="str">
        <x:f>IF(OR($A84="",$M84="Yes",$H84="",$I84=""),"",IF(AND(AP$6&gt;=$H84,AP$6&lt;=$I84),IF(AP$6&lt;$H84+ROUNDUP(($I84-$H84+1)*$L84,0),2,1),""))</x:f>
      </x:c>
      <x:c r="AQ84" s="35" t="str">
        <x:f>IF(OR($A84="",$M84="Yes",$H84="",$I84=""),"",IF(AND(AQ$6&gt;=$H84,AQ$6&lt;=$I84),IF(AQ$6&lt;$H84+ROUNDUP(($I84-$H84+1)*$L84,0),2,1),""))</x:f>
      </x:c>
      <x:c r="AR84" s="35" t="str">
        <x:f>IF(OR($A84="",$M84="Yes",$H84="",$I84=""),"",IF(AND(AR$6&gt;=$H84,AR$6&lt;=$I84),IF(AR$6&lt;$H84+ROUNDUP(($I84-$H84+1)*$L84,0),2,1),""))</x:f>
      </x:c>
      <x:c r="AS84" s="35" t="str">
        <x:f>IF(OR($A84="",$M84="Yes",$H84="",$I84=""),"",IF(AND(AS$6&gt;=$H84,AS$6&lt;=$I84),IF(AS$6&lt;$H84+ROUNDUP(($I84-$H84+1)*$L84,0),2,1),""))</x:f>
      </x:c>
      <x:c r="AT84" s="35" t="str">
        <x:f>IF(OR($A84="",$M84="Yes",$H84="",$I84=""),"",IF(AND(AT$6&gt;=$H84,AT$6&lt;=$I84),IF(AT$6&lt;$H84+ROUNDUP(($I84-$H84+1)*$L84,0),2,1),""))</x:f>
      </x:c>
      <x:c r="AU84" s="35" t="str">
        <x:f>IF(OR($A84="",$M84="Yes",$H84="",$I84=""),"",IF(AND(AU$6&gt;=$H84,AU$6&lt;=$I84),IF(AU$6&lt;$H84+ROUNDUP(($I84-$H84+1)*$L84,0),2,1),""))</x:f>
      </x:c>
      <x:c r="AV84" s="35" t="str">
        <x:f>IF(OR($A84="",$M84="Yes",$H84="",$I84=""),"",IF(AND(AV$6&gt;=$H84,AV$6&lt;=$I84),IF(AV$6&lt;$H84+ROUNDUP(($I84-$H84+1)*$L84,0),2,1),""))</x:f>
      </x:c>
      <x:c r="AW84" s="35" t="str">
        <x:f>IF(OR($A84="",$M84="Yes",$H84="",$I84=""),"",IF(AND(AW$6&gt;=$H84,AW$6&lt;=$I84),IF(AW$6&lt;$H84+ROUNDUP(($I84-$H84+1)*$L84,0),2,1),""))</x:f>
      </x:c>
      <x:c r="AX84" s="35" t="str">
        <x:f>IF(OR($A84="",$M84="Yes",$H84="",$I84=""),"",IF(AND(AX$6&gt;=$H84,AX$6&lt;=$I84),IF(AX$6&lt;$H84+ROUNDUP(($I84-$H84+1)*$L84,0),2,1),""))</x:f>
      </x:c>
      <x:c r="AY84" s="35" t="str">
        <x:f>IF(OR($A84="",$M84="Yes",$H84="",$I84=""),"",IF(AND(AY$6&gt;=$H84,AY$6&lt;=$I84),IF(AY$6&lt;$H84+ROUNDUP(($I84-$H84+1)*$L84,0),2,1),""))</x:f>
      </x:c>
      <x:c r="AZ84" s="35" t="str">
        <x:f>IF(OR($A84="",$M84="Yes",$H84="",$I84=""),"",IF(AND(AZ$6&gt;=$H84,AZ$6&lt;=$I84),IF(AZ$6&lt;$H84+ROUNDUP(($I84-$H84+1)*$L84,0),2,1),""))</x:f>
      </x:c>
      <x:c r="BA84" s="35" t="str">
        <x:f>IF(OR($A84="",$M84="Yes",$H84="",$I84=""),"",IF(AND(BA$6&gt;=$H84,BA$6&lt;=$I84),IF(BA$6&lt;$H84+ROUNDUP(($I84-$H84+1)*$L84,0),2,1),""))</x:f>
      </x:c>
      <x:c r="BB84" s="35" t="str">
        <x:f>IF(OR($A84="",$M84="Yes",$H84="",$I84=""),"",IF(AND(BB$6&gt;=$H84,BB$6&lt;=$I84),IF(BB$6&lt;$H84+ROUNDUP(($I84-$H84+1)*$L84,0),2,1),""))</x:f>
      </x:c>
      <x:c r="BC84" s="35" t="str">
        <x:f>IF(OR($A84="",$M84="Yes",$H84="",$I84=""),"",IF(AND(BC$6&gt;=$H84,BC$6&lt;=$I84),IF(BC$6&lt;$H84+ROUNDUP(($I84-$H84+1)*$L84,0),2,1),""))</x:f>
      </x:c>
      <x:c r="BD84" s="35" t="str">
        <x:f>IF(OR($A84="",$M84="Yes",$H84="",$I84=""),"",IF(AND(BD$6&gt;=$H84,BD$6&lt;=$I84),IF(BD$6&lt;$H84+ROUNDUP(($I84-$H84+1)*$L84,0),2,1),""))</x:f>
      </x:c>
      <x:c r="BE84" s="35" t="str">
        <x:f>IF(OR($A84="",$M84="Yes",$H84="",$I84=""),"",IF(AND(BE$6&gt;=$H84,BE$6&lt;=$I84),IF(BE$6&lt;$H84+ROUNDUP(($I84-$H84+1)*$L84,0),2,1),""))</x:f>
      </x:c>
      <x:c r="BF84" s="35" t="str">
        <x:f>IF(OR($A84="",$M84="Yes",$H84="",$I84=""),"",IF(AND(BF$6&gt;=$H84,BF$6&lt;=$I84),IF(BF$6&lt;$H84+ROUNDUP(($I84-$H84+1)*$L84,0),2,1),""))</x:f>
      </x:c>
      <x:c r="BG84" s="35" t="str">
        <x:f>IF(OR($A84="",$M84="Yes",$H84="",$I84=""),"",IF(AND(BG$6&gt;=$H84,BG$6&lt;=$I84),IF(BG$6&lt;$H84+ROUNDUP(($I84-$H84+1)*$L84,0),2,1),""))</x:f>
      </x:c>
      <x:c r="BH84" s="35" t="str">
        <x:f>IF(OR($A84="",$M84="Yes",$H84="",$I84=""),"",IF(AND(BH$6&gt;=$H84,BH$6&lt;=$I84),IF(BH$6&lt;$H84+ROUNDUP(($I84-$H84+1)*$L84,0),2,1),""))</x:f>
      </x:c>
      <x:c r="BI84" s="35" t="str">
        <x:f>IF(OR($A84="",$M84="Yes",$H84="",$I84=""),"",IF(AND(BI$6&gt;=$H84,BI$6&lt;=$I84),IF(BI$6&lt;$H84+ROUNDUP(($I84-$H84+1)*$L84,0),2,1),""))</x:f>
      </x:c>
      <x:c r="BJ84" s="35" t="str">
        <x:f>IF(OR($A84="",$M84="Yes",$H84="",$I84=""),"",IF(AND(BJ$6&gt;=$H84,BJ$6&lt;=$I84),IF(BJ$6&lt;$H84+ROUNDUP(($I84-$H84+1)*$L84,0),2,1),""))</x:f>
      </x:c>
      <x:c r="BK84" s="35" t="str">
        <x:f>IF(OR($A84="",$M84="Yes",$H84="",$I84=""),"",IF(AND(BK$6&gt;=$H84,BK$6&lt;=$I84),IF(BK$6&lt;$H84+ROUNDUP(($I84-$H84+1)*$L84,0),2,1),""))</x:f>
      </x:c>
      <x:c r="BL84" s="35" t="str">
        <x:f>IF(OR($A84="",$M84="Yes",$H84="",$I84=""),"",IF(AND(BL$6&gt;=$H84,BL$6&lt;=$I84),IF(BL$6&lt;$H84+ROUNDUP(($I84-$H84+1)*$L84,0),2,1),""))</x:f>
      </x:c>
      <x:c r="BM84" s="35" t="str">
        <x:f>IF(OR($A84="",$M84="Yes",$H84="",$I84=""),"",IF(AND(BM$6&gt;=$H84,BM$6&lt;=$I84),IF(BM$6&lt;$H84+ROUNDUP(($I84-$H84+1)*$L84,0),2,1),""))</x:f>
      </x:c>
      <x:c r="BN84" s="35" t="str">
        <x:f>IF(OR($A84="",$M84="Yes",$H84="",$I84=""),"",IF(AND(BN$6&gt;=$H84,BN$6&lt;=$I84),IF(BN$6&lt;$H84+ROUNDUP(($I84-$H84+1)*$L84,0),2,1),""))</x:f>
      </x:c>
      <x:c r="BO84" s="35" t="str">
        <x:f>IF(OR($A84="",$M84="Yes",$H84="",$I84=""),"",IF(AND(BO$6&gt;=$H84,BO$6&lt;=$I84),IF(BO$6&lt;$H84+ROUNDUP(($I84-$H84+1)*$L84,0),2,1),""))</x:f>
      </x:c>
      <x:c r="BP84" s="35" t="str">
        <x:f>IF(OR($A84="",$M84="Yes",$H84="",$I84=""),"",IF(AND(BP$6&gt;=$H84,BP$6&lt;=$I84),IF(BP$6&lt;$H84+ROUNDUP(($I84-$H84+1)*$L84,0),2,1),""))</x:f>
      </x:c>
      <x:c r="BQ84" s="35" t="str">
        <x:f>IF(OR($A84="",$M84="Yes",$H84="",$I84=""),"",IF(AND(BQ$6&gt;=$H84,BQ$6&lt;=$I84),IF(BQ$6&lt;$H84+ROUNDUP(($I84-$H84+1)*$L84,0),2,1),""))</x:f>
      </x:c>
      <x:c r="BR84" s="35" t="str">
        <x:f>IF(OR($A84="",$M84="Yes",$H84="",$I84=""),"",IF(AND(BR$6&gt;=$H84,BR$6&lt;=$I84),IF(BR$6&lt;$H84+ROUNDUP(($I84-$H84+1)*$L84,0),2,1),""))</x:f>
      </x:c>
      <x:c r="BS84" s="35" t="str">
        <x:f>IF(OR($A84="",$M84="Yes",$H84="",$I84=""),"",IF(AND(BS$6&gt;=$H84,BS$6&lt;=$I84),IF(BS$6&lt;$H84+ROUNDUP(($I84-$H84+1)*$L84,0),2,1),""))</x:f>
      </x:c>
      <x:c r="BT84" s="35" t="str">
        <x:f>IF(OR($A84="",$M84="Yes",$H84="",$I84=""),"",IF(AND(BT$6&gt;=$H84,BT$6&lt;=$I84),IF(BT$6&lt;$H84+ROUNDUP(($I84-$H84+1)*$L84,0),2,1),""))</x:f>
      </x:c>
      <x:c r="BU84" s="35" t="str">
        <x:f>IF(OR($A84="",$M84="Yes",$H84="",$I84=""),"",IF(AND(BU$6&gt;=$H84,BU$6&lt;=$I84),IF(BU$6&lt;$H84+ROUNDUP(($I84-$H84+1)*$L84,0),2,1),""))</x:f>
      </x:c>
      <x:c r="BV84" s="35" t="str">
        <x:f>IF(OR($A84="",$M84="Yes",$H84="",$I84=""),"",IF(AND(BV$6&gt;=$H84,BV$6&lt;=$I84),IF(BV$6&lt;$H84+ROUNDUP(($I84-$H84+1)*$L84,0),2,1),""))</x:f>
      </x:c>
      <x:c r="BW84" s="35" t="str">
        <x:f>IF(OR($A84="",$M84="Yes",$H84="",$I84=""),"",IF(AND(BW$6&gt;=$H84,BW$6&lt;=$I84),IF(BW$6&lt;$H84+ROUNDUP(($I84-$H84+1)*$L84,0),2,1),""))</x:f>
      </x:c>
      <x:c r="BX84" s="35" t="str">
        <x:f>IF(OR($A84="",$M84="Yes",$H84="",$I84=""),"",IF(AND(BX$6&gt;=$H84,BX$6&lt;=$I84),IF(BX$6&lt;$H84+ROUNDUP(($I84-$H84+1)*$L84,0),2,1),""))</x:f>
      </x:c>
      <x:c r="BY84" s="35" t="str">
        <x:f>IF(OR($A84="",$M84="Yes",$H84="",$I84=""),"",IF(AND(BY$6&gt;=$H84,BY$6&lt;=$I84),IF(BY$6&lt;$H84+ROUNDUP(($I84-$H84+1)*$L84,0),2,1),""))</x:f>
      </x:c>
      <x:c r="BZ84" s="35" t="str">
        <x:f>IF(OR($A84="",$M84="Yes",$H84="",$I84=""),"",IF(AND(BZ$6&gt;=$H84,BZ$6&lt;=$I84),IF(BZ$6&lt;$H84+ROUNDUP(($I84-$H84+1)*$L84,0),2,1),""))</x:f>
      </x:c>
      <x:c r="CA84" s="35" t="str">
        <x:f>IF(OR($A84="",$M84="Yes",$H84="",$I84=""),"",IF(AND(CA$6&gt;=$H84,CA$6&lt;=$I84),IF(CA$6&lt;$H84+ROUNDUP(($I84-$H84+1)*$L84,0),2,1),""))</x:f>
      </x:c>
    </x:row>
    <x:row r="85" ht="24" customHeight="1">
      <x:c r="A85" s="5"/>
      <x:c r="B85" s="5"/>
      <x:c r="C85" s="5"/>
      <x:c r="D85" s="5"/>
      <x:c r="E85" s="5"/>
      <x:c r="F85" s="5"/>
      <x:c r="G85" s="5"/>
      <x:c r="H85" s="10"/>
      <x:c r="I85" s="10"/>
      <x:c r="J85" s="10"/>
      <x:c r="K85" s="10"/>
      <x:c r="L85" s="11"/>
      <x:c r="M85" s="5"/>
      <x:c r="N85" s="16" t="str">
        <x:f>IF(A85="","",IF(M85="Yes","Cancelled",IF(ISBLANK(L85),"Missing %",IF(L85&gt;=1,"Completed",IF(OR(L85&gt;0,NOT(ISBLANK(J85))),"In progress","Not started")))))</x:f>
      </x:c>
      <x:c r="O85" s="16" t="str">
        <x:f>IF(OR(A85="",N85="Completed",N85="Cancelled"),"",IF(ISBLANK(I85),"Missing deadline",IF(I85&lt;'Dashboard'!$B$5,"Overdue",IF(I85='Dashboard'!$B$5,"Due today",IF(I85&lt;='Dashboard'!$B$5+'Dashboard'!$B$6,"Due soon",IF(AND(N85="Not started",H85&lt;'Dashboard'!$B$5),"Starting late",""))))))</x:f>
      </x:c>
      <x:c r="P85" s="5"/>
      <x:c r="Q85" s="16" t="str">
        <x:f>IF(A85="","",IF(COUNTIFS('Tasks &amp; Gantt'!$A$7:$A$155,A85)&gt;1,"Duplicate task ID",IF(COUNTIFS('Campaigns &amp; Budget'!$A$7:$A$8,B85)&lt;&gt;1,"Unknown campaign",IF(OR(ISBLANK(H85),ISBLANK(I85),E85="",ISBLANK(L85)),"Missing dates / PIC / %",IF(OR(L85&lt;0,L85&gt;1),"Invalid completion",IF(I85&lt;H85,"Deadline before start",IF(AND(NOT(ISBLANK(K85)),L85&lt;&gt;1),"Finish entered but not 100%",IF(AND(NOT(ISBLANK(J85)),NOT(ISBLANK(K85)),K85&lt;J85),"Finish before start",""))))))))</x:f>
      </x:c>
      <x:c r="T85" s="35" t="str">
        <x:f>IF(OR($A85="",$M85="Yes",$H85="",$I85=""),"",IF(AND(T$6&gt;=$H85,T$6&lt;=$I85),IF(T$6&lt;$H85+ROUNDUP(($I85-$H85+1)*$L85,0),2,1),""))</x:f>
      </x:c>
      <x:c r="U85" s="35" t="str">
        <x:f>IF(OR($A85="",$M85="Yes",$H85="",$I85=""),"",IF(AND(U$6&gt;=$H85,U$6&lt;=$I85),IF(U$6&lt;$H85+ROUNDUP(($I85-$H85+1)*$L85,0),2,1),""))</x:f>
      </x:c>
      <x:c r="V85" s="35" t="str">
        <x:f>IF(OR($A85="",$M85="Yes",$H85="",$I85=""),"",IF(AND(V$6&gt;=$H85,V$6&lt;=$I85),IF(V$6&lt;$H85+ROUNDUP(($I85-$H85+1)*$L85,0),2,1),""))</x:f>
      </x:c>
      <x:c r="W85" s="35" t="str">
        <x:f>IF(OR($A85="",$M85="Yes",$H85="",$I85=""),"",IF(AND(W$6&gt;=$H85,W$6&lt;=$I85),IF(W$6&lt;$H85+ROUNDUP(($I85-$H85+1)*$L85,0),2,1),""))</x:f>
      </x:c>
      <x:c r="X85" s="35" t="str">
        <x:f>IF(OR($A85="",$M85="Yes",$H85="",$I85=""),"",IF(AND(X$6&gt;=$H85,X$6&lt;=$I85),IF(X$6&lt;$H85+ROUNDUP(($I85-$H85+1)*$L85,0),2,1),""))</x:f>
      </x:c>
      <x:c r="Y85" s="35" t="str">
        <x:f>IF(OR($A85="",$M85="Yes",$H85="",$I85=""),"",IF(AND(Y$6&gt;=$H85,Y$6&lt;=$I85),IF(Y$6&lt;$H85+ROUNDUP(($I85-$H85+1)*$L85,0),2,1),""))</x:f>
      </x:c>
      <x:c r="Z85" s="35" t="str">
        <x:f>IF(OR($A85="",$M85="Yes",$H85="",$I85=""),"",IF(AND(Z$6&gt;=$H85,Z$6&lt;=$I85),IF(Z$6&lt;$H85+ROUNDUP(($I85-$H85+1)*$L85,0),2,1),""))</x:f>
      </x:c>
      <x:c r="AA85" s="35" t="str">
        <x:f>IF(OR($A85="",$M85="Yes",$H85="",$I85=""),"",IF(AND(AA$6&gt;=$H85,AA$6&lt;=$I85),IF(AA$6&lt;$H85+ROUNDUP(($I85-$H85+1)*$L85,0),2,1),""))</x:f>
      </x:c>
      <x:c r="AB85" s="35" t="str">
        <x:f>IF(OR($A85="",$M85="Yes",$H85="",$I85=""),"",IF(AND(AB$6&gt;=$H85,AB$6&lt;=$I85),IF(AB$6&lt;$H85+ROUNDUP(($I85-$H85+1)*$L85,0),2,1),""))</x:f>
      </x:c>
      <x:c r="AC85" s="35" t="str">
        <x:f>IF(OR($A85="",$M85="Yes",$H85="",$I85=""),"",IF(AND(AC$6&gt;=$H85,AC$6&lt;=$I85),IF(AC$6&lt;$H85+ROUNDUP(($I85-$H85+1)*$L85,0),2,1),""))</x:f>
      </x:c>
      <x:c r="AD85" s="35" t="str">
        <x:f>IF(OR($A85="",$M85="Yes",$H85="",$I85=""),"",IF(AND(AD$6&gt;=$H85,AD$6&lt;=$I85),IF(AD$6&lt;$H85+ROUNDUP(($I85-$H85+1)*$L85,0),2,1),""))</x:f>
      </x:c>
      <x:c r="AE85" s="35" t="str">
        <x:f>IF(OR($A85="",$M85="Yes",$H85="",$I85=""),"",IF(AND(AE$6&gt;=$H85,AE$6&lt;=$I85),IF(AE$6&lt;$H85+ROUNDUP(($I85-$H85+1)*$L85,0),2,1),""))</x:f>
      </x:c>
      <x:c r="AF85" s="35" t="str">
        <x:f>IF(OR($A85="",$M85="Yes",$H85="",$I85=""),"",IF(AND(AF$6&gt;=$H85,AF$6&lt;=$I85),IF(AF$6&lt;$H85+ROUNDUP(($I85-$H85+1)*$L85,0),2,1),""))</x:f>
      </x:c>
      <x:c r="AG85" s="35" t="str">
        <x:f>IF(OR($A85="",$M85="Yes",$H85="",$I85=""),"",IF(AND(AG$6&gt;=$H85,AG$6&lt;=$I85),IF(AG$6&lt;$H85+ROUNDUP(($I85-$H85+1)*$L85,0),2,1),""))</x:f>
      </x:c>
      <x:c r="AH85" s="35" t="str">
        <x:f>IF(OR($A85="",$M85="Yes",$H85="",$I85=""),"",IF(AND(AH$6&gt;=$H85,AH$6&lt;=$I85),IF(AH$6&lt;$H85+ROUNDUP(($I85-$H85+1)*$L85,0),2,1),""))</x:f>
      </x:c>
      <x:c r="AI85" s="35" t="str">
        <x:f>IF(OR($A85="",$M85="Yes",$H85="",$I85=""),"",IF(AND(AI$6&gt;=$H85,AI$6&lt;=$I85),IF(AI$6&lt;$H85+ROUNDUP(($I85-$H85+1)*$L85,0),2,1),""))</x:f>
      </x:c>
      <x:c r="AJ85" s="35" t="str">
        <x:f>IF(OR($A85="",$M85="Yes",$H85="",$I85=""),"",IF(AND(AJ$6&gt;=$H85,AJ$6&lt;=$I85),IF(AJ$6&lt;$H85+ROUNDUP(($I85-$H85+1)*$L85,0),2,1),""))</x:f>
      </x:c>
      <x:c r="AK85" s="35" t="str">
        <x:f>IF(OR($A85="",$M85="Yes",$H85="",$I85=""),"",IF(AND(AK$6&gt;=$H85,AK$6&lt;=$I85),IF(AK$6&lt;$H85+ROUNDUP(($I85-$H85+1)*$L85,0),2,1),""))</x:f>
      </x:c>
      <x:c r="AL85" s="35" t="str">
        <x:f>IF(OR($A85="",$M85="Yes",$H85="",$I85=""),"",IF(AND(AL$6&gt;=$H85,AL$6&lt;=$I85),IF(AL$6&lt;$H85+ROUNDUP(($I85-$H85+1)*$L85,0),2,1),""))</x:f>
      </x:c>
      <x:c r="AM85" s="35" t="str">
        <x:f>IF(OR($A85="",$M85="Yes",$H85="",$I85=""),"",IF(AND(AM$6&gt;=$H85,AM$6&lt;=$I85),IF(AM$6&lt;$H85+ROUNDUP(($I85-$H85+1)*$L85,0),2,1),""))</x:f>
      </x:c>
      <x:c r="AN85" s="35" t="str">
        <x:f>IF(OR($A85="",$M85="Yes",$H85="",$I85=""),"",IF(AND(AN$6&gt;=$H85,AN$6&lt;=$I85),IF(AN$6&lt;$H85+ROUNDUP(($I85-$H85+1)*$L85,0),2,1),""))</x:f>
      </x:c>
      <x:c r="AO85" s="35" t="str">
        <x:f>IF(OR($A85="",$M85="Yes",$H85="",$I85=""),"",IF(AND(AO$6&gt;=$H85,AO$6&lt;=$I85),IF(AO$6&lt;$H85+ROUNDUP(($I85-$H85+1)*$L85,0),2,1),""))</x:f>
      </x:c>
      <x:c r="AP85" s="35" t="str">
        <x:f>IF(OR($A85="",$M85="Yes",$H85="",$I85=""),"",IF(AND(AP$6&gt;=$H85,AP$6&lt;=$I85),IF(AP$6&lt;$H85+ROUNDUP(($I85-$H85+1)*$L85,0),2,1),""))</x:f>
      </x:c>
      <x:c r="AQ85" s="35" t="str">
        <x:f>IF(OR($A85="",$M85="Yes",$H85="",$I85=""),"",IF(AND(AQ$6&gt;=$H85,AQ$6&lt;=$I85),IF(AQ$6&lt;$H85+ROUNDUP(($I85-$H85+1)*$L85,0),2,1),""))</x:f>
      </x:c>
      <x:c r="AR85" s="35" t="str">
        <x:f>IF(OR($A85="",$M85="Yes",$H85="",$I85=""),"",IF(AND(AR$6&gt;=$H85,AR$6&lt;=$I85),IF(AR$6&lt;$H85+ROUNDUP(($I85-$H85+1)*$L85,0),2,1),""))</x:f>
      </x:c>
      <x:c r="AS85" s="35" t="str">
        <x:f>IF(OR($A85="",$M85="Yes",$H85="",$I85=""),"",IF(AND(AS$6&gt;=$H85,AS$6&lt;=$I85),IF(AS$6&lt;$H85+ROUNDUP(($I85-$H85+1)*$L85,0),2,1),""))</x:f>
      </x:c>
      <x:c r="AT85" s="35" t="str">
        <x:f>IF(OR($A85="",$M85="Yes",$H85="",$I85=""),"",IF(AND(AT$6&gt;=$H85,AT$6&lt;=$I85),IF(AT$6&lt;$H85+ROUNDUP(($I85-$H85+1)*$L85,0),2,1),""))</x:f>
      </x:c>
      <x:c r="AU85" s="35" t="str">
        <x:f>IF(OR($A85="",$M85="Yes",$H85="",$I85=""),"",IF(AND(AU$6&gt;=$H85,AU$6&lt;=$I85),IF(AU$6&lt;$H85+ROUNDUP(($I85-$H85+1)*$L85,0),2,1),""))</x:f>
      </x:c>
      <x:c r="AV85" s="35" t="str">
        <x:f>IF(OR($A85="",$M85="Yes",$H85="",$I85=""),"",IF(AND(AV$6&gt;=$H85,AV$6&lt;=$I85),IF(AV$6&lt;$H85+ROUNDUP(($I85-$H85+1)*$L85,0),2,1),""))</x:f>
      </x:c>
      <x:c r="AW85" s="35" t="str">
        <x:f>IF(OR($A85="",$M85="Yes",$H85="",$I85=""),"",IF(AND(AW$6&gt;=$H85,AW$6&lt;=$I85),IF(AW$6&lt;$H85+ROUNDUP(($I85-$H85+1)*$L85,0),2,1),""))</x:f>
      </x:c>
      <x:c r="AX85" s="35" t="str">
        <x:f>IF(OR($A85="",$M85="Yes",$H85="",$I85=""),"",IF(AND(AX$6&gt;=$H85,AX$6&lt;=$I85),IF(AX$6&lt;$H85+ROUNDUP(($I85-$H85+1)*$L85,0),2,1),""))</x:f>
      </x:c>
      <x:c r="AY85" s="35" t="str">
        <x:f>IF(OR($A85="",$M85="Yes",$H85="",$I85=""),"",IF(AND(AY$6&gt;=$H85,AY$6&lt;=$I85),IF(AY$6&lt;$H85+ROUNDUP(($I85-$H85+1)*$L85,0),2,1),""))</x:f>
      </x:c>
      <x:c r="AZ85" s="35" t="str">
        <x:f>IF(OR($A85="",$M85="Yes",$H85="",$I85=""),"",IF(AND(AZ$6&gt;=$H85,AZ$6&lt;=$I85),IF(AZ$6&lt;$H85+ROUNDUP(($I85-$H85+1)*$L85,0),2,1),""))</x:f>
      </x:c>
      <x:c r="BA85" s="35" t="str">
        <x:f>IF(OR($A85="",$M85="Yes",$H85="",$I85=""),"",IF(AND(BA$6&gt;=$H85,BA$6&lt;=$I85),IF(BA$6&lt;$H85+ROUNDUP(($I85-$H85+1)*$L85,0),2,1),""))</x:f>
      </x:c>
      <x:c r="BB85" s="35" t="str">
        <x:f>IF(OR($A85="",$M85="Yes",$H85="",$I85=""),"",IF(AND(BB$6&gt;=$H85,BB$6&lt;=$I85),IF(BB$6&lt;$H85+ROUNDUP(($I85-$H85+1)*$L85,0),2,1),""))</x:f>
      </x:c>
      <x:c r="BC85" s="35" t="str">
        <x:f>IF(OR($A85="",$M85="Yes",$H85="",$I85=""),"",IF(AND(BC$6&gt;=$H85,BC$6&lt;=$I85),IF(BC$6&lt;$H85+ROUNDUP(($I85-$H85+1)*$L85,0),2,1),""))</x:f>
      </x:c>
      <x:c r="BD85" s="35" t="str">
        <x:f>IF(OR($A85="",$M85="Yes",$H85="",$I85=""),"",IF(AND(BD$6&gt;=$H85,BD$6&lt;=$I85),IF(BD$6&lt;$H85+ROUNDUP(($I85-$H85+1)*$L85,0),2,1),""))</x:f>
      </x:c>
      <x:c r="BE85" s="35" t="str">
        <x:f>IF(OR($A85="",$M85="Yes",$H85="",$I85=""),"",IF(AND(BE$6&gt;=$H85,BE$6&lt;=$I85),IF(BE$6&lt;$H85+ROUNDUP(($I85-$H85+1)*$L85,0),2,1),""))</x:f>
      </x:c>
      <x:c r="BF85" s="35" t="str">
        <x:f>IF(OR($A85="",$M85="Yes",$H85="",$I85=""),"",IF(AND(BF$6&gt;=$H85,BF$6&lt;=$I85),IF(BF$6&lt;$H85+ROUNDUP(($I85-$H85+1)*$L85,0),2,1),""))</x:f>
      </x:c>
      <x:c r="BG85" s="35" t="str">
        <x:f>IF(OR($A85="",$M85="Yes",$H85="",$I85=""),"",IF(AND(BG$6&gt;=$H85,BG$6&lt;=$I85),IF(BG$6&lt;$H85+ROUNDUP(($I85-$H85+1)*$L85,0),2,1),""))</x:f>
      </x:c>
      <x:c r="BH85" s="35" t="str">
        <x:f>IF(OR($A85="",$M85="Yes",$H85="",$I85=""),"",IF(AND(BH$6&gt;=$H85,BH$6&lt;=$I85),IF(BH$6&lt;$H85+ROUNDUP(($I85-$H85+1)*$L85,0),2,1),""))</x:f>
      </x:c>
      <x:c r="BI85" s="35" t="str">
        <x:f>IF(OR($A85="",$M85="Yes",$H85="",$I85=""),"",IF(AND(BI$6&gt;=$H85,BI$6&lt;=$I85),IF(BI$6&lt;$H85+ROUNDUP(($I85-$H85+1)*$L85,0),2,1),""))</x:f>
      </x:c>
      <x:c r="BJ85" s="35" t="str">
        <x:f>IF(OR($A85="",$M85="Yes",$H85="",$I85=""),"",IF(AND(BJ$6&gt;=$H85,BJ$6&lt;=$I85),IF(BJ$6&lt;$H85+ROUNDUP(($I85-$H85+1)*$L85,0),2,1),""))</x:f>
      </x:c>
      <x:c r="BK85" s="35" t="str">
        <x:f>IF(OR($A85="",$M85="Yes",$H85="",$I85=""),"",IF(AND(BK$6&gt;=$H85,BK$6&lt;=$I85),IF(BK$6&lt;$H85+ROUNDUP(($I85-$H85+1)*$L85,0),2,1),""))</x:f>
      </x:c>
      <x:c r="BL85" s="35" t="str">
        <x:f>IF(OR($A85="",$M85="Yes",$H85="",$I85=""),"",IF(AND(BL$6&gt;=$H85,BL$6&lt;=$I85),IF(BL$6&lt;$H85+ROUNDUP(($I85-$H85+1)*$L85,0),2,1),""))</x:f>
      </x:c>
      <x:c r="BM85" s="35" t="str">
        <x:f>IF(OR($A85="",$M85="Yes",$H85="",$I85=""),"",IF(AND(BM$6&gt;=$H85,BM$6&lt;=$I85),IF(BM$6&lt;$H85+ROUNDUP(($I85-$H85+1)*$L85,0),2,1),""))</x:f>
      </x:c>
      <x:c r="BN85" s="35" t="str">
        <x:f>IF(OR($A85="",$M85="Yes",$H85="",$I85=""),"",IF(AND(BN$6&gt;=$H85,BN$6&lt;=$I85),IF(BN$6&lt;$H85+ROUNDUP(($I85-$H85+1)*$L85,0),2,1),""))</x:f>
      </x:c>
      <x:c r="BO85" s="35" t="str">
        <x:f>IF(OR($A85="",$M85="Yes",$H85="",$I85=""),"",IF(AND(BO$6&gt;=$H85,BO$6&lt;=$I85),IF(BO$6&lt;$H85+ROUNDUP(($I85-$H85+1)*$L85,0),2,1),""))</x:f>
      </x:c>
      <x:c r="BP85" s="35" t="str">
        <x:f>IF(OR($A85="",$M85="Yes",$H85="",$I85=""),"",IF(AND(BP$6&gt;=$H85,BP$6&lt;=$I85),IF(BP$6&lt;$H85+ROUNDUP(($I85-$H85+1)*$L85,0),2,1),""))</x:f>
      </x:c>
      <x:c r="BQ85" s="35" t="str">
        <x:f>IF(OR($A85="",$M85="Yes",$H85="",$I85=""),"",IF(AND(BQ$6&gt;=$H85,BQ$6&lt;=$I85),IF(BQ$6&lt;$H85+ROUNDUP(($I85-$H85+1)*$L85,0),2,1),""))</x:f>
      </x:c>
      <x:c r="BR85" s="35" t="str">
        <x:f>IF(OR($A85="",$M85="Yes",$H85="",$I85=""),"",IF(AND(BR$6&gt;=$H85,BR$6&lt;=$I85),IF(BR$6&lt;$H85+ROUNDUP(($I85-$H85+1)*$L85,0),2,1),""))</x:f>
      </x:c>
      <x:c r="BS85" s="35" t="str">
        <x:f>IF(OR($A85="",$M85="Yes",$H85="",$I85=""),"",IF(AND(BS$6&gt;=$H85,BS$6&lt;=$I85),IF(BS$6&lt;$H85+ROUNDUP(($I85-$H85+1)*$L85,0),2,1),""))</x:f>
      </x:c>
      <x:c r="BT85" s="35" t="str">
        <x:f>IF(OR($A85="",$M85="Yes",$H85="",$I85=""),"",IF(AND(BT$6&gt;=$H85,BT$6&lt;=$I85),IF(BT$6&lt;$H85+ROUNDUP(($I85-$H85+1)*$L85,0),2,1),""))</x:f>
      </x:c>
      <x:c r="BU85" s="35" t="str">
        <x:f>IF(OR($A85="",$M85="Yes",$H85="",$I85=""),"",IF(AND(BU$6&gt;=$H85,BU$6&lt;=$I85),IF(BU$6&lt;$H85+ROUNDUP(($I85-$H85+1)*$L85,0),2,1),""))</x:f>
      </x:c>
      <x:c r="BV85" s="35" t="str">
        <x:f>IF(OR($A85="",$M85="Yes",$H85="",$I85=""),"",IF(AND(BV$6&gt;=$H85,BV$6&lt;=$I85),IF(BV$6&lt;$H85+ROUNDUP(($I85-$H85+1)*$L85,0),2,1),""))</x:f>
      </x:c>
      <x:c r="BW85" s="35" t="str">
        <x:f>IF(OR($A85="",$M85="Yes",$H85="",$I85=""),"",IF(AND(BW$6&gt;=$H85,BW$6&lt;=$I85),IF(BW$6&lt;$H85+ROUNDUP(($I85-$H85+1)*$L85,0),2,1),""))</x:f>
      </x:c>
      <x:c r="BX85" s="35" t="str">
        <x:f>IF(OR($A85="",$M85="Yes",$H85="",$I85=""),"",IF(AND(BX$6&gt;=$H85,BX$6&lt;=$I85),IF(BX$6&lt;$H85+ROUNDUP(($I85-$H85+1)*$L85,0),2,1),""))</x:f>
      </x:c>
      <x:c r="BY85" s="35" t="str">
        <x:f>IF(OR($A85="",$M85="Yes",$H85="",$I85=""),"",IF(AND(BY$6&gt;=$H85,BY$6&lt;=$I85),IF(BY$6&lt;$H85+ROUNDUP(($I85-$H85+1)*$L85,0),2,1),""))</x:f>
      </x:c>
      <x:c r="BZ85" s="35" t="str">
        <x:f>IF(OR($A85="",$M85="Yes",$H85="",$I85=""),"",IF(AND(BZ$6&gt;=$H85,BZ$6&lt;=$I85),IF(BZ$6&lt;$H85+ROUNDUP(($I85-$H85+1)*$L85,0),2,1),""))</x:f>
      </x:c>
      <x:c r="CA85" s="35" t="str">
        <x:f>IF(OR($A85="",$M85="Yes",$H85="",$I85=""),"",IF(AND(CA$6&gt;=$H85,CA$6&lt;=$I85),IF(CA$6&lt;$H85+ROUNDUP(($I85-$H85+1)*$L85,0),2,1),""))</x:f>
      </x:c>
    </x:row>
    <x:row r="86" ht="24" customHeight="1">
      <x:c r="A86" s="5"/>
      <x:c r="B86" s="5"/>
      <x:c r="C86" s="5"/>
      <x:c r="D86" s="5"/>
      <x:c r="E86" s="5"/>
      <x:c r="F86" s="5"/>
      <x:c r="G86" s="5"/>
      <x:c r="H86" s="10"/>
      <x:c r="I86" s="10"/>
      <x:c r="J86" s="10"/>
      <x:c r="K86" s="10"/>
      <x:c r="L86" s="11"/>
      <x:c r="M86" s="5"/>
      <x:c r="N86" s="16" t="str">
        <x:f>IF(A86="","",IF(M86="Yes","Cancelled",IF(ISBLANK(L86),"Missing %",IF(L86&gt;=1,"Completed",IF(OR(L86&gt;0,NOT(ISBLANK(J86))),"In progress","Not started")))))</x:f>
      </x:c>
      <x:c r="O86" s="16" t="str">
        <x:f>IF(OR(A86="",N86="Completed",N86="Cancelled"),"",IF(ISBLANK(I86),"Missing deadline",IF(I86&lt;'Dashboard'!$B$5,"Overdue",IF(I86='Dashboard'!$B$5,"Due today",IF(I86&lt;='Dashboard'!$B$5+'Dashboard'!$B$6,"Due soon",IF(AND(N86="Not started",H86&lt;'Dashboard'!$B$5),"Starting late",""))))))</x:f>
      </x:c>
      <x:c r="P86" s="5"/>
      <x:c r="Q86" s="16" t="str">
        <x:f>IF(A86="","",IF(COUNTIFS('Tasks &amp; Gantt'!$A$7:$A$155,A86)&gt;1,"Duplicate task ID",IF(COUNTIFS('Campaigns &amp; Budget'!$A$7:$A$8,B86)&lt;&gt;1,"Unknown campaign",IF(OR(ISBLANK(H86),ISBLANK(I86),E86="",ISBLANK(L86)),"Missing dates / PIC / %",IF(OR(L86&lt;0,L86&gt;1),"Invalid completion",IF(I86&lt;H86,"Deadline before start",IF(AND(NOT(ISBLANK(K86)),L86&lt;&gt;1),"Finish entered but not 100%",IF(AND(NOT(ISBLANK(J86)),NOT(ISBLANK(K86)),K86&lt;J86),"Finish before start",""))))))))</x:f>
      </x:c>
      <x:c r="T86" s="35" t="str">
        <x:f>IF(OR($A86="",$M86="Yes",$H86="",$I86=""),"",IF(AND(T$6&gt;=$H86,T$6&lt;=$I86),IF(T$6&lt;$H86+ROUNDUP(($I86-$H86+1)*$L86,0),2,1),""))</x:f>
      </x:c>
      <x:c r="U86" s="35" t="str">
        <x:f>IF(OR($A86="",$M86="Yes",$H86="",$I86=""),"",IF(AND(U$6&gt;=$H86,U$6&lt;=$I86),IF(U$6&lt;$H86+ROUNDUP(($I86-$H86+1)*$L86,0),2,1),""))</x:f>
      </x:c>
      <x:c r="V86" s="35" t="str">
        <x:f>IF(OR($A86="",$M86="Yes",$H86="",$I86=""),"",IF(AND(V$6&gt;=$H86,V$6&lt;=$I86),IF(V$6&lt;$H86+ROUNDUP(($I86-$H86+1)*$L86,0),2,1),""))</x:f>
      </x:c>
      <x:c r="W86" s="35" t="str">
        <x:f>IF(OR($A86="",$M86="Yes",$H86="",$I86=""),"",IF(AND(W$6&gt;=$H86,W$6&lt;=$I86),IF(W$6&lt;$H86+ROUNDUP(($I86-$H86+1)*$L86,0),2,1),""))</x:f>
      </x:c>
      <x:c r="X86" s="35" t="str">
        <x:f>IF(OR($A86="",$M86="Yes",$H86="",$I86=""),"",IF(AND(X$6&gt;=$H86,X$6&lt;=$I86),IF(X$6&lt;$H86+ROUNDUP(($I86-$H86+1)*$L86,0),2,1),""))</x:f>
      </x:c>
      <x:c r="Y86" s="35" t="str">
        <x:f>IF(OR($A86="",$M86="Yes",$H86="",$I86=""),"",IF(AND(Y$6&gt;=$H86,Y$6&lt;=$I86),IF(Y$6&lt;$H86+ROUNDUP(($I86-$H86+1)*$L86,0),2,1),""))</x:f>
      </x:c>
      <x:c r="Z86" s="35" t="str">
        <x:f>IF(OR($A86="",$M86="Yes",$H86="",$I86=""),"",IF(AND(Z$6&gt;=$H86,Z$6&lt;=$I86),IF(Z$6&lt;$H86+ROUNDUP(($I86-$H86+1)*$L86,0),2,1),""))</x:f>
      </x:c>
      <x:c r="AA86" s="35" t="str">
        <x:f>IF(OR($A86="",$M86="Yes",$H86="",$I86=""),"",IF(AND(AA$6&gt;=$H86,AA$6&lt;=$I86),IF(AA$6&lt;$H86+ROUNDUP(($I86-$H86+1)*$L86,0),2,1),""))</x:f>
      </x:c>
      <x:c r="AB86" s="35" t="str">
        <x:f>IF(OR($A86="",$M86="Yes",$H86="",$I86=""),"",IF(AND(AB$6&gt;=$H86,AB$6&lt;=$I86),IF(AB$6&lt;$H86+ROUNDUP(($I86-$H86+1)*$L86,0),2,1),""))</x:f>
      </x:c>
      <x:c r="AC86" s="35" t="str">
        <x:f>IF(OR($A86="",$M86="Yes",$H86="",$I86=""),"",IF(AND(AC$6&gt;=$H86,AC$6&lt;=$I86),IF(AC$6&lt;$H86+ROUNDUP(($I86-$H86+1)*$L86,0),2,1),""))</x:f>
      </x:c>
      <x:c r="AD86" s="35" t="str">
        <x:f>IF(OR($A86="",$M86="Yes",$H86="",$I86=""),"",IF(AND(AD$6&gt;=$H86,AD$6&lt;=$I86),IF(AD$6&lt;$H86+ROUNDUP(($I86-$H86+1)*$L86,0),2,1),""))</x:f>
      </x:c>
      <x:c r="AE86" s="35" t="str">
        <x:f>IF(OR($A86="",$M86="Yes",$H86="",$I86=""),"",IF(AND(AE$6&gt;=$H86,AE$6&lt;=$I86),IF(AE$6&lt;$H86+ROUNDUP(($I86-$H86+1)*$L86,0),2,1),""))</x:f>
      </x:c>
      <x:c r="AF86" s="35" t="str">
        <x:f>IF(OR($A86="",$M86="Yes",$H86="",$I86=""),"",IF(AND(AF$6&gt;=$H86,AF$6&lt;=$I86),IF(AF$6&lt;$H86+ROUNDUP(($I86-$H86+1)*$L86,0),2,1),""))</x:f>
      </x:c>
      <x:c r="AG86" s="35" t="str">
        <x:f>IF(OR($A86="",$M86="Yes",$H86="",$I86=""),"",IF(AND(AG$6&gt;=$H86,AG$6&lt;=$I86),IF(AG$6&lt;$H86+ROUNDUP(($I86-$H86+1)*$L86,0),2,1),""))</x:f>
      </x:c>
      <x:c r="AH86" s="35" t="str">
        <x:f>IF(OR($A86="",$M86="Yes",$H86="",$I86=""),"",IF(AND(AH$6&gt;=$H86,AH$6&lt;=$I86),IF(AH$6&lt;$H86+ROUNDUP(($I86-$H86+1)*$L86,0),2,1),""))</x:f>
      </x:c>
      <x:c r="AI86" s="35" t="str">
        <x:f>IF(OR($A86="",$M86="Yes",$H86="",$I86=""),"",IF(AND(AI$6&gt;=$H86,AI$6&lt;=$I86),IF(AI$6&lt;$H86+ROUNDUP(($I86-$H86+1)*$L86,0),2,1),""))</x:f>
      </x:c>
      <x:c r="AJ86" s="35" t="str">
        <x:f>IF(OR($A86="",$M86="Yes",$H86="",$I86=""),"",IF(AND(AJ$6&gt;=$H86,AJ$6&lt;=$I86),IF(AJ$6&lt;$H86+ROUNDUP(($I86-$H86+1)*$L86,0),2,1),""))</x:f>
      </x:c>
      <x:c r="AK86" s="35" t="str">
        <x:f>IF(OR($A86="",$M86="Yes",$H86="",$I86=""),"",IF(AND(AK$6&gt;=$H86,AK$6&lt;=$I86),IF(AK$6&lt;$H86+ROUNDUP(($I86-$H86+1)*$L86,0),2,1),""))</x:f>
      </x:c>
      <x:c r="AL86" s="35" t="str">
        <x:f>IF(OR($A86="",$M86="Yes",$H86="",$I86=""),"",IF(AND(AL$6&gt;=$H86,AL$6&lt;=$I86),IF(AL$6&lt;$H86+ROUNDUP(($I86-$H86+1)*$L86,0),2,1),""))</x:f>
      </x:c>
      <x:c r="AM86" s="35" t="str">
        <x:f>IF(OR($A86="",$M86="Yes",$H86="",$I86=""),"",IF(AND(AM$6&gt;=$H86,AM$6&lt;=$I86),IF(AM$6&lt;$H86+ROUNDUP(($I86-$H86+1)*$L86,0),2,1),""))</x:f>
      </x:c>
      <x:c r="AN86" s="35" t="str">
        <x:f>IF(OR($A86="",$M86="Yes",$H86="",$I86=""),"",IF(AND(AN$6&gt;=$H86,AN$6&lt;=$I86),IF(AN$6&lt;$H86+ROUNDUP(($I86-$H86+1)*$L86,0),2,1),""))</x:f>
      </x:c>
      <x:c r="AO86" s="35" t="str">
        <x:f>IF(OR($A86="",$M86="Yes",$H86="",$I86=""),"",IF(AND(AO$6&gt;=$H86,AO$6&lt;=$I86),IF(AO$6&lt;$H86+ROUNDUP(($I86-$H86+1)*$L86,0),2,1),""))</x:f>
      </x:c>
      <x:c r="AP86" s="35" t="str">
        <x:f>IF(OR($A86="",$M86="Yes",$H86="",$I86=""),"",IF(AND(AP$6&gt;=$H86,AP$6&lt;=$I86),IF(AP$6&lt;$H86+ROUNDUP(($I86-$H86+1)*$L86,0),2,1),""))</x:f>
      </x:c>
      <x:c r="AQ86" s="35" t="str">
        <x:f>IF(OR($A86="",$M86="Yes",$H86="",$I86=""),"",IF(AND(AQ$6&gt;=$H86,AQ$6&lt;=$I86),IF(AQ$6&lt;$H86+ROUNDUP(($I86-$H86+1)*$L86,0),2,1),""))</x:f>
      </x:c>
      <x:c r="AR86" s="35" t="str">
        <x:f>IF(OR($A86="",$M86="Yes",$H86="",$I86=""),"",IF(AND(AR$6&gt;=$H86,AR$6&lt;=$I86),IF(AR$6&lt;$H86+ROUNDUP(($I86-$H86+1)*$L86,0),2,1),""))</x:f>
      </x:c>
      <x:c r="AS86" s="35" t="str">
        <x:f>IF(OR($A86="",$M86="Yes",$H86="",$I86=""),"",IF(AND(AS$6&gt;=$H86,AS$6&lt;=$I86),IF(AS$6&lt;$H86+ROUNDUP(($I86-$H86+1)*$L86,0),2,1),""))</x:f>
      </x:c>
      <x:c r="AT86" s="35" t="str">
        <x:f>IF(OR($A86="",$M86="Yes",$H86="",$I86=""),"",IF(AND(AT$6&gt;=$H86,AT$6&lt;=$I86),IF(AT$6&lt;$H86+ROUNDUP(($I86-$H86+1)*$L86,0),2,1),""))</x:f>
      </x:c>
      <x:c r="AU86" s="35" t="str">
        <x:f>IF(OR($A86="",$M86="Yes",$H86="",$I86=""),"",IF(AND(AU$6&gt;=$H86,AU$6&lt;=$I86),IF(AU$6&lt;$H86+ROUNDUP(($I86-$H86+1)*$L86,0),2,1),""))</x:f>
      </x:c>
      <x:c r="AV86" s="35" t="str">
        <x:f>IF(OR($A86="",$M86="Yes",$H86="",$I86=""),"",IF(AND(AV$6&gt;=$H86,AV$6&lt;=$I86),IF(AV$6&lt;$H86+ROUNDUP(($I86-$H86+1)*$L86,0),2,1),""))</x:f>
      </x:c>
      <x:c r="AW86" s="35" t="str">
        <x:f>IF(OR($A86="",$M86="Yes",$H86="",$I86=""),"",IF(AND(AW$6&gt;=$H86,AW$6&lt;=$I86),IF(AW$6&lt;$H86+ROUNDUP(($I86-$H86+1)*$L86,0),2,1),""))</x:f>
      </x:c>
      <x:c r="AX86" s="35" t="str">
        <x:f>IF(OR($A86="",$M86="Yes",$H86="",$I86=""),"",IF(AND(AX$6&gt;=$H86,AX$6&lt;=$I86),IF(AX$6&lt;$H86+ROUNDUP(($I86-$H86+1)*$L86,0),2,1),""))</x:f>
      </x:c>
      <x:c r="AY86" s="35" t="str">
        <x:f>IF(OR($A86="",$M86="Yes",$H86="",$I86=""),"",IF(AND(AY$6&gt;=$H86,AY$6&lt;=$I86),IF(AY$6&lt;$H86+ROUNDUP(($I86-$H86+1)*$L86,0),2,1),""))</x:f>
      </x:c>
      <x:c r="AZ86" s="35" t="str">
        <x:f>IF(OR($A86="",$M86="Yes",$H86="",$I86=""),"",IF(AND(AZ$6&gt;=$H86,AZ$6&lt;=$I86),IF(AZ$6&lt;$H86+ROUNDUP(($I86-$H86+1)*$L86,0),2,1),""))</x:f>
      </x:c>
      <x:c r="BA86" s="35" t="str">
        <x:f>IF(OR($A86="",$M86="Yes",$H86="",$I86=""),"",IF(AND(BA$6&gt;=$H86,BA$6&lt;=$I86),IF(BA$6&lt;$H86+ROUNDUP(($I86-$H86+1)*$L86,0),2,1),""))</x:f>
      </x:c>
      <x:c r="BB86" s="35" t="str">
        <x:f>IF(OR($A86="",$M86="Yes",$H86="",$I86=""),"",IF(AND(BB$6&gt;=$H86,BB$6&lt;=$I86),IF(BB$6&lt;$H86+ROUNDUP(($I86-$H86+1)*$L86,0),2,1),""))</x:f>
      </x:c>
      <x:c r="BC86" s="35" t="str">
        <x:f>IF(OR($A86="",$M86="Yes",$H86="",$I86=""),"",IF(AND(BC$6&gt;=$H86,BC$6&lt;=$I86),IF(BC$6&lt;$H86+ROUNDUP(($I86-$H86+1)*$L86,0),2,1),""))</x:f>
      </x:c>
      <x:c r="BD86" s="35" t="str">
        <x:f>IF(OR($A86="",$M86="Yes",$H86="",$I86=""),"",IF(AND(BD$6&gt;=$H86,BD$6&lt;=$I86),IF(BD$6&lt;$H86+ROUNDUP(($I86-$H86+1)*$L86,0),2,1),""))</x:f>
      </x:c>
      <x:c r="BE86" s="35" t="str">
        <x:f>IF(OR($A86="",$M86="Yes",$H86="",$I86=""),"",IF(AND(BE$6&gt;=$H86,BE$6&lt;=$I86),IF(BE$6&lt;$H86+ROUNDUP(($I86-$H86+1)*$L86,0),2,1),""))</x:f>
      </x:c>
      <x:c r="BF86" s="35" t="str">
        <x:f>IF(OR($A86="",$M86="Yes",$H86="",$I86=""),"",IF(AND(BF$6&gt;=$H86,BF$6&lt;=$I86),IF(BF$6&lt;$H86+ROUNDUP(($I86-$H86+1)*$L86,0),2,1),""))</x:f>
      </x:c>
      <x:c r="BG86" s="35" t="str">
        <x:f>IF(OR($A86="",$M86="Yes",$H86="",$I86=""),"",IF(AND(BG$6&gt;=$H86,BG$6&lt;=$I86),IF(BG$6&lt;$H86+ROUNDUP(($I86-$H86+1)*$L86,0),2,1),""))</x:f>
      </x:c>
      <x:c r="BH86" s="35" t="str">
        <x:f>IF(OR($A86="",$M86="Yes",$H86="",$I86=""),"",IF(AND(BH$6&gt;=$H86,BH$6&lt;=$I86),IF(BH$6&lt;$H86+ROUNDUP(($I86-$H86+1)*$L86,0),2,1),""))</x:f>
      </x:c>
      <x:c r="BI86" s="35" t="str">
        <x:f>IF(OR($A86="",$M86="Yes",$H86="",$I86=""),"",IF(AND(BI$6&gt;=$H86,BI$6&lt;=$I86),IF(BI$6&lt;$H86+ROUNDUP(($I86-$H86+1)*$L86,0),2,1),""))</x:f>
      </x:c>
      <x:c r="BJ86" s="35" t="str">
        <x:f>IF(OR($A86="",$M86="Yes",$H86="",$I86=""),"",IF(AND(BJ$6&gt;=$H86,BJ$6&lt;=$I86),IF(BJ$6&lt;$H86+ROUNDUP(($I86-$H86+1)*$L86,0),2,1),""))</x:f>
      </x:c>
      <x:c r="BK86" s="35" t="str">
        <x:f>IF(OR($A86="",$M86="Yes",$H86="",$I86=""),"",IF(AND(BK$6&gt;=$H86,BK$6&lt;=$I86),IF(BK$6&lt;$H86+ROUNDUP(($I86-$H86+1)*$L86,0),2,1),""))</x:f>
      </x:c>
      <x:c r="BL86" s="35" t="str">
        <x:f>IF(OR($A86="",$M86="Yes",$H86="",$I86=""),"",IF(AND(BL$6&gt;=$H86,BL$6&lt;=$I86),IF(BL$6&lt;$H86+ROUNDUP(($I86-$H86+1)*$L86,0),2,1),""))</x:f>
      </x:c>
      <x:c r="BM86" s="35" t="str">
        <x:f>IF(OR($A86="",$M86="Yes",$H86="",$I86=""),"",IF(AND(BM$6&gt;=$H86,BM$6&lt;=$I86),IF(BM$6&lt;$H86+ROUNDUP(($I86-$H86+1)*$L86,0),2,1),""))</x:f>
      </x:c>
      <x:c r="BN86" s="35" t="str">
        <x:f>IF(OR($A86="",$M86="Yes",$H86="",$I86=""),"",IF(AND(BN$6&gt;=$H86,BN$6&lt;=$I86),IF(BN$6&lt;$H86+ROUNDUP(($I86-$H86+1)*$L86,0),2,1),""))</x:f>
      </x:c>
      <x:c r="BO86" s="35" t="str">
        <x:f>IF(OR($A86="",$M86="Yes",$H86="",$I86=""),"",IF(AND(BO$6&gt;=$H86,BO$6&lt;=$I86),IF(BO$6&lt;$H86+ROUNDUP(($I86-$H86+1)*$L86,0),2,1),""))</x:f>
      </x:c>
      <x:c r="BP86" s="35" t="str">
        <x:f>IF(OR($A86="",$M86="Yes",$H86="",$I86=""),"",IF(AND(BP$6&gt;=$H86,BP$6&lt;=$I86),IF(BP$6&lt;$H86+ROUNDUP(($I86-$H86+1)*$L86,0),2,1),""))</x:f>
      </x:c>
      <x:c r="BQ86" s="35" t="str">
        <x:f>IF(OR($A86="",$M86="Yes",$H86="",$I86=""),"",IF(AND(BQ$6&gt;=$H86,BQ$6&lt;=$I86),IF(BQ$6&lt;$H86+ROUNDUP(($I86-$H86+1)*$L86,0),2,1),""))</x:f>
      </x:c>
      <x:c r="BR86" s="35" t="str">
        <x:f>IF(OR($A86="",$M86="Yes",$H86="",$I86=""),"",IF(AND(BR$6&gt;=$H86,BR$6&lt;=$I86),IF(BR$6&lt;$H86+ROUNDUP(($I86-$H86+1)*$L86,0),2,1),""))</x:f>
      </x:c>
      <x:c r="BS86" s="35" t="str">
        <x:f>IF(OR($A86="",$M86="Yes",$H86="",$I86=""),"",IF(AND(BS$6&gt;=$H86,BS$6&lt;=$I86),IF(BS$6&lt;$H86+ROUNDUP(($I86-$H86+1)*$L86,0),2,1),""))</x:f>
      </x:c>
      <x:c r="BT86" s="35" t="str">
        <x:f>IF(OR($A86="",$M86="Yes",$H86="",$I86=""),"",IF(AND(BT$6&gt;=$H86,BT$6&lt;=$I86),IF(BT$6&lt;$H86+ROUNDUP(($I86-$H86+1)*$L86,0),2,1),""))</x:f>
      </x:c>
      <x:c r="BU86" s="35" t="str">
        <x:f>IF(OR($A86="",$M86="Yes",$H86="",$I86=""),"",IF(AND(BU$6&gt;=$H86,BU$6&lt;=$I86),IF(BU$6&lt;$H86+ROUNDUP(($I86-$H86+1)*$L86,0),2,1),""))</x:f>
      </x:c>
      <x:c r="BV86" s="35" t="str">
        <x:f>IF(OR($A86="",$M86="Yes",$H86="",$I86=""),"",IF(AND(BV$6&gt;=$H86,BV$6&lt;=$I86),IF(BV$6&lt;$H86+ROUNDUP(($I86-$H86+1)*$L86,0),2,1),""))</x:f>
      </x:c>
      <x:c r="BW86" s="35" t="str">
        <x:f>IF(OR($A86="",$M86="Yes",$H86="",$I86=""),"",IF(AND(BW$6&gt;=$H86,BW$6&lt;=$I86),IF(BW$6&lt;$H86+ROUNDUP(($I86-$H86+1)*$L86,0),2,1),""))</x:f>
      </x:c>
      <x:c r="BX86" s="35" t="str">
        <x:f>IF(OR($A86="",$M86="Yes",$H86="",$I86=""),"",IF(AND(BX$6&gt;=$H86,BX$6&lt;=$I86),IF(BX$6&lt;$H86+ROUNDUP(($I86-$H86+1)*$L86,0),2,1),""))</x:f>
      </x:c>
      <x:c r="BY86" s="35" t="str">
        <x:f>IF(OR($A86="",$M86="Yes",$H86="",$I86=""),"",IF(AND(BY$6&gt;=$H86,BY$6&lt;=$I86),IF(BY$6&lt;$H86+ROUNDUP(($I86-$H86+1)*$L86,0),2,1),""))</x:f>
      </x:c>
      <x:c r="BZ86" s="35" t="str">
        <x:f>IF(OR($A86="",$M86="Yes",$H86="",$I86=""),"",IF(AND(BZ$6&gt;=$H86,BZ$6&lt;=$I86),IF(BZ$6&lt;$H86+ROUNDUP(($I86-$H86+1)*$L86,0),2,1),""))</x:f>
      </x:c>
      <x:c r="CA86" s="35" t="str">
        <x:f>IF(OR($A86="",$M86="Yes",$H86="",$I86=""),"",IF(AND(CA$6&gt;=$H86,CA$6&lt;=$I86),IF(CA$6&lt;$H86+ROUNDUP(($I86-$H86+1)*$L86,0),2,1),""))</x:f>
      </x:c>
    </x:row>
    <x:row r="87" ht="24" customHeight="1">
      <x:c r="A87" s="5"/>
      <x:c r="B87" s="5"/>
      <x:c r="C87" s="5"/>
      <x:c r="D87" s="5"/>
      <x:c r="E87" s="5"/>
      <x:c r="F87" s="5"/>
      <x:c r="G87" s="5"/>
      <x:c r="H87" s="10"/>
      <x:c r="I87" s="10"/>
      <x:c r="J87" s="10"/>
      <x:c r="K87" s="10"/>
      <x:c r="L87" s="11"/>
      <x:c r="M87" s="5"/>
      <x:c r="N87" s="16" t="str">
        <x:f>IF(A87="","",IF(M87="Yes","Cancelled",IF(ISBLANK(L87),"Missing %",IF(L87&gt;=1,"Completed",IF(OR(L87&gt;0,NOT(ISBLANK(J87))),"In progress","Not started")))))</x:f>
      </x:c>
      <x:c r="O87" s="16" t="str">
        <x:f>IF(OR(A87="",N87="Completed",N87="Cancelled"),"",IF(ISBLANK(I87),"Missing deadline",IF(I87&lt;'Dashboard'!$B$5,"Overdue",IF(I87='Dashboard'!$B$5,"Due today",IF(I87&lt;='Dashboard'!$B$5+'Dashboard'!$B$6,"Due soon",IF(AND(N87="Not started",H87&lt;'Dashboard'!$B$5),"Starting late",""))))))</x:f>
      </x:c>
      <x:c r="P87" s="5"/>
      <x:c r="Q87" s="16" t="str">
        <x:f>IF(A87="","",IF(COUNTIFS('Tasks &amp; Gantt'!$A$7:$A$155,A87)&gt;1,"Duplicate task ID",IF(COUNTIFS('Campaigns &amp; Budget'!$A$7:$A$8,B87)&lt;&gt;1,"Unknown campaign",IF(OR(ISBLANK(H87),ISBLANK(I87),E87="",ISBLANK(L87)),"Missing dates / PIC / %",IF(OR(L87&lt;0,L87&gt;1),"Invalid completion",IF(I87&lt;H87,"Deadline before start",IF(AND(NOT(ISBLANK(K87)),L87&lt;&gt;1),"Finish entered but not 100%",IF(AND(NOT(ISBLANK(J87)),NOT(ISBLANK(K87)),K87&lt;J87),"Finish before start",""))))))))</x:f>
      </x:c>
      <x:c r="T87" s="35" t="str">
        <x:f>IF(OR($A87="",$M87="Yes",$H87="",$I87=""),"",IF(AND(T$6&gt;=$H87,T$6&lt;=$I87),IF(T$6&lt;$H87+ROUNDUP(($I87-$H87+1)*$L87,0),2,1),""))</x:f>
      </x:c>
      <x:c r="U87" s="35" t="str">
        <x:f>IF(OR($A87="",$M87="Yes",$H87="",$I87=""),"",IF(AND(U$6&gt;=$H87,U$6&lt;=$I87),IF(U$6&lt;$H87+ROUNDUP(($I87-$H87+1)*$L87,0),2,1),""))</x:f>
      </x:c>
      <x:c r="V87" s="35" t="str">
        <x:f>IF(OR($A87="",$M87="Yes",$H87="",$I87=""),"",IF(AND(V$6&gt;=$H87,V$6&lt;=$I87),IF(V$6&lt;$H87+ROUNDUP(($I87-$H87+1)*$L87,0),2,1),""))</x:f>
      </x:c>
      <x:c r="W87" s="35" t="str">
        <x:f>IF(OR($A87="",$M87="Yes",$H87="",$I87=""),"",IF(AND(W$6&gt;=$H87,W$6&lt;=$I87),IF(W$6&lt;$H87+ROUNDUP(($I87-$H87+1)*$L87,0),2,1),""))</x:f>
      </x:c>
      <x:c r="X87" s="35" t="str">
        <x:f>IF(OR($A87="",$M87="Yes",$H87="",$I87=""),"",IF(AND(X$6&gt;=$H87,X$6&lt;=$I87),IF(X$6&lt;$H87+ROUNDUP(($I87-$H87+1)*$L87,0),2,1),""))</x:f>
      </x:c>
      <x:c r="Y87" s="35" t="str">
        <x:f>IF(OR($A87="",$M87="Yes",$H87="",$I87=""),"",IF(AND(Y$6&gt;=$H87,Y$6&lt;=$I87),IF(Y$6&lt;$H87+ROUNDUP(($I87-$H87+1)*$L87,0),2,1),""))</x:f>
      </x:c>
      <x:c r="Z87" s="35" t="str">
        <x:f>IF(OR($A87="",$M87="Yes",$H87="",$I87=""),"",IF(AND(Z$6&gt;=$H87,Z$6&lt;=$I87),IF(Z$6&lt;$H87+ROUNDUP(($I87-$H87+1)*$L87,0),2,1),""))</x:f>
      </x:c>
      <x:c r="AA87" s="35" t="str">
        <x:f>IF(OR($A87="",$M87="Yes",$H87="",$I87=""),"",IF(AND(AA$6&gt;=$H87,AA$6&lt;=$I87),IF(AA$6&lt;$H87+ROUNDUP(($I87-$H87+1)*$L87,0),2,1),""))</x:f>
      </x:c>
      <x:c r="AB87" s="35" t="str">
        <x:f>IF(OR($A87="",$M87="Yes",$H87="",$I87=""),"",IF(AND(AB$6&gt;=$H87,AB$6&lt;=$I87),IF(AB$6&lt;$H87+ROUNDUP(($I87-$H87+1)*$L87,0),2,1),""))</x:f>
      </x:c>
      <x:c r="AC87" s="35" t="str">
        <x:f>IF(OR($A87="",$M87="Yes",$H87="",$I87=""),"",IF(AND(AC$6&gt;=$H87,AC$6&lt;=$I87),IF(AC$6&lt;$H87+ROUNDUP(($I87-$H87+1)*$L87,0),2,1),""))</x:f>
      </x:c>
      <x:c r="AD87" s="35" t="str">
        <x:f>IF(OR($A87="",$M87="Yes",$H87="",$I87=""),"",IF(AND(AD$6&gt;=$H87,AD$6&lt;=$I87),IF(AD$6&lt;$H87+ROUNDUP(($I87-$H87+1)*$L87,0),2,1),""))</x:f>
      </x:c>
      <x:c r="AE87" s="35" t="str">
        <x:f>IF(OR($A87="",$M87="Yes",$H87="",$I87=""),"",IF(AND(AE$6&gt;=$H87,AE$6&lt;=$I87),IF(AE$6&lt;$H87+ROUNDUP(($I87-$H87+1)*$L87,0),2,1),""))</x:f>
      </x:c>
      <x:c r="AF87" s="35" t="str">
        <x:f>IF(OR($A87="",$M87="Yes",$H87="",$I87=""),"",IF(AND(AF$6&gt;=$H87,AF$6&lt;=$I87),IF(AF$6&lt;$H87+ROUNDUP(($I87-$H87+1)*$L87,0),2,1),""))</x:f>
      </x:c>
      <x:c r="AG87" s="35" t="str">
        <x:f>IF(OR($A87="",$M87="Yes",$H87="",$I87=""),"",IF(AND(AG$6&gt;=$H87,AG$6&lt;=$I87),IF(AG$6&lt;$H87+ROUNDUP(($I87-$H87+1)*$L87,0),2,1),""))</x:f>
      </x:c>
      <x:c r="AH87" s="35" t="str">
        <x:f>IF(OR($A87="",$M87="Yes",$H87="",$I87=""),"",IF(AND(AH$6&gt;=$H87,AH$6&lt;=$I87),IF(AH$6&lt;$H87+ROUNDUP(($I87-$H87+1)*$L87,0),2,1),""))</x:f>
      </x:c>
      <x:c r="AI87" s="35" t="str">
        <x:f>IF(OR($A87="",$M87="Yes",$H87="",$I87=""),"",IF(AND(AI$6&gt;=$H87,AI$6&lt;=$I87),IF(AI$6&lt;$H87+ROUNDUP(($I87-$H87+1)*$L87,0),2,1),""))</x:f>
      </x:c>
      <x:c r="AJ87" s="35" t="str">
        <x:f>IF(OR($A87="",$M87="Yes",$H87="",$I87=""),"",IF(AND(AJ$6&gt;=$H87,AJ$6&lt;=$I87),IF(AJ$6&lt;$H87+ROUNDUP(($I87-$H87+1)*$L87,0),2,1),""))</x:f>
      </x:c>
      <x:c r="AK87" s="35" t="str">
        <x:f>IF(OR($A87="",$M87="Yes",$H87="",$I87=""),"",IF(AND(AK$6&gt;=$H87,AK$6&lt;=$I87),IF(AK$6&lt;$H87+ROUNDUP(($I87-$H87+1)*$L87,0),2,1),""))</x:f>
      </x:c>
      <x:c r="AL87" s="35" t="str">
        <x:f>IF(OR($A87="",$M87="Yes",$H87="",$I87=""),"",IF(AND(AL$6&gt;=$H87,AL$6&lt;=$I87),IF(AL$6&lt;$H87+ROUNDUP(($I87-$H87+1)*$L87,0),2,1),""))</x:f>
      </x:c>
      <x:c r="AM87" s="35" t="str">
        <x:f>IF(OR($A87="",$M87="Yes",$H87="",$I87=""),"",IF(AND(AM$6&gt;=$H87,AM$6&lt;=$I87),IF(AM$6&lt;$H87+ROUNDUP(($I87-$H87+1)*$L87,0),2,1),""))</x:f>
      </x:c>
      <x:c r="AN87" s="35" t="str">
        <x:f>IF(OR($A87="",$M87="Yes",$H87="",$I87=""),"",IF(AND(AN$6&gt;=$H87,AN$6&lt;=$I87),IF(AN$6&lt;$H87+ROUNDUP(($I87-$H87+1)*$L87,0),2,1),""))</x:f>
      </x:c>
      <x:c r="AO87" s="35" t="str">
        <x:f>IF(OR($A87="",$M87="Yes",$H87="",$I87=""),"",IF(AND(AO$6&gt;=$H87,AO$6&lt;=$I87),IF(AO$6&lt;$H87+ROUNDUP(($I87-$H87+1)*$L87,0),2,1),""))</x:f>
      </x:c>
      <x:c r="AP87" s="35" t="str">
        <x:f>IF(OR($A87="",$M87="Yes",$H87="",$I87=""),"",IF(AND(AP$6&gt;=$H87,AP$6&lt;=$I87),IF(AP$6&lt;$H87+ROUNDUP(($I87-$H87+1)*$L87,0),2,1),""))</x:f>
      </x:c>
      <x:c r="AQ87" s="35" t="str">
        <x:f>IF(OR($A87="",$M87="Yes",$H87="",$I87=""),"",IF(AND(AQ$6&gt;=$H87,AQ$6&lt;=$I87),IF(AQ$6&lt;$H87+ROUNDUP(($I87-$H87+1)*$L87,0),2,1),""))</x:f>
      </x:c>
      <x:c r="AR87" s="35" t="str">
        <x:f>IF(OR($A87="",$M87="Yes",$H87="",$I87=""),"",IF(AND(AR$6&gt;=$H87,AR$6&lt;=$I87),IF(AR$6&lt;$H87+ROUNDUP(($I87-$H87+1)*$L87,0),2,1),""))</x:f>
      </x:c>
      <x:c r="AS87" s="35" t="str">
        <x:f>IF(OR($A87="",$M87="Yes",$H87="",$I87=""),"",IF(AND(AS$6&gt;=$H87,AS$6&lt;=$I87),IF(AS$6&lt;$H87+ROUNDUP(($I87-$H87+1)*$L87,0),2,1),""))</x:f>
      </x:c>
      <x:c r="AT87" s="35" t="str">
        <x:f>IF(OR($A87="",$M87="Yes",$H87="",$I87=""),"",IF(AND(AT$6&gt;=$H87,AT$6&lt;=$I87),IF(AT$6&lt;$H87+ROUNDUP(($I87-$H87+1)*$L87,0),2,1),""))</x:f>
      </x:c>
      <x:c r="AU87" s="35" t="str">
        <x:f>IF(OR($A87="",$M87="Yes",$H87="",$I87=""),"",IF(AND(AU$6&gt;=$H87,AU$6&lt;=$I87),IF(AU$6&lt;$H87+ROUNDUP(($I87-$H87+1)*$L87,0),2,1),""))</x:f>
      </x:c>
      <x:c r="AV87" s="35" t="str">
        <x:f>IF(OR($A87="",$M87="Yes",$H87="",$I87=""),"",IF(AND(AV$6&gt;=$H87,AV$6&lt;=$I87),IF(AV$6&lt;$H87+ROUNDUP(($I87-$H87+1)*$L87,0),2,1),""))</x:f>
      </x:c>
      <x:c r="AW87" s="35" t="str">
        <x:f>IF(OR($A87="",$M87="Yes",$H87="",$I87=""),"",IF(AND(AW$6&gt;=$H87,AW$6&lt;=$I87),IF(AW$6&lt;$H87+ROUNDUP(($I87-$H87+1)*$L87,0),2,1),""))</x:f>
      </x:c>
      <x:c r="AX87" s="35" t="str">
        <x:f>IF(OR($A87="",$M87="Yes",$H87="",$I87=""),"",IF(AND(AX$6&gt;=$H87,AX$6&lt;=$I87),IF(AX$6&lt;$H87+ROUNDUP(($I87-$H87+1)*$L87,0),2,1),""))</x:f>
      </x:c>
      <x:c r="AY87" s="35" t="str">
        <x:f>IF(OR($A87="",$M87="Yes",$H87="",$I87=""),"",IF(AND(AY$6&gt;=$H87,AY$6&lt;=$I87),IF(AY$6&lt;$H87+ROUNDUP(($I87-$H87+1)*$L87,0),2,1),""))</x:f>
      </x:c>
      <x:c r="AZ87" s="35" t="str">
        <x:f>IF(OR($A87="",$M87="Yes",$H87="",$I87=""),"",IF(AND(AZ$6&gt;=$H87,AZ$6&lt;=$I87),IF(AZ$6&lt;$H87+ROUNDUP(($I87-$H87+1)*$L87,0),2,1),""))</x:f>
      </x:c>
      <x:c r="BA87" s="35" t="str">
        <x:f>IF(OR($A87="",$M87="Yes",$H87="",$I87=""),"",IF(AND(BA$6&gt;=$H87,BA$6&lt;=$I87),IF(BA$6&lt;$H87+ROUNDUP(($I87-$H87+1)*$L87,0),2,1),""))</x:f>
      </x:c>
      <x:c r="BB87" s="35" t="str">
        <x:f>IF(OR($A87="",$M87="Yes",$H87="",$I87=""),"",IF(AND(BB$6&gt;=$H87,BB$6&lt;=$I87),IF(BB$6&lt;$H87+ROUNDUP(($I87-$H87+1)*$L87,0),2,1),""))</x:f>
      </x:c>
      <x:c r="BC87" s="35" t="str">
        <x:f>IF(OR($A87="",$M87="Yes",$H87="",$I87=""),"",IF(AND(BC$6&gt;=$H87,BC$6&lt;=$I87),IF(BC$6&lt;$H87+ROUNDUP(($I87-$H87+1)*$L87,0),2,1),""))</x:f>
      </x:c>
      <x:c r="BD87" s="35" t="str">
        <x:f>IF(OR($A87="",$M87="Yes",$H87="",$I87=""),"",IF(AND(BD$6&gt;=$H87,BD$6&lt;=$I87),IF(BD$6&lt;$H87+ROUNDUP(($I87-$H87+1)*$L87,0),2,1),""))</x:f>
      </x:c>
      <x:c r="BE87" s="35" t="str">
        <x:f>IF(OR($A87="",$M87="Yes",$H87="",$I87=""),"",IF(AND(BE$6&gt;=$H87,BE$6&lt;=$I87),IF(BE$6&lt;$H87+ROUNDUP(($I87-$H87+1)*$L87,0),2,1),""))</x:f>
      </x:c>
      <x:c r="BF87" s="35" t="str">
        <x:f>IF(OR($A87="",$M87="Yes",$H87="",$I87=""),"",IF(AND(BF$6&gt;=$H87,BF$6&lt;=$I87),IF(BF$6&lt;$H87+ROUNDUP(($I87-$H87+1)*$L87,0),2,1),""))</x:f>
      </x:c>
      <x:c r="BG87" s="35" t="str">
        <x:f>IF(OR($A87="",$M87="Yes",$H87="",$I87=""),"",IF(AND(BG$6&gt;=$H87,BG$6&lt;=$I87),IF(BG$6&lt;$H87+ROUNDUP(($I87-$H87+1)*$L87,0),2,1),""))</x:f>
      </x:c>
      <x:c r="BH87" s="35" t="str">
        <x:f>IF(OR($A87="",$M87="Yes",$H87="",$I87=""),"",IF(AND(BH$6&gt;=$H87,BH$6&lt;=$I87),IF(BH$6&lt;$H87+ROUNDUP(($I87-$H87+1)*$L87,0),2,1),""))</x:f>
      </x:c>
      <x:c r="BI87" s="35" t="str">
        <x:f>IF(OR($A87="",$M87="Yes",$H87="",$I87=""),"",IF(AND(BI$6&gt;=$H87,BI$6&lt;=$I87),IF(BI$6&lt;$H87+ROUNDUP(($I87-$H87+1)*$L87,0),2,1),""))</x:f>
      </x:c>
      <x:c r="BJ87" s="35" t="str">
        <x:f>IF(OR($A87="",$M87="Yes",$H87="",$I87=""),"",IF(AND(BJ$6&gt;=$H87,BJ$6&lt;=$I87),IF(BJ$6&lt;$H87+ROUNDUP(($I87-$H87+1)*$L87,0),2,1),""))</x:f>
      </x:c>
      <x:c r="BK87" s="35" t="str">
        <x:f>IF(OR($A87="",$M87="Yes",$H87="",$I87=""),"",IF(AND(BK$6&gt;=$H87,BK$6&lt;=$I87),IF(BK$6&lt;$H87+ROUNDUP(($I87-$H87+1)*$L87,0),2,1),""))</x:f>
      </x:c>
      <x:c r="BL87" s="35" t="str">
        <x:f>IF(OR($A87="",$M87="Yes",$H87="",$I87=""),"",IF(AND(BL$6&gt;=$H87,BL$6&lt;=$I87),IF(BL$6&lt;$H87+ROUNDUP(($I87-$H87+1)*$L87,0),2,1),""))</x:f>
      </x:c>
      <x:c r="BM87" s="35" t="str">
        <x:f>IF(OR($A87="",$M87="Yes",$H87="",$I87=""),"",IF(AND(BM$6&gt;=$H87,BM$6&lt;=$I87),IF(BM$6&lt;$H87+ROUNDUP(($I87-$H87+1)*$L87,0),2,1),""))</x:f>
      </x:c>
      <x:c r="BN87" s="35" t="str">
        <x:f>IF(OR($A87="",$M87="Yes",$H87="",$I87=""),"",IF(AND(BN$6&gt;=$H87,BN$6&lt;=$I87),IF(BN$6&lt;$H87+ROUNDUP(($I87-$H87+1)*$L87,0),2,1),""))</x:f>
      </x:c>
      <x:c r="BO87" s="35" t="str">
        <x:f>IF(OR($A87="",$M87="Yes",$H87="",$I87=""),"",IF(AND(BO$6&gt;=$H87,BO$6&lt;=$I87),IF(BO$6&lt;$H87+ROUNDUP(($I87-$H87+1)*$L87,0),2,1),""))</x:f>
      </x:c>
      <x:c r="BP87" s="35" t="str">
        <x:f>IF(OR($A87="",$M87="Yes",$H87="",$I87=""),"",IF(AND(BP$6&gt;=$H87,BP$6&lt;=$I87),IF(BP$6&lt;$H87+ROUNDUP(($I87-$H87+1)*$L87,0),2,1),""))</x:f>
      </x:c>
      <x:c r="BQ87" s="35" t="str">
        <x:f>IF(OR($A87="",$M87="Yes",$H87="",$I87=""),"",IF(AND(BQ$6&gt;=$H87,BQ$6&lt;=$I87),IF(BQ$6&lt;$H87+ROUNDUP(($I87-$H87+1)*$L87,0),2,1),""))</x:f>
      </x:c>
      <x:c r="BR87" s="35" t="str">
        <x:f>IF(OR($A87="",$M87="Yes",$H87="",$I87=""),"",IF(AND(BR$6&gt;=$H87,BR$6&lt;=$I87),IF(BR$6&lt;$H87+ROUNDUP(($I87-$H87+1)*$L87,0),2,1),""))</x:f>
      </x:c>
      <x:c r="BS87" s="35" t="str">
        <x:f>IF(OR($A87="",$M87="Yes",$H87="",$I87=""),"",IF(AND(BS$6&gt;=$H87,BS$6&lt;=$I87),IF(BS$6&lt;$H87+ROUNDUP(($I87-$H87+1)*$L87,0),2,1),""))</x:f>
      </x:c>
      <x:c r="BT87" s="35" t="str">
        <x:f>IF(OR($A87="",$M87="Yes",$H87="",$I87=""),"",IF(AND(BT$6&gt;=$H87,BT$6&lt;=$I87),IF(BT$6&lt;$H87+ROUNDUP(($I87-$H87+1)*$L87,0),2,1),""))</x:f>
      </x:c>
      <x:c r="BU87" s="35" t="str">
        <x:f>IF(OR($A87="",$M87="Yes",$H87="",$I87=""),"",IF(AND(BU$6&gt;=$H87,BU$6&lt;=$I87),IF(BU$6&lt;$H87+ROUNDUP(($I87-$H87+1)*$L87,0),2,1),""))</x:f>
      </x:c>
      <x:c r="BV87" s="35" t="str">
        <x:f>IF(OR($A87="",$M87="Yes",$H87="",$I87=""),"",IF(AND(BV$6&gt;=$H87,BV$6&lt;=$I87),IF(BV$6&lt;$H87+ROUNDUP(($I87-$H87+1)*$L87,0),2,1),""))</x:f>
      </x:c>
      <x:c r="BW87" s="35" t="str">
        <x:f>IF(OR($A87="",$M87="Yes",$H87="",$I87=""),"",IF(AND(BW$6&gt;=$H87,BW$6&lt;=$I87),IF(BW$6&lt;$H87+ROUNDUP(($I87-$H87+1)*$L87,0),2,1),""))</x:f>
      </x:c>
      <x:c r="BX87" s="35" t="str">
        <x:f>IF(OR($A87="",$M87="Yes",$H87="",$I87=""),"",IF(AND(BX$6&gt;=$H87,BX$6&lt;=$I87),IF(BX$6&lt;$H87+ROUNDUP(($I87-$H87+1)*$L87,0),2,1),""))</x:f>
      </x:c>
      <x:c r="BY87" s="35" t="str">
        <x:f>IF(OR($A87="",$M87="Yes",$H87="",$I87=""),"",IF(AND(BY$6&gt;=$H87,BY$6&lt;=$I87),IF(BY$6&lt;$H87+ROUNDUP(($I87-$H87+1)*$L87,0),2,1),""))</x:f>
      </x:c>
      <x:c r="BZ87" s="35" t="str">
        <x:f>IF(OR($A87="",$M87="Yes",$H87="",$I87=""),"",IF(AND(BZ$6&gt;=$H87,BZ$6&lt;=$I87),IF(BZ$6&lt;$H87+ROUNDUP(($I87-$H87+1)*$L87,0),2,1),""))</x:f>
      </x:c>
      <x:c r="CA87" s="35" t="str">
        <x:f>IF(OR($A87="",$M87="Yes",$H87="",$I87=""),"",IF(AND(CA$6&gt;=$H87,CA$6&lt;=$I87),IF(CA$6&lt;$H87+ROUNDUP(($I87-$H87+1)*$L87,0),2,1),""))</x:f>
      </x:c>
    </x:row>
    <x:row r="88" ht="24" customHeight="1">
      <x:c r="A88" s="5"/>
      <x:c r="B88" s="5"/>
      <x:c r="C88" s="5"/>
      <x:c r="D88" s="5"/>
      <x:c r="E88" s="5"/>
      <x:c r="F88" s="5"/>
      <x:c r="G88" s="5"/>
      <x:c r="H88" s="10"/>
      <x:c r="I88" s="10"/>
      <x:c r="J88" s="10"/>
      <x:c r="K88" s="10"/>
      <x:c r="L88" s="11"/>
      <x:c r="M88" s="5"/>
      <x:c r="N88" s="16" t="str">
        <x:f>IF(A88="","",IF(M88="Yes","Cancelled",IF(ISBLANK(L88),"Missing %",IF(L88&gt;=1,"Completed",IF(OR(L88&gt;0,NOT(ISBLANK(J88))),"In progress","Not started")))))</x:f>
      </x:c>
      <x:c r="O88" s="16" t="str">
        <x:f>IF(OR(A88="",N88="Completed",N88="Cancelled"),"",IF(ISBLANK(I88),"Missing deadline",IF(I88&lt;'Dashboard'!$B$5,"Overdue",IF(I88='Dashboard'!$B$5,"Due today",IF(I88&lt;='Dashboard'!$B$5+'Dashboard'!$B$6,"Due soon",IF(AND(N88="Not started",H88&lt;'Dashboard'!$B$5),"Starting late",""))))))</x:f>
      </x:c>
      <x:c r="P88" s="5"/>
      <x:c r="Q88" s="16" t="str">
        <x:f>IF(A88="","",IF(COUNTIFS('Tasks &amp; Gantt'!$A$7:$A$155,A88)&gt;1,"Duplicate task ID",IF(COUNTIFS('Campaigns &amp; Budget'!$A$7:$A$8,B88)&lt;&gt;1,"Unknown campaign",IF(OR(ISBLANK(H88),ISBLANK(I88),E88="",ISBLANK(L88)),"Missing dates / PIC / %",IF(OR(L88&lt;0,L88&gt;1),"Invalid completion",IF(I88&lt;H88,"Deadline before start",IF(AND(NOT(ISBLANK(K88)),L88&lt;&gt;1),"Finish entered but not 100%",IF(AND(NOT(ISBLANK(J88)),NOT(ISBLANK(K88)),K88&lt;J88),"Finish before start",""))))))))</x:f>
      </x:c>
      <x:c r="T88" s="35" t="str">
        <x:f>IF(OR($A88="",$M88="Yes",$H88="",$I88=""),"",IF(AND(T$6&gt;=$H88,T$6&lt;=$I88),IF(T$6&lt;$H88+ROUNDUP(($I88-$H88+1)*$L88,0),2,1),""))</x:f>
      </x:c>
      <x:c r="U88" s="35" t="str">
        <x:f>IF(OR($A88="",$M88="Yes",$H88="",$I88=""),"",IF(AND(U$6&gt;=$H88,U$6&lt;=$I88),IF(U$6&lt;$H88+ROUNDUP(($I88-$H88+1)*$L88,0),2,1),""))</x:f>
      </x:c>
      <x:c r="V88" s="35" t="str">
        <x:f>IF(OR($A88="",$M88="Yes",$H88="",$I88=""),"",IF(AND(V$6&gt;=$H88,V$6&lt;=$I88),IF(V$6&lt;$H88+ROUNDUP(($I88-$H88+1)*$L88,0),2,1),""))</x:f>
      </x:c>
      <x:c r="W88" s="35" t="str">
        <x:f>IF(OR($A88="",$M88="Yes",$H88="",$I88=""),"",IF(AND(W$6&gt;=$H88,W$6&lt;=$I88),IF(W$6&lt;$H88+ROUNDUP(($I88-$H88+1)*$L88,0),2,1),""))</x:f>
      </x:c>
      <x:c r="X88" s="35" t="str">
        <x:f>IF(OR($A88="",$M88="Yes",$H88="",$I88=""),"",IF(AND(X$6&gt;=$H88,X$6&lt;=$I88),IF(X$6&lt;$H88+ROUNDUP(($I88-$H88+1)*$L88,0),2,1),""))</x:f>
      </x:c>
      <x:c r="Y88" s="35" t="str">
        <x:f>IF(OR($A88="",$M88="Yes",$H88="",$I88=""),"",IF(AND(Y$6&gt;=$H88,Y$6&lt;=$I88),IF(Y$6&lt;$H88+ROUNDUP(($I88-$H88+1)*$L88,0),2,1),""))</x:f>
      </x:c>
      <x:c r="Z88" s="35" t="str">
        <x:f>IF(OR($A88="",$M88="Yes",$H88="",$I88=""),"",IF(AND(Z$6&gt;=$H88,Z$6&lt;=$I88),IF(Z$6&lt;$H88+ROUNDUP(($I88-$H88+1)*$L88,0),2,1),""))</x:f>
      </x:c>
      <x:c r="AA88" s="35" t="str">
        <x:f>IF(OR($A88="",$M88="Yes",$H88="",$I88=""),"",IF(AND(AA$6&gt;=$H88,AA$6&lt;=$I88),IF(AA$6&lt;$H88+ROUNDUP(($I88-$H88+1)*$L88,0),2,1),""))</x:f>
      </x:c>
      <x:c r="AB88" s="35" t="str">
        <x:f>IF(OR($A88="",$M88="Yes",$H88="",$I88=""),"",IF(AND(AB$6&gt;=$H88,AB$6&lt;=$I88),IF(AB$6&lt;$H88+ROUNDUP(($I88-$H88+1)*$L88,0),2,1),""))</x:f>
      </x:c>
      <x:c r="AC88" s="35" t="str">
        <x:f>IF(OR($A88="",$M88="Yes",$H88="",$I88=""),"",IF(AND(AC$6&gt;=$H88,AC$6&lt;=$I88),IF(AC$6&lt;$H88+ROUNDUP(($I88-$H88+1)*$L88,0),2,1),""))</x:f>
      </x:c>
      <x:c r="AD88" s="35" t="str">
        <x:f>IF(OR($A88="",$M88="Yes",$H88="",$I88=""),"",IF(AND(AD$6&gt;=$H88,AD$6&lt;=$I88),IF(AD$6&lt;$H88+ROUNDUP(($I88-$H88+1)*$L88,0),2,1),""))</x:f>
      </x:c>
      <x:c r="AE88" s="35" t="str">
        <x:f>IF(OR($A88="",$M88="Yes",$H88="",$I88=""),"",IF(AND(AE$6&gt;=$H88,AE$6&lt;=$I88),IF(AE$6&lt;$H88+ROUNDUP(($I88-$H88+1)*$L88,0),2,1),""))</x:f>
      </x:c>
      <x:c r="AF88" s="35" t="str">
        <x:f>IF(OR($A88="",$M88="Yes",$H88="",$I88=""),"",IF(AND(AF$6&gt;=$H88,AF$6&lt;=$I88),IF(AF$6&lt;$H88+ROUNDUP(($I88-$H88+1)*$L88,0),2,1),""))</x:f>
      </x:c>
      <x:c r="AG88" s="35" t="str">
        <x:f>IF(OR($A88="",$M88="Yes",$H88="",$I88=""),"",IF(AND(AG$6&gt;=$H88,AG$6&lt;=$I88),IF(AG$6&lt;$H88+ROUNDUP(($I88-$H88+1)*$L88,0),2,1),""))</x:f>
      </x:c>
      <x:c r="AH88" s="35" t="str">
        <x:f>IF(OR($A88="",$M88="Yes",$H88="",$I88=""),"",IF(AND(AH$6&gt;=$H88,AH$6&lt;=$I88),IF(AH$6&lt;$H88+ROUNDUP(($I88-$H88+1)*$L88,0),2,1),""))</x:f>
      </x:c>
      <x:c r="AI88" s="35" t="str">
        <x:f>IF(OR($A88="",$M88="Yes",$H88="",$I88=""),"",IF(AND(AI$6&gt;=$H88,AI$6&lt;=$I88),IF(AI$6&lt;$H88+ROUNDUP(($I88-$H88+1)*$L88,0),2,1),""))</x:f>
      </x:c>
      <x:c r="AJ88" s="35" t="str">
        <x:f>IF(OR($A88="",$M88="Yes",$H88="",$I88=""),"",IF(AND(AJ$6&gt;=$H88,AJ$6&lt;=$I88),IF(AJ$6&lt;$H88+ROUNDUP(($I88-$H88+1)*$L88,0),2,1),""))</x:f>
      </x:c>
      <x:c r="AK88" s="35" t="str">
        <x:f>IF(OR($A88="",$M88="Yes",$H88="",$I88=""),"",IF(AND(AK$6&gt;=$H88,AK$6&lt;=$I88),IF(AK$6&lt;$H88+ROUNDUP(($I88-$H88+1)*$L88,0),2,1),""))</x:f>
      </x:c>
      <x:c r="AL88" s="35" t="str">
        <x:f>IF(OR($A88="",$M88="Yes",$H88="",$I88=""),"",IF(AND(AL$6&gt;=$H88,AL$6&lt;=$I88),IF(AL$6&lt;$H88+ROUNDUP(($I88-$H88+1)*$L88,0),2,1),""))</x:f>
      </x:c>
      <x:c r="AM88" s="35" t="str">
        <x:f>IF(OR($A88="",$M88="Yes",$H88="",$I88=""),"",IF(AND(AM$6&gt;=$H88,AM$6&lt;=$I88),IF(AM$6&lt;$H88+ROUNDUP(($I88-$H88+1)*$L88,0),2,1),""))</x:f>
      </x:c>
      <x:c r="AN88" s="35" t="str">
        <x:f>IF(OR($A88="",$M88="Yes",$H88="",$I88=""),"",IF(AND(AN$6&gt;=$H88,AN$6&lt;=$I88),IF(AN$6&lt;$H88+ROUNDUP(($I88-$H88+1)*$L88,0),2,1),""))</x:f>
      </x:c>
      <x:c r="AO88" s="35" t="str">
        <x:f>IF(OR($A88="",$M88="Yes",$H88="",$I88=""),"",IF(AND(AO$6&gt;=$H88,AO$6&lt;=$I88),IF(AO$6&lt;$H88+ROUNDUP(($I88-$H88+1)*$L88,0),2,1),""))</x:f>
      </x:c>
      <x:c r="AP88" s="35" t="str">
        <x:f>IF(OR($A88="",$M88="Yes",$H88="",$I88=""),"",IF(AND(AP$6&gt;=$H88,AP$6&lt;=$I88),IF(AP$6&lt;$H88+ROUNDUP(($I88-$H88+1)*$L88,0),2,1),""))</x:f>
      </x:c>
      <x:c r="AQ88" s="35" t="str">
        <x:f>IF(OR($A88="",$M88="Yes",$H88="",$I88=""),"",IF(AND(AQ$6&gt;=$H88,AQ$6&lt;=$I88),IF(AQ$6&lt;$H88+ROUNDUP(($I88-$H88+1)*$L88,0),2,1),""))</x:f>
      </x:c>
      <x:c r="AR88" s="35" t="str">
        <x:f>IF(OR($A88="",$M88="Yes",$H88="",$I88=""),"",IF(AND(AR$6&gt;=$H88,AR$6&lt;=$I88),IF(AR$6&lt;$H88+ROUNDUP(($I88-$H88+1)*$L88,0),2,1),""))</x:f>
      </x:c>
      <x:c r="AS88" s="35" t="str">
        <x:f>IF(OR($A88="",$M88="Yes",$H88="",$I88=""),"",IF(AND(AS$6&gt;=$H88,AS$6&lt;=$I88),IF(AS$6&lt;$H88+ROUNDUP(($I88-$H88+1)*$L88,0),2,1),""))</x:f>
      </x:c>
      <x:c r="AT88" s="35" t="str">
        <x:f>IF(OR($A88="",$M88="Yes",$H88="",$I88=""),"",IF(AND(AT$6&gt;=$H88,AT$6&lt;=$I88),IF(AT$6&lt;$H88+ROUNDUP(($I88-$H88+1)*$L88,0),2,1),""))</x:f>
      </x:c>
      <x:c r="AU88" s="35" t="str">
        <x:f>IF(OR($A88="",$M88="Yes",$H88="",$I88=""),"",IF(AND(AU$6&gt;=$H88,AU$6&lt;=$I88),IF(AU$6&lt;$H88+ROUNDUP(($I88-$H88+1)*$L88,0),2,1),""))</x:f>
      </x:c>
      <x:c r="AV88" s="35" t="str">
        <x:f>IF(OR($A88="",$M88="Yes",$H88="",$I88=""),"",IF(AND(AV$6&gt;=$H88,AV$6&lt;=$I88),IF(AV$6&lt;$H88+ROUNDUP(($I88-$H88+1)*$L88,0),2,1),""))</x:f>
      </x:c>
      <x:c r="AW88" s="35" t="str">
        <x:f>IF(OR($A88="",$M88="Yes",$H88="",$I88=""),"",IF(AND(AW$6&gt;=$H88,AW$6&lt;=$I88),IF(AW$6&lt;$H88+ROUNDUP(($I88-$H88+1)*$L88,0),2,1),""))</x:f>
      </x:c>
      <x:c r="AX88" s="35" t="str">
        <x:f>IF(OR($A88="",$M88="Yes",$H88="",$I88=""),"",IF(AND(AX$6&gt;=$H88,AX$6&lt;=$I88),IF(AX$6&lt;$H88+ROUNDUP(($I88-$H88+1)*$L88,0),2,1),""))</x:f>
      </x:c>
      <x:c r="AY88" s="35" t="str">
        <x:f>IF(OR($A88="",$M88="Yes",$H88="",$I88=""),"",IF(AND(AY$6&gt;=$H88,AY$6&lt;=$I88),IF(AY$6&lt;$H88+ROUNDUP(($I88-$H88+1)*$L88,0),2,1),""))</x:f>
      </x:c>
      <x:c r="AZ88" s="35" t="str">
        <x:f>IF(OR($A88="",$M88="Yes",$H88="",$I88=""),"",IF(AND(AZ$6&gt;=$H88,AZ$6&lt;=$I88),IF(AZ$6&lt;$H88+ROUNDUP(($I88-$H88+1)*$L88,0),2,1),""))</x:f>
      </x:c>
      <x:c r="BA88" s="35" t="str">
        <x:f>IF(OR($A88="",$M88="Yes",$H88="",$I88=""),"",IF(AND(BA$6&gt;=$H88,BA$6&lt;=$I88),IF(BA$6&lt;$H88+ROUNDUP(($I88-$H88+1)*$L88,0),2,1),""))</x:f>
      </x:c>
      <x:c r="BB88" s="35" t="str">
        <x:f>IF(OR($A88="",$M88="Yes",$H88="",$I88=""),"",IF(AND(BB$6&gt;=$H88,BB$6&lt;=$I88),IF(BB$6&lt;$H88+ROUNDUP(($I88-$H88+1)*$L88,0),2,1),""))</x:f>
      </x:c>
      <x:c r="BC88" s="35" t="str">
        <x:f>IF(OR($A88="",$M88="Yes",$H88="",$I88=""),"",IF(AND(BC$6&gt;=$H88,BC$6&lt;=$I88),IF(BC$6&lt;$H88+ROUNDUP(($I88-$H88+1)*$L88,0),2,1),""))</x:f>
      </x:c>
      <x:c r="BD88" s="35" t="str">
        <x:f>IF(OR($A88="",$M88="Yes",$H88="",$I88=""),"",IF(AND(BD$6&gt;=$H88,BD$6&lt;=$I88),IF(BD$6&lt;$H88+ROUNDUP(($I88-$H88+1)*$L88,0),2,1),""))</x:f>
      </x:c>
      <x:c r="BE88" s="35" t="str">
        <x:f>IF(OR($A88="",$M88="Yes",$H88="",$I88=""),"",IF(AND(BE$6&gt;=$H88,BE$6&lt;=$I88),IF(BE$6&lt;$H88+ROUNDUP(($I88-$H88+1)*$L88,0),2,1),""))</x:f>
      </x:c>
      <x:c r="BF88" s="35" t="str">
        <x:f>IF(OR($A88="",$M88="Yes",$H88="",$I88=""),"",IF(AND(BF$6&gt;=$H88,BF$6&lt;=$I88),IF(BF$6&lt;$H88+ROUNDUP(($I88-$H88+1)*$L88,0),2,1),""))</x:f>
      </x:c>
      <x:c r="BG88" s="35" t="str">
        <x:f>IF(OR($A88="",$M88="Yes",$H88="",$I88=""),"",IF(AND(BG$6&gt;=$H88,BG$6&lt;=$I88),IF(BG$6&lt;$H88+ROUNDUP(($I88-$H88+1)*$L88,0),2,1),""))</x:f>
      </x:c>
      <x:c r="BH88" s="35" t="str">
        <x:f>IF(OR($A88="",$M88="Yes",$H88="",$I88=""),"",IF(AND(BH$6&gt;=$H88,BH$6&lt;=$I88),IF(BH$6&lt;$H88+ROUNDUP(($I88-$H88+1)*$L88,0),2,1),""))</x:f>
      </x:c>
      <x:c r="BI88" s="35" t="str">
        <x:f>IF(OR($A88="",$M88="Yes",$H88="",$I88=""),"",IF(AND(BI$6&gt;=$H88,BI$6&lt;=$I88),IF(BI$6&lt;$H88+ROUNDUP(($I88-$H88+1)*$L88,0),2,1),""))</x:f>
      </x:c>
      <x:c r="BJ88" s="35" t="str">
        <x:f>IF(OR($A88="",$M88="Yes",$H88="",$I88=""),"",IF(AND(BJ$6&gt;=$H88,BJ$6&lt;=$I88),IF(BJ$6&lt;$H88+ROUNDUP(($I88-$H88+1)*$L88,0),2,1),""))</x:f>
      </x:c>
      <x:c r="BK88" s="35" t="str">
        <x:f>IF(OR($A88="",$M88="Yes",$H88="",$I88=""),"",IF(AND(BK$6&gt;=$H88,BK$6&lt;=$I88),IF(BK$6&lt;$H88+ROUNDUP(($I88-$H88+1)*$L88,0),2,1),""))</x:f>
      </x:c>
      <x:c r="BL88" s="35" t="str">
        <x:f>IF(OR($A88="",$M88="Yes",$H88="",$I88=""),"",IF(AND(BL$6&gt;=$H88,BL$6&lt;=$I88),IF(BL$6&lt;$H88+ROUNDUP(($I88-$H88+1)*$L88,0),2,1),""))</x:f>
      </x:c>
      <x:c r="BM88" s="35" t="str">
        <x:f>IF(OR($A88="",$M88="Yes",$H88="",$I88=""),"",IF(AND(BM$6&gt;=$H88,BM$6&lt;=$I88),IF(BM$6&lt;$H88+ROUNDUP(($I88-$H88+1)*$L88,0),2,1),""))</x:f>
      </x:c>
      <x:c r="BN88" s="35" t="str">
        <x:f>IF(OR($A88="",$M88="Yes",$H88="",$I88=""),"",IF(AND(BN$6&gt;=$H88,BN$6&lt;=$I88),IF(BN$6&lt;$H88+ROUNDUP(($I88-$H88+1)*$L88,0),2,1),""))</x:f>
      </x:c>
      <x:c r="BO88" s="35" t="str">
        <x:f>IF(OR($A88="",$M88="Yes",$H88="",$I88=""),"",IF(AND(BO$6&gt;=$H88,BO$6&lt;=$I88),IF(BO$6&lt;$H88+ROUNDUP(($I88-$H88+1)*$L88,0),2,1),""))</x:f>
      </x:c>
      <x:c r="BP88" s="35" t="str">
        <x:f>IF(OR($A88="",$M88="Yes",$H88="",$I88=""),"",IF(AND(BP$6&gt;=$H88,BP$6&lt;=$I88),IF(BP$6&lt;$H88+ROUNDUP(($I88-$H88+1)*$L88,0),2,1),""))</x:f>
      </x:c>
      <x:c r="BQ88" s="35" t="str">
        <x:f>IF(OR($A88="",$M88="Yes",$H88="",$I88=""),"",IF(AND(BQ$6&gt;=$H88,BQ$6&lt;=$I88),IF(BQ$6&lt;$H88+ROUNDUP(($I88-$H88+1)*$L88,0),2,1),""))</x:f>
      </x:c>
      <x:c r="BR88" s="35" t="str">
        <x:f>IF(OR($A88="",$M88="Yes",$H88="",$I88=""),"",IF(AND(BR$6&gt;=$H88,BR$6&lt;=$I88),IF(BR$6&lt;$H88+ROUNDUP(($I88-$H88+1)*$L88,0),2,1),""))</x:f>
      </x:c>
      <x:c r="BS88" s="35" t="str">
        <x:f>IF(OR($A88="",$M88="Yes",$H88="",$I88=""),"",IF(AND(BS$6&gt;=$H88,BS$6&lt;=$I88),IF(BS$6&lt;$H88+ROUNDUP(($I88-$H88+1)*$L88,0),2,1),""))</x:f>
      </x:c>
      <x:c r="BT88" s="35" t="str">
        <x:f>IF(OR($A88="",$M88="Yes",$H88="",$I88=""),"",IF(AND(BT$6&gt;=$H88,BT$6&lt;=$I88),IF(BT$6&lt;$H88+ROUNDUP(($I88-$H88+1)*$L88,0),2,1),""))</x:f>
      </x:c>
      <x:c r="BU88" s="35" t="str">
        <x:f>IF(OR($A88="",$M88="Yes",$H88="",$I88=""),"",IF(AND(BU$6&gt;=$H88,BU$6&lt;=$I88),IF(BU$6&lt;$H88+ROUNDUP(($I88-$H88+1)*$L88,0),2,1),""))</x:f>
      </x:c>
      <x:c r="BV88" s="35" t="str">
        <x:f>IF(OR($A88="",$M88="Yes",$H88="",$I88=""),"",IF(AND(BV$6&gt;=$H88,BV$6&lt;=$I88),IF(BV$6&lt;$H88+ROUNDUP(($I88-$H88+1)*$L88,0),2,1),""))</x:f>
      </x:c>
      <x:c r="BW88" s="35" t="str">
        <x:f>IF(OR($A88="",$M88="Yes",$H88="",$I88=""),"",IF(AND(BW$6&gt;=$H88,BW$6&lt;=$I88),IF(BW$6&lt;$H88+ROUNDUP(($I88-$H88+1)*$L88,0),2,1),""))</x:f>
      </x:c>
      <x:c r="BX88" s="35" t="str">
        <x:f>IF(OR($A88="",$M88="Yes",$H88="",$I88=""),"",IF(AND(BX$6&gt;=$H88,BX$6&lt;=$I88),IF(BX$6&lt;$H88+ROUNDUP(($I88-$H88+1)*$L88,0),2,1),""))</x:f>
      </x:c>
      <x:c r="BY88" s="35" t="str">
        <x:f>IF(OR($A88="",$M88="Yes",$H88="",$I88=""),"",IF(AND(BY$6&gt;=$H88,BY$6&lt;=$I88),IF(BY$6&lt;$H88+ROUNDUP(($I88-$H88+1)*$L88,0),2,1),""))</x:f>
      </x:c>
      <x:c r="BZ88" s="35" t="str">
        <x:f>IF(OR($A88="",$M88="Yes",$H88="",$I88=""),"",IF(AND(BZ$6&gt;=$H88,BZ$6&lt;=$I88),IF(BZ$6&lt;$H88+ROUNDUP(($I88-$H88+1)*$L88,0),2,1),""))</x:f>
      </x:c>
      <x:c r="CA88" s="35" t="str">
        <x:f>IF(OR($A88="",$M88="Yes",$H88="",$I88=""),"",IF(AND(CA$6&gt;=$H88,CA$6&lt;=$I88),IF(CA$6&lt;$H88+ROUNDUP(($I88-$H88+1)*$L88,0),2,1),""))</x:f>
      </x:c>
    </x:row>
    <x:row r="89" ht="24" customHeight="1">
      <x:c r="A89" s="5"/>
      <x:c r="B89" s="5"/>
      <x:c r="C89" s="5"/>
      <x:c r="D89" s="5"/>
      <x:c r="E89" s="5"/>
      <x:c r="F89" s="5"/>
      <x:c r="G89" s="5"/>
      <x:c r="H89" s="10"/>
      <x:c r="I89" s="10"/>
      <x:c r="J89" s="10"/>
      <x:c r="K89" s="10"/>
      <x:c r="L89" s="11"/>
      <x:c r="M89" s="5"/>
      <x:c r="N89" s="16" t="str">
        <x:f>IF(A89="","",IF(M89="Yes","Cancelled",IF(ISBLANK(L89),"Missing %",IF(L89&gt;=1,"Completed",IF(OR(L89&gt;0,NOT(ISBLANK(J89))),"In progress","Not started")))))</x:f>
      </x:c>
      <x:c r="O89" s="16" t="str">
        <x:f>IF(OR(A89="",N89="Completed",N89="Cancelled"),"",IF(ISBLANK(I89),"Missing deadline",IF(I89&lt;'Dashboard'!$B$5,"Overdue",IF(I89='Dashboard'!$B$5,"Due today",IF(I89&lt;='Dashboard'!$B$5+'Dashboard'!$B$6,"Due soon",IF(AND(N89="Not started",H89&lt;'Dashboard'!$B$5),"Starting late",""))))))</x:f>
      </x:c>
      <x:c r="P89" s="5"/>
      <x:c r="Q89" s="16" t="str">
        <x:f>IF(A89="","",IF(COUNTIFS('Tasks &amp; Gantt'!$A$7:$A$155,A89)&gt;1,"Duplicate task ID",IF(COUNTIFS('Campaigns &amp; Budget'!$A$7:$A$8,B89)&lt;&gt;1,"Unknown campaign",IF(OR(ISBLANK(H89),ISBLANK(I89),E89="",ISBLANK(L89)),"Missing dates / PIC / %",IF(OR(L89&lt;0,L89&gt;1),"Invalid completion",IF(I89&lt;H89,"Deadline before start",IF(AND(NOT(ISBLANK(K89)),L89&lt;&gt;1),"Finish entered but not 100%",IF(AND(NOT(ISBLANK(J89)),NOT(ISBLANK(K89)),K89&lt;J89),"Finish before start",""))))))))</x:f>
      </x:c>
      <x:c r="T89" s="35" t="str">
        <x:f>IF(OR($A89="",$M89="Yes",$H89="",$I89=""),"",IF(AND(T$6&gt;=$H89,T$6&lt;=$I89),IF(T$6&lt;$H89+ROUNDUP(($I89-$H89+1)*$L89,0),2,1),""))</x:f>
      </x:c>
      <x:c r="U89" s="35" t="str">
        <x:f>IF(OR($A89="",$M89="Yes",$H89="",$I89=""),"",IF(AND(U$6&gt;=$H89,U$6&lt;=$I89),IF(U$6&lt;$H89+ROUNDUP(($I89-$H89+1)*$L89,0),2,1),""))</x:f>
      </x:c>
      <x:c r="V89" s="35" t="str">
        <x:f>IF(OR($A89="",$M89="Yes",$H89="",$I89=""),"",IF(AND(V$6&gt;=$H89,V$6&lt;=$I89),IF(V$6&lt;$H89+ROUNDUP(($I89-$H89+1)*$L89,0),2,1),""))</x:f>
      </x:c>
      <x:c r="W89" s="35" t="str">
        <x:f>IF(OR($A89="",$M89="Yes",$H89="",$I89=""),"",IF(AND(W$6&gt;=$H89,W$6&lt;=$I89),IF(W$6&lt;$H89+ROUNDUP(($I89-$H89+1)*$L89,0),2,1),""))</x:f>
      </x:c>
      <x:c r="X89" s="35" t="str">
        <x:f>IF(OR($A89="",$M89="Yes",$H89="",$I89=""),"",IF(AND(X$6&gt;=$H89,X$6&lt;=$I89),IF(X$6&lt;$H89+ROUNDUP(($I89-$H89+1)*$L89,0),2,1),""))</x:f>
      </x:c>
      <x:c r="Y89" s="35" t="str">
        <x:f>IF(OR($A89="",$M89="Yes",$H89="",$I89=""),"",IF(AND(Y$6&gt;=$H89,Y$6&lt;=$I89),IF(Y$6&lt;$H89+ROUNDUP(($I89-$H89+1)*$L89,0),2,1),""))</x:f>
      </x:c>
      <x:c r="Z89" s="35" t="str">
        <x:f>IF(OR($A89="",$M89="Yes",$H89="",$I89=""),"",IF(AND(Z$6&gt;=$H89,Z$6&lt;=$I89),IF(Z$6&lt;$H89+ROUNDUP(($I89-$H89+1)*$L89,0),2,1),""))</x:f>
      </x:c>
      <x:c r="AA89" s="35" t="str">
        <x:f>IF(OR($A89="",$M89="Yes",$H89="",$I89=""),"",IF(AND(AA$6&gt;=$H89,AA$6&lt;=$I89),IF(AA$6&lt;$H89+ROUNDUP(($I89-$H89+1)*$L89,0),2,1),""))</x:f>
      </x:c>
      <x:c r="AB89" s="35" t="str">
        <x:f>IF(OR($A89="",$M89="Yes",$H89="",$I89=""),"",IF(AND(AB$6&gt;=$H89,AB$6&lt;=$I89),IF(AB$6&lt;$H89+ROUNDUP(($I89-$H89+1)*$L89,0),2,1),""))</x:f>
      </x:c>
      <x:c r="AC89" s="35" t="str">
        <x:f>IF(OR($A89="",$M89="Yes",$H89="",$I89=""),"",IF(AND(AC$6&gt;=$H89,AC$6&lt;=$I89),IF(AC$6&lt;$H89+ROUNDUP(($I89-$H89+1)*$L89,0),2,1),""))</x:f>
      </x:c>
      <x:c r="AD89" s="35" t="str">
        <x:f>IF(OR($A89="",$M89="Yes",$H89="",$I89=""),"",IF(AND(AD$6&gt;=$H89,AD$6&lt;=$I89),IF(AD$6&lt;$H89+ROUNDUP(($I89-$H89+1)*$L89,0),2,1),""))</x:f>
      </x:c>
      <x:c r="AE89" s="35" t="str">
        <x:f>IF(OR($A89="",$M89="Yes",$H89="",$I89=""),"",IF(AND(AE$6&gt;=$H89,AE$6&lt;=$I89),IF(AE$6&lt;$H89+ROUNDUP(($I89-$H89+1)*$L89,0),2,1),""))</x:f>
      </x:c>
      <x:c r="AF89" s="35" t="str">
        <x:f>IF(OR($A89="",$M89="Yes",$H89="",$I89=""),"",IF(AND(AF$6&gt;=$H89,AF$6&lt;=$I89),IF(AF$6&lt;$H89+ROUNDUP(($I89-$H89+1)*$L89,0),2,1),""))</x:f>
      </x:c>
      <x:c r="AG89" s="35" t="str">
        <x:f>IF(OR($A89="",$M89="Yes",$H89="",$I89=""),"",IF(AND(AG$6&gt;=$H89,AG$6&lt;=$I89),IF(AG$6&lt;$H89+ROUNDUP(($I89-$H89+1)*$L89,0),2,1),""))</x:f>
      </x:c>
      <x:c r="AH89" s="35" t="str">
        <x:f>IF(OR($A89="",$M89="Yes",$H89="",$I89=""),"",IF(AND(AH$6&gt;=$H89,AH$6&lt;=$I89),IF(AH$6&lt;$H89+ROUNDUP(($I89-$H89+1)*$L89,0),2,1),""))</x:f>
      </x:c>
      <x:c r="AI89" s="35" t="str">
        <x:f>IF(OR($A89="",$M89="Yes",$H89="",$I89=""),"",IF(AND(AI$6&gt;=$H89,AI$6&lt;=$I89),IF(AI$6&lt;$H89+ROUNDUP(($I89-$H89+1)*$L89,0),2,1),""))</x:f>
      </x:c>
      <x:c r="AJ89" s="35" t="str">
        <x:f>IF(OR($A89="",$M89="Yes",$H89="",$I89=""),"",IF(AND(AJ$6&gt;=$H89,AJ$6&lt;=$I89),IF(AJ$6&lt;$H89+ROUNDUP(($I89-$H89+1)*$L89,0),2,1),""))</x:f>
      </x:c>
      <x:c r="AK89" s="35" t="str">
        <x:f>IF(OR($A89="",$M89="Yes",$H89="",$I89=""),"",IF(AND(AK$6&gt;=$H89,AK$6&lt;=$I89),IF(AK$6&lt;$H89+ROUNDUP(($I89-$H89+1)*$L89,0),2,1),""))</x:f>
      </x:c>
      <x:c r="AL89" s="35" t="str">
        <x:f>IF(OR($A89="",$M89="Yes",$H89="",$I89=""),"",IF(AND(AL$6&gt;=$H89,AL$6&lt;=$I89),IF(AL$6&lt;$H89+ROUNDUP(($I89-$H89+1)*$L89,0),2,1),""))</x:f>
      </x:c>
      <x:c r="AM89" s="35" t="str">
        <x:f>IF(OR($A89="",$M89="Yes",$H89="",$I89=""),"",IF(AND(AM$6&gt;=$H89,AM$6&lt;=$I89),IF(AM$6&lt;$H89+ROUNDUP(($I89-$H89+1)*$L89,0),2,1),""))</x:f>
      </x:c>
      <x:c r="AN89" s="35" t="str">
        <x:f>IF(OR($A89="",$M89="Yes",$H89="",$I89=""),"",IF(AND(AN$6&gt;=$H89,AN$6&lt;=$I89),IF(AN$6&lt;$H89+ROUNDUP(($I89-$H89+1)*$L89,0),2,1),""))</x:f>
      </x:c>
      <x:c r="AO89" s="35" t="str">
        <x:f>IF(OR($A89="",$M89="Yes",$H89="",$I89=""),"",IF(AND(AO$6&gt;=$H89,AO$6&lt;=$I89),IF(AO$6&lt;$H89+ROUNDUP(($I89-$H89+1)*$L89,0),2,1),""))</x:f>
      </x:c>
      <x:c r="AP89" s="35" t="str">
        <x:f>IF(OR($A89="",$M89="Yes",$H89="",$I89=""),"",IF(AND(AP$6&gt;=$H89,AP$6&lt;=$I89),IF(AP$6&lt;$H89+ROUNDUP(($I89-$H89+1)*$L89,0),2,1),""))</x:f>
      </x:c>
      <x:c r="AQ89" s="35" t="str">
        <x:f>IF(OR($A89="",$M89="Yes",$H89="",$I89=""),"",IF(AND(AQ$6&gt;=$H89,AQ$6&lt;=$I89),IF(AQ$6&lt;$H89+ROUNDUP(($I89-$H89+1)*$L89,0),2,1),""))</x:f>
      </x:c>
      <x:c r="AR89" s="35" t="str">
        <x:f>IF(OR($A89="",$M89="Yes",$H89="",$I89=""),"",IF(AND(AR$6&gt;=$H89,AR$6&lt;=$I89),IF(AR$6&lt;$H89+ROUNDUP(($I89-$H89+1)*$L89,0),2,1),""))</x:f>
      </x:c>
      <x:c r="AS89" s="35" t="str">
        <x:f>IF(OR($A89="",$M89="Yes",$H89="",$I89=""),"",IF(AND(AS$6&gt;=$H89,AS$6&lt;=$I89),IF(AS$6&lt;$H89+ROUNDUP(($I89-$H89+1)*$L89,0),2,1),""))</x:f>
      </x:c>
      <x:c r="AT89" s="35" t="str">
        <x:f>IF(OR($A89="",$M89="Yes",$H89="",$I89=""),"",IF(AND(AT$6&gt;=$H89,AT$6&lt;=$I89),IF(AT$6&lt;$H89+ROUNDUP(($I89-$H89+1)*$L89,0),2,1),""))</x:f>
      </x:c>
      <x:c r="AU89" s="35" t="str">
        <x:f>IF(OR($A89="",$M89="Yes",$H89="",$I89=""),"",IF(AND(AU$6&gt;=$H89,AU$6&lt;=$I89),IF(AU$6&lt;$H89+ROUNDUP(($I89-$H89+1)*$L89,0),2,1),""))</x:f>
      </x:c>
      <x:c r="AV89" s="35" t="str">
        <x:f>IF(OR($A89="",$M89="Yes",$H89="",$I89=""),"",IF(AND(AV$6&gt;=$H89,AV$6&lt;=$I89),IF(AV$6&lt;$H89+ROUNDUP(($I89-$H89+1)*$L89,0),2,1),""))</x:f>
      </x:c>
      <x:c r="AW89" s="35" t="str">
        <x:f>IF(OR($A89="",$M89="Yes",$H89="",$I89=""),"",IF(AND(AW$6&gt;=$H89,AW$6&lt;=$I89),IF(AW$6&lt;$H89+ROUNDUP(($I89-$H89+1)*$L89,0),2,1),""))</x:f>
      </x:c>
      <x:c r="AX89" s="35" t="str">
        <x:f>IF(OR($A89="",$M89="Yes",$H89="",$I89=""),"",IF(AND(AX$6&gt;=$H89,AX$6&lt;=$I89),IF(AX$6&lt;$H89+ROUNDUP(($I89-$H89+1)*$L89,0),2,1),""))</x:f>
      </x:c>
      <x:c r="AY89" s="35" t="str">
        <x:f>IF(OR($A89="",$M89="Yes",$H89="",$I89=""),"",IF(AND(AY$6&gt;=$H89,AY$6&lt;=$I89),IF(AY$6&lt;$H89+ROUNDUP(($I89-$H89+1)*$L89,0),2,1),""))</x:f>
      </x:c>
      <x:c r="AZ89" s="35" t="str">
        <x:f>IF(OR($A89="",$M89="Yes",$H89="",$I89=""),"",IF(AND(AZ$6&gt;=$H89,AZ$6&lt;=$I89),IF(AZ$6&lt;$H89+ROUNDUP(($I89-$H89+1)*$L89,0),2,1),""))</x:f>
      </x:c>
      <x:c r="BA89" s="35" t="str">
        <x:f>IF(OR($A89="",$M89="Yes",$H89="",$I89=""),"",IF(AND(BA$6&gt;=$H89,BA$6&lt;=$I89),IF(BA$6&lt;$H89+ROUNDUP(($I89-$H89+1)*$L89,0),2,1),""))</x:f>
      </x:c>
      <x:c r="BB89" s="35" t="str">
        <x:f>IF(OR($A89="",$M89="Yes",$H89="",$I89=""),"",IF(AND(BB$6&gt;=$H89,BB$6&lt;=$I89),IF(BB$6&lt;$H89+ROUNDUP(($I89-$H89+1)*$L89,0),2,1),""))</x:f>
      </x:c>
      <x:c r="BC89" s="35" t="str">
        <x:f>IF(OR($A89="",$M89="Yes",$H89="",$I89=""),"",IF(AND(BC$6&gt;=$H89,BC$6&lt;=$I89),IF(BC$6&lt;$H89+ROUNDUP(($I89-$H89+1)*$L89,0),2,1),""))</x:f>
      </x:c>
      <x:c r="BD89" s="35" t="str">
        <x:f>IF(OR($A89="",$M89="Yes",$H89="",$I89=""),"",IF(AND(BD$6&gt;=$H89,BD$6&lt;=$I89),IF(BD$6&lt;$H89+ROUNDUP(($I89-$H89+1)*$L89,0),2,1),""))</x:f>
      </x:c>
      <x:c r="BE89" s="35" t="str">
        <x:f>IF(OR($A89="",$M89="Yes",$H89="",$I89=""),"",IF(AND(BE$6&gt;=$H89,BE$6&lt;=$I89),IF(BE$6&lt;$H89+ROUNDUP(($I89-$H89+1)*$L89,0),2,1),""))</x:f>
      </x:c>
      <x:c r="BF89" s="35" t="str">
        <x:f>IF(OR($A89="",$M89="Yes",$H89="",$I89=""),"",IF(AND(BF$6&gt;=$H89,BF$6&lt;=$I89),IF(BF$6&lt;$H89+ROUNDUP(($I89-$H89+1)*$L89,0),2,1),""))</x:f>
      </x:c>
      <x:c r="BG89" s="35" t="str">
        <x:f>IF(OR($A89="",$M89="Yes",$H89="",$I89=""),"",IF(AND(BG$6&gt;=$H89,BG$6&lt;=$I89),IF(BG$6&lt;$H89+ROUNDUP(($I89-$H89+1)*$L89,0),2,1),""))</x:f>
      </x:c>
      <x:c r="BH89" s="35" t="str">
        <x:f>IF(OR($A89="",$M89="Yes",$H89="",$I89=""),"",IF(AND(BH$6&gt;=$H89,BH$6&lt;=$I89),IF(BH$6&lt;$H89+ROUNDUP(($I89-$H89+1)*$L89,0),2,1),""))</x:f>
      </x:c>
      <x:c r="BI89" s="35" t="str">
        <x:f>IF(OR($A89="",$M89="Yes",$H89="",$I89=""),"",IF(AND(BI$6&gt;=$H89,BI$6&lt;=$I89),IF(BI$6&lt;$H89+ROUNDUP(($I89-$H89+1)*$L89,0),2,1),""))</x:f>
      </x:c>
      <x:c r="BJ89" s="35" t="str">
        <x:f>IF(OR($A89="",$M89="Yes",$H89="",$I89=""),"",IF(AND(BJ$6&gt;=$H89,BJ$6&lt;=$I89),IF(BJ$6&lt;$H89+ROUNDUP(($I89-$H89+1)*$L89,0),2,1),""))</x:f>
      </x:c>
      <x:c r="BK89" s="35" t="str">
        <x:f>IF(OR($A89="",$M89="Yes",$H89="",$I89=""),"",IF(AND(BK$6&gt;=$H89,BK$6&lt;=$I89),IF(BK$6&lt;$H89+ROUNDUP(($I89-$H89+1)*$L89,0),2,1),""))</x:f>
      </x:c>
      <x:c r="BL89" s="35" t="str">
        <x:f>IF(OR($A89="",$M89="Yes",$H89="",$I89=""),"",IF(AND(BL$6&gt;=$H89,BL$6&lt;=$I89),IF(BL$6&lt;$H89+ROUNDUP(($I89-$H89+1)*$L89,0),2,1),""))</x:f>
      </x:c>
      <x:c r="BM89" s="35" t="str">
        <x:f>IF(OR($A89="",$M89="Yes",$H89="",$I89=""),"",IF(AND(BM$6&gt;=$H89,BM$6&lt;=$I89),IF(BM$6&lt;$H89+ROUNDUP(($I89-$H89+1)*$L89,0),2,1),""))</x:f>
      </x:c>
      <x:c r="BN89" s="35" t="str">
        <x:f>IF(OR($A89="",$M89="Yes",$H89="",$I89=""),"",IF(AND(BN$6&gt;=$H89,BN$6&lt;=$I89),IF(BN$6&lt;$H89+ROUNDUP(($I89-$H89+1)*$L89,0),2,1),""))</x:f>
      </x:c>
      <x:c r="BO89" s="35" t="str">
        <x:f>IF(OR($A89="",$M89="Yes",$H89="",$I89=""),"",IF(AND(BO$6&gt;=$H89,BO$6&lt;=$I89),IF(BO$6&lt;$H89+ROUNDUP(($I89-$H89+1)*$L89,0),2,1),""))</x:f>
      </x:c>
      <x:c r="BP89" s="35" t="str">
        <x:f>IF(OR($A89="",$M89="Yes",$H89="",$I89=""),"",IF(AND(BP$6&gt;=$H89,BP$6&lt;=$I89),IF(BP$6&lt;$H89+ROUNDUP(($I89-$H89+1)*$L89,0),2,1),""))</x:f>
      </x:c>
      <x:c r="BQ89" s="35" t="str">
        <x:f>IF(OR($A89="",$M89="Yes",$H89="",$I89=""),"",IF(AND(BQ$6&gt;=$H89,BQ$6&lt;=$I89),IF(BQ$6&lt;$H89+ROUNDUP(($I89-$H89+1)*$L89,0),2,1),""))</x:f>
      </x:c>
      <x:c r="BR89" s="35" t="str">
        <x:f>IF(OR($A89="",$M89="Yes",$H89="",$I89=""),"",IF(AND(BR$6&gt;=$H89,BR$6&lt;=$I89),IF(BR$6&lt;$H89+ROUNDUP(($I89-$H89+1)*$L89,0),2,1),""))</x:f>
      </x:c>
      <x:c r="BS89" s="35" t="str">
        <x:f>IF(OR($A89="",$M89="Yes",$H89="",$I89=""),"",IF(AND(BS$6&gt;=$H89,BS$6&lt;=$I89),IF(BS$6&lt;$H89+ROUNDUP(($I89-$H89+1)*$L89,0),2,1),""))</x:f>
      </x:c>
      <x:c r="BT89" s="35" t="str">
        <x:f>IF(OR($A89="",$M89="Yes",$H89="",$I89=""),"",IF(AND(BT$6&gt;=$H89,BT$6&lt;=$I89),IF(BT$6&lt;$H89+ROUNDUP(($I89-$H89+1)*$L89,0),2,1),""))</x:f>
      </x:c>
      <x:c r="BU89" s="35" t="str">
        <x:f>IF(OR($A89="",$M89="Yes",$H89="",$I89=""),"",IF(AND(BU$6&gt;=$H89,BU$6&lt;=$I89),IF(BU$6&lt;$H89+ROUNDUP(($I89-$H89+1)*$L89,0),2,1),""))</x:f>
      </x:c>
      <x:c r="BV89" s="35" t="str">
        <x:f>IF(OR($A89="",$M89="Yes",$H89="",$I89=""),"",IF(AND(BV$6&gt;=$H89,BV$6&lt;=$I89),IF(BV$6&lt;$H89+ROUNDUP(($I89-$H89+1)*$L89,0),2,1),""))</x:f>
      </x:c>
      <x:c r="BW89" s="35" t="str">
        <x:f>IF(OR($A89="",$M89="Yes",$H89="",$I89=""),"",IF(AND(BW$6&gt;=$H89,BW$6&lt;=$I89),IF(BW$6&lt;$H89+ROUNDUP(($I89-$H89+1)*$L89,0),2,1),""))</x:f>
      </x:c>
      <x:c r="BX89" s="35" t="str">
        <x:f>IF(OR($A89="",$M89="Yes",$H89="",$I89=""),"",IF(AND(BX$6&gt;=$H89,BX$6&lt;=$I89),IF(BX$6&lt;$H89+ROUNDUP(($I89-$H89+1)*$L89,0),2,1),""))</x:f>
      </x:c>
      <x:c r="BY89" s="35" t="str">
        <x:f>IF(OR($A89="",$M89="Yes",$H89="",$I89=""),"",IF(AND(BY$6&gt;=$H89,BY$6&lt;=$I89),IF(BY$6&lt;$H89+ROUNDUP(($I89-$H89+1)*$L89,0),2,1),""))</x:f>
      </x:c>
      <x:c r="BZ89" s="35" t="str">
        <x:f>IF(OR($A89="",$M89="Yes",$H89="",$I89=""),"",IF(AND(BZ$6&gt;=$H89,BZ$6&lt;=$I89),IF(BZ$6&lt;$H89+ROUNDUP(($I89-$H89+1)*$L89,0),2,1),""))</x:f>
      </x:c>
      <x:c r="CA89" s="35" t="str">
        <x:f>IF(OR($A89="",$M89="Yes",$H89="",$I89=""),"",IF(AND(CA$6&gt;=$H89,CA$6&lt;=$I89),IF(CA$6&lt;$H89+ROUNDUP(($I89-$H89+1)*$L89,0),2,1),""))</x:f>
      </x:c>
    </x:row>
    <x:row r="90" ht="24" customHeight="1">
      <x:c r="A90" s="5"/>
      <x:c r="B90" s="5"/>
      <x:c r="C90" s="5"/>
      <x:c r="D90" s="5"/>
      <x:c r="E90" s="5"/>
      <x:c r="F90" s="5"/>
      <x:c r="G90" s="5"/>
      <x:c r="H90" s="10"/>
      <x:c r="I90" s="10"/>
      <x:c r="J90" s="10"/>
      <x:c r="K90" s="10"/>
      <x:c r="L90" s="11"/>
      <x:c r="M90" s="5"/>
      <x:c r="N90" s="16" t="str">
        <x:f>IF(A90="","",IF(M90="Yes","Cancelled",IF(ISBLANK(L90),"Missing %",IF(L90&gt;=1,"Completed",IF(OR(L90&gt;0,NOT(ISBLANK(J90))),"In progress","Not started")))))</x:f>
      </x:c>
      <x:c r="O90" s="16" t="str">
        <x:f>IF(OR(A90="",N90="Completed",N90="Cancelled"),"",IF(ISBLANK(I90),"Missing deadline",IF(I90&lt;'Dashboard'!$B$5,"Overdue",IF(I90='Dashboard'!$B$5,"Due today",IF(I90&lt;='Dashboard'!$B$5+'Dashboard'!$B$6,"Due soon",IF(AND(N90="Not started",H90&lt;'Dashboard'!$B$5),"Starting late",""))))))</x:f>
      </x:c>
      <x:c r="P90" s="5"/>
      <x:c r="Q90" s="16" t="str">
        <x:f>IF(A90="","",IF(COUNTIFS('Tasks &amp; Gantt'!$A$7:$A$155,A90)&gt;1,"Duplicate task ID",IF(COUNTIFS('Campaigns &amp; Budget'!$A$7:$A$8,B90)&lt;&gt;1,"Unknown campaign",IF(OR(ISBLANK(H90),ISBLANK(I90),E90="",ISBLANK(L90)),"Missing dates / PIC / %",IF(OR(L90&lt;0,L90&gt;1),"Invalid completion",IF(I90&lt;H90,"Deadline before start",IF(AND(NOT(ISBLANK(K90)),L90&lt;&gt;1),"Finish entered but not 100%",IF(AND(NOT(ISBLANK(J90)),NOT(ISBLANK(K90)),K90&lt;J90),"Finish before start",""))))))))</x:f>
      </x:c>
      <x:c r="T90" s="35" t="str">
        <x:f>IF(OR($A90="",$M90="Yes",$H90="",$I90=""),"",IF(AND(T$6&gt;=$H90,T$6&lt;=$I90),IF(T$6&lt;$H90+ROUNDUP(($I90-$H90+1)*$L90,0),2,1),""))</x:f>
      </x:c>
      <x:c r="U90" s="35" t="str">
        <x:f>IF(OR($A90="",$M90="Yes",$H90="",$I90=""),"",IF(AND(U$6&gt;=$H90,U$6&lt;=$I90),IF(U$6&lt;$H90+ROUNDUP(($I90-$H90+1)*$L90,0),2,1),""))</x:f>
      </x:c>
      <x:c r="V90" s="35" t="str">
        <x:f>IF(OR($A90="",$M90="Yes",$H90="",$I90=""),"",IF(AND(V$6&gt;=$H90,V$6&lt;=$I90),IF(V$6&lt;$H90+ROUNDUP(($I90-$H90+1)*$L90,0),2,1),""))</x:f>
      </x:c>
      <x:c r="W90" s="35" t="str">
        <x:f>IF(OR($A90="",$M90="Yes",$H90="",$I90=""),"",IF(AND(W$6&gt;=$H90,W$6&lt;=$I90),IF(W$6&lt;$H90+ROUNDUP(($I90-$H90+1)*$L90,0),2,1),""))</x:f>
      </x:c>
      <x:c r="X90" s="35" t="str">
        <x:f>IF(OR($A90="",$M90="Yes",$H90="",$I90=""),"",IF(AND(X$6&gt;=$H90,X$6&lt;=$I90),IF(X$6&lt;$H90+ROUNDUP(($I90-$H90+1)*$L90,0),2,1),""))</x:f>
      </x:c>
      <x:c r="Y90" s="35" t="str">
        <x:f>IF(OR($A90="",$M90="Yes",$H90="",$I90=""),"",IF(AND(Y$6&gt;=$H90,Y$6&lt;=$I90),IF(Y$6&lt;$H90+ROUNDUP(($I90-$H90+1)*$L90,0),2,1),""))</x:f>
      </x:c>
      <x:c r="Z90" s="35" t="str">
        <x:f>IF(OR($A90="",$M90="Yes",$H90="",$I90=""),"",IF(AND(Z$6&gt;=$H90,Z$6&lt;=$I90),IF(Z$6&lt;$H90+ROUNDUP(($I90-$H90+1)*$L90,0),2,1),""))</x:f>
      </x:c>
      <x:c r="AA90" s="35" t="str">
        <x:f>IF(OR($A90="",$M90="Yes",$H90="",$I90=""),"",IF(AND(AA$6&gt;=$H90,AA$6&lt;=$I90),IF(AA$6&lt;$H90+ROUNDUP(($I90-$H90+1)*$L90,0),2,1),""))</x:f>
      </x:c>
      <x:c r="AB90" s="35" t="str">
        <x:f>IF(OR($A90="",$M90="Yes",$H90="",$I90=""),"",IF(AND(AB$6&gt;=$H90,AB$6&lt;=$I90),IF(AB$6&lt;$H90+ROUNDUP(($I90-$H90+1)*$L90,0),2,1),""))</x:f>
      </x:c>
      <x:c r="AC90" s="35" t="str">
        <x:f>IF(OR($A90="",$M90="Yes",$H90="",$I90=""),"",IF(AND(AC$6&gt;=$H90,AC$6&lt;=$I90),IF(AC$6&lt;$H90+ROUNDUP(($I90-$H90+1)*$L90,0),2,1),""))</x:f>
      </x:c>
      <x:c r="AD90" s="35" t="str">
        <x:f>IF(OR($A90="",$M90="Yes",$H90="",$I90=""),"",IF(AND(AD$6&gt;=$H90,AD$6&lt;=$I90),IF(AD$6&lt;$H90+ROUNDUP(($I90-$H90+1)*$L90,0),2,1),""))</x:f>
      </x:c>
      <x:c r="AE90" s="35" t="str">
        <x:f>IF(OR($A90="",$M90="Yes",$H90="",$I90=""),"",IF(AND(AE$6&gt;=$H90,AE$6&lt;=$I90),IF(AE$6&lt;$H90+ROUNDUP(($I90-$H90+1)*$L90,0),2,1),""))</x:f>
      </x:c>
      <x:c r="AF90" s="35" t="str">
        <x:f>IF(OR($A90="",$M90="Yes",$H90="",$I90=""),"",IF(AND(AF$6&gt;=$H90,AF$6&lt;=$I90),IF(AF$6&lt;$H90+ROUNDUP(($I90-$H90+1)*$L90,0),2,1),""))</x:f>
      </x:c>
      <x:c r="AG90" s="35" t="str">
        <x:f>IF(OR($A90="",$M90="Yes",$H90="",$I90=""),"",IF(AND(AG$6&gt;=$H90,AG$6&lt;=$I90),IF(AG$6&lt;$H90+ROUNDUP(($I90-$H90+1)*$L90,0),2,1),""))</x:f>
      </x:c>
      <x:c r="AH90" s="35" t="str">
        <x:f>IF(OR($A90="",$M90="Yes",$H90="",$I90=""),"",IF(AND(AH$6&gt;=$H90,AH$6&lt;=$I90),IF(AH$6&lt;$H90+ROUNDUP(($I90-$H90+1)*$L90,0),2,1),""))</x:f>
      </x:c>
      <x:c r="AI90" s="35" t="str">
        <x:f>IF(OR($A90="",$M90="Yes",$H90="",$I90=""),"",IF(AND(AI$6&gt;=$H90,AI$6&lt;=$I90),IF(AI$6&lt;$H90+ROUNDUP(($I90-$H90+1)*$L90,0),2,1),""))</x:f>
      </x:c>
      <x:c r="AJ90" s="35" t="str">
        <x:f>IF(OR($A90="",$M90="Yes",$H90="",$I90=""),"",IF(AND(AJ$6&gt;=$H90,AJ$6&lt;=$I90),IF(AJ$6&lt;$H90+ROUNDUP(($I90-$H90+1)*$L90,0),2,1),""))</x:f>
      </x:c>
      <x:c r="AK90" s="35" t="str">
        <x:f>IF(OR($A90="",$M90="Yes",$H90="",$I90=""),"",IF(AND(AK$6&gt;=$H90,AK$6&lt;=$I90),IF(AK$6&lt;$H90+ROUNDUP(($I90-$H90+1)*$L90,0),2,1),""))</x:f>
      </x:c>
      <x:c r="AL90" s="35" t="str">
        <x:f>IF(OR($A90="",$M90="Yes",$H90="",$I90=""),"",IF(AND(AL$6&gt;=$H90,AL$6&lt;=$I90),IF(AL$6&lt;$H90+ROUNDUP(($I90-$H90+1)*$L90,0),2,1),""))</x:f>
      </x:c>
      <x:c r="AM90" s="35" t="str">
        <x:f>IF(OR($A90="",$M90="Yes",$H90="",$I90=""),"",IF(AND(AM$6&gt;=$H90,AM$6&lt;=$I90),IF(AM$6&lt;$H90+ROUNDUP(($I90-$H90+1)*$L90,0),2,1),""))</x:f>
      </x:c>
      <x:c r="AN90" s="35" t="str">
        <x:f>IF(OR($A90="",$M90="Yes",$H90="",$I90=""),"",IF(AND(AN$6&gt;=$H90,AN$6&lt;=$I90),IF(AN$6&lt;$H90+ROUNDUP(($I90-$H90+1)*$L90,0),2,1),""))</x:f>
      </x:c>
      <x:c r="AO90" s="35" t="str">
        <x:f>IF(OR($A90="",$M90="Yes",$H90="",$I90=""),"",IF(AND(AO$6&gt;=$H90,AO$6&lt;=$I90),IF(AO$6&lt;$H90+ROUNDUP(($I90-$H90+1)*$L90,0),2,1),""))</x:f>
      </x:c>
      <x:c r="AP90" s="35" t="str">
        <x:f>IF(OR($A90="",$M90="Yes",$H90="",$I90=""),"",IF(AND(AP$6&gt;=$H90,AP$6&lt;=$I90),IF(AP$6&lt;$H90+ROUNDUP(($I90-$H90+1)*$L90,0),2,1),""))</x:f>
      </x:c>
      <x:c r="AQ90" s="35" t="str">
        <x:f>IF(OR($A90="",$M90="Yes",$H90="",$I90=""),"",IF(AND(AQ$6&gt;=$H90,AQ$6&lt;=$I90),IF(AQ$6&lt;$H90+ROUNDUP(($I90-$H90+1)*$L90,0),2,1),""))</x:f>
      </x:c>
      <x:c r="AR90" s="35" t="str">
        <x:f>IF(OR($A90="",$M90="Yes",$H90="",$I90=""),"",IF(AND(AR$6&gt;=$H90,AR$6&lt;=$I90),IF(AR$6&lt;$H90+ROUNDUP(($I90-$H90+1)*$L90,0),2,1),""))</x:f>
      </x:c>
      <x:c r="AS90" s="35" t="str">
        <x:f>IF(OR($A90="",$M90="Yes",$H90="",$I90=""),"",IF(AND(AS$6&gt;=$H90,AS$6&lt;=$I90),IF(AS$6&lt;$H90+ROUNDUP(($I90-$H90+1)*$L90,0),2,1),""))</x:f>
      </x:c>
      <x:c r="AT90" s="35" t="str">
        <x:f>IF(OR($A90="",$M90="Yes",$H90="",$I90=""),"",IF(AND(AT$6&gt;=$H90,AT$6&lt;=$I90),IF(AT$6&lt;$H90+ROUNDUP(($I90-$H90+1)*$L90,0),2,1),""))</x:f>
      </x:c>
      <x:c r="AU90" s="35" t="str">
        <x:f>IF(OR($A90="",$M90="Yes",$H90="",$I90=""),"",IF(AND(AU$6&gt;=$H90,AU$6&lt;=$I90),IF(AU$6&lt;$H90+ROUNDUP(($I90-$H90+1)*$L90,0),2,1),""))</x:f>
      </x:c>
      <x:c r="AV90" s="35" t="str">
        <x:f>IF(OR($A90="",$M90="Yes",$H90="",$I90=""),"",IF(AND(AV$6&gt;=$H90,AV$6&lt;=$I90),IF(AV$6&lt;$H90+ROUNDUP(($I90-$H90+1)*$L90,0),2,1),""))</x:f>
      </x:c>
      <x:c r="AW90" s="35" t="str">
        <x:f>IF(OR($A90="",$M90="Yes",$H90="",$I90=""),"",IF(AND(AW$6&gt;=$H90,AW$6&lt;=$I90),IF(AW$6&lt;$H90+ROUNDUP(($I90-$H90+1)*$L90,0),2,1),""))</x:f>
      </x:c>
      <x:c r="AX90" s="35" t="str">
        <x:f>IF(OR($A90="",$M90="Yes",$H90="",$I90=""),"",IF(AND(AX$6&gt;=$H90,AX$6&lt;=$I90),IF(AX$6&lt;$H90+ROUNDUP(($I90-$H90+1)*$L90,0),2,1),""))</x:f>
      </x:c>
      <x:c r="AY90" s="35" t="str">
        <x:f>IF(OR($A90="",$M90="Yes",$H90="",$I90=""),"",IF(AND(AY$6&gt;=$H90,AY$6&lt;=$I90),IF(AY$6&lt;$H90+ROUNDUP(($I90-$H90+1)*$L90,0),2,1),""))</x:f>
      </x:c>
      <x:c r="AZ90" s="35" t="str">
        <x:f>IF(OR($A90="",$M90="Yes",$H90="",$I90=""),"",IF(AND(AZ$6&gt;=$H90,AZ$6&lt;=$I90),IF(AZ$6&lt;$H90+ROUNDUP(($I90-$H90+1)*$L90,0),2,1),""))</x:f>
      </x:c>
      <x:c r="BA90" s="35" t="str">
        <x:f>IF(OR($A90="",$M90="Yes",$H90="",$I90=""),"",IF(AND(BA$6&gt;=$H90,BA$6&lt;=$I90),IF(BA$6&lt;$H90+ROUNDUP(($I90-$H90+1)*$L90,0),2,1),""))</x:f>
      </x:c>
      <x:c r="BB90" s="35" t="str">
        <x:f>IF(OR($A90="",$M90="Yes",$H90="",$I90=""),"",IF(AND(BB$6&gt;=$H90,BB$6&lt;=$I90),IF(BB$6&lt;$H90+ROUNDUP(($I90-$H90+1)*$L90,0),2,1),""))</x:f>
      </x:c>
      <x:c r="BC90" s="35" t="str">
        <x:f>IF(OR($A90="",$M90="Yes",$H90="",$I90=""),"",IF(AND(BC$6&gt;=$H90,BC$6&lt;=$I90),IF(BC$6&lt;$H90+ROUNDUP(($I90-$H90+1)*$L90,0),2,1),""))</x:f>
      </x:c>
      <x:c r="BD90" s="35" t="str">
        <x:f>IF(OR($A90="",$M90="Yes",$H90="",$I90=""),"",IF(AND(BD$6&gt;=$H90,BD$6&lt;=$I90),IF(BD$6&lt;$H90+ROUNDUP(($I90-$H90+1)*$L90,0),2,1),""))</x:f>
      </x:c>
      <x:c r="BE90" s="35" t="str">
        <x:f>IF(OR($A90="",$M90="Yes",$H90="",$I90=""),"",IF(AND(BE$6&gt;=$H90,BE$6&lt;=$I90),IF(BE$6&lt;$H90+ROUNDUP(($I90-$H90+1)*$L90,0),2,1),""))</x:f>
      </x:c>
      <x:c r="BF90" s="35" t="str">
        <x:f>IF(OR($A90="",$M90="Yes",$H90="",$I90=""),"",IF(AND(BF$6&gt;=$H90,BF$6&lt;=$I90),IF(BF$6&lt;$H90+ROUNDUP(($I90-$H90+1)*$L90,0),2,1),""))</x:f>
      </x:c>
      <x:c r="BG90" s="35" t="str">
        <x:f>IF(OR($A90="",$M90="Yes",$H90="",$I90=""),"",IF(AND(BG$6&gt;=$H90,BG$6&lt;=$I90),IF(BG$6&lt;$H90+ROUNDUP(($I90-$H90+1)*$L90,0),2,1),""))</x:f>
      </x:c>
      <x:c r="BH90" s="35" t="str">
        <x:f>IF(OR($A90="",$M90="Yes",$H90="",$I90=""),"",IF(AND(BH$6&gt;=$H90,BH$6&lt;=$I90),IF(BH$6&lt;$H90+ROUNDUP(($I90-$H90+1)*$L90,0),2,1),""))</x:f>
      </x:c>
      <x:c r="BI90" s="35" t="str">
        <x:f>IF(OR($A90="",$M90="Yes",$H90="",$I90=""),"",IF(AND(BI$6&gt;=$H90,BI$6&lt;=$I90),IF(BI$6&lt;$H90+ROUNDUP(($I90-$H90+1)*$L90,0),2,1),""))</x:f>
      </x:c>
      <x:c r="BJ90" s="35" t="str">
        <x:f>IF(OR($A90="",$M90="Yes",$H90="",$I90=""),"",IF(AND(BJ$6&gt;=$H90,BJ$6&lt;=$I90),IF(BJ$6&lt;$H90+ROUNDUP(($I90-$H90+1)*$L90,0),2,1),""))</x:f>
      </x:c>
      <x:c r="BK90" s="35" t="str">
        <x:f>IF(OR($A90="",$M90="Yes",$H90="",$I90=""),"",IF(AND(BK$6&gt;=$H90,BK$6&lt;=$I90),IF(BK$6&lt;$H90+ROUNDUP(($I90-$H90+1)*$L90,0),2,1),""))</x:f>
      </x:c>
      <x:c r="BL90" s="35" t="str">
        <x:f>IF(OR($A90="",$M90="Yes",$H90="",$I90=""),"",IF(AND(BL$6&gt;=$H90,BL$6&lt;=$I90),IF(BL$6&lt;$H90+ROUNDUP(($I90-$H90+1)*$L90,0),2,1),""))</x:f>
      </x:c>
      <x:c r="BM90" s="35" t="str">
        <x:f>IF(OR($A90="",$M90="Yes",$H90="",$I90=""),"",IF(AND(BM$6&gt;=$H90,BM$6&lt;=$I90),IF(BM$6&lt;$H90+ROUNDUP(($I90-$H90+1)*$L90,0),2,1),""))</x:f>
      </x:c>
      <x:c r="BN90" s="35" t="str">
        <x:f>IF(OR($A90="",$M90="Yes",$H90="",$I90=""),"",IF(AND(BN$6&gt;=$H90,BN$6&lt;=$I90),IF(BN$6&lt;$H90+ROUNDUP(($I90-$H90+1)*$L90,0),2,1),""))</x:f>
      </x:c>
      <x:c r="BO90" s="35" t="str">
        <x:f>IF(OR($A90="",$M90="Yes",$H90="",$I90=""),"",IF(AND(BO$6&gt;=$H90,BO$6&lt;=$I90),IF(BO$6&lt;$H90+ROUNDUP(($I90-$H90+1)*$L90,0),2,1),""))</x:f>
      </x:c>
      <x:c r="BP90" s="35" t="str">
        <x:f>IF(OR($A90="",$M90="Yes",$H90="",$I90=""),"",IF(AND(BP$6&gt;=$H90,BP$6&lt;=$I90),IF(BP$6&lt;$H90+ROUNDUP(($I90-$H90+1)*$L90,0),2,1),""))</x:f>
      </x:c>
      <x:c r="BQ90" s="35" t="str">
        <x:f>IF(OR($A90="",$M90="Yes",$H90="",$I90=""),"",IF(AND(BQ$6&gt;=$H90,BQ$6&lt;=$I90),IF(BQ$6&lt;$H90+ROUNDUP(($I90-$H90+1)*$L90,0),2,1),""))</x:f>
      </x:c>
      <x:c r="BR90" s="35" t="str">
        <x:f>IF(OR($A90="",$M90="Yes",$H90="",$I90=""),"",IF(AND(BR$6&gt;=$H90,BR$6&lt;=$I90),IF(BR$6&lt;$H90+ROUNDUP(($I90-$H90+1)*$L90,0),2,1),""))</x:f>
      </x:c>
      <x:c r="BS90" s="35" t="str">
        <x:f>IF(OR($A90="",$M90="Yes",$H90="",$I90=""),"",IF(AND(BS$6&gt;=$H90,BS$6&lt;=$I90),IF(BS$6&lt;$H90+ROUNDUP(($I90-$H90+1)*$L90,0),2,1),""))</x:f>
      </x:c>
      <x:c r="BT90" s="35" t="str">
        <x:f>IF(OR($A90="",$M90="Yes",$H90="",$I90=""),"",IF(AND(BT$6&gt;=$H90,BT$6&lt;=$I90),IF(BT$6&lt;$H90+ROUNDUP(($I90-$H90+1)*$L90,0),2,1),""))</x:f>
      </x:c>
      <x:c r="BU90" s="35" t="str">
        <x:f>IF(OR($A90="",$M90="Yes",$H90="",$I90=""),"",IF(AND(BU$6&gt;=$H90,BU$6&lt;=$I90),IF(BU$6&lt;$H90+ROUNDUP(($I90-$H90+1)*$L90,0),2,1),""))</x:f>
      </x:c>
      <x:c r="BV90" s="35" t="str">
        <x:f>IF(OR($A90="",$M90="Yes",$H90="",$I90=""),"",IF(AND(BV$6&gt;=$H90,BV$6&lt;=$I90),IF(BV$6&lt;$H90+ROUNDUP(($I90-$H90+1)*$L90,0),2,1),""))</x:f>
      </x:c>
      <x:c r="BW90" s="35" t="str">
        <x:f>IF(OR($A90="",$M90="Yes",$H90="",$I90=""),"",IF(AND(BW$6&gt;=$H90,BW$6&lt;=$I90),IF(BW$6&lt;$H90+ROUNDUP(($I90-$H90+1)*$L90,0),2,1),""))</x:f>
      </x:c>
      <x:c r="BX90" s="35" t="str">
        <x:f>IF(OR($A90="",$M90="Yes",$H90="",$I90=""),"",IF(AND(BX$6&gt;=$H90,BX$6&lt;=$I90),IF(BX$6&lt;$H90+ROUNDUP(($I90-$H90+1)*$L90,0),2,1),""))</x:f>
      </x:c>
      <x:c r="BY90" s="35" t="str">
        <x:f>IF(OR($A90="",$M90="Yes",$H90="",$I90=""),"",IF(AND(BY$6&gt;=$H90,BY$6&lt;=$I90),IF(BY$6&lt;$H90+ROUNDUP(($I90-$H90+1)*$L90,0),2,1),""))</x:f>
      </x:c>
      <x:c r="BZ90" s="35" t="str">
        <x:f>IF(OR($A90="",$M90="Yes",$H90="",$I90=""),"",IF(AND(BZ$6&gt;=$H90,BZ$6&lt;=$I90),IF(BZ$6&lt;$H90+ROUNDUP(($I90-$H90+1)*$L90,0),2,1),""))</x:f>
      </x:c>
      <x:c r="CA90" s="35" t="str">
        <x:f>IF(OR($A90="",$M90="Yes",$H90="",$I90=""),"",IF(AND(CA$6&gt;=$H90,CA$6&lt;=$I90),IF(CA$6&lt;$H90+ROUNDUP(($I90-$H90+1)*$L90,0),2,1),""))</x:f>
      </x:c>
    </x:row>
    <x:row r="91" ht="24" customHeight="1">
      <x:c r="A91" s="5"/>
      <x:c r="B91" s="5"/>
      <x:c r="C91" s="5"/>
      <x:c r="D91" s="5"/>
      <x:c r="E91" s="5"/>
      <x:c r="F91" s="5"/>
      <x:c r="G91" s="5"/>
      <x:c r="H91" s="10"/>
      <x:c r="I91" s="10"/>
      <x:c r="J91" s="10"/>
      <x:c r="K91" s="10"/>
      <x:c r="L91" s="11"/>
      <x:c r="M91" s="5"/>
      <x:c r="N91" s="16" t="str">
        <x:f>IF(A91="","",IF(M91="Yes","Cancelled",IF(ISBLANK(L91),"Missing %",IF(L91&gt;=1,"Completed",IF(OR(L91&gt;0,NOT(ISBLANK(J91))),"In progress","Not started")))))</x:f>
      </x:c>
      <x:c r="O91" s="16" t="str">
        <x:f>IF(OR(A91="",N91="Completed",N91="Cancelled"),"",IF(ISBLANK(I91),"Missing deadline",IF(I91&lt;'Dashboard'!$B$5,"Overdue",IF(I91='Dashboard'!$B$5,"Due today",IF(I91&lt;='Dashboard'!$B$5+'Dashboard'!$B$6,"Due soon",IF(AND(N91="Not started",H91&lt;'Dashboard'!$B$5),"Starting late",""))))))</x:f>
      </x:c>
      <x:c r="P91" s="5"/>
      <x:c r="Q91" s="16" t="str">
        <x:f>IF(A91="","",IF(COUNTIFS('Tasks &amp; Gantt'!$A$7:$A$155,A91)&gt;1,"Duplicate task ID",IF(COUNTIFS('Campaigns &amp; Budget'!$A$7:$A$8,B91)&lt;&gt;1,"Unknown campaign",IF(OR(ISBLANK(H91),ISBLANK(I91),E91="",ISBLANK(L91)),"Missing dates / PIC / %",IF(OR(L91&lt;0,L91&gt;1),"Invalid completion",IF(I91&lt;H91,"Deadline before start",IF(AND(NOT(ISBLANK(K91)),L91&lt;&gt;1),"Finish entered but not 100%",IF(AND(NOT(ISBLANK(J91)),NOT(ISBLANK(K91)),K91&lt;J91),"Finish before start",""))))))))</x:f>
      </x:c>
      <x:c r="T91" s="35" t="str">
        <x:f>IF(OR($A91="",$M91="Yes",$H91="",$I91=""),"",IF(AND(T$6&gt;=$H91,T$6&lt;=$I91),IF(T$6&lt;$H91+ROUNDUP(($I91-$H91+1)*$L91,0),2,1),""))</x:f>
      </x:c>
      <x:c r="U91" s="35" t="str">
        <x:f>IF(OR($A91="",$M91="Yes",$H91="",$I91=""),"",IF(AND(U$6&gt;=$H91,U$6&lt;=$I91),IF(U$6&lt;$H91+ROUNDUP(($I91-$H91+1)*$L91,0),2,1),""))</x:f>
      </x:c>
      <x:c r="V91" s="35" t="str">
        <x:f>IF(OR($A91="",$M91="Yes",$H91="",$I91=""),"",IF(AND(V$6&gt;=$H91,V$6&lt;=$I91),IF(V$6&lt;$H91+ROUNDUP(($I91-$H91+1)*$L91,0),2,1),""))</x:f>
      </x:c>
      <x:c r="W91" s="35" t="str">
        <x:f>IF(OR($A91="",$M91="Yes",$H91="",$I91=""),"",IF(AND(W$6&gt;=$H91,W$6&lt;=$I91),IF(W$6&lt;$H91+ROUNDUP(($I91-$H91+1)*$L91,0),2,1),""))</x:f>
      </x:c>
      <x:c r="X91" s="35" t="str">
        <x:f>IF(OR($A91="",$M91="Yes",$H91="",$I91=""),"",IF(AND(X$6&gt;=$H91,X$6&lt;=$I91),IF(X$6&lt;$H91+ROUNDUP(($I91-$H91+1)*$L91,0),2,1),""))</x:f>
      </x:c>
      <x:c r="Y91" s="35" t="str">
        <x:f>IF(OR($A91="",$M91="Yes",$H91="",$I91=""),"",IF(AND(Y$6&gt;=$H91,Y$6&lt;=$I91),IF(Y$6&lt;$H91+ROUNDUP(($I91-$H91+1)*$L91,0),2,1),""))</x:f>
      </x:c>
      <x:c r="Z91" s="35" t="str">
        <x:f>IF(OR($A91="",$M91="Yes",$H91="",$I91=""),"",IF(AND(Z$6&gt;=$H91,Z$6&lt;=$I91),IF(Z$6&lt;$H91+ROUNDUP(($I91-$H91+1)*$L91,0),2,1),""))</x:f>
      </x:c>
      <x:c r="AA91" s="35" t="str">
        <x:f>IF(OR($A91="",$M91="Yes",$H91="",$I91=""),"",IF(AND(AA$6&gt;=$H91,AA$6&lt;=$I91),IF(AA$6&lt;$H91+ROUNDUP(($I91-$H91+1)*$L91,0),2,1),""))</x:f>
      </x:c>
      <x:c r="AB91" s="35" t="str">
        <x:f>IF(OR($A91="",$M91="Yes",$H91="",$I91=""),"",IF(AND(AB$6&gt;=$H91,AB$6&lt;=$I91),IF(AB$6&lt;$H91+ROUNDUP(($I91-$H91+1)*$L91,0),2,1),""))</x:f>
      </x:c>
      <x:c r="AC91" s="35" t="str">
        <x:f>IF(OR($A91="",$M91="Yes",$H91="",$I91=""),"",IF(AND(AC$6&gt;=$H91,AC$6&lt;=$I91),IF(AC$6&lt;$H91+ROUNDUP(($I91-$H91+1)*$L91,0),2,1),""))</x:f>
      </x:c>
      <x:c r="AD91" s="35" t="str">
        <x:f>IF(OR($A91="",$M91="Yes",$H91="",$I91=""),"",IF(AND(AD$6&gt;=$H91,AD$6&lt;=$I91),IF(AD$6&lt;$H91+ROUNDUP(($I91-$H91+1)*$L91,0),2,1),""))</x:f>
      </x:c>
      <x:c r="AE91" s="35" t="str">
        <x:f>IF(OR($A91="",$M91="Yes",$H91="",$I91=""),"",IF(AND(AE$6&gt;=$H91,AE$6&lt;=$I91),IF(AE$6&lt;$H91+ROUNDUP(($I91-$H91+1)*$L91,0),2,1),""))</x:f>
      </x:c>
      <x:c r="AF91" s="35" t="str">
        <x:f>IF(OR($A91="",$M91="Yes",$H91="",$I91=""),"",IF(AND(AF$6&gt;=$H91,AF$6&lt;=$I91),IF(AF$6&lt;$H91+ROUNDUP(($I91-$H91+1)*$L91,0),2,1),""))</x:f>
      </x:c>
      <x:c r="AG91" s="35" t="str">
        <x:f>IF(OR($A91="",$M91="Yes",$H91="",$I91=""),"",IF(AND(AG$6&gt;=$H91,AG$6&lt;=$I91),IF(AG$6&lt;$H91+ROUNDUP(($I91-$H91+1)*$L91,0),2,1),""))</x:f>
      </x:c>
      <x:c r="AH91" s="35" t="str">
        <x:f>IF(OR($A91="",$M91="Yes",$H91="",$I91=""),"",IF(AND(AH$6&gt;=$H91,AH$6&lt;=$I91),IF(AH$6&lt;$H91+ROUNDUP(($I91-$H91+1)*$L91,0),2,1),""))</x:f>
      </x:c>
      <x:c r="AI91" s="35" t="str">
        <x:f>IF(OR($A91="",$M91="Yes",$H91="",$I91=""),"",IF(AND(AI$6&gt;=$H91,AI$6&lt;=$I91),IF(AI$6&lt;$H91+ROUNDUP(($I91-$H91+1)*$L91,0),2,1),""))</x:f>
      </x:c>
      <x:c r="AJ91" s="35" t="str">
        <x:f>IF(OR($A91="",$M91="Yes",$H91="",$I91=""),"",IF(AND(AJ$6&gt;=$H91,AJ$6&lt;=$I91),IF(AJ$6&lt;$H91+ROUNDUP(($I91-$H91+1)*$L91,0),2,1),""))</x:f>
      </x:c>
      <x:c r="AK91" s="35" t="str">
        <x:f>IF(OR($A91="",$M91="Yes",$H91="",$I91=""),"",IF(AND(AK$6&gt;=$H91,AK$6&lt;=$I91),IF(AK$6&lt;$H91+ROUNDUP(($I91-$H91+1)*$L91,0),2,1),""))</x:f>
      </x:c>
      <x:c r="AL91" s="35" t="str">
        <x:f>IF(OR($A91="",$M91="Yes",$H91="",$I91=""),"",IF(AND(AL$6&gt;=$H91,AL$6&lt;=$I91),IF(AL$6&lt;$H91+ROUNDUP(($I91-$H91+1)*$L91,0),2,1),""))</x:f>
      </x:c>
      <x:c r="AM91" s="35" t="str">
        <x:f>IF(OR($A91="",$M91="Yes",$H91="",$I91=""),"",IF(AND(AM$6&gt;=$H91,AM$6&lt;=$I91),IF(AM$6&lt;$H91+ROUNDUP(($I91-$H91+1)*$L91,0),2,1),""))</x:f>
      </x:c>
      <x:c r="AN91" s="35" t="str">
        <x:f>IF(OR($A91="",$M91="Yes",$H91="",$I91=""),"",IF(AND(AN$6&gt;=$H91,AN$6&lt;=$I91),IF(AN$6&lt;$H91+ROUNDUP(($I91-$H91+1)*$L91,0),2,1),""))</x:f>
      </x:c>
      <x:c r="AO91" s="35" t="str">
        <x:f>IF(OR($A91="",$M91="Yes",$H91="",$I91=""),"",IF(AND(AO$6&gt;=$H91,AO$6&lt;=$I91),IF(AO$6&lt;$H91+ROUNDUP(($I91-$H91+1)*$L91,0),2,1),""))</x:f>
      </x:c>
      <x:c r="AP91" s="35" t="str">
        <x:f>IF(OR($A91="",$M91="Yes",$H91="",$I91=""),"",IF(AND(AP$6&gt;=$H91,AP$6&lt;=$I91),IF(AP$6&lt;$H91+ROUNDUP(($I91-$H91+1)*$L91,0),2,1),""))</x:f>
      </x:c>
      <x:c r="AQ91" s="35" t="str">
        <x:f>IF(OR($A91="",$M91="Yes",$H91="",$I91=""),"",IF(AND(AQ$6&gt;=$H91,AQ$6&lt;=$I91),IF(AQ$6&lt;$H91+ROUNDUP(($I91-$H91+1)*$L91,0),2,1),""))</x:f>
      </x:c>
      <x:c r="AR91" s="35" t="str">
        <x:f>IF(OR($A91="",$M91="Yes",$H91="",$I91=""),"",IF(AND(AR$6&gt;=$H91,AR$6&lt;=$I91),IF(AR$6&lt;$H91+ROUNDUP(($I91-$H91+1)*$L91,0),2,1),""))</x:f>
      </x:c>
      <x:c r="AS91" s="35" t="str">
        <x:f>IF(OR($A91="",$M91="Yes",$H91="",$I91=""),"",IF(AND(AS$6&gt;=$H91,AS$6&lt;=$I91),IF(AS$6&lt;$H91+ROUNDUP(($I91-$H91+1)*$L91,0),2,1),""))</x:f>
      </x:c>
      <x:c r="AT91" s="35" t="str">
        <x:f>IF(OR($A91="",$M91="Yes",$H91="",$I91=""),"",IF(AND(AT$6&gt;=$H91,AT$6&lt;=$I91),IF(AT$6&lt;$H91+ROUNDUP(($I91-$H91+1)*$L91,0),2,1),""))</x:f>
      </x:c>
      <x:c r="AU91" s="35" t="str">
        <x:f>IF(OR($A91="",$M91="Yes",$H91="",$I91=""),"",IF(AND(AU$6&gt;=$H91,AU$6&lt;=$I91),IF(AU$6&lt;$H91+ROUNDUP(($I91-$H91+1)*$L91,0),2,1),""))</x:f>
      </x:c>
      <x:c r="AV91" s="35" t="str">
        <x:f>IF(OR($A91="",$M91="Yes",$H91="",$I91=""),"",IF(AND(AV$6&gt;=$H91,AV$6&lt;=$I91),IF(AV$6&lt;$H91+ROUNDUP(($I91-$H91+1)*$L91,0),2,1),""))</x:f>
      </x:c>
      <x:c r="AW91" s="35" t="str">
        <x:f>IF(OR($A91="",$M91="Yes",$H91="",$I91=""),"",IF(AND(AW$6&gt;=$H91,AW$6&lt;=$I91),IF(AW$6&lt;$H91+ROUNDUP(($I91-$H91+1)*$L91,0),2,1),""))</x:f>
      </x:c>
      <x:c r="AX91" s="35" t="str">
        <x:f>IF(OR($A91="",$M91="Yes",$H91="",$I91=""),"",IF(AND(AX$6&gt;=$H91,AX$6&lt;=$I91),IF(AX$6&lt;$H91+ROUNDUP(($I91-$H91+1)*$L91,0),2,1),""))</x:f>
      </x:c>
      <x:c r="AY91" s="35" t="str">
        <x:f>IF(OR($A91="",$M91="Yes",$H91="",$I91=""),"",IF(AND(AY$6&gt;=$H91,AY$6&lt;=$I91),IF(AY$6&lt;$H91+ROUNDUP(($I91-$H91+1)*$L91,0),2,1),""))</x:f>
      </x:c>
      <x:c r="AZ91" s="35" t="str">
        <x:f>IF(OR($A91="",$M91="Yes",$H91="",$I91=""),"",IF(AND(AZ$6&gt;=$H91,AZ$6&lt;=$I91),IF(AZ$6&lt;$H91+ROUNDUP(($I91-$H91+1)*$L91,0),2,1),""))</x:f>
      </x:c>
      <x:c r="BA91" s="35" t="str">
        <x:f>IF(OR($A91="",$M91="Yes",$H91="",$I91=""),"",IF(AND(BA$6&gt;=$H91,BA$6&lt;=$I91),IF(BA$6&lt;$H91+ROUNDUP(($I91-$H91+1)*$L91,0),2,1),""))</x:f>
      </x:c>
      <x:c r="BB91" s="35" t="str">
        <x:f>IF(OR($A91="",$M91="Yes",$H91="",$I91=""),"",IF(AND(BB$6&gt;=$H91,BB$6&lt;=$I91),IF(BB$6&lt;$H91+ROUNDUP(($I91-$H91+1)*$L91,0),2,1),""))</x:f>
      </x:c>
      <x:c r="BC91" s="35" t="str">
        <x:f>IF(OR($A91="",$M91="Yes",$H91="",$I91=""),"",IF(AND(BC$6&gt;=$H91,BC$6&lt;=$I91),IF(BC$6&lt;$H91+ROUNDUP(($I91-$H91+1)*$L91,0),2,1),""))</x:f>
      </x:c>
      <x:c r="BD91" s="35" t="str">
        <x:f>IF(OR($A91="",$M91="Yes",$H91="",$I91=""),"",IF(AND(BD$6&gt;=$H91,BD$6&lt;=$I91),IF(BD$6&lt;$H91+ROUNDUP(($I91-$H91+1)*$L91,0),2,1),""))</x:f>
      </x:c>
      <x:c r="BE91" s="35" t="str">
        <x:f>IF(OR($A91="",$M91="Yes",$H91="",$I91=""),"",IF(AND(BE$6&gt;=$H91,BE$6&lt;=$I91),IF(BE$6&lt;$H91+ROUNDUP(($I91-$H91+1)*$L91,0),2,1),""))</x:f>
      </x:c>
      <x:c r="BF91" s="35" t="str">
        <x:f>IF(OR($A91="",$M91="Yes",$H91="",$I91=""),"",IF(AND(BF$6&gt;=$H91,BF$6&lt;=$I91),IF(BF$6&lt;$H91+ROUNDUP(($I91-$H91+1)*$L91,0),2,1),""))</x:f>
      </x:c>
      <x:c r="BG91" s="35" t="str">
        <x:f>IF(OR($A91="",$M91="Yes",$H91="",$I91=""),"",IF(AND(BG$6&gt;=$H91,BG$6&lt;=$I91),IF(BG$6&lt;$H91+ROUNDUP(($I91-$H91+1)*$L91,0),2,1),""))</x:f>
      </x:c>
      <x:c r="BH91" s="35" t="str">
        <x:f>IF(OR($A91="",$M91="Yes",$H91="",$I91=""),"",IF(AND(BH$6&gt;=$H91,BH$6&lt;=$I91),IF(BH$6&lt;$H91+ROUNDUP(($I91-$H91+1)*$L91,0),2,1),""))</x:f>
      </x:c>
      <x:c r="BI91" s="35" t="str">
        <x:f>IF(OR($A91="",$M91="Yes",$H91="",$I91=""),"",IF(AND(BI$6&gt;=$H91,BI$6&lt;=$I91),IF(BI$6&lt;$H91+ROUNDUP(($I91-$H91+1)*$L91,0),2,1),""))</x:f>
      </x:c>
      <x:c r="BJ91" s="35" t="str">
        <x:f>IF(OR($A91="",$M91="Yes",$H91="",$I91=""),"",IF(AND(BJ$6&gt;=$H91,BJ$6&lt;=$I91),IF(BJ$6&lt;$H91+ROUNDUP(($I91-$H91+1)*$L91,0),2,1),""))</x:f>
      </x:c>
      <x:c r="BK91" s="35" t="str">
        <x:f>IF(OR($A91="",$M91="Yes",$H91="",$I91=""),"",IF(AND(BK$6&gt;=$H91,BK$6&lt;=$I91),IF(BK$6&lt;$H91+ROUNDUP(($I91-$H91+1)*$L91,0),2,1),""))</x:f>
      </x:c>
      <x:c r="BL91" s="35" t="str">
        <x:f>IF(OR($A91="",$M91="Yes",$H91="",$I91=""),"",IF(AND(BL$6&gt;=$H91,BL$6&lt;=$I91),IF(BL$6&lt;$H91+ROUNDUP(($I91-$H91+1)*$L91,0),2,1),""))</x:f>
      </x:c>
      <x:c r="BM91" s="35" t="str">
        <x:f>IF(OR($A91="",$M91="Yes",$H91="",$I91=""),"",IF(AND(BM$6&gt;=$H91,BM$6&lt;=$I91),IF(BM$6&lt;$H91+ROUNDUP(($I91-$H91+1)*$L91,0),2,1),""))</x:f>
      </x:c>
      <x:c r="BN91" s="35" t="str">
        <x:f>IF(OR($A91="",$M91="Yes",$H91="",$I91=""),"",IF(AND(BN$6&gt;=$H91,BN$6&lt;=$I91),IF(BN$6&lt;$H91+ROUNDUP(($I91-$H91+1)*$L91,0),2,1),""))</x:f>
      </x:c>
      <x:c r="BO91" s="35" t="str">
        <x:f>IF(OR($A91="",$M91="Yes",$H91="",$I91=""),"",IF(AND(BO$6&gt;=$H91,BO$6&lt;=$I91),IF(BO$6&lt;$H91+ROUNDUP(($I91-$H91+1)*$L91,0),2,1),""))</x:f>
      </x:c>
      <x:c r="BP91" s="35" t="str">
        <x:f>IF(OR($A91="",$M91="Yes",$H91="",$I91=""),"",IF(AND(BP$6&gt;=$H91,BP$6&lt;=$I91),IF(BP$6&lt;$H91+ROUNDUP(($I91-$H91+1)*$L91,0),2,1),""))</x:f>
      </x:c>
      <x:c r="BQ91" s="35" t="str">
        <x:f>IF(OR($A91="",$M91="Yes",$H91="",$I91=""),"",IF(AND(BQ$6&gt;=$H91,BQ$6&lt;=$I91),IF(BQ$6&lt;$H91+ROUNDUP(($I91-$H91+1)*$L91,0),2,1),""))</x:f>
      </x:c>
      <x:c r="BR91" s="35" t="str">
        <x:f>IF(OR($A91="",$M91="Yes",$H91="",$I91=""),"",IF(AND(BR$6&gt;=$H91,BR$6&lt;=$I91),IF(BR$6&lt;$H91+ROUNDUP(($I91-$H91+1)*$L91,0),2,1),""))</x:f>
      </x:c>
      <x:c r="BS91" s="35" t="str">
        <x:f>IF(OR($A91="",$M91="Yes",$H91="",$I91=""),"",IF(AND(BS$6&gt;=$H91,BS$6&lt;=$I91),IF(BS$6&lt;$H91+ROUNDUP(($I91-$H91+1)*$L91,0),2,1),""))</x:f>
      </x:c>
      <x:c r="BT91" s="35" t="str">
        <x:f>IF(OR($A91="",$M91="Yes",$H91="",$I91=""),"",IF(AND(BT$6&gt;=$H91,BT$6&lt;=$I91),IF(BT$6&lt;$H91+ROUNDUP(($I91-$H91+1)*$L91,0),2,1),""))</x:f>
      </x:c>
      <x:c r="BU91" s="35" t="str">
        <x:f>IF(OR($A91="",$M91="Yes",$H91="",$I91=""),"",IF(AND(BU$6&gt;=$H91,BU$6&lt;=$I91),IF(BU$6&lt;$H91+ROUNDUP(($I91-$H91+1)*$L91,0),2,1),""))</x:f>
      </x:c>
      <x:c r="BV91" s="35" t="str">
        <x:f>IF(OR($A91="",$M91="Yes",$H91="",$I91=""),"",IF(AND(BV$6&gt;=$H91,BV$6&lt;=$I91),IF(BV$6&lt;$H91+ROUNDUP(($I91-$H91+1)*$L91,0),2,1),""))</x:f>
      </x:c>
      <x:c r="BW91" s="35" t="str">
        <x:f>IF(OR($A91="",$M91="Yes",$H91="",$I91=""),"",IF(AND(BW$6&gt;=$H91,BW$6&lt;=$I91),IF(BW$6&lt;$H91+ROUNDUP(($I91-$H91+1)*$L91,0),2,1),""))</x:f>
      </x:c>
      <x:c r="BX91" s="35" t="str">
        <x:f>IF(OR($A91="",$M91="Yes",$H91="",$I91=""),"",IF(AND(BX$6&gt;=$H91,BX$6&lt;=$I91),IF(BX$6&lt;$H91+ROUNDUP(($I91-$H91+1)*$L91,0),2,1),""))</x:f>
      </x:c>
      <x:c r="BY91" s="35" t="str">
        <x:f>IF(OR($A91="",$M91="Yes",$H91="",$I91=""),"",IF(AND(BY$6&gt;=$H91,BY$6&lt;=$I91),IF(BY$6&lt;$H91+ROUNDUP(($I91-$H91+1)*$L91,0),2,1),""))</x:f>
      </x:c>
      <x:c r="BZ91" s="35" t="str">
        <x:f>IF(OR($A91="",$M91="Yes",$H91="",$I91=""),"",IF(AND(BZ$6&gt;=$H91,BZ$6&lt;=$I91),IF(BZ$6&lt;$H91+ROUNDUP(($I91-$H91+1)*$L91,0),2,1),""))</x:f>
      </x:c>
      <x:c r="CA91" s="35" t="str">
        <x:f>IF(OR($A91="",$M91="Yes",$H91="",$I91=""),"",IF(AND(CA$6&gt;=$H91,CA$6&lt;=$I91),IF(CA$6&lt;$H91+ROUNDUP(($I91-$H91+1)*$L91,0),2,1),""))</x:f>
      </x:c>
    </x:row>
    <x:row r="92" ht="24" customHeight="1">
      <x:c r="A92" s="5"/>
      <x:c r="B92" s="5"/>
      <x:c r="C92" s="5"/>
      <x:c r="D92" s="5"/>
      <x:c r="E92" s="5"/>
      <x:c r="F92" s="5"/>
      <x:c r="G92" s="5"/>
      <x:c r="H92" s="10"/>
      <x:c r="I92" s="10"/>
      <x:c r="J92" s="10"/>
      <x:c r="K92" s="10"/>
      <x:c r="L92" s="11"/>
      <x:c r="M92" s="5"/>
      <x:c r="N92" s="16" t="str">
        <x:f>IF(A92="","",IF(M92="Yes","Cancelled",IF(ISBLANK(L92),"Missing %",IF(L92&gt;=1,"Completed",IF(OR(L92&gt;0,NOT(ISBLANK(J92))),"In progress","Not started")))))</x:f>
      </x:c>
      <x:c r="O92" s="16" t="str">
        <x:f>IF(OR(A92="",N92="Completed",N92="Cancelled"),"",IF(ISBLANK(I92),"Missing deadline",IF(I92&lt;'Dashboard'!$B$5,"Overdue",IF(I92='Dashboard'!$B$5,"Due today",IF(I92&lt;='Dashboard'!$B$5+'Dashboard'!$B$6,"Due soon",IF(AND(N92="Not started",H92&lt;'Dashboard'!$B$5),"Starting late",""))))))</x:f>
      </x:c>
      <x:c r="P92" s="5"/>
      <x:c r="Q92" s="16" t="str">
        <x:f>IF(A92="","",IF(COUNTIFS('Tasks &amp; Gantt'!$A$7:$A$155,A92)&gt;1,"Duplicate task ID",IF(COUNTIFS('Campaigns &amp; Budget'!$A$7:$A$8,B92)&lt;&gt;1,"Unknown campaign",IF(OR(ISBLANK(H92),ISBLANK(I92),E92="",ISBLANK(L92)),"Missing dates / PIC / %",IF(OR(L92&lt;0,L92&gt;1),"Invalid completion",IF(I92&lt;H92,"Deadline before start",IF(AND(NOT(ISBLANK(K92)),L92&lt;&gt;1),"Finish entered but not 100%",IF(AND(NOT(ISBLANK(J92)),NOT(ISBLANK(K92)),K92&lt;J92),"Finish before start",""))))))))</x:f>
      </x:c>
      <x:c r="T92" s="35" t="str">
        <x:f>IF(OR($A92="",$M92="Yes",$H92="",$I92=""),"",IF(AND(T$6&gt;=$H92,T$6&lt;=$I92),IF(T$6&lt;$H92+ROUNDUP(($I92-$H92+1)*$L92,0),2,1),""))</x:f>
      </x:c>
      <x:c r="U92" s="35" t="str">
        <x:f>IF(OR($A92="",$M92="Yes",$H92="",$I92=""),"",IF(AND(U$6&gt;=$H92,U$6&lt;=$I92),IF(U$6&lt;$H92+ROUNDUP(($I92-$H92+1)*$L92,0),2,1),""))</x:f>
      </x:c>
      <x:c r="V92" s="35" t="str">
        <x:f>IF(OR($A92="",$M92="Yes",$H92="",$I92=""),"",IF(AND(V$6&gt;=$H92,V$6&lt;=$I92),IF(V$6&lt;$H92+ROUNDUP(($I92-$H92+1)*$L92,0),2,1),""))</x:f>
      </x:c>
      <x:c r="W92" s="35" t="str">
        <x:f>IF(OR($A92="",$M92="Yes",$H92="",$I92=""),"",IF(AND(W$6&gt;=$H92,W$6&lt;=$I92),IF(W$6&lt;$H92+ROUNDUP(($I92-$H92+1)*$L92,0),2,1),""))</x:f>
      </x:c>
      <x:c r="X92" s="35" t="str">
        <x:f>IF(OR($A92="",$M92="Yes",$H92="",$I92=""),"",IF(AND(X$6&gt;=$H92,X$6&lt;=$I92),IF(X$6&lt;$H92+ROUNDUP(($I92-$H92+1)*$L92,0),2,1),""))</x:f>
      </x:c>
      <x:c r="Y92" s="35" t="str">
        <x:f>IF(OR($A92="",$M92="Yes",$H92="",$I92=""),"",IF(AND(Y$6&gt;=$H92,Y$6&lt;=$I92),IF(Y$6&lt;$H92+ROUNDUP(($I92-$H92+1)*$L92,0),2,1),""))</x:f>
      </x:c>
      <x:c r="Z92" s="35" t="str">
        <x:f>IF(OR($A92="",$M92="Yes",$H92="",$I92=""),"",IF(AND(Z$6&gt;=$H92,Z$6&lt;=$I92),IF(Z$6&lt;$H92+ROUNDUP(($I92-$H92+1)*$L92,0),2,1),""))</x:f>
      </x:c>
      <x:c r="AA92" s="35" t="str">
        <x:f>IF(OR($A92="",$M92="Yes",$H92="",$I92=""),"",IF(AND(AA$6&gt;=$H92,AA$6&lt;=$I92),IF(AA$6&lt;$H92+ROUNDUP(($I92-$H92+1)*$L92,0),2,1),""))</x:f>
      </x:c>
      <x:c r="AB92" s="35" t="str">
        <x:f>IF(OR($A92="",$M92="Yes",$H92="",$I92=""),"",IF(AND(AB$6&gt;=$H92,AB$6&lt;=$I92),IF(AB$6&lt;$H92+ROUNDUP(($I92-$H92+1)*$L92,0),2,1),""))</x:f>
      </x:c>
      <x:c r="AC92" s="35" t="str">
        <x:f>IF(OR($A92="",$M92="Yes",$H92="",$I92=""),"",IF(AND(AC$6&gt;=$H92,AC$6&lt;=$I92),IF(AC$6&lt;$H92+ROUNDUP(($I92-$H92+1)*$L92,0),2,1),""))</x:f>
      </x:c>
      <x:c r="AD92" s="35" t="str">
        <x:f>IF(OR($A92="",$M92="Yes",$H92="",$I92=""),"",IF(AND(AD$6&gt;=$H92,AD$6&lt;=$I92),IF(AD$6&lt;$H92+ROUNDUP(($I92-$H92+1)*$L92,0),2,1),""))</x:f>
      </x:c>
      <x:c r="AE92" s="35" t="str">
        <x:f>IF(OR($A92="",$M92="Yes",$H92="",$I92=""),"",IF(AND(AE$6&gt;=$H92,AE$6&lt;=$I92),IF(AE$6&lt;$H92+ROUNDUP(($I92-$H92+1)*$L92,0),2,1),""))</x:f>
      </x:c>
      <x:c r="AF92" s="35" t="str">
        <x:f>IF(OR($A92="",$M92="Yes",$H92="",$I92=""),"",IF(AND(AF$6&gt;=$H92,AF$6&lt;=$I92),IF(AF$6&lt;$H92+ROUNDUP(($I92-$H92+1)*$L92,0),2,1),""))</x:f>
      </x:c>
      <x:c r="AG92" s="35" t="str">
        <x:f>IF(OR($A92="",$M92="Yes",$H92="",$I92=""),"",IF(AND(AG$6&gt;=$H92,AG$6&lt;=$I92),IF(AG$6&lt;$H92+ROUNDUP(($I92-$H92+1)*$L92,0),2,1),""))</x:f>
      </x:c>
      <x:c r="AH92" s="35" t="str">
        <x:f>IF(OR($A92="",$M92="Yes",$H92="",$I92=""),"",IF(AND(AH$6&gt;=$H92,AH$6&lt;=$I92),IF(AH$6&lt;$H92+ROUNDUP(($I92-$H92+1)*$L92,0),2,1),""))</x:f>
      </x:c>
      <x:c r="AI92" s="35" t="str">
        <x:f>IF(OR($A92="",$M92="Yes",$H92="",$I92=""),"",IF(AND(AI$6&gt;=$H92,AI$6&lt;=$I92),IF(AI$6&lt;$H92+ROUNDUP(($I92-$H92+1)*$L92,0),2,1),""))</x:f>
      </x:c>
      <x:c r="AJ92" s="35" t="str">
        <x:f>IF(OR($A92="",$M92="Yes",$H92="",$I92=""),"",IF(AND(AJ$6&gt;=$H92,AJ$6&lt;=$I92),IF(AJ$6&lt;$H92+ROUNDUP(($I92-$H92+1)*$L92,0),2,1),""))</x:f>
      </x:c>
      <x:c r="AK92" s="35" t="str">
        <x:f>IF(OR($A92="",$M92="Yes",$H92="",$I92=""),"",IF(AND(AK$6&gt;=$H92,AK$6&lt;=$I92),IF(AK$6&lt;$H92+ROUNDUP(($I92-$H92+1)*$L92,0),2,1),""))</x:f>
      </x:c>
      <x:c r="AL92" s="35" t="str">
        <x:f>IF(OR($A92="",$M92="Yes",$H92="",$I92=""),"",IF(AND(AL$6&gt;=$H92,AL$6&lt;=$I92),IF(AL$6&lt;$H92+ROUNDUP(($I92-$H92+1)*$L92,0),2,1),""))</x:f>
      </x:c>
      <x:c r="AM92" s="35" t="str">
        <x:f>IF(OR($A92="",$M92="Yes",$H92="",$I92=""),"",IF(AND(AM$6&gt;=$H92,AM$6&lt;=$I92),IF(AM$6&lt;$H92+ROUNDUP(($I92-$H92+1)*$L92,0),2,1),""))</x:f>
      </x:c>
      <x:c r="AN92" s="35" t="str">
        <x:f>IF(OR($A92="",$M92="Yes",$H92="",$I92=""),"",IF(AND(AN$6&gt;=$H92,AN$6&lt;=$I92),IF(AN$6&lt;$H92+ROUNDUP(($I92-$H92+1)*$L92,0),2,1),""))</x:f>
      </x:c>
      <x:c r="AO92" s="35" t="str">
        <x:f>IF(OR($A92="",$M92="Yes",$H92="",$I92=""),"",IF(AND(AO$6&gt;=$H92,AO$6&lt;=$I92),IF(AO$6&lt;$H92+ROUNDUP(($I92-$H92+1)*$L92,0),2,1),""))</x:f>
      </x:c>
      <x:c r="AP92" s="35" t="str">
        <x:f>IF(OR($A92="",$M92="Yes",$H92="",$I92=""),"",IF(AND(AP$6&gt;=$H92,AP$6&lt;=$I92),IF(AP$6&lt;$H92+ROUNDUP(($I92-$H92+1)*$L92,0),2,1),""))</x:f>
      </x:c>
      <x:c r="AQ92" s="35" t="str">
        <x:f>IF(OR($A92="",$M92="Yes",$H92="",$I92=""),"",IF(AND(AQ$6&gt;=$H92,AQ$6&lt;=$I92),IF(AQ$6&lt;$H92+ROUNDUP(($I92-$H92+1)*$L92,0),2,1),""))</x:f>
      </x:c>
      <x:c r="AR92" s="35" t="str">
        <x:f>IF(OR($A92="",$M92="Yes",$H92="",$I92=""),"",IF(AND(AR$6&gt;=$H92,AR$6&lt;=$I92),IF(AR$6&lt;$H92+ROUNDUP(($I92-$H92+1)*$L92,0),2,1),""))</x:f>
      </x:c>
      <x:c r="AS92" s="35" t="str">
        <x:f>IF(OR($A92="",$M92="Yes",$H92="",$I92=""),"",IF(AND(AS$6&gt;=$H92,AS$6&lt;=$I92),IF(AS$6&lt;$H92+ROUNDUP(($I92-$H92+1)*$L92,0),2,1),""))</x:f>
      </x:c>
      <x:c r="AT92" s="35" t="str">
        <x:f>IF(OR($A92="",$M92="Yes",$H92="",$I92=""),"",IF(AND(AT$6&gt;=$H92,AT$6&lt;=$I92),IF(AT$6&lt;$H92+ROUNDUP(($I92-$H92+1)*$L92,0),2,1),""))</x:f>
      </x:c>
      <x:c r="AU92" s="35" t="str">
        <x:f>IF(OR($A92="",$M92="Yes",$H92="",$I92=""),"",IF(AND(AU$6&gt;=$H92,AU$6&lt;=$I92),IF(AU$6&lt;$H92+ROUNDUP(($I92-$H92+1)*$L92,0),2,1),""))</x:f>
      </x:c>
      <x:c r="AV92" s="35" t="str">
        <x:f>IF(OR($A92="",$M92="Yes",$H92="",$I92=""),"",IF(AND(AV$6&gt;=$H92,AV$6&lt;=$I92),IF(AV$6&lt;$H92+ROUNDUP(($I92-$H92+1)*$L92,0),2,1),""))</x:f>
      </x:c>
      <x:c r="AW92" s="35" t="str">
        <x:f>IF(OR($A92="",$M92="Yes",$H92="",$I92=""),"",IF(AND(AW$6&gt;=$H92,AW$6&lt;=$I92),IF(AW$6&lt;$H92+ROUNDUP(($I92-$H92+1)*$L92,0),2,1),""))</x:f>
      </x:c>
      <x:c r="AX92" s="35" t="str">
        <x:f>IF(OR($A92="",$M92="Yes",$H92="",$I92=""),"",IF(AND(AX$6&gt;=$H92,AX$6&lt;=$I92),IF(AX$6&lt;$H92+ROUNDUP(($I92-$H92+1)*$L92,0),2,1),""))</x:f>
      </x:c>
      <x:c r="AY92" s="35" t="str">
        <x:f>IF(OR($A92="",$M92="Yes",$H92="",$I92=""),"",IF(AND(AY$6&gt;=$H92,AY$6&lt;=$I92),IF(AY$6&lt;$H92+ROUNDUP(($I92-$H92+1)*$L92,0),2,1),""))</x:f>
      </x:c>
      <x:c r="AZ92" s="35" t="str">
        <x:f>IF(OR($A92="",$M92="Yes",$H92="",$I92=""),"",IF(AND(AZ$6&gt;=$H92,AZ$6&lt;=$I92),IF(AZ$6&lt;$H92+ROUNDUP(($I92-$H92+1)*$L92,0),2,1),""))</x:f>
      </x:c>
      <x:c r="BA92" s="35" t="str">
        <x:f>IF(OR($A92="",$M92="Yes",$H92="",$I92=""),"",IF(AND(BA$6&gt;=$H92,BA$6&lt;=$I92),IF(BA$6&lt;$H92+ROUNDUP(($I92-$H92+1)*$L92,0),2,1),""))</x:f>
      </x:c>
      <x:c r="BB92" s="35" t="str">
        <x:f>IF(OR($A92="",$M92="Yes",$H92="",$I92=""),"",IF(AND(BB$6&gt;=$H92,BB$6&lt;=$I92),IF(BB$6&lt;$H92+ROUNDUP(($I92-$H92+1)*$L92,0),2,1),""))</x:f>
      </x:c>
      <x:c r="BC92" s="35" t="str">
        <x:f>IF(OR($A92="",$M92="Yes",$H92="",$I92=""),"",IF(AND(BC$6&gt;=$H92,BC$6&lt;=$I92),IF(BC$6&lt;$H92+ROUNDUP(($I92-$H92+1)*$L92,0),2,1),""))</x:f>
      </x:c>
      <x:c r="BD92" s="35" t="str">
        <x:f>IF(OR($A92="",$M92="Yes",$H92="",$I92=""),"",IF(AND(BD$6&gt;=$H92,BD$6&lt;=$I92),IF(BD$6&lt;$H92+ROUNDUP(($I92-$H92+1)*$L92,0),2,1),""))</x:f>
      </x:c>
      <x:c r="BE92" s="35" t="str">
        <x:f>IF(OR($A92="",$M92="Yes",$H92="",$I92=""),"",IF(AND(BE$6&gt;=$H92,BE$6&lt;=$I92),IF(BE$6&lt;$H92+ROUNDUP(($I92-$H92+1)*$L92,0),2,1),""))</x:f>
      </x:c>
      <x:c r="BF92" s="35" t="str">
        <x:f>IF(OR($A92="",$M92="Yes",$H92="",$I92=""),"",IF(AND(BF$6&gt;=$H92,BF$6&lt;=$I92),IF(BF$6&lt;$H92+ROUNDUP(($I92-$H92+1)*$L92,0),2,1),""))</x:f>
      </x:c>
      <x:c r="BG92" s="35" t="str">
        <x:f>IF(OR($A92="",$M92="Yes",$H92="",$I92=""),"",IF(AND(BG$6&gt;=$H92,BG$6&lt;=$I92),IF(BG$6&lt;$H92+ROUNDUP(($I92-$H92+1)*$L92,0),2,1),""))</x:f>
      </x:c>
      <x:c r="BH92" s="35" t="str">
        <x:f>IF(OR($A92="",$M92="Yes",$H92="",$I92=""),"",IF(AND(BH$6&gt;=$H92,BH$6&lt;=$I92),IF(BH$6&lt;$H92+ROUNDUP(($I92-$H92+1)*$L92,0),2,1),""))</x:f>
      </x:c>
      <x:c r="BI92" s="35" t="str">
        <x:f>IF(OR($A92="",$M92="Yes",$H92="",$I92=""),"",IF(AND(BI$6&gt;=$H92,BI$6&lt;=$I92),IF(BI$6&lt;$H92+ROUNDUP(($I92-$H92+1)*$L92,0),2,1),""))</x:f>
      </x:c>
      <x:c r="BJ92" s="35" t="str">
        <x:f>IF(OR($A92="",$M92="Yes",$H92="",$I92=""),"",IF(AND(BJ$6&gt;=$H92,BJ$6&lt;=$I92),IF(BJ$6&lt;$H92+ROUNDUP(($I92-$H92+1)*$L92,0),2,1),""))</x:f>
      </x:c>
      <x:c r="BK92" s="35" t="str">
        <x:f>IF(OR($A92="",$M92="Yes",$H92="",$I92=""),"",IF(AND(BK$6&gt;=$H92,BK$6&lt;=$I92),IF(BK$6&lt;$H92+ROUNDUP(($I92-$H92+1)*$L92,0),2,1),""))</x:f>
      </x:c>
      <x:c r="BL92" s="35" t="str">
        <x:f>IF(OR($A92="",$M92="Yes",$H92="",$I92=""),"",IF(AND(BL$6&gt;=$H92,BL$6&lt;=$I92),IF(BL$6&lt;$H92+ROUNDUP(($I92-$H92+1)*$L92,0),2,1),""))</x:f>
      </x:c>
      <x:c r="BM92" s="35" t="str">
        <x:f>IF(OR($A92="",$M92="Yes",$H92="",$I92=""),"",IF(AND(BM$6&gt;=$H92,BM$6&lt;=$I92),IF(BM$6&lt;$H92+ROUNDUP(($I92-$H92+1)*$L92,0),2,1),""))</x:f>
      </x:c>
      <x:c r="BN92" s="35" t="str">
        <x:f>IF(OR($A92="",$M92="Yes",$H92="",$I92=""),"",IF(AND(BN$6&gt;=$H92,BN$6&lt;=$I92),IF(BN$6&lt;$H92+ROUNDUP(($I92-$H92+1)*$L92,0),2,1),""))</x:f>
      </x:c>
      <x:c r="BO92" s="35" t="str">
        <x:f>IF(OR($A92="",$M92="Yes",$H92="",$I92=""),"",IF(AND(BO$6&gt;=$H92,BO$6&lt;=$I92),IF(BO$6&lt;$H92+ROUNDUP(($I92-$H92+1)*$L92,0),2,1),""))</x:f>
      </x:c>
      <x:c r="BP92" s="35" t="str">
        <x:f>IF(OR($A92="",$M92="Yes",$H92="",$I92=""),"",IF(AND(BP$6&gt;=$H92,BP$6&lt;=$I92),IF(BP$6&lt;$H92+ROUNDUP(($I92-$H92+1)*$L92,0),2,1),""))</x:f>
      </x:c>
      <x:c r="BQ92" s="35" t="str">
        <x:f>IF(OR($A92="",$M92="Yes",$H92="",$I92=""),"",IF(AND(BQ$6&gt;=$H92,BQ$6&lt;=$I92),IF(BQ$6&lt;$H92+ROUNDUP(($I92-$H92+1)*$L92,0),2,1),""))</x:f>
      </x:c>
      <x:c r="BR92" s="35" t="str">
        <x:f>IF(OR($A92="",$M92="Yes",$H92="",$I92=""),"",IF(AND(BR$6&gt;=$H92,BR$6&lt;=$I92),IF(BR$6&lt;$H92+ROUNDUP(($I92-$H92+1)*$L92,0),2,1),""))</x:f>
      </x:c>
      <x:c r="BS92" s="35" t="str">
        <x:f>IF(OR($A92="",$M92="Yes",$H92="",$I92=""),"",IF(AND(BS$6&gt;=$H92,BS$6&lt;=$I92),IF(BS$6&lt;$H92+ROUNDUP(($I92-$H92+1)*$L92,0),2,1),""))</x:f>
      </x:c>
      <x:c r="BT92" s="35" t="str">
        <x:f>IF(OR($A92="",$M92="Yes",$H92="",$I92=""),"",IF(AND(BT$6&gt;=$H92,BT$6&lt;=$I92),IF(BT$6&lt;$H92+ROUNDUP(($I92-$H92+1)*$L92,0),2,1),""))</x:f>
      </x:c>
      <x:c r="BU92" s="35" t="str">
        <x:f>IF(OR($A92="",$M92="Yes",$H92="",$I92=""),"",IF(AND(BU$6&gt;=$H92,BU$6&lt;=$I92),IF(BU$6&lt;$H92+ROUNDUP(($I92-$H92+1)*$L92,0),2,1),""))</x:f>
      </x:c>
      <x:c r="BV92" s="35" t="str">
        <x:f>IF(OR($A92="",$M92="Yes",$H92="",$I92=""),"",IF(AND(BV$6&gt;=$H92,BV$6&lt;=$I92),IF(BV$6&lt;$H92+ROUNDUP(($I92-$H92+1)*$L92,0),2,1),""))</x:f>
      </x:c>
      <x:c r="BW92" s="35" t="str">
        <x:f>IF(OR($A92="",$M92="Yes",$H92="",$I92=""),"",IF(AND(BW$6&gt;=$H92,BW$6&lt;=$I92),IF(BW$6&lt;$H92+ROUNDUP(($I92-$H92+1)*$L92,0),2,1),""))</x:f>
      </x:c>
      <x:c r="BX92" s="35" t="str">
        <x:f>IF(OR($A92="",$M92="Yes",$H92="",$I92=""),"",IF(AND(BX$6&gt;=$H92,BX$6&lt;=$I92),IF(BX$6&lt;$H92+ROUNDUP(($I92-$H92+1)*$L92,0),2,1),""))</x:f>
      </x:c>
      <x:c r="BY92" s="35" t="str">
        <x:f>IF(OR($A92="",$M92="Yes",$H92="",$I92=""),"",IF(AND(BY$6&gt;=$H92,BY$6&lt;=$I92),IF(BY$6&lt;$H92+ROUNDUP(($I92-$H92+1)*$L92,0),2,1),""))</x:f>
      </x:c>
      <x:c r="BZ92" s="35" t="str">
        <x:f>IF(OR($A92="",$M92="Yes",$H92="",$I92=""),"",IF(AND(BZ$6&gt;=$H92,BZ$6&lt;=$I92),IF(BZ$6&lt;$H92+ROUNDUP(($I92-$H92+1)*$L92,0),2,1),""))</x:f>
      </x:c>
      <x:c r="CA92" s="35" t="str">
        <x:f>IF(OR($A92="",$M92="Yes",$H92="",$I92=""),"",IF(AND(CA$6&gt;=$H92,CA$6&lt;=$I92),IF(CA$6&lt;$H92+ROUNDUP(($I92-$H92+1)*$L92,0),2,1),""))</x:f>
      </x:c>
    </x:row>
    <x:row r="93" ht="24" customHeight="1">
      <x:c r="A93" s="5"/>
      <x:c r="B93" s="5"/>
      <x:c r="C93" s="5"/>
      <x:c r="D93" s="5"/>
      <x:c r="E93" s="5"/>
      <x:c r="F93" s="5"/>
      <x:c r="G93" s="5"/>
      <x:c r="H93" s="10"/>
      <x:c r="I93" s="10"/>
      <x:c r="J93" s="10"/>
      <x:c r="K93" s="10"/>
      <x:c r="L93" s="11"/>
      <x:c r="M93" s="5"/>
      <x:c r="N93" s="16" t="str">
        <x:f>IF(A93="","",IF(M93="Yes","Cancelled",IF(ISBLANK(L93),"Missing %",IF(L93&gt;=1,"Completed",IF(OR(L93&gt;0,NOT(ISBLANK(J93))),"In progress","Not started")))))</x:f>
      </x:c>
      <x:c r="O93" s="16" t="str">
        <x:f>IF(OR(A93="",N93="Completed",N93="Cancelled"),"",IF(ISBLANK(I93),"Missing deadline",IF(I93&lt;'Dashboard'!$B$5,"Overdue",IF(I93='Dashboard'!$B$5,"Due today",IF(I93&lt;='Dashboard'!$B$5+'Dashboard'!$B$6,"Due soon",IF(AND(N93="Not started",H93&lt;'Dashboard'!$B$5),"Starting late",""))))))</x:f>
      </x:c>
      <x:c r="P93" s="5"/>
      <x:c r="Q93" s="16" t="str">
        <x:f>IF(A93="","",IF(COUNTIFS('Tasks &amp; Gantt'!$A$7:$A$155,A93)&gt;1,"Duplicate task ID",IF(COUNTIFS('Campaigns &amp; Budget'!$A$7:$A$8,B93)&lt;&gt;1,"Unknown campaign",IF(OR(ISBLANK(H93),ISBLANK(I93),E93="",ISBLANK(L93)),"Missing dates / PIC / %",IF(OR(L93&lt;0,L93&gt;1),"Invalid completion",IF(I93&lt;H93,"Deadline before start",IF(AND(NOT(ISBLANK(K93)),L93&lt;&gt;1),"Finish entered but not 100%",IF(AND(NOT(ISBLANK(J93)),NOT(ISBLANK(K93)),K93&lt;J93),"Finish before start",""))))))))</x:f>
      </x:c>
      <x:c r="T93" s="35" t="str">
        <x:f>IF(OR($A93="",$M93="Yes",$H93="",$I93=""),"",IF(AND(T$6&gt;=$H93,T$6&lt;=$I93),IF(T$6&lt;$H93+ROUNDUP(($I93-$H93+1)*$L93,0),2,1),""))</x:f>
      </x:c>
      <x:c r="U93" s="35" t="str">
        <x:f>IF(OR($A93="",$M93="Yes",$H93="",$I93=""),"",IF(AND(U$6&gt;=$H93,U$6&lt;=$I93),IF(U$6&lt;$H93+ROUNDUP(($I93-$H93+1)*$L93,0),2,1),""))</x:f>
      </x:c>
      <x:c r="V93" s="35" t="str">
        <x:f>IF(OR($A93="",$M93="Yes",$H93="",$I93=""),"",IF(AND(V$6&gt;=$H93,V$6&lt;=$I93),IF(V$6&lt;$H93+ROUNDUP(($I93-$H93+1)*$L93,0),2,1),""))</x:f>
      </x:c>
      <x:c r="W93" s="35" t="str">
        <x:f>IF(OR($A93="",$M93="Yes",$H93="",$I93=""),"",IF(AND(W$6&gt;=$H93,W$6&lt;=$I93),IF(W$6&lt;$H93+ROUNDUP(($I93-$H93+1)*$L93,0),2,1),""))</x:f>
      </x:c>
      <x:c r="X93" s="35" t="str">
        <x:f>IF(OR($A93="",$M93="Yes",$H93="",$I93=""),"",IF(AND(X$6&gt;=$H93,X$6&lt;=$I93),IF(X$6&lt;$H93+ROUNDUP(($I93-$H93+1)*$L93,0),2,1),""))</x:f>
      </x:c>
      <x:c r="Y93" s="35" t="str">
        <x:f>IF(OR($A93="",$M93="Yes",$H93="",$I93=""),"",IF(AND(Y$6&gt;=$H93,Y$6&lt;=$I93),IF(Y$6&lt;$H93+ROUNDUP(($I93-$H93+1)*$L93,0),2,1),""))</x:f>
      </x:c>
      <x:c r="Z93" s="35" t="str">
        <x:f>IF(OR($A93="",$M93="Yes",$H93="",$I93=""),"",IF(AND(Z$6&gt;=$H93,Z$6&lt;=$I93),IF(Z$6&lt;$H93+ROUNDUP(($I93-$H93+1)*$L93,0),2,1),""))</x:f>
      </x:c>
      <x:c r="AA93" s="35" t="str">
        <x:f>IF(OR($A93="",$M93="Yes",$H93="",$I93=""),"",IF(AND(AA$6&gt;=$H93,AA$6&lt;=$I93),IF(AA$6&lt;$H93+ROUNDUP(($I93-$H93+1)*$L93,0),2,1),""))</x:f>
      </x:c>
      <x:c r="AB93" s="35" t="str">
        <x:f>IF(OR($A93="",$M93="Yes",$H93="",$I93=""),"",IF(AND(AB$6&gt;=$H93,AB$6&lt;=$I93),IF(AB$6&lt;$H93+ROUNDUP(($I93-$H93+1)*$L93,0),2,1),""))</x:f>
      </x:c>
      <x:c r="AC93" s="35" t="str">
        <x:f>IF(OR($A93="",$M93="Yes",$H93="",$I93=""),"",IF(AND(AC$6&gt;=$H93,AC$6&lt;=$I93),IF(AC$6&lt;$H93+ROUNDUP(($I93-$H93+1)*$L93,0),2,1),""))</x:f>
      </x:c>
      <x:c r="AD93" s="35" t="str">
        <x:f>IF(OR($A93="",$M93="Yes",$H93="",$I93=""),"",IF(AND(AD$6&gt;=$H93,AD$6&lt;=$I93),IF(AD$6&lt;$H93+ROUNDUP(($I93-$H93+1)*$L93,0),2,1),""))</x:f>
      </x:c>
      <x:c r="AE93" s="35" t="str">
        <x:f>IF(OR($A93="",$M93="Yes",$H93="",$I93=""),"",IF(AND(AE$6&gt;=$H93,AE$6&lt;=$I93),IF(AE$6&lt;$H93+ROUNDUP(($I93-$H93+1)*$L93,0),2,1),""))</x:f>
      </x:c>
      <x:c r="AF93" s="35" t="str">
        <x:f>IF(OR($A93="",$M93="Yes",$H93="",$I93=""),"",IF(AND(AF$6&gt;=$H93,AF$6&lt;=$I93),IF(AF$6&lt;$H93+ROUNDUP(($I93-$H93+1)*$L93,0),2,1),""))</x:f>
      </x:c>
      <x:c r="AG93" s="35" t="str">
        <x:f>IF(OR($A93="",$M93="Yes",$H93="",$I93=""),"",IF(AND(AG$6&gt;=$H93,AG$6&lt;=$I93),IF(AG$6&lt;$H93+ROUNDUP(($I93-$H93+1)*$L93,0),2,1),""))</x:f>
      </x:c>
      <x:c r="AH93" s="35" t="str">
        <x:f>IF(OR($A93="",$M93="Yes",$H93="",$I93=""),"",IF(AND(AH$6&gt;=$H93,AH$6&lt;=$I93),IF(AH$6&lt;$H93+ROUNDUP(($I93-$H93+1)*$L93,0),2,1),""))</x:f>
      </x:c>
      <x:c r="AI93" s="35" t="str">
        <x:f>IF(OR($A93="",$M93="Yes",$H93="",$I93=""),"",IF(AND(AI$6&gt;=$H93,AI$6&lt;=$I93),IF(AI$6&lt;$H93+ROUNDUP(($I93-$H93+1)*$L93,0),2,1),""))</x:f>
      </x:c>
      <x:c r="AJ93" s="35" t="str">
        <x:f>IF(OR($A93="",$M93="Yes",$H93="",$I93=""),"",IF(AND(AJ$6&gt;=$H93,AJ$6&lt;=$I93),IF(AJ$6&lt;$H93+ROUNDUP(($I93-$H93+1)*$L93,0),2,1),""))</x:f>
      </x:c>
      <x:c r="AK93" s="35" t="str">
        <x:f>IF(OR($A93="",$M93="Yes",$H93="",$I93=""),"",IF(AND(AK$6&gt;=$H93,AK$6&lt;=$I93),IF(AK$6&lt;$H93+ROUNDUP(($I93-$H93+1)*$L93,0),2,1),""))</x:f>
      </x:c>
      <x:c r="AL93" s="35" t="str">
        <x:f>IF(OR($A93="",$M93="Yes",$H93="",$I93=""),"",IF(AND(AL$6&gt;=$H93,AL$6&lt;=$I93),IF(AL$6&lt;$H93+ROUNDUP(($I93-$H93+1)*$L93,0),2,1),""))</x:f>
      </x:c>
      <x:c r="AM93" s="35" t="str">
        <x:f>IF(OR($A93="",$M93="Yes",$H93="",$I93=""),"",IF(AND(AM$6&gt;=$H93,AM$6&lt;=$I93),IF(AM$6&lt;$H93+ROUNDUP(($I93-$H93+1)*$L93,0),2,1),""))</x:f>
      </x:c>
      <x:c r="AN93" s="35" t="str">
        <x:f>IF(OR($A93="",$M93="Yes",$H93="",$I93=""),"",IF(AND(AN$6&gt;=$H93,AN$6&lt;=$I93),IF(AN$6&lt;$H93+ROUNDUP(($I93-$H93+1)*$L93,0),2,1),""))</x:f>
      </x:c>
      <x:c r="AO93" s="35" t="str">
        <x:f>IF(OR($A93="",$M93="Yes",$H93="",$I93=""),"",IF(AND(AO$6&gt;=$H93,AO$6&lt;=$I93),IF(AO$6&lt;$H93+ROUNDUP(($I93-$H93+1)*$L93,0),2,1),""))</x:f>
      </x:c>
      <x:c r="AP93" s="35" t="str">
        <x:f>IF(OR($A93="",$M93="Yes",$H93="",$I93=""),"",IF(AND(AP$6&gt;=$H93,AP$6&lt;=$I93),IF(AP$6&lt;$H93+ROUNDUP(($I93-$H93+1)*$L93,0),2,1),""))</x:f>
      </x:c>
      <x:c r="AQ93" s="35" t="str">
        <x:f>IF(OR($A93="",$M93="Yes",$H93="",$I93=""),"",IF(AND(AQ$6&gt;=$H93,AQ$6&lt;=$I93),IF(AQ$6&lt;$H93+ROUNDUP(($I93-$H93+1)*$L93,0),2,1),""))</x:f>
      </x:c>
      <x:c r="AR93" s="35" t="str">
        <x:f>IF(OR($A93="",$M93="Yes",$H93="",$I93=""),"",IF(AND(AR$6&gt;=$H93,AR$6&lt;=$I93),IF(AR$6&lt;$H93+ROUNDUP(($I93-$H93+1)*$L93,0),2,1),""))</x:f>
      </x:c>
      <x:c r="AS93" s="35" t="str">
        <x:f>IF(OR($A93="",$M93="Yes",$H93="",$I93=""),"",IF(AND(AS$6&gt;=$H93,AS$6&lt;=$I93),IF(AS$6&lt;$H93+ROUNDUP(($I93-$H93+1)*$L93,0),2,1),""))</x:f>
      </x:c>
      <x:c r="AT93" s="35" t="str">
        <x:f>IF(OR($A93="",$M93="Yes",$H93="",$I93=""),"",IF(AND(AT$6&gt;=$H93,AT$6&lt;=$I93),IF(AT$6&lt;$H93+ROUNDUP(($I93-$H93+1)*$L93,0),2,1),""))</x:f>
      </x:c>
      <x:c r="AU93" s="35" t="str">
        <x:f>IF(OR($A93="",$M93="Yes",$H93="",$I93=""),"",IF(AND(AU$6&gt;=$H93,AU$6&lt;=$I93),IF(AU$6&lt;$H93+ROUNDUP(($I93-$H93+1)*$L93,0),2,1),""))</x:f>
      </x:c>
      <x:c r="AV93" s="35" t="str">
        <x:f>IF(OR($A93="",$M93="Yes",$H93="",$I93=""),"",IF(AND(AV$6&gt;=$H93,AV$6&lt;=$I93),IF(AV$6&lt;$H93+ROUNDUP(($I93-$H93+1)*$L93,0),2,1),""))</x:f>
      </x:c>
      <x:c r="AW93" s="35" t="str">
        <x:f>IF(OR($A93="",$M93="Yes",$H93="",$I93=""),"",IF(AND(AW$6&gt;=$H93,AW$6&lt;=$I93),IF(AW$6&lt;$H93+ROUNDUP(($I93-$H93+1)*$L93,0),2,1),""))</x:f>
      </x:c>
      <x:c r="AX93" s="35" t="str">
        <x:f>IF(OR($A93="",$M93="Yes",$H93="",$I93=""),"",IF(AND(AX$6&gt;=$H93,AX$6&lt;=$I93),IF(AX$6&lt;$H93+ROUNDUP(($I93-$H93+1)*$L93,0),2,1),""))</x:f>
      </x:c>
      <x:c r="AY93" s="35" t="str">
        <x:f>IF(OR($A93="",$M93="Yes",$H93="",$I93=""),"",IF(AND(AY$6&gt;=$H93,AY$6&lt;=$I93),IF(AY$6&lt;$H93+ROUNDUP(($I93-$H93+1)*$L93,0),2,1),""))</x:f>
      </x:c>
      <x:c r="AZ93" s="35" t="str">
        <x:f>IF(OR($A93="",$M93="Yes",$H93="",$I93=""),"",IF(AND(AZ$6&gt;=$H93,AZ$6&lt;=$I93),IF(AZ$6&lt;$H93+ROUNDUP(($I93-$H93+1)*$L93,0),2,1),""))</x:f>
      </x:c>
      <x:c r="BA93" s="35" t="str">
        <x:f>IF(OR($A93="",$M93="Yes",$H93="",$I93=""),"",IF(AND(BA$6&gt;=$H93,BA$6&lt;=$I93),IF(BA$6&lt;$H93+ROUNDUP(($I93-$H93+1)*$L93,0),2,1),""))</x:f>
      </x:c>
      <x:c r="BB93" s="35" t="str">
        <x:f>IF(OR($A93="",$M93="Yes",$H93="",$I93=""),"",IF(AND(BB$6&gt;=$H93,BB$6&lt;=$I93),IF(BB$6&lt;$H93+ROUNDUP(($I93-$H93+1)*$L93,0),2,1),""))</x:f>
      </x:c>
      <x:c r="BC93" s="35" t="str">
        <x:f>IF(OR($A93="",$M93="Yes",$H93="",$I93=""),"",IF(AND(BC$6&gt;=$H93,BC$6&lt;=$I93),IF(BC$6&lt;$H93+ROUNDUP(($I93-$H93+1)*$L93,0),2,1),""))</x:f>
      </x:c>
      <x:c r="BD93" s="35" t="str">
        <x:f>IF(OR($A93="",$M93="Yes",$H93="",$I93=""),"",IF(AND(BD$6&gt;=$H93,BD$6&lt;=$I93),IF(BD$6&lt;$H93+ROUNDUP(($I93-$H93+1)*$L93,0),2,1),""))</x:f>
      </x:c>
      <x:c r="BE93" s="35" t="str">
        <x:f>IF(OR($A93="",$M93="Yes",$H93="",$I93=""),"",IF(AND(BE$6&gt;=$H93,BE$6&lt;=$I93),IF(BE$6&lt;$H93+ROUNDUP(($I93-$H93+1)*$L93,0),2,1),""))</x:f>
      </x:c>
      <x:c r="BF93" s="35" t="str">
        <x:f>IF(OR($A93="",$M93="Yes",$H93="",$I93=""),"",IF(AND(BF$6&gt;=$H93,BF$6&lt;=$I93),IF(BF$6&lt;$H93+ROUNDUP(($I93-$H93+1)*$L93,0),2,1),""))</x:f>
      </x:c>
      <x:c r="BG93" s="35" t="str">
        <x:f>IF(OR($A93="",$M93="Yes",$H93="",$I93=""),"",IF(AND(BG$6&gt;=$H93,BG$6&lt;=$I93),IF(BG$6&lt;$H93+ROUNDUP(($I93-$H93+1)*$L93,0),2,1),""))</x:f>
      </x:c>
      <x:c r="BH93" s="35" t="str">
        <x:f>IF(OR($A93="",$M93="Yes",$H93="",$I93=""),"",IF(AND(BH$6&gt;=$H93,BH$6&lt;=$I93),IF(BH$6&lt;$H93+ROUNDUP(($I93-$H93+1)*$L93,0),2,1),""))</x:f>
      </x:c>
      <x:c r="BI93" s="35" t="str">
        <x:f>IF(OR($A93="",$M93="Yes",$H93="",$I93=""),"",IF(AND(BI$6&gt;=$H93,BI$6&lt;=$I93),IF(BI$6&lt;$H93+ROUNDUP(($I93-$H93+1)*$L93,0),2,1),""))</x:f>
      </x:c>
      <x:c r="BJ93" s="35" t="str">
        <x:f>IF(OR($A93="",$M93="Yes",$H93="",$I93=""),"",IF(AND(BJ$6&gt;=$H93,BJ$6&lt;=$I93),IF(BJ$6&lt;$H93+ROUNDUP(($I93-$H93+1)*$L93,0),2,1),""))</x:f>
      </x:c>
      <x:c r="BK93" s="35" t="str">
        <x:f>IF(OR($A93="",$M93="Yes",$H93="",$I93=""),"",IF(AND(BK$6&gt;=$H93,BK$6&lt;=$I93),IF(BK$6&lt;$H93+ROUNDUP(($I93-$H93+1)*$L93,0),2,1),""))</x:f>
      </x:c>
      <x:c r="BL93" s="35" t="str">
        <x:f>IF(OR($A93="",$M93="Yes",$H93="",$I93=""),"",IF(AND(BL$6&gt;=$H93,BL$6&lt;=$I93),IF(BL$6&lt;$H93+ROUNDUP(($I93-$H93+1)*$L93,0),2,1),""))</x:f>
      </x:c>
      <x:c r="BM93" s="35" t="str">
        <x:f>IF(OR($A93="",$M93="Yes",$H93="",$I93=""),"",IF(AND(BM$6&gt;=$H93,BM$6&lt;=$I93),IF(BM$6&lt;$H93+ROUNDUP(($I93-$H93+1)*$L93,0),2,1),""))</x:f>
      </x:c>
      <x:c r="BN93" s="35" t="str">
        <x:f>IF(OR($A93="",$M93="Yes",$H93="",$I93=""),"",IF(AND(BN$6&gt;=$H93,BN$6&lt;=$I93),IF(BN$6&lt;$H93+ROUNDUP(($I93-$H93+1)*$L93,0),2,1),""))</x:f>
      </x:c>
      <x:c r="BO93" s="35" t="str">
        <x:f>IF(OR($A93="",$M93="Yes",$H93="",$I93=""),"",IF(AND(BO$6&gt;=$H93,BO$6&lt;=$I93),IF(BO$6&lt;$H93+ROUNDUP(($I93-$H93+1)*$L93,0),2,1),""))</x:f>
      </x:c>
      <x:c r="BP93" s="35" t="str">
        <x:f>IF(OR($A93="",$M93="Yes",$H93="",$I93=""),"",IF(AND(BP$6&gt;=$H93,BP$6&lt;=$I93),IF(BP$6&lt;$H93+ROUNDUP(($I93-$H93+1)*$L93,0),2,1),""))</x:f>
      </x:c>
      <x:c r="BQ93" s="35" t="str">
        <x:f>IF(OR($A93="",$M93="Yes",$H93="",$I93=""),"",IF(AND(BQ$6&gt;=$H93,BQ$6&lt;=$I93),IF(BQ$6&lt;$H93+ROUNDUP(($I93-$H93+1)*$L93,0),2,1),""))</x:f>
      </x:c>
      <x:c r="BR93" s="35" t="str">
        <x:f>IF(OR($A93="",$M93="Yes",$H93="",$I93=""),"",IF(AND(BR$6&gt;=$H93,BR$6&lt;=$I93),IF(BR$6&lt;$H93+ROUNDUP(($I93-$H93+1)*$L93,0),2,1),""))</x:f>
      </x:c>
      <x:c r="BS93" s="35" t="str">
        <x:f>IF(OR($A93="",$M93="Yes",$H93="",$I93=""),"",IF(AND(BS$6&gt;=$H93,BS$6&lt;=$I93),IF(BS$6&lt;$H93+ROUNDUP(($I93-$H93+1)*$L93,0),2,1),""))</x:f>
      </x:c>
      <x:c r="BT93" s="35" t="str">
        <x:f>IF(OR($A93="",$M93="Yes",$H93="",$I93=""),"",IF(AND(BT$6&gt;=$H93,BT$6&lt;=$I93),IF(BT$6&lt;$H93+ROUNDUP(($I93-$H93+1)*$L93,0),2,1),""))</x:f>
      </x:c>
      <x:c r="BU93" s="35" t="str">
        <x:f>IF(OR($A93="",$M93="Yes",$H93="",$I93=""),"",IF(AND(BU$6&gt;=$H93,BU$6&lt;=$I93),IF(BU$6&lt;$H93+ROUNDUP(($I93-$H93+1)*$L93,0),2,1),""))</x:f>
      </x:c>
      <x:c r="BV93" s="35" t="str">
        <x:f>IF(OR($A93="",$M93="Yes",$H93="",$I93=""),"",IF(AND(BV$6&gt;=$H93,BV$6&lt;=$I93),IF(BV$6&lt;$H93+ROUNDUP(($I93-$H93+1)*$L93,0),2,1),""))</x:f>
      </x:c>
      <x:c r="BW93" s="35" t="str">
        <x:f>IF(OR($A93="",$M93="Yes",$H93="",$I93=""),"",IF(AND(BW$6&gt;=$H93,BW$6&lt;=$I93),IF(BW$6&lt;$H93+ROUNDUP(($I93-$H93+1)*$L93,0),2,1),""))</x:f>
      </x:c>
      <x:c r="BX93" s="35" t="str">
        <x:f>IF(OR($A93="",$M93="Yes",$H93="",$I93=""),"",IF(AND(BX$6&gt;=$H93,BX$6&lt;=$I93),IF(BX$6&lt;$H93+ROUNDUP(($I93-$H93+1)*$L93,0),2,1),""))</x:f>
      </x:c>
      <x:c r="BY93" s="35" t="str">
        <x:f>IF(OR($A93="",$M93="Yes",$H93="",$I93=""),"",IF(AND(BY$6&gt;=$H93,BY$6&lt;=$I93),IF(BY$6&lt;$H93+ROUNDUP(($I93-$H93+1)*$L93,0),2,1),""))</x:f>
      </x:c>
      <x:c r="BZ93" s="35" t="str">
        <x:f>IF(OR($A93="",$M93="Yes",$H93="",$I93=""),"",IF(AND(BZ$6&gt;=$H93,BZ$6&lt;=$I93),IF(BZ$6&lt;$H93+ROUNDUP(($I93-$H93+1)*$L93,0),2,1),""))</x:f>
      </x:c>
      <x:c r="CA93" s="35" t="str">
        <x:f>IF(OR($A93="",$M93="Yes",$H93="",$I93=""),"",IF(AND(CA$6&gt;=$H93,CA$6&lt;=$I93),IF(CA$6&lt;$H93+ROUNDUP(($I93-$H93+1)*$L93,0),2,1),""))</x:f>
      </x:c>
    </x:row>
    <x:row r="94" ht="24" customHeight="1">
      <x:c r="A94" s="5"/>
      <x:c r="B94" s="5"/>
      <x:c r="C94" s="5"/>
      <x:c r="D94" s="5"/>
      <x:c r="E94" s="5"/>
      <x:c r="F94" s="5"/>
      <x:c r="G94" s="5"/>
      <x:c r="H94" s="10"/>
      <x:c r="I94" s="10"/>
      <x:c r="J94" s="10"/>
      <x:c r="K94" s="10"/>
      <x:c r="L94" s="11"/>
      <x:c r="M94" s="5"/>
      <x:c r="N94" s="16" t="str">
        <x:f>IF(A94="","",IF(M94="Yes","Cancelled",IF(ISBLANK(L94),"Missing %",IF(L94&gt;=1,"Completed",IF(OR(L94&gt;0,NOT(ISBLANK(J94))),"In progress","Not started")))))</x:f>
      </x:c>
      <x:c r="O94" s="16" t="str">
        <x:f>IF(OR(A94="",N94="Completed",N94="Cancelled"),"",IF(ISBLANK(I94),"Missing deadline",IF(I94&lt;'Dashboard'!$B$5,"Overdue",IF(I94='Dashboard'!$B$5,"Due today",IF(I94&lt;='Dashboard'!$B$5+'Dashboard'!$B$6,"Due soon",IF(AND(N94="Not started",H94&lt;'Dashboard'!$B$5),"Starting late",""))))))</x:f>
      </x:c>
      <x:c r="P94" s="5"/>
      <x:c r="Q94" s="16" t="str">
        <x:f>IF(A94="","",IF(COUNTIFS('Tasks &amp; Gantt'!$A$7:$A$155,A94)&gt;1,"Duplicate task ID",IF(COUNTIFS('Campaigns &amp; Budget'!$A$7:$A$8,B94)&lt;&gt;1,"Unknown campaign",IF(OR(ISBLANK(H94),ISBLANK(I94),E94="",ISBLANK(L94)),"Missing dates / PIC / %",IF(OR(L94&lt;0,L94&gt;1),"Invalid completion",IF(I94&lt;H94,"Deadline before start",IF(AND(NOT(ISBLANK(K94)),L94&lt;&gt;1),"Finish entered but not 100%",IF(AND(NOT(ISBLANK(J94)),NOT(ISBLANK(K94)),K94&lt;J94),"Finish before start",""))))))))</x:f>
      </x:c>
      <x:c r="T94" s="35" t="str">
        <x:f>IF(OR($A94="",$M94="Yes",$H94="",$I94=""),"",IF(AND(T$6&gt;=$H94,T$6&lt;=$I94),IF(T$6&lt;$H94+ROUNDUP(($I94-$H94+1)*$L94,0),2,1),""))</x:f>
      </x:c>
      <x:c r="U94" s="35" t="str">
        <x:f>IF(OR($A94="",$M94="Yes",$H94="",$I94=""),"",IF(AND(U$6&gt;=$H94,U$6&lt;=$I94),IF(U$6&lt;$H94+ROUNDUP(($I94-$H94+1)*$L94,0),2,1),""))</x:f>
      </x:c>
      <x:c r="V94" s="35" t="str">
        <x:f>IF(OR($A94="",$M94="Yes",$H94="",$I94=""),"",IF(AND(V$6&gt;=$H94,V$6&lt;=$I94),IF(V$6&lt;$H94+ROUNDUP(($I94-$H94+1)*$L94,0),2,1),""))</x:f>
      </x:c>
      <x:c r="W94" s="35" t="str">
        <x:f>IF(OR($A94="",$M94="Yes",$H94="",$I94=""),"",IF(AND(W$6&gt;=$H94,W$6&lt;=$I94),IF(W$6&lt;$H94+ROUNDUP(($I94-$H94+1)*$L94,0),2,1),""))</x:f>
      </x:c>
      <x:c r="X94" s="35" t="str">
        <x:f>IF(OR($A94="",$M94="Yes",$H94="",$I94=""),"",IF(AND(X$6&gt;=$H94,X$6&lt;=$I94),IF(X$6&lt;$H94+ROUNDUP(($I94-$H94+1)*$L94,0),2,1),""))</x:f>
      </x:c>
      <x:c r="Y94" s="35" t="str">
        <x:f>IF(OR($A94="",$M94="Yes",$H94="",$I94=""),"",IF(AND(Y$6&gt;=$H94,Y$6&lt;=$I94),IF(Y$6&lt;$H94+ROUNDUP(($I94-$H94+1)*$L94,0),2,1),""))</x:f>
      </x:c>
      <x:c r="Z94" s="35" t="str">
        <x:f>IF(OR($A94="",$M94="Yes",$H94="",$I94=""),"",IF(AND(Z$6&gt;=$H94,Z$6&lt;=$I94),IF(Z$6&lt;$H94+ROUNDUP(($I94-$H94+1)*$L94,0),2,1),""))</x:f>
      </x:c>
      <x:c r="AA94" s="35" t="str">
        <x:f>IF(OR($A94="",$M94="Yes",$H94="",$I94=""),"",IF(AND(AA$6&gt;=$H94,AA$6&lt;=$I94),IF(AA$6&lt;$H94+ROUNDUP(($I94-$H94+1)*$L94,0),2,1),""))</x:f>
      </x:c>
      <x:c r="AB94" s="35" t="str">
        <x:f>IF(OR($A94="",$M94="Yes",$H94="",$I94=""),"",IF(AND(AB$6&gt;=$H94,AB$6&lt;=$I94),IF(AB$6&lt;$H94+ROUNDUP(($I94-$H94+1)*$L94,0),2,1),""))</x:f>
      </x:c>
      <x:c r="AC94" s="35" t="str">
        <x:f>IF(OR($A94="",$M94="Yes",$H94="",$I94=""),"",IF(AND(AC$6&gt;=$H94,AC$6&lt;=$I94),IF(AC$6&lt;$H94+ROUNDUP(($I94-$H94+1)*$L94,0),2,1),""))</x:f>
      </x:c>
      <x:c r="AD94" s="35" t="str">
        <x:f>IF(OR($A94="",$M94="Yes",$H94="",$I94=""),"",IF(AND(AD$6&gt;=$H94,AD$6&lt;=$I94),IF(AD$6&lt;$H94+ROUNDUP(($I94-$H94+1)*$L94,0),2,1),""))</x:f>
      </x:c>
      <x:c r="AE94" s="35" t="str">
        <x:f>IF(OR($A94="",$M94="Yes",$H94="",$I94=""),"",IF(AND(AE$6&gt;=$H94,AE$6&lt;=$I94),IF(AE$6&lt;$H94+ROUNDUP(($I94-$H94+1)*$L94,0),2,1),""))</x:f>
      </x:c>
      <x:c r="AF94" s="35" t="str">
        <x:f>IF(OR($A94="",$M94="Yes",$H94="",$I94=""),"",IF(AND(AF$6&gt;=$H94,AF$6&lt;=$I94),IF(AF$6&lt;$H94+ROUNDUP(($I94-$H94+1)*$L94,0),2,1),""))</x:f>
      </x:c>
      <x:c r="AG94" s="35" t="str">
        <x:f>IF(OR($A94="",$M94="Yes",$H94="",$I94=""),"",IF(AND(AG$6&gt;=$H94,AG$6&lt;=$I94),IF(AG$6&lt;$H94+ROUNDUP(($I94-$H94+1)*$L94,0),2,1),""))</x:f>
      </x:c>
      <x:c r="AH94" s="35" t="str">
        <x:f>IF(OR($A94="",$M94="Yes",$H94="",$I94=""),"",IF(AND(AH$6&gt;=$H94,AH$6&lt;=$I94),IF(AH$6&lt;$H94+ROUNDUP(($I94-$H94+1)*$L94,0),2,1),""))</x:f>
      </x:c>
      <x:c r="AI94" s="35" t="str">
        <x:f>IF(OR($A94="",$M94="Yes",$H94="",$I94=""),"",IF(AND(AI$6&gt;=$H94,AI$6&lt;=$I94),IF(AI$6&lt;$H94+ROUNDUP(($I94-$H94+1)*$L94,0),2,1),""))</x:f>
      </x:c>
      <x:c r="AJ94" s="35" t="str">
        <x:f>IF(OR($A94="",$M94="Yes",$H94="",$I94=""),"",IF(AND(AJ$6&gt;=$H94,AJ$6&lt;=$I94),IF(AJ$6&lt;$H94+ROUNDUP(($I94-$H94+1)*$L94,0),2,1),""))</x:f>
      </x:c>
      <x:c r="AK94" s="35" t="str">
        <x:f>IF(OR($A94="",$M94="Yes",$H94="",$I94=""),"",IF(AND(AK$6&gt;=$H94,AK$6&lt;=$I94),IF(AK$6&lt;$H94+ROUNDUP(($I94-$H94+1)*$L94,0),2,1),""))</x:f>
      </x:c>
      <x:c r="AL94" s="35" t="str">
        <x:f>IF(OR($A94="",$M94="Yes",$H94="",$I94=""),"",IF(AND(AL$6&gt;=$H94,AL$6&lt;=$I94),IF(AL$6&lt;$H94+ROUNDUP(($I94-$H94+1)*$L94,0),2,1),""))</x:f>
      </x:c>
      <x:c r="AM94" s="35" t="str">
        <x:f>IF(OR($A94="",$M94="Yes",$H94="",$I94=""),"",IF(AND(AM$6&gt;=$H94,AM$6&lt;=$I94),IF(AM$6&lt;$H94+ROUNDUP(($I94-$H94+1)*$L94,0),2,1),""))</x:f>
      </x:c>
      <x:c r="AN94" s="35" t="str">
        <x:f>IF(OR($A94="",$M94="Yes",$H94="",$I94=""),"",IF(AND(AN$6&gt;=$H94,AN$6&lt;=$I94),IF(AN$6&lt;$H94+ROUNDUP(($I94-$H94+1)*$L94,0),2,1),""))</x:f>
      </x:c>
      <x:c r="AO94" s="35" t="str">
        <x:f>IF(OR($A94="",$M94="Yes",$H94="",$I94=""),"",IF(AND(AO$6&gt;=$H94,AO$6&lt;=$I94),IF(AO$6&lt;$H94+ROUNDUP(($I94-$H94+1)*$L94,0),2,1),""))</x:f>
      </x:c>
      <x:c r="AP94" s="35" t="str">
        <x:f>IF(OR($A94="",$M94="Yes",$H94="",$I94=""),"",IF(AND(AP$6&gt;=$H94,AP$6&lt;=$I94),IF(AP$6&lt;$H94+ROUNDUP(($I94-$H94+1)*$L94,0),2,1),""))</x:f>
      </x:c>
      <x:c r="AQ94" s="35" t="str">
        <x:f>IF(OR($A94="",$M94="Yes",$H94="",$I94=""),"",IF(AND(AQ$6&gt;=$H94,AQ$6&lt;=$I94),IF(AQ$6&lt;$H94+ROUNDUP(($I94-$H94+1)*$L94,0),2,1),""))</x:f>
      </x:c>
      <x:c r="AR94" s="35" t="str">
        <x:f>IF(OR($A94="",$M94="Yes",$H94="",$I94=""),"",IF(AND(AR$6&gt;=$H94,AR$6&lt;=$I94),IF(AR$6&lt;$H94+ROUNDUP(($I94-$H94+1)*$L94,0),2,1),""))</x:f>
      </x:c>
      <x:c r="AS94" s="35" t="str">
        <x:f>IF(OR($A94="",$M94="Yes",$H94="",$I94=""),"",IF(AND(AS$6&gt;=$H94,AS$6&lt;=$I94),IF(AS$6&lt;$H94+ROUNDUP(($I94-$H94+1)*$L94,0),2,1),""))</x:f>
      </x:c>
      <x:c r="AT94" s="35" t="str">
        <x:f>IF(OR($A94="",$M94="Yes",$H94="",$I94=""),"",IF(AND(AT$6&gt;=$H94,AT$6&lt;=$I94),IF(AT$6&lt;$H94+ROUNDUP(($I94-$H94+1)*$L94,0),2,1),""))</x:f>
      </x:c>
      <x:c r="AU94" s="35" t="str">
        <x:f>IF(OR($A94="",$M94="Yes",$H94="",$I94=""),"",IF(AND(AU$6&gt;=$H94,AU$6&lt;=$I94),IF(AU$6&lt;$H94+ROUNDUP(($I94-$H94+1)*$L94,0),2,1),""))</x:f>
      </x:c>
      <x:c r="AV94" s="35" t="str">
        <x:f>IF(OR($A94="",$M94="Yes",$H94="",$I94=""),"",IF(AND(AV$6&gt;=$H94,AV$6&lt;=$I94),IF(AV$6&lt;$H94+ROUNDUP(($I94-$H94+1)*$L94,0),2,1),""))</x:f>
      </x:c>
      <x:c r="AW94" s="35" t="str">
        <x:f>IF(OR($A94="",$M94="Yes",$H94="",$I94=""),"",IF(AND(AW$6&gt;=$H94,AW$6&lt;=$I94),IF(AW$6&lt;$H94+ROUNDUP(($I94-$H94+1)*$L94,0),2,1),""))</x:f>
      </x:c>
      <x:c r="AX94" s="35" t="str">
        <x:f>IF(OR($A94="",$M94="Yes",$H94="",$I94=""),"",IF(AND(AX$6&gt;=$H94,AX$6&lt;=$I94),IF(AX$6&lt;$H94+ROUNDUP(($I94-$H94+1)*$L94,0),2,1),""))</x:f>
      </x:c>
      <x:c r="AY94" s="35" t="str">
        <x:f>IF(OR($A94="",$M94="Yes",$H94="",$I94=""),"",IF(AND(AY$6&gt;=$H94,AY$6&lt;=$I94),IF(AY$6&lt;$H94+ROUNDUP(($I94-$H94+1)*$L94,0),2,1),""))</x:f>
      </x:c>
      <x:c r="AZ94" s="35" t="str">
        <x:f>IF(OR($A94="",$M94="Yes",$H94="",$I94=""),"",IF(AND(AZ$6&gt;=$H94,AZ$6&lt;=$I94),IF(AZ$6&lt;$H94+ROUNDUP(($I94-$H94+1)*$L94,0),2,1),""))</x:f>
      </x:c>
      <x:c r="BA94" s="35" t="str">
        <x:f>IF(OR($A94="",$M94="Yes",$H94="",$I94=""),"",IF(AND(BA$6&gt;=$H94,BA$6&lt;=$I94),IF(BA$6&lt;$H94+ROUNDUP(($I94-$H94+1)*$L94,0),2,1),""))</x:f>
      </x:c>
      <x:c r="BB94" s="35" t="str">
        <x:f>IF(OR($A94="",$M94="Yes",$H94="",$I94=""),"",IF(AND(BB$6&gt;=$H94,BB$6&lt;=$I94),IF(BB$6&lt;$H94+ROUNDUP(($I94-$H94+1)*$L94,0),2,1),""))</x:f>
      </x:c>
      <x:c r="BC94" s="35" t="str">
        <x:f>IF(OR($A94="",$M94="Yes",$H94="",$I94=""),"",IF(AND(BC$6&gt;=$H94,BC$6&lt;=$I94),IF(BC$6&lt;$H94+ROUNDUP(($I94-$H94+1)*$L94,0),2,1),""))</x:f>
      </x:c>
      <x:c r="BD94" s="35" t="str">
        <x:f>IF(OR($A94="",$M94="Yes",$H94="",$I94=""),"",IF(AND(BD$6&gt;=$H94,BD$6&lt;=$I94),IF(BD$6&lt;$H94+ROUNDUP(($I94-$H94+1)*$L94,0),2,1),""))</x:f>
      </x:c>
      <x:c r="BE94" s="35" t="str">
        <x:f>IF(OR($A94="",$M94="Yes",$H94="",$I94=""),"",IF(AND(BE$6&gt;=$H94,BE$6&lt;=$I94),IF(BE$6&lt;$H94+ROUNDUP(($I94-$H94+1)*$L94,0),2,1),""))</x:f>
      </x:c>
      <x:c r="BF94" s="35" t="str">
        <x:f>IF(OR($A94="",$M94="Yes",$H94="",$I94=""),"",IF(AND(BF$6&gt;=$H94,BF$6&lt;=$I94),IF(BF$6&lt;$H94+ROUNDUP(($I94-$H94+1)*$L94,0),2,1),""))</x:f>
      </x:c>
      <x:c r="BG94" s="35" t="str">
        <x:f>IF(OR($A94="",$M94="Yes",$H94="",$I94=""),"",IF(AND(BG$6&gt;=$H94,BG$6&lt;=$I94),IF(BG$6&lt;$H94+ROUNDUP(($I94-$H94+1)*$L94,0),2,1),""))</x:f>
      </x:c>
      <x:c r="BH94" s="35" t="str">
        <x:f>IF(OR($A94="",$M94="Yes",$H94="",$I94=""),"",IF(AND(BH$6&gt;=$H94,BH$6&lt;=$I94),IF(BH$6&lt;$H94+ROUNDUP(($I94-$H94+1)*$L94,0),2,1),""))</x:f>
      </x:c>
      <x:c r="BI94" s="35" t="str">
        <x:f>IF(OR($A94="",$M94="Yes",$H94="",$I94=""),"",IF(AND(BI$6&gt;=$H94,BI$6&lt;=$I94),IF(BI$6&lt;$H94+ROUNDUP(($I94-$H94+1)*$L94,0),2,1),""))</x:f>
      </x:c>
      <x:c r="BJ94" s="35" t="str">
        <x:f>IF(OR($A94="",$M94="Yes",$H94="",$I94=""),"",IF(AND(BJ$6&gt;=$H94,BJ$6&lt;=$I94),IF(BJ$6&lt;$H94+ROUNDUP(($I94-$H94+1)*$L94,0),2,1),""))</x:f>
      </x:c>
      <x:c r="BK94" s="35" t="str">
        <x:f>IF(OR($A94="",$M94="Yes",$H94="",$I94=""),"",IF(AND(BK$6&gt;=$H94,BK$6&lt;=$I94),IF(BK$6&lt;$H94+ROUNDUP(($I94-$H94+1)*$L94,0),2,1),""))</x:f>
      </x:c>
      <x:c r="BL94" s="35" t="str">
        <x:f>IF(OR($A94="",$M94="Yes",$H94="",$I94=""),"",IF(AND(BL$6&gt;=$H94,BL$6&lt;=$I94),IF(BL$6&lt;$H94+ROUNDUP(($I94-$H94+1)*$L94,0),2,1),""))</x:f>
      </x:c>
      <x:c r="BM94" s="35" t="str">
        <x:f>IF(OR($A94="",$M94="Yes",$H94="",$I94=""),"",IF(AND(BM$6&gt;=$H94,BM$6&lt;=$I94),IF(BM$6&lt;$H94+ROUNDUP(($I94-$H94+1)*$L94,0),2,1),""))</x:f>
      </x:c>
      <x:c r="BN94" s="35" t="str">
        <x:f>IF(OR($A94="",$M94="Yes",$H94="",$I94=""),"",IF(AND(BN$6&gt;=$H94,BN$6&lt;=$I94),IF(BN$6&lt;$H94+ROUNDUP(($I94-$H94+1)*$L94,0),2,1),""))</x:f>
      </x:c>
      <x:c r="BO94" s="35" t="str">
        <x:f>IF(OR($A94="",$M94="Yes",$H94="",$I94=""),"",IF(AND(BO$6&gt;=$H94,BO$6&lt;=$I94),IF(BO$6&lt;$H94+ROUNDUP(($I94-$H94+1)*$L94,0),2,1),""))</x:f>
      </x:c>
      <x:c r="BP94" s="35" t="str">
        <x:f>IF(OR($A94="",$M94="Yes",$H94="",$I94=""),"",IF(AND(BP$6&gt;=$H94,BP$6&lt;=$I94),IF(BP$6&lt;$H94+ROUNDUP(($I94-$H94+1)*$L94,0),2,1),""))</x:f>
      </x:c>
      <x:c r="BQ94" s="35" t="str">
        <x:f>IF(OR($A94="",$M94="Yes",$H94="",$I94=""),"",IF(AND(BQ$6&gt;=$H94,BQ$6&lt;=$I94),IF(BQ$6&lt;$H94+ROUNDUP(($I94-$H94+1)*$L94,0),2,1),""))</x:f>
      </x:c>
      <x:c r="BR94" s="35" t="str">
        <x:f>IF(OR($A94="",$M94="Yes",$H94="",$I94=""),"",IF(AND(BR$6&gt;=$H94,BR$6&lt;=$I94),IF(BR$6&lt;$H94+ROUNDUP(($I94-$H94+1)*$L94,0),2,1),""))</x:f>
      </x:c>
      <x:c r="BS94" s="35" t="str">
        <x:f>IF(OR($A94="",$M94="Yes",$H94="",$I94=""),"",IF(AND(BS$6&gt;=$H94,BS$6&lt;=$I94),IF(BS$6&lt;$H94+ROUNDUP(($I94-$H94+1)*$L94,0),2,1),""))</x:f>
      </x:c>
      <x:c r="BT94" s="35" t="str">
        <x:f>IF(OR($A94="",$M94="Yes",$H94="",$I94=""),"",IF(AND(BT$6&gt;=$H94,BT$6&lt;=$I94),IF(BT$6&lt;$H94+ROUNDUP(($I94-$H94+1)*$L94,0),2,1),""))</x:f>
      </x:c>
      <x:c r="BU94" s="35" t="str">
        <x:f>IF(OR($A94="",$M94="Yes",$H94="",$I94=""),"",IF(AND(BU$6&gt;=$H94,BU$6&lt;=$I94),IF(BU$6&lt;$H94+ROUNDUP(($I94-$H94+1)*$L94,0),2,1),""))</x:f>
      </x:c>
      <x:c r="BV94" s="35" t="str">
        <x:f>IF(OR($A94="",$M94="Yes",$H94="",$I94=""),"",IF(AND(BV$6&gt;=$H94,BV$6&lt;=$I94),IF(BV$6&lt;$H94+ROUNDUP(($I94-$H94+1)*$L94,0),2,1),""))</x:f>
      </x:c>
      <x:c r="BW94" s="35" t="str">
        <x:f>IF(OR($A94="",$M94="Yes",$H94="",$I94=""),"",IF(AND(BW$6&gt;=$H94,BW$6&lt;=$I94),IF(BW$6&lt;$H94+ROUNDUP(($I94-$H94+1)*$L94,0),2,1),""))</x:f>
      </x:c>
      <x:c r="BX94" s="35" t="str">
        <x:f>IF(OR($A94="",$M94="Yes",$H94="",$I94=""),"",IF(AND(BX$6&gt;=$H94,BX$6&lt;=$I94),IF(BX$6&lt;$H94+ROUNDUP(($I94-$H94+1)*$L94,0),2,1),""))</x:f>
      </x:c>
      <x:c r="BY94" s="35" t="str">
        <x:f>IF(OR($A94="",$M94="Yes",$H94="",$I94=""),"",IF(AND(BY$6&gt;=$H94,BY$6&lt;=$I94),IF(BY$6&lt;$H94+ROUNDUP(($I94-$H94+1)*$L94,0),2,1),""))</x:f>
      </x:c>
      <x:c r="BZ94" s="35" t="str">
        <x:f>IF(OR($A94="",$M94="Yes",$H94="",$I94=""),"",IF(AND(BZ$6&gt;=$H94,BZ$6&lt;=$I94),IF(BZ$6&lt;$H94+ROUNDUP(($I94-$H94+1)*$L94,0),2,1),""))</x:f>
      </x:c>
      <x:c r="CA94" s="35" t="str">
        <x:f>IF(OR($A94="",$M94="Yes",$H94="",$I94=""),"",IF(AND(CA$6&gt;=$H94,CA$6&lt;=$I94),IF(CA$6&lt;$H94+ROUNDUP(($I94-$H94+1)*$L94,0),2,1),""))</x:f>
      </x:c>
    </x:row>
    <x:row r="95" ht="24" customHeight="1">
      <x:c r="A95" s="5"/>
      <x:c r="B95" s="5"/>
      <x:c r="C95" s="5"/>
      <x:c r="D95" s="5"/>
      <x:c r="E95" s="5"/>
      <x:c r="F95" s="5"/>
      <x:c r="G95" s="5"/>
      <x:c r="H95" s="10"/>
      <x:c r="I95" s="10"/>
      <x:c r="J95" s="10"/>
      <x:c r="K95" s="10"/>
      <x:c r="L95" s="11"/>
      <x:c r="M95" s="5"/>
      <x:c r="N95" s="16" t="str">
        <x:f>IF(A95="","",IF(M95="Yes","Cancelled",IF(ISBLANK(L95),"Missing %",IF(L95&gt;=1,"Completed",IF(OR(L95&gt;0,NOT(ISBLANK(J95))),"In progress","Not started")))))</x:f>
      </x:c>
      <x:c r="O95" s="16" t="str">
        <x:f>IF(OR(A95="",N95="Completed",N95="Cancelled"),"",IF(ISBLANK(I95),"Missing deadline",IF(I95&lt;'Dashboard'!$B$5,"Overdue",IF(I95='Dashboard'!$B$5,"Due today",IF(I95&lt;='Dashboard'!$B$5+'Dashboard'!$B$6,"Due soon",IF(AND(N95="Not started",H95&lt;'Dashboard'!$B$5),"Starting late",""))))))</x:f>
      </x:c>
      <x:c r="P95" s="5"/>
      <x:c r="Q95" s="16" t="str">
        <x:f>IF(A95="","",IF(COUNTIFS('Tasks &amp; Gantt'!$A$7:$A$155,A95)&gt;1,"Duplicate task ID",IF(COUNTIFS('Campaigns &amp; Budget'!$A$7:$A$8,B95)&lt;&gt;1,"Unknown campaign",IF(OR(ISBLANK(H95),ISBLANK(I95),E95="",ISBLANK(L95)),"Missing dates / PIC / %",IF(OR(L95&lt;0,L95&gt;1),"Invalid completion",IF(I95&lt;H95,"Deadline before start",IF(AND(NOT(ISBLANK(K95)),L95&lt;&gt;1),"Finish entered but not 100%",IF(AND(NOT(ISBLANK(J95)),NOT(ISBLANK(K95)),K95&lt;J95),"Finish before start",""))))))))</x:f>
      </x:c>
      <x:c r="T95" s="35" t="str">
        <x:f>IF(OR($A95="",$M95="Yes",$H95="",$I95=""),"",IF(AND(T$6&gt;=$H95,T$6&lt;=$I95),IF(T$6&lt;$H95+ROUNDUP(($I95-$H95+1)*$L95,0),2,1),""))</x:f>
      </x:c>
      <x:c r="U95" s="35" t="str">
        <x:f>IF(OR($A95="",$M95="Yes",$H95="",$I95=""),"",IF(AND(U$6&gt;=$H95,U$6&lt;=$I95),IF(U$6&lt;$H95+ROUNDUP(($I95-$H95+1)*$L95,0),2,1),""))</x:f>
      </x:c>
      <x:c r="V95" s="35" t="str">
        <x:f>IF(OR($A95="",$M95="Yes",$H95="",$I95=""),"",IF(AND(V$6&gt;=$H95,V$6&lt;=$I95),IF(V$6&lt;$H95+ROUNDUP(($I95-$H95+1)*$L95,0),2,1),""))</x:f>
      </x:c>
      <x:c r="W95" s="35" t="str">
        <x:f>IF(OR($A95="",$M95="Yes",$H95="",$I95=""),"",IF(AND(W$6&gt;=$H95,W$6&lt;=$I95),IF(W$6&lt;$H95+ROUNDUP(($I95-$H95+1)*$L95,0),2,1),""))</x:f>
      </x:c>
      <x:c r="X95" s="35" t="str">
        <x:f>IF(OR($A95="",$M95="Yes",$H95="",$I95=""),"",IF(AND(X$6&gt;=$H95,X$6&lt;=$I95),IF(X$6&lt;$H95+ROUNDUP(($I95-$H95+1)*$L95,0),2,1),""))</x:f>
      </x:c>
      <x:c r="Y95" s="35" t="str">
        <x:f>IF(OR($A95="",$M95="Yes",$H95="",$I95=""),"",IF(AND(Y$6&gt;=$H95,Y$6&lt;=$I95),IF(Y$6&lt;$H95+ROUNDUP(($I95-$H95+1)*$L95,0),2,1),""))</x:f>
      </x:c>
      <x:c r="Z95" s="35" t="str">
        <x:f>IF(OR($A95="",$M95="Yes",$H95="",$I95=""),"",IF(AND(Z$6&gt;=$H95,Z$6&lt;=$I95),IF(Z$6&lt;$H95+ROUNDUP(($I95-$H95+1)*$L95,0),2,1),""))</x:f>
      </x:c>
      <x:c r="AA95" s="35" t="str">
        <x:f>IF(OR($A95="",$M95="Yes",$H95="",$I95=""),"",IF(AND(AA$6&gt;=$H95,AA$6&lt;=$I95),IF(AA$6&lt;$H95+ROUNDUP(($I95-$H95+1)*$L95,0),2,1),""))</x:f>
      </x:c>
      <x:c r="AB95" s="35" t="str">
        <x:f>IF(OR($A95="",$M95="Yes",$H95="",$I95=""),"",IF(AND(AB$6&gt;=$H95,AB$6&lt;=$I95),IF(AB$6&lt;$H95+ROUNDUP(($I95-$H95+1)*$L95,0),2,1),""))</x:f>
      </x:c>
      <x:c r="AC95" s="35" t="str">
        <x:f>IF(OR($A95="",$M95="Yes",$H95="",$I95=""),"",IF(AND(AC$6&gt;=$H95,AC$6&lt;=$I95),IF(AC$6&lt;$H95+ROUNDUP(($I95-$H95+1)*$L95,0),2,1),""))</x:f>
      </x:c>
      <x:c r="AD95" s="35" t="str">
        <x:f>IF(OR($A95="",$M95="Yes",$H95="",$I95=""),"",IF(AND(AD$6&gt;=$H95,AD$6&lt;=$I95),IF(AD$6&lt;$H95+ROUNDUP(($I95-$H95+1)*$L95,0),2,1),""))</x:f>
      </x:c>
      <x:c r="AE95" s="35" t="str">
        <x:f>IF(OR($A95="",$M95="Yes",$H95="",$I95=""),"",IF(AND(AE$6&gt;=$H95,AE$6&lt;=$I95),IF(AE$6&lt;$H95+ROUNDUP(($I95-$H95+1)*$L95,0),2,1),""))</x:f>
      </x:c>
      <x:c r="AF95" s="35" t="str">
        <x:f>IF(OR($A95="",$M95="Yes",$H95="",$I95=""),"",IF(AND(AF$6&gt;=$H95,AF$6&lt;=$I95),IF(AF$6&lt;$H95+ROUNDUP(($I95-$H95+1)*$L95,0),2,1),""))</x:f>
      </x:c>
      <x:c r="AG95" s="35" t="str">
        <x:f>IF(OR($A95="",$M95="Yes",$H95="",$I95=""),"",IF(AND(AG$6&gt;=$H95,AG$6&lt;=$I95),IF(AG$6&lt;$H95+ROUNDUP(($I95-$H95+1)*$L95,0),2,1),""))</x:f>
      </x:c>
      <x:c r="AH95" s="35" t="str">
        <x:f>IF(OR($A95="",$M95="Yes",$H95="",$I95=""),"",IF(AND(AH$6&gt;=$H95,AH$6&lt;=$I95),IF(AH$6&lt;$H95+ROUNDUP(($I95-$H95+1)*$L95,0),2,1),""))</x:f>
      </x:c>
      <x:c r="AI95" s="35" t="str">
        <x:f>IF(OR($A95="",$M95="Yes",$H95="",$I95=""),"",IF(AND(AI$6&gt;=$H95,AI$6&lt;=$I95),IF(AI$6&lt;$H95+ROUNDUP(($I95-$H95+1)*$L95,0),2,1),""))</x:f>
      </x:c>
      <x:c r="AJ95" s="35" t="str">
        <x:f>IF(OR($A95="",$M95="Yes",$H95="",$I95=""),"",IF(AND(AJ$6&gt;=$H95,AJ$6&lt;=$I95),IF(AJ$6&lt;$H95+ROUNDUP(($I95-$H95+1)*$L95,0),2,1),""))</x:f>
      </x:c>
      <x:c r="AK95" s="35" t="str">
        <x:f>IF(OR($A95="",$M95="Yes",$H95="",$I95=""),"",IF(AND(AK$6&gt;=$H95,AK$6&lt;=$I95),IF(AK$6&lt;$H95+ROUNDUP(($I95-$H95+1)*$L95,0),2,1),""))</x:f>
      </x:c>
      <x:c r="AL95" s="35" t="str">
        <x:f>IF(OR($A95="",$M95="Yes",$H95="",$I95=""),"",IF(AND(AL$6&gt;=$H95,AL$6&lt;=$I95),IF(AL$6&lt;$H95+ROUNDUP(($I95-$H95+1)*$L95,0),2,1),""))</x:f>
      </x:c>
      <x:c r="AM95" s="35" t="str">
        <x:f>IF(OR($A95="",$M95="Yes",$H95="",$I95=""),"",IF(AND(AM$6&gt;=$H95,AM$6&lt;=$I95),IF(AM$6&lt;$H95+ROUNDUP(($I95-$H95+1)*$L95,0),2,1),""))</x:f>
      </x:c>
      <x:c r="AN95" s="35" t="str">
        <x:f>IF(OR($A95="",$M95="Yes",$H95="",$I95=""),"",IF(AND(AN$6&gt;=$H95,AN$6&lt;=$I95),IF(AN$6&lt;$H95+ROUNDUP(($I95-$H95+1)*$L95,0),2,1),""))</x:f>
      </x:c>
      <x:c r="AO95" s="35" t="str">
        <x:f>IF(OR($A95="",$M95="Yes",$H95="",$I95=""),"",IF(AND(AO$6&gt;=$H95,AO$6&lt;=$I95),IF(AO$6&lt;$H95+ROUNDUP(($I95-$H95+1)*$L95,0),2,1),""))</x:f>
      </x:c>
      <x:c r="AP95" s="35" t="str">
        <x:f>IF(OR($A95="",$M95="Yes",$H95="",$I95=""),"",IF(AND(AP$6&gt;=$H95,AP$6&lt;=$I95),IF(AP$6&lt;$H95+ROUNDUP(($I95-$H95+1)*$L95,0),2,1),""))</x:f>
      </x:c>
      <x:c r="AQ95" s="35" t="str">
        <x:f>IF(OR($A95="",$M95="Yes",$H95="",$I95=""),"",IF(AND(AQ$6&gt;=$H95,AQ$6&lt;=$I95),IF(AQ$6&lt;$H95+ROUNDUP(($I95-$H95+1)*$L95,0),2,1),""))</x:f>
      </x:c>
      <x:c r="AR95" s="35" t="str">
        <x:f>IF(OR($A95="",$M95="Yes",$H95="",$I95=""),"",IF(AND(AR$6&gt;=$H95,AR$6&lt;=$I95),IF(AR$6&lt;$H95+ROUNDUP(($I95-$H95+1)*$L95,0),2,1),""))</x:f>
      </x:c>
      <x:c r="AS95" s="35" t="str">
        <x:f>IF(OR($A95="",$M95="Yes",$H95="",$I95=""),"",IF(AND(AS$6&gt;=$H95,AS$6&lt;=$I95),IF(AS$6&lt;$H95+ROUNDUP(($I95-$H95+1)*$L95,0),2,1),""))</x:f>
      </x:c>
      <x:c r="AT95" s="35" t="str">
        <x:f>IF(OR($A95="",$M95="Yes",$H95="",$I95=""),"",IF(AND(AT$6&gt;=$H95,AT$6&lt;=$I95),IF(AT$6&lt;$H95+ROUNDUP(($I95-$H95+1)*$L95,0),2,1),""))</x:f>
      </x:c>
      <x:c r="AU95" s="35" t="str">
        <x:f>IF(OR($A95="",$M95="Yes",$H95="",$I95=""),"",IF(AND(AU$6&gt;=$H95,AU$6&lt;=$I95),IF(AU$6&lt;$H95+ROUNDUP(($I95-$H95+1)*$L95,0),2,1),""))</x:f>
      </x:c>
      <x:c r="AV95" s="35" t="str">
        <x:f>IF(OR($A95="",$M95="Yes",$H95="",$I95=""),"",IF(AND(AV$6&gt;=$H95,AV$6&lt;=$I95),IF(AV$6&lt;$H95+ROUNDUP(($I95-$H95+1)*$L95,0),2,1),""))</x:f>
      </x:c>
      <x:c r="AW95" s="35" t="str">
        <x:f>IF(OR($A95="",$M95="Yes",$H95="",$I95=""),"",IF(AND(AW$6&gt;=$H95,AW$6&lt;=$I95),IF(AW$6&lt;$H95+ROUNDUP(($I95-$H95+1)*$L95,0),2,1),""))</x:f>
      </x:c>
      <x:c r="AX95" s="35" t="str">
        <x:f>IF(OR($A95="",$M95="Yes",$H95="",$I95=""),"",IF(AND(AX$6&gt;=$H95,AX$6&lt;=$I95),IF(AX$6&lt;$H95+ROUNDUP(($I95-$H95+1)*$L95,0),2,1),""))</x:f>
      </x:c>
      <x:c r="AY95" s="35" t="str">
        <x:f>IF(OR($A95="",$M95="Yes",$H95="",$I95=""),"",IF(AND(AY$6&gt;=$H95,AY$6&lt;=$I95),IF(AY$6&lt;$H95+ROUNDUP(($I95-$H95+1)*$L95,0),2,1),""))</x:f>
      </x:c>
      <x:c r="AZ95" s="35" t="str">
        <x:f>IF(OR($A95="",$M95="Yes",$H95="",$I95=""),"",IF(AND(AZ$6&gt;=$H95,AZ$6&lt;=$I95),IF(AZ$6&lt;$H95+ROUNDUP(($I95-$H95+1)*$L95,0),2,1),""))</x:f>
      </x:c>
      <x:c r="BA95" s="35" t="str">
        <x:f>IF(OR($A95="",$M95="Yes",$H95="",$I95=""),"",IF(AND(BA$6&gt;=$H95,BA$6&lt;=$I95),IF(BA$6&lt;$H95+ROUNDUP(($I95-$H95+1)*$L95,0),2,1),""))</x:f>
      </x:c>
      <x:c r="BB95" s="35" t="str">
        <x:f>IF(OR($A95="",$M95="Yes",$H95="",$I95=""),"",IF(AND(BB$6&gt;=$H95,BB$6&lt;=$I95),IF(BB$6&lt;$H95+ROUNDUP(($I95-$H95+1)*$L95,0),2,1),""))</x:f>
      </x:c>
      <x:c r="BC95" s="35" t="str">
        <x:f>IF(OR($A95="",$M95="Yes",$H95="",$I95=""),"",IF(AND(BC$6&gt;=$H95,BC$6&lt;=$I95),IF(BC$6&lt;$H95+ROUNDUP(($I95-$H95+1)*$L95,0),2,1),""))</x:f>
      </x:c>
      <x:c r="BD95" s="35" t="str">
        <x:f>IF(OR($A95="",$M95="Yes",$H95="",$I95=""),"",IF(AND(BD$6&gt;=$H95,BD$6&lt;=$I95),IF(BD$6&lt;$H95+ROUNDUP(($I95-$H95+1)*$L95,0),2,1),""))</x:f>
      </x:c>
      <x:c r="BE95" s="35" t="str">
        <x:f>IF(OR($A95="",$M95="Yes",$H95="",$I95=""),"",IF(AND(BE$6&gt;=$H95,BE$6&lt;=$I95),IF(BE$6&lt;$H95+ROUNDUP(($I95-$H95+1)*$L95,0),2,1),""))</x:f>
      </x:c>
      <x:c r="BF95" s="35" t="str">
        <x:f>IF(OR($A95="",$M95="Yes",$H95="",$I95=""),"",IF(AND(BF$6&gt;=$H95,BF$6&lt;=$I95),IF(BF$6&lt;$H95+ROUNDUP(($I95-$H95+1)*$L95,0),2,1),""))</x:f>
      </x:c>
      <x:c r="BG95" s="35" t="str">
        <x:f>IF(OR($A95="",$M95="Yes",$H95="",$I95=""),"",IF(AND(BG$6&gt;=$H95,BG$6&lt;=$I95),IF(BG$6&lt;$H95+ROUNDUP(($I95-$H95+1)*$L95,0),2,1),""))</x:f>
      </x:c>
      <x:c r="BH95" s="35" t="str">
        <x:f>IF(OR($A95="",$M95="Yes",$H95="",$I95=""),"",IF(AND(BH$6&gt;=$H95,BH$6&lt;=$I95),IF(BH$6&lt;$H95+ROUNDUP(($I95-$H95+1)*$L95,0),2,1),""))</x:f>
      </x:c>
      <x:c r="BI95" s="35" t="str">
        <x:f>IF(OR($A95="",$M95="Yes",$H95="",$I95=""),"",IF(AND(BI$6&gt;=$H95,BI$6&lt;=$I95),IF(BI$6&lt;$H95+ROUNDUP(($I95-$H95+1)*$L95,0),2,1),""))</x:f>
      </x:c>
      <x:c r="BJ95" s="35" t="str">
        <x:f>IF(OR($A95="",$M95="Yes",$H95="",$I95=""),"",IF(AND(BJ$6&gt;=$H95,BJ$6&lt;=$I95),IF(BJ$6&lt;$H95+ROUNDUP(($I95-$H95+1)*$L95,0),2,1),""))</x:f>
      </x:c>
      <x:c r="BK95" s="35" t="str">
        <x:f>IF(OR($A95="",$M95="Yes",$H95="",$I95=""),"",IF(AND(BK$6&gt;=$H95,BK$6&lt;=$I95),IF(BK$6&lt;$H95+ROUNDUP(($I95-$H95+1)*$L95,0),2,1),""))</x:f>
      </x:c>
      <x:c r="BL95" s="35" t="str">
        <x:f>IF(OR($A95="",$M95="Yes",$H95="",$I95=""),"",IF(AND(BL$6&gt;=$H95,BL$6&lt;=$I95),IF(BL$6&lt;$H95+ROUNDUP(($I95-$H95+1)*$L95,0),2,1),""))</x:f>
      </x:c>
      <x:c r="BM95" s="35" t="str">
        <x:f>IF(OR($A95="",$M95="Yes",$H95="",$I95=""),"",IF(AND(BM$6&gt;=$H95,BM$6&lt;=$I95),IF(BM$6&lt;$H95+ROUNDUP(($I95-$H95+1)*$L95,0),2,1),""))</x:f>
      </x:c>
      <x:c r="BN95" s="35" t="str">
        <x:f>IF(OR($A95="",$M95="Yes",$H95="",$I95=""),"",IF(AND(BN$6&gt;=$H95,BN$6&lt;=$I95),IF(BN$6&lt;$H95+ROUNDUP(($I95-$H95+1)*$L95,0),2,1),""))</x:f>
      </x:c>
      <x:c r="BO95" s="35" t="str">
        <x:f>IF(OR($A95="",$M95="Yes",$H95="",$I95=""),"",IF(AND(BO$6&gt;=$H95,BO$6&lt;=$I95),IF(BO$6&lt;$H95+ROUNDUP(($I95-$H95+1)*$L95,0),2,1),""))</x:f>
      </x:c>
      <x:c r="BP95" s="35" t="str">
        <x:f>IF(OR($A95="",$M95="Yes",$H95="",$I95=""),"",IF(AND(BP$6&gt;=$H95,BP$6&lt;=$I95),IF(BP$6&lt;$H95+ROUNDUP(($I95-$H95+1)*$L95,0),2,1),""))</x:f>
      </x:c>
      <x:c r="BQ95" s="35" t="str">
        <x:f>IF(OR($A95="",$M95="Yes",$H95="",$I95=""),"",IF(AND(BQ$6&gt;=$H95,BQ$6&lt;=$I95),IF(BQ$6&lt;$H95+ROUNDUP(($I95-$H95+1)*$L95,0),2,1),""))</x:f>
      </x:c>
      <x:c r="BR95" s="35" t="str">
        <x:f>IF(OR($A95="",$M95="Yes",$H95="",$I95=""),"",IF(AND(BR$6&gt;=$H95,BR$6&lt;=$I95),IF(BR$6&lt;$H95+ROUNDUP(($I95-$H95+1)*$L95,0),2,1),""))</x:f>
      </x:c>
      <x:c r="BS95" s="35" t="str">
        <x:f>IF(OR($A95="",$M95="Yes",$H95="",$I95=""),"",IF(AND(BS$6&gt;=$H95,BS$6&lt;=$I95),IF(BS$6&lt;$H95+ROUNDUP(($I95-$H95+1)*$L95,0),2,1),""))</x:f>
      </x:c>
      <x:c r="BT95" s="35" t="str">
        <x:f>IF(OR($A95="",$M95="Yes",$H95="",$I95=""),"",IF(AND(BT$6&gt;=$H95,BT$6&lt;=$I95),IF(BT$6&lt;$H95+ROUNDUP(($I95-$H95+1)*$L95,0),2,1),""))</x:f>
      </x:c>
      <x:c r="BU95" s="35" t="str">
        <x:f>IF(OR($A95="",$M95="Yes",$H95="",$I95=""),"",IF(AND(BU$6&gt;=$H95,BU$6&lt;=$I95),IF(BU$6&lt;$H95+ROUNDUP(($I95-$H95+1)*$L95,0),2,1),""))</x:f>
      </x:c>
      <x:c r="BV95" s="35" t="str">
        <x:f>IF(OR($A95="",$M95="Yes",$H95="",$I95=""),"",IF(AND(BV$6&gt;=$H95,BV$6&lt;=$I95),IF(BV$6&lt;$H95+ROUNDUP(($I95-$H95+1)*$L95,0),2,1),""))</x:f>
      </x:c>
      <x:c r="BW95" s="35" t="str">
        <x:f>IF(OR($A95="",$M95="Yes",$H95="",$I95=""),"",IF(AND(BW$6&gt;=$H95,BW$6&lt;=$I95),IF(BW$6&lt;$H95+ROUNDUP(($I95-$H95+1)*$L95,0),2,1),""))</x:f>
      </x:c>
      <x:c r="BX95" s="35" t="str">
        <x:f>IF(OR($A95="",$M95="Yes",$H95="",$I95=""),"",IF(AND(BX$6&gt;=$H95,BX$6&lt;=$I95),IF(BX$6&lt;$H95+ROUNDUP(($I95-$H95+1)*$L95,0),2,1),""))</x:f>
      </x:c>
      <x:c r="BY95" s="35" t="str">
        <x:f>IF(OR($A95="",$M95="Yes",$H95="",$I95=""),"",IF(AND(BY$6&gt;=$H95,BY$6&lt;=$I95),IF(BY$6&lt;$H95+ROUNDUP(($I95-$H95+1)*$L95,0),2,1),""))</x:f>
      </x:c>
      <x:c r="BZ95" s="35" t="str">
        <x:f>IF(OR($A95="",$M95="Yes",$H95="",$I95=""),"",IF(AND(BZ$6&gt;=$H95,BZ$6&lt;=$I95),IF(BZ$6&lt;$H95+ROUNDUP(($I95-$H95+1)*$L95,0),2,1),""))</x:f>
      </x:c>
      <x:c r="CA95" s="35" t="str">
        <x:f>IF(OR($A95="",$M95="Yes",$H95="",$I95=""),"",IF(AND(CA$6&gt;=$H95,CA$6&lt;=$I95),IF(CA$6&lt;$H95+ROUNDUP(($I95-$H95+1)*$L95,0),2,1),""))</x:f>
      </x:c>
    </x:row>
    <x:row r="96" ht="24" customHeight="1">
      <x:c r="A96" s="5"/>
      <x:c r="B96" s="5"/>
      <x:c r="C96" s="5"/>
      <x:c r="D96" s="5"/>
      <x:c r="E96" s="5"/>
      <x:c r="F96" s="5"/>
      <x:c r="G96" s="5"/>
      <x:c r="H96" s="10"/>
      <x:c r="I96" s="10"/>
      <x:c r="J96" s="10"/>
      <x:c r="K96" s="10"/>
      <x:c r="L96" s="11"/>
      <x:c r="M96" s="5"/>
      <x:c r="N96" s="16" t="str">
        <x:f>IF(A96="","",IF(M96="Yes","Cancelled",IF(ISBLANK(L96),"Missing %",IF(L96&gt;=1,"Completed",IF(OR(L96&gt;0,NOT(ISBLANK(J96))),"In progress","Not started")))))</x:f>
      </x:c>
      <x:c r="O96" s="16" t="str">
        <x:f>IF(OR(A96="",N96="Completed",N96="Cancelled"),"",IF(ISBLANK(I96),"Missing deadline",IF(I96&lt;'Dashboard'!$B$5,"Overdue",IF(I96='Dashboard'!$B$5,"Due today",IF(I96&lt;='Dashboard'!$B$5+'Dashboard'!$B$6,"Due soon",IF(AND(N96="Not started",H96&lt;'Dashboard'!$B$5),"Starting late",""))))))</x:f>
      </x:c>
      <x:c r="P96" s="5"/>
      <x:c r="Q96" s="16" t="str">
        <x:f>IF(A96="","",IF(COUNTIFS('Tasks &amp; Gantt'!$A$7:$A$155,A96)&gt;1,"Duplicate task ID",IF(COUNTIFS('Campaigns &amp; Budget'!$A$7:$A$8,B96)&lt;&gt;1,"Unknown campaign",IF(OR(ISBLANK(H96),ISBLANK(I96),E96="",ISBLANK(L96)),"Missing dates / PIC / %",IF(OR(L96&lt;0,L96&gt;1),"Invalid completion",IF(I96&lt;H96,"Deadline before start",IF(AND(NOT(ISBLANK(K96)),L96&lt;&gt;1),"Finish entered but not 100%",IF(AND(NOT(ISBLANK(J96)),NOT(ISBLANK(K96)),K96&lt;J96),"Finish before start",""))))))))</x:f>
      </x:c>
      <x:c r="T96" s="35" t="str">
        <x:f>IF(OR($A96="",$M96="Yes",$H96="",$I96=""),"",IF(AND(T$6&gt;=$H96,T$6&lt;=$I96),IF(T$6&lt;$H96+ROUNDUP(($I96-$H96+1)*$L96,0),2,1),""))</x:f>
      </x:c>
      <x:c r="U96" s="35" t="str">
        <x:f>IF(OR($A96="",$M96="Yes",$H96="",$I96=""),"",IF(AND(U$6&gt;=$H96,U$6&lt;=$I96),IF(U$6&lt;$H96+ROUNDUP(($I96-$H96+1)*$L96,0),2,1),""))</x:f>
      </x:c>
      <x:c r="V96" s="35" t="str">
        <x:f>IF(OR($A96="",$M96="Yes",$H96="",$I96=""),"",IF(AND(V$6&gt;=$H96,V$6&lt;=$I96),IF(V$6&lt;$H96+ROUNDUP(($I96-$H96+1)*$L96,0),2,1),""))</x:f>
      </x:c>
      <x:c r="W96" s="35" t="str">
        <x:f>IF(OR($A96="",$M96="Yes",$H96="",$I96=""),"",IF(AND(W$6&gt;=$H96,W$6&lt;=$I96),IF(W$6&lt;$H96+ROUNDUP(($I96-$H96+1)*$L96,0),2,1),""))</x:f>
      </x:c>
      <x:c r="X96" s="35" t="str">
        <x:f>IF(OR($A96="",$M96="Yes",$H96="",$I96=""),"",IF(AND(X$6&gt;=$H96,X$6&lt;=$I96),IF(X$6&lt;$H96+ROUNDUP(($I96-$H96+1)*$L96,0),2,1),""))</x:f>
      </x:c>
      <x:c r="Y96" s="35" t="str">
        <x:f>IF(OR($A96="",$M96="Yes",$H96="",$I96=""),"",IF(AND(Y$6&gt;=$H96,Y$6&lt;=$I96),IF(Y$6&lt;$H96+ROUNDUP(($I96-$H96+1)*$L96,0),2,1),""))</x:f>
      </x:c>
      <x:c r="Z96" s="35" t="str">
        <x:f>IF(OR($A96="",$M96="Yes",$H96="",$I96=""),"",IF(AND(Z$6&gt;=$H96,Z$6&lt;=$I96),IF(Z$6&lt;$H96+ROUNDUP(($I96-$H96+1)*$L96,0),2,1),""))</x:f>
      </x:c>
      <x:c r="AA96" s="35" t="str">
        <x:f>IF(OR($A96="",$M96="Yes",$H96="",$I96=""),"",IF(AND(AA$6&gt;=$H96,AA$6&lt;=$I96),IF(AA$6&lt;$H96+ROUNDUP(($I96-$H96+1)*$L96,0),2,1),""))</x:f>
      </x:c>
      <x:c r="AB96" s="35" t="str">
        <x:f>IF(OR($A96="",$M96="Yes",$H96="",$I96=""),"",IF(AND(AB$6&gt;=$H96,AB$6&lt;=$I96),IF(AB$6&lt;$H96+ROUNDUP(($I96-$H96+1)*$L96,0),2,1),""))</x:f>
      </x:c>
      <x:c r="AC96" s="35" t="str">
        <x:f>IF(OR($A96="",$M96="Yes",$H96="",$I96=""),"",IF(AND(AC$6&gt;=$H96,AC$6&lt;=$I96),IF(AC$6&lt;$H96+ROUNDUP(($I96-$H96+1)*$L96,0),2,1),""))</x:f>
      </x:c>
      <x:c r="AD96" s="35" t="str">
        <x:f>IF(OR($A96="",$M96="Yes",$H96="",$I96=""),"",IF(AND(AD$6&gt;=$H96,AD$6&lt;=$I96),IF(AD$6&lt;$H96+ROUNDUP(($I96-$H96+1)*$L96,0),2,1),""))</x:f>
      </x:c>
      <x:c r="AE96" s="35" t="str">
        <x:f>IF(OR($A96="",$M96="Yes",$H96="",$I96=""),"",IF(AND(AE$6&gt;=$H96,AE$6&lt;=$I96),IF(AE$6&lt;$H96+ROUNDUP(($I96-$H96+1)*$L96,0),2,1),""))</x:f>
      </x:c>
      <x:c r="AF96" s="35" t="str">
        <x:f>IF(OR($A96="",$M96="Yes",$H96="",$I96=""),"",IF(AND(AF$6&gt;=$H96,AF$6&lt;=$I96),IF(AF$6&lt;$H96+ROUNDUP(($I96-$H96+1)*$L96,0),2,1),""))</x:f>
      </x:c>
      <x:c r="AG96" s="35" t="str">
        <x:f>IF(OR($A96="",$M96="Yes",$H96="",$I96=""),"",IF(AND(AG$6&gt;=$H96,AG$6&lt;=$I96),IF(AG$6&lt;$H96+ROUNDUP(($I96-$H96+1)*$L96,0),2,1),""))</x:f>
      </x:c>
      <x:c r="AH96" s="35" t="str">
        <x:f>IF(OR($A96="",$M96="Yes",$H96="",$I96=""),"",IF(AND(AH$6&gt;=$H96,AH$6&lt;=$I96),IF(AH$6&lt;$H96+ROUNDUP(($I96-$H96+1)*$L96,0),2,1),""))</x:f>
      </x:c>
      <x:c r="AI96" s="35" t="str">
        <x:f>IF(OR($A96="",$M96="Yes",$H96="",$I96=""),"",IF(AND(AI$6&gt;=$H96,AI$6&lt;=$I96),IF(AI$6&lt;$H96+ROUNDUP(($I96-$H96+1)*$L96,0),2,1),""))</x:f>
      </x:c>
      <x:c r="AJ96" s="35" t="str">
        <x:f>IF(OR($A96="",$M96="Yes",$H96="",$I96=""),"",IF(AND(AJ$6&gt;=$H96,AJ$6&lt;=$I96),IF(AJ$6&lt;$H96+ROUNDUP(($I96-$H96+1)*$L96,0),2,1),""))</x:f>
      </x:c>
      <x:c r="AK96" s="35" t="str">
        <x:f>IF(OR($A96="",$M96="Yes",$H96="",$I96=""),"",IF(AND(AK$6&gt;=$H96,AK$6&lt;=$I96),IF(AK$6&lt;$H96+ROUNDUP(($I96-$H96+1)*$L96,0),2,1),""))</x:f>
      </x:c>
      <x:c r="AL96" s="35" t="str">
        <x:f>IF(OR($A96="",$M96="Yes",$H96="",$I96=""),"",IF(AND(AL$6&gt;=$H96,AL$6&lt;=$I96),IF(AL$6&lt;$H96+ROUNDUP(($I96-$H96+1)*$L96,0),2,1),""))</x:f>
      </x:c>
      <x:c r="AM96" s="35" t="str">
        <x:f>IF(OR($A96="",$M96="Yes",$H96="",$I96=""),"",IF(AND(AM$6&gt;=$H96,AM$6&lt;=$I96),IF(AM$6&lt;$H96+ROUNDUP(($I96-$H96+1)*$L96,0),2,1),""))</x:f>
      </x:c>
      <x:c r="AN96" s="35" t="str">
        <x:f>IF(OR($A96="",$M96="Yes",$H96="",$I96=""),"",IF(AND(AN$6&gt;=$H96,AN$6&lt;=$I96),IF(AN$6&lt;$H96+ROUNDUP(($I96-$H96+1)*$L96,0),2,1),""))</x:f>
      </x:c>
      <x:c r="AO96" s="35" t="str">
        <x:f>IF(OR($A96="",$M96="Yes",$H96="",$I96=""),"",IF(AND(AO$6&gt;=$H96,AO$6&lt;=$I96),IF(AO$6&lt;$H96+ROUNDUP(($I96-$H96+1)*$L96,0),2,1),""))</x:f>
      </x:c>
      <x:c r="AP96" s="35" t="str">
        <x:f>IF(OR($A96="",$M96="Yes",$H96="",$I96=""),"",IF(AND(AP$6&gt;=$H96,AP$6&lt;=$I96),IF(AP$6&lt;$H96+ROUNDUP(($I96-$H96+1)*$L96,0),2,1),""))</x:f>
      </x:c>
      <x:c r="AQ96" s="35" t="str">
        <x:f>IF(OR($A96="",$M96="Yes",$H96="",$I96=""),"",IF(AND(AQ$6&gt;=$H96,AQ$6&lt;=$I96),IF(AQ$6&lt;$H96+ROUNDUP(($I96-$H96+1)*$L96,0),2,1),""))</x:f>
      </x:c>
      <x:c r="AR96" s="35" t="str">
        <x:f>IF(OR($A96="",$M96="Yes",$H96="",$I96=""),"",IF(AND(AR$6&gt;=$H96,AR$6&lt;=$I96),IF(AR$6&lt;$H96+ROUNDUP(($I96-$H96+1)*$L96,0),2,1),""))</x:f>
      </x:c>
      <x:c r="AS96" s="35" t="str">
        <x:f>IF(OR($A96="",$M96="Yes",$H96="",$I96=""),"",IF(AND(AS$6&gt;=$H96,AS$6&lt;=$I96),IF(AS$6&lt;$H96+ROUNDUP(($I96-$H96+1)*$L96,0),2,1),""))</x:f>
      </x:c>
      <x:c r="AT96" s="35" t="str">
        <x:f>IF(OR($A96="",$M96="Yes",$H96="",$I96=""),"",IF(AND(AT$6&gt;=$H96,AT$6&lt;=$I96),IF(AT$6&lt;$H96+ROUNDUP(($I96-$H96+1)*$L96,0),2,1),""))</x:f>
      </x:c>
      <x:c r="AU96" s="35" t="str">
        <x:f>IF(OR($A96="",$M96="Yes",$H96="",$I96=""),"",IF(AND(AU$6&gt;=$H96,AU$6&lt;=$I96),IF(AU$6&lt;$H96+ROUNDUP(($I96-$H96+1)*$L96,0),2,1),""))</x:f>
      </x:c>
      <x:c r="AV96" s="35" t="str">
        <x:f>IF(OR($A96="",$M96="Yes",$H96="",$I96=""),"",IF(AND(AV$6&gt;=$H96,AV$6&lt;=$I96),IF(AV$6&lt;$H96+ROUNDUP(($I96-$H96+1)*$L96,0),2,1),""))</x:f>
      </x:c>
      <x:c r="AW96" s="35" t="str">
        <x:f>IF(OR($A96="",$M96="Yes",$H96="",$I96=""),"",IF(AND(AW$6&gt;=$H96,AW$6&lt;=$I96),IF(AW$6&lt;$H96+ROUNDUP(($I96-$H96+1)*$L96,0),2,1),""))</x:f>
      </x:c>
      <x:c r="AX96" s="35" t="str">
        <x:f>IF(OR($A96="",$M96="Yes",$H96="",$I96=""),"",IF(AND(AX$6&gt;=$H96,AX$6&lt;=$I96),IF(AX$6&lt;$H96+ROUNDUP(($I96-$H96+1)*$L96,0),2,1),""))</x:f>
      </x:c>
      <x:c r="AY96" s="35" t="str">
        <x:f>IF(OR($A96="",$M96="Yes",$H96="",$I96=""),"",IF(AND(AY$6&gt;=$H96,AY$6&lt;=$I96),IF(AY$6&lt;$H96+ROUNDUP(($I96-$H96+1)*$L96,0),2,1),""))</x:f>
      </x:c>
      <x:c r="AZ96" s="35" t="str">
        <x:f>IF(OR($A96="",$M96="Yes",$H96="",$I96=""),"",IF(AND(AZ$6&gt;=$H96,AZ$6&lt;=$I96),IF(AZ$6&lt;$H96+ROUNDUP(($I96-$H96+1)*$L96,0),2,1),""))</x:f>
      </x:c>
      <x:c r="BA96" s="35" t="str">
        <x:f>IF(OR($A96="",$M96="Yes",$H96="",$I96=""),"",IF(AND(BA$6&gt;=$H96,BA$6&lt;=$I96),IF(BA$6&lt;$H96+ROUNDUP(($I96-$H96+1)*$L96,0),2,1),""))</x:f>
      </x:c>
      <x:c r="BB96" s="35" t="str">
        <x:f>IF(OR($A96="",$M96="Yes",$H96="",$I96=""),"",IF(AND(BB$6&gt;=$H96,BB$6&lt;=$I96),IF(BB$6&lt;$H96+ROUNDUP(($I96-$H96+1)*$L96,0),2,1),""))</x:f>
      </x:c>
      <x:c r="BC96" s="35" t="str">
        <x:f>IF(OR($A96="",$M96="Yes",$H96="",$I96=""),"",IF(AND(BC$6&gt;=$H96,BC$6&lt;=$I96),IF(BC$6&lt;$H96+ROUNDUP(($I96-$H96+1)*$L96,0),2,1),""))</x:f>
      </x:c>
      <x:c r="BD96" s="35" t="str">
        <x:f>IF(OR($A96="",$M96="Yes",$H96="",$I96=""),"",IF(AND(BD$6&gt;=$H96,BD$6&lt;=$I96),IF(BD$6&lt;$H96+ROUNDUP(($I96-$H96+1)*$L96,0),2,1),""))</x:f>
      </x:c>
      <x:c r="BE96" s="35" t="str">
        <x:f>IF(OR($A96="",$M96="Yes",$H96="",$I96=""),"",IF(AND(BE$6&gt;=$H96,BE$6&lt;=$I96),IF(BE$6&lt;$H96+ROUNDUP(($I96-$H96+1)*$L96,0),2,1),""))</x:f>
      </x:c>
      <x:c r="BF96" s="35" t="str">
        <x:f>IF(OR($A96="",$M96="Yes",$H96="",$I96=""),"",IF(AND(BF$6&gt;=$H96,BF$6&lt;=$I96),IF(BF$6&lt;$H96+ROUNDUP(($I96-$H96+1)*$L96,0),2,1),""))</x:f>
      </x:c>
      <x:c r="BG96" s="35" t="str">
        <x:f>IF(OR($A96="",$M96="Yes",$H96="",$I96=""),"",IF(AND(BG$6&gt;=$H96,BG$6&lt;=$I96),IF(BG$6&lt;$H96+ROUNDUP(($I96-$H96+1)*$L96,0),2,1),""))</x:f>
      </x:c>
      <x:c r="BH96" s="35" t="str">
        <x:f>IF(OR($A96="",$M96="Yes",$H96="",$I96=""),"",IF(AND(BH$6&gt;=$H96,BH$6&lt;=$I96),IF(BH$6&lt;$H96+ROUNDUP(($I96-$H96+1)*$L96,0),2,1),""))</x:f>
      </x:c>
      <x:c r="BI96" s="35" t="str">
        <x:f>IF(OR($A96="",$M96="Yes",$H96="",$I96=""),"",IF(AND(BI$6&gt;=$H96,BI$6&lt;=$I96),IF(BI$6&lt;$H96+ROUNDUP(($I96-$H96+1)*$L96,0),2,1),""))</x:f>
      </x:c>
      <x:c r="BJ96" s="35" t="str">
        <x:f>IF(OR($A96="",$M96="Yes",$H96="",$I96=""),"",IF(AND(BJ$6&gt;=$H96,BJ$6&lt;=$I96),IF(BJ$6&lt;$H96+ROUNDUP(($I96-$H96+1)*$L96,0),2,1),""))</x:f>
      </x:c>
      <x:c r="BK96" s="35" t="str">
        <x:f>IF(OR($A96="",$M96="Yes",$H96="",$I96=""),"",IF(AND(BK$6&gt;=$H96,BK$6&lt;=$I96),IF(BK$6&lt;$H96+ROUNDUP(($I96-$H96+1)*$L96,0),2,1),""))</x:f>
      </x:c>
      <x:c r="BL96" s="35" t="str">
        <x:f>IF(OR($A96="",$M96="Yes",$H96="",$I96=""),"",IF(AND(BL$6&gt;=$H96,BL$6&lt;=$I96),IF(BL$6&lt;$H96+ROUNDUP(($I96-$H96+1)*$L96,0),2,1),""))</x:f>
      </x:c>
      <x:c r="BM96" s="35" t="str">
        <x:f>IF(OR($A96="",$M96="Yes",$H96="",$I96=""),"",IF(AND(BM$6&gt;=$H96,BM$6&lt;=$I96),IF(BM$6&lt;$H96+ROUNDUP(($I96-$H96+1)*$L96,0),2,1),""))</x:f>
      </x:c>
      <x:c r="BN96" s="35" t="str">
        <x:f>IF(OR($A96="",$M96="Yes",$H96="",$I96=""),"",IF(AND(BN$6&gt;=$H96,BN$6&lt;=$I96),IF(BN$6&lt;$H96+ROUNDUP(($I96-$H96+1)*$L96,0),2,1),""))</x:f>
      </x:c>
      <x:c r="BO96" s="35" t="str">
        <x:f>IF(OR($A96="",$M96="Yes",$H96="",$I96=""),"",IF(AND(BO$6&gt;=$H96,BO$6&lt;=$I96),IF(BO$6&lt;$H96+ROUNDUP(($I96-$H96+1)*$L96,0),2,1),""))</x:f>
      </x:c>
      <x:c r="BP96" s="35" t="str">
        <x:f>IF(OR($A96="",$M96="Yes",$H96="",$I96=""),"",IF(AND(BP$6&gt;=$H96,BP$6&lt;=$I96),IF(BP$6&lt;$H96+ROUNDUP(($I96-$H96+1)*$L96,0),2,1),""))</x:f>
      </x:c>
      <x:c r="BQ96" s="35" t="str">
        <x:f>IF(OR($A96="",$M96="Yes",$H96="",$I96=""),"",IF(AND(BQ$6&gt;=$H96,BQ$6&lt;=$I96),IF(BQ$6&lt;$H96+ROUNDUP(($I96-$H96+1)*$L96,0),2,1),""))</x:f>
      </x:c>
      <x:c r="BR96" s="35" t="str">
        <x:f>IF(OR($A96="",$M96="Yes",$H96="",$I96=""),"",IF(AND(BR$6&gt;=$H96,BR$6&lt;=$I96),IF(BR$6&lt;$H96+ROUNDUP(($I96-$H96+1)*$L96,0),2,1),""))</x:f>
      </x:c>
      <x:c r="BS96" s="35" t="str">
        <x:f>IF(OR($A96="",$M96="Yes",$H96="",$I96=""),"",IF(AND(BS$6&gt;=$H96,BS$6&lt;=$I96),IF(BS$6&lt;$H96+ROUNDUP(($I96-$H96+1)*$L96,0),2,1),""))</x:f>
      </x:c>
      <x:c r="BT96" s="35" t="str">
        <x:f>IF(OR($A96="",$M96="Yes",$H96="",$I96=""),"",IF(AND(BT$6&gt;=$H96,BT$6&lt;=$I96),IF(BT$6&lt;$H96+ROUNDUP(($I96-$H96+1)*$L96,0),2,1),""))</x:f>
      </x:c>
      <x:c r="BU96" s="35" t="str">
        <x:f>IF(OR($A96="",$M96="Yes",$H96="",$I96=""),"",IF(AND(BU$6&gt;=$H96,BU$6&lt;=$I96),IF(BU$6&lt;$H96+ROUNDUP(($I96-$H96+1)*$L96,0),2,1),""))</x:f>
      </x:c>
      <x:c r="BV96" s="35" t="str">
        <x:f>IF(OR($A96="",$M96="Yes",$H96="",$I96=""),"",IF(AND(BV$6&gt;=$H96,BV$6&lt;=$I96),IF(BV$6&lt;$H96+ROUNDUP(($I96-$H96+1)*$L96,0),2,1),""))</x:f>
      </x:c>
      <x:c r="BW96" s="35" t="str">
        <x:f>IF(OR($A96="",$M96="Yes",$H96="",$I96=""),"",IF(AND(BW$6&gt;=$H96,BW$6&lt;=$I96),IF(BW$6&lt;$H96+ROUNDUP(($I96-$H96+1)*$L96,0),2,1),""))</x:f>
      </x:c>
      <x:c r="BX96" s="35" t="str">
        <x:f>IF(OR($A96="",$M96="Yes",$H96="",$I96=""),"",IF(AND(BX$6&gt;=$H96,BX$6&lt;=$I96),IF(BX$6&lt;$H96+ROUNDUP(($I96-$H96+1)*$L96,0),2,1),""))</x:f>
      </x:c>
      <x:c r="BY96" s="35" t="str">
        <x:f>IF(OR($A96="",$M96="Yes",$H96="",$I96=""),"",IF(AND(BY$6&gt;=$H96,BY$6&lt;=$I96),IF(BY$6&lt;$H96+ROUNDUP(($I96-$H96+1)*$L96,0),2,1),""))</x:f>
      </x:c>
      <x:c r="BZ96" s="35" t="str">
        <x:f>IF(OR($A96="",$M96="Yes",$H96="",$I96=""),"",IF(AND(BZ$6&gt;=$H96,BZ$6&lt;=$I96),IF(BZ$6&lt;$H96+ROUNDUP(($I96-$H96+1)*$L96,0),2,1),""))</x:f>
      </x:c>
      <x:c r="CA96" s="35" t="str">
        <x:f>IF(OR($A96="",$M96="Yes",$H96="",$I96=""),"",IF(AND(CA$6&gt;=$H96,CA$6&lt;=$I96),IF(CA$6&lt;$H96+ROUNDUP(($I96-$H96+1)*$L96,0),2,1),""))</x:f>
      </x:c>
    </x:row>
    <x:row r="97" ht="24" customHeight="1">
      <x:c r="A97" s="5"/>
      <x:c r="B97" s="5"/>
      <x:c r="C97" s="5"/>
      <x:c r="D97" s="5"/>
      <x:c r="E97" s="5"/>
      <x:c r="F97" s="5"/>
      <x:c r="G97" s="5"/>
      <x:c r="H97" s="10"/>
      <x:c r="I97" s="10"/>
      <x:c r="J97" s="10"/>
      <x:c r="K97" s="10"/>
      <x:c r="L97" s="11"/>
      <x:c r="M97" s="5"/>
      <x:c r="N97" s="16" t="str">
        <x:f>IF(A97="","",IF(M97="Yes","Cancelled",IF(ISBLANK(L97),"Missing %",IF(L97&gt;=1,"Completed",IF(OR(L97&gt;0,NOT(ISBLANK(J97))),"In progress","Not started")))))</x:f>
      </x:c>
      <x:c r="O97" s="16" t="str">
        <x:f>IF(OR(A97="",N97="Completed",N97="Cancelled"),"",IF(ISBLANK(I97),"Missing deadline",IF(I97&lt;'Dashboard'!$B$5,"Overdue",IF(I97='Dashboard'!$B$5,"Due today",IF(I97&lt;='Dashboard'!$B$5+'Dashboard'!$B$6,"Due soon",IF(AND(N97="Not started",H97&lt;'Dashboard'!$B$5),"Starting late",""))))))</x:f>
      </x:c>
      <x:c r="P97" s="5"/>
      <x:c r="Q97" s="16" t="str">
        <x:f>IF(A97="","",IF(COUNTIFS('Tasks &amp; Gantt'!$A$7:$A$155,A97)&gt;1,"Duplicate task ID",IF(COUNTIFS('Campaigns &amp; Budget'!$A$7:$A$8,B97)&lt;&gt;1,"Unknown campaign",IF(OR(ISBLANK(H97),ISBLANK(I97),E97="",ISBLANK(L97)),"Missing dates / PIC / %",IF(OR(L97&lt;0,L97&gt;1),"Invalid completion",IF(I97&lt;H97,"Deadline before start",IF(AND(NOT(ISBLANK(K97)),L97&lt;&gt;1),"Finish entered but not 100%",IF(AND(NOT(ISBLANK(J97)),NOT(ISBLANK(K97)),K97&lt;J97),"Finish before start",""))))))))</x:f>
      </x:c>
      <x:c r="T97" s="35" t="str">
        <x:f>IF(OR($A97="",$M97="Yes",$H97="",$I97=""),"",IF(AND(T$6&gt;=$H97,T$6&lt;=$I97),IF(T$6&lt;$H97+ROUNDUP(($I97-$H97+1)*$L97,0),2,1),""))</x:f>
      </x:c>
      <x:c r="U97" s="35" t="str">
        <x:f>IF(OR($A97="",$M97="Yes",$H97="",$I97=""),"",IF(AND(U$6&gt;=$H97,U$6&lt;=$I97),IF(U$6&lt;$H97+ROUNDUP(($I97-$H97+1)*$L97,0),2,1),""))</x:f>
      </x:c>
      <x:c r="V97" s="35" t="str">
        <x:f>IF(OR($A97="",$M97="Yes",$H97="",$I97=""),"",IF(AND(V$6&gt;=$H97,V$6&lt;=$I97),IF(V$6&lt;$H97+ROUNDUP(($I97-$H97+1)*$L97,0),2,1),""))</x:f>
      </x:c>
      <x:c r="W97" s="35" t="str">
        <x:f>IF(OR($A97="",$M97="Yes",$H97="",$I97=""),"",IF(AND(W$6&gt;=$H97,W$6&lt;=$I97),IF(W$6&lt;$H97+ROUNDUP(($I97-$H97+1)*$L97,0),2,1),""))</x:f>
      </x:c>
      <x:c r="X97" s="35" t="str">
        <x:f>IF(OR($A97="",$M97="Yes",$H97="",$I97=""),"",IF(AND(X$6&gt;=$H97,X$6&lt;=$I97),IF(X$6&lt;$H97+ROUNDUP(($I97-$H97+1)*$L97,0),2,1),""))</x:f>
      </x:c>
      <x:c r="Y97" s="35" t="str">
        <x:f>IF(OR($A97="",$M97="Yes",$H97="",$I97=""),"",IF(AND(Y$6&gt;=$H97,Y$6&lt;=$I97),IF(Y$6&lt;$H97+ROUNDUP(($I97-$H97+1)*$L97,0),2,1),""))</x:f>
      </x:c>
      <x:c r="Z97" s="35" t="str">
        <x:f>IF(OR($A97="",$M97="Yes",$H97="",$I97=""),"",IF(AND(Z$6&gt;=$H97,Z$6&lt;=$I97),IF(Z$6&lt;$H97+ROUNDUP(($I97-$H97+1)*$L97,0),2,1),""))</x:f>
      </x:c>
      <x:c r="AA97" s="35" t="str">
        <x:f>IF(OR($A97="",$M97="Yes",$H97="",$I97=""),"",IF(AND(AA$6&gt;=$H97,AA$6&lt;=$I97),IF(AA$6&lt;$H97+ROUNDUP(($I97-$H97+1)*$L97,0),2,1),""))</x:f>
      </x:c>
      <x:c r="AB97" s="35" t="str">
        <x:f>IF(OR($A97="",$M97="Yes",$H97="",$I97=""),"",IF(AND(AB$6&gt;=$H97,AB$6&lt;=$I97),IF(AB$6&lt;$H97+ROUNDUP(($I97-$H97+1)*$L97,0),2,1),""))</x:f>
      </x:c>
      <x:c r="AC97" s="35" t="str">
        <x:f>IF(OR($A97="",$M97="Yes",$H97="",$I97=""),"",IF(AND(AC$6&gt;=$H97,AC$6&lt;=$I97),IF(AC$6&lt;$H97+ROUNDUP(($I97-$H97+1)*$L97,0),2,1),""))</x:f>
      </x:c>
      <x:c r="AD97" s="35" t="str">
        <x:f>IF(OR($A97="",$M97="Yes",$H97="",$I97=""),"",IF(AND(AD$6&gt;=$H97,AD$6&lt;=$I97),IF(AD$6&lt;$H97+ROUNDUP(($I97-$H97+1)*$L97,0),2,1),""))</x:f>
      </x:c>
      <x:c r="AE97" s="35" t="str">
        <x:f>IF(OR($A97="",$M97="Yes",$H97="",$I97=""),"",IF(AND(AE$6&gt;=$H97,AE$6&lt;=$I97),IF(AE$6&lt;$H97+ROUNDUP(($I97-$H97+1)*$L97,0),2,1),""))</x:f>
      </x:c>
      <x:c r="AF97" s="35" t="str">
        <x:f>IF(OR($A97="",$M97="Yes",$H97="",$I97=""),"",IF(AND(AF$6&gt;=$H97,AF$6&lt;=$I97),IF(AF$6&lt;$H97+ROUNDUP(($I97-$H97+1)*$L97,0),2,1),""))</x:f>
      </x:c>
      <x:c r="AG97" s="35" t="str">
        <x:f>IF(OR($A97="",$M97="Yes",$H97="",$I97=""),"",IF(AND(AG$6&gt;=$H97,AG$6&lt;=$I97),IF(AG$6&lt;$H97+ROUNDUP(($I97-$H97+1)*$L97,0),2,1),""))</x:f>
      </x:c>
      <x:c r="AH97" s="35" t="str">
        <x:f>IF(OR($A97="",$M97="Yes",$H97="",$I97=""),"",IF(AND(AH$6&gt;=$H97,AH$6&lt;=$I97),IF(AH$6&lt;$H97+ROUNDUP(($I97-$H97+1)*$L97,0),2,1),""))</x:f>
      </x:c>
      <x:c r="AI97" s="35" t="str">
        <x:f>IF(OR($A97="",$M97="Yes",$H97="",$I97=""),"",IF(AND(AI$6&gt;=$H97,AI$6&lt;=$I97),IF(AI$6&lt;$H97+ROUNDUP(($I97-$H97+1)*$L97,0),2,1),""))</x:f>
      </x:c>
      <x:c r="AJ97" s="35" t="str">
        <x:f>IF(OR($A97="",$M97="Yes",$H97="",$I97=""),"",IF(AND(AJ$6&gt;=$H97,AJ$6&lt;=$I97),IF(AJ$6&lt;$H97+ROUNDUP(($I97-$H97+1)*$L97,0),2,1),""))</x:f>
      </x:c>
      <x:c r="AK97" s="35" t="str">
        <x:f>IF(OR($A97="",$M97="Yes",$H97="",$I97=""),"",IF(AND(AK$6&gt;=$H97,AK$6&lt;=$I97),IF(AK$6&lt;$H97+ROUNDUP(($I97-$H97+1)*$L97,0),2,1),""))</x:f>
      </x:c>
      <x:c r="AL97" s="35" t="str">
        <x:f>IF(OR($A97="",$M97="Yes",$H97="",$I97=""),"",IF(AND(AL$6&gt;=$H97,AL$6&lt;=$I97),IF(AL$6&lt;$H97+ROUNDUP(($I97-$H97+1)*$L97,0),2,1),""))</x:f>
      </x:c>
      <x:c r="AM97" s="35" t="str">
        <x:f>IF(OR($A97="",$M97="Yes",$H97="",$I97=""),"",IF(AND(AM$6&gt;=$H97,AM$6&lt;=$I97),IF(AM$6&lt;$H97+ROUNDUP(($I97-$H97+1)*$L97,0),2,1),""))</x:f>
      </x:c>
      <x:c r="AN97" s="35" t="str">
        <x:f>IF(OR($A97="",$M97="Yes",$H97="",$I97=""),"",IF(AND(AN$6&gt;=$H97,AN$6&lt;=$I97),IF(AN$6&lt;$H97+ROUNDUP(($I97-$H97+1)*$L97,0),2,1),""))</x:f>
      </x:c>
      <x:c r="AO97" s="35" t="str">
        <x:f>IF(OR($A97="",$M97="Yes",$H97="",$I97=""),"",IF(AND(AO$6&gt;=$H97,AO$6&lt;=$I97),IF(AO$6&lt;$H97+ROUNDUP(($I97-$H97+1)*$L97,0),2,1),""))</x:f>
      </x:c>
      <x:c r="AP97" s="35" t="str">
        <x:f>IF(OR($A97="",$M97="Yes",$H97="",$I97=""),"",IF(AND(AP$6&gt;=$H97,AP$6&lt;=$I97),IF(AP$6&lt;$H97+ROUNDUP(($I97-$H97+1)*$L97,0),2,1),""))</x:f>
      </x:c>
      <x:c r="AQ97" s="35" t="str">
        <x:f>IF(OR($A97="",$M97="Yes",$H97="",$I97=""),"",IF(AND(AQ$6&gt;=$H97,AQ$6&lt;=$I97),IF(AQ$6&lt;$H97+ROUNDUP(($I97-$H97+1)*$L97,0),2,1),""))</x:f>
      </x:c>
      <x:c r="AR97" s="35" t="str">
        <x:f>IF(OR($A97="",$M97="Yes",$H97="",$I97=""),"",IF(AND(AR$6&gt;=$H97,AR$6&lt;=$I97),IF(AR$6&lt;$H97+ROUNDUP(($I97-$H97+1)*$L97,0),2,1),""))</x:f>
      </x:c>
      <x:c r="AS97" s="35" t="str">
        <x:f>IF(OR($A97="",$M97="Yes",$H97="",$I97=""),"",IF(AND(AS$6&gt;=$H97,AS$6&lt;=$I97),IF(AS$6&lt;$H97+ROUNDUP(($I97-$H97+1)*$L97,0),2,1),""))</x:f>
      </x:c>
      <x:c r="AT97" s="35" t="str">
        <x:f>IF(OR($A97="",$M97="Yes",$H97="",$I97=""),"",IF(AND(AT$6&gt;=$H97,AT$6&lt;=$I97),IF(AT$6&lt;$H97+ROUNDUP(($I97-$H97+1)*$L97,0),2,1),""))</x:f>
      </x:c>
      <x:c r="AU97" s="35" t="str">
        <x:f>IF(OR($A97="",$M97="Yes",$H97="",$I97=""),"",IF(AND(AU$6&gt;=$H97,AU$6&lt;=$I97),IF(AU$6&lt;$H97+ROUNDUP(($I97-$H97+1)*$L97,0),2,1),""))</x:f>
      </x:c>
      <x:c r="AV97" s="35" t="str">
        <x:f>IF(OR($A97="",$M97="Yes",$H97="",$I97=""),"",IF(AND(AV$6&gt;=$H97,AV$6&lt;=$I97),IF(AV$6&lt;$H97+ROUNDUP(($I97-$H97+1)*$L97,0),2,1),""))</x:f>
      </x:c>
      <x:c r="AW97" s="35" t="str">
        <x:f>IF(OR($A97="",$M97="Yes",$H97="",$I97=""),"",IF(AND(AW$6&gt;=$H97,AW$6&lt;=$I97),IF(AW$6&lt;$H97+ROUNDUP(($I97-$H97+1)*$L97,0),2,1),""))</x:f>
      </x:c>
      <x:c r="AX97" s="35" t="str">
        <x:f>IF(OR($A97="",$M97="Yes",$H97="",$I97=""),"",IF(AND(AX$6&gt;=$H97,AX$6&lt;=$I97),IF(AX$6&lt;$H97+ROUNDUP(($I97-$H97+1)*$L97,0),2,1),""))</x:f>
      </x:c>
      <x:c r="AY97" s="35" t="str">
        <x:f>IF(OR($A97="",$M97="Yes",$H97="",$I97=""),"",IF(AND(AY$6&gt;=$H97,AY$6&lt;=$I97),IF(AY$6&lt;$H97+ROUNDUP(($I97-$H97+1)*$L97,0),2,1),""))</x:f>
      </x:c>
      <x:c r="AZ97" s="35" t="str">
        <x:f>IF(OR($A97="",$M97="Yes",$H97="",$I97=""),"",IF(AND(AZ$6&gt;=$H97,AZ$6&lt;=$I97),IF(AZ$6&lt;$H97+ROUNDUP(($I97-$H97+1)*$L97,0),2,1),""))</x:f>
      </x:c>
      <x:c r="BA97" s="35" t="str">
        <x:f>IF(OR($A97="",$M97="Yes",$H97="",$I97=""),"",IF(AND(BA$6&gt;=$H97,BA$6&lt;=$I97),IF(BA$6&lt;$H97+ROUNDUP(($I97-$H97+1)*$L97,0),2,1),""))</x:f>
      </x:c>
      <x:c r="BB97" s="35" t="str">
        <x:f>IF(OR($A97="",$M97="Yes",$H97="",$I97=""),"",IF(AND(BB$6&gt;=$H97,BB$6&lt;=$I97),IF(BB$6&lt;$H97+ROUNDUP(($I97-$H97+1)*$L97,0),2,1),""))</x:f>
      </x:c>
      <x:c r="BC97" s="35" t="str">
        <x:f>IF(OR($A97="",$M97="Yes",$H97="",$I97=""),"",IF(AND(BC$6&gt;=$H97,BC$6&lt;=$I97),IF(BC$6&lt;$H97+ROUNDUP(($I97-$H97+1)*$L97,0),2,1),""))</x:f>
      </x:c>
      <x:c r="BD97" s="35" t="str">
        <x:f>IF(OR($A97="",$M97="Yes",$H97="",$I97=""),"",IF(AND(BD$6&gt;=$H97,BD$6&lt;=$I97),IF(BD$6&lt;$H97+ROUNDUP(($I97-$H97+1)*$L97,0),2,1),""))</x:f>
      </x:c>
      <x:c r="BE97" s="35" t="str">
        <x:f>IF(OR($A97="",$M97="Yes",$H97="",$I97=""),"",IF(AND(BE$6&gt;=$H97,BE$6&lt;=$I97),IF(BE$6&lt;$H97+ROUNDUP(($I97-$H97+1)*$L97,0),2,1),""))</x:f>
      </x:c>
      <x:c r="BF97" s="35" t="str">
        <x:f>IF(OR($A97="",$M97="Yes",$H97="",$I97=""),"",IF(AND(BF$6&gt;=$H97,BF$6&lt;=$I97),IF(BF$6&lt;$H97+ROUNDUP(($I97-$H97+1)*$L97,0),2,1),""))</x:f>
      </x:c>
      <x:c r="BG97" s="35" t="str">
        <x:f>IF(OR($A97="",$M97="Yes",$H97="",$I97=""),"",IF(AND(BG$6&gt;=$H97,BG$6&lt;=$I97),IF(BG$6&lt;$H97+ROUNDUP(($I97-$H97+1)*$L97,0),2,1),""))</x:f>
      </x:c>
      <x:c r="BH97" s="35" t="str">
        <x:f>IF(OR($A97="",$M97="Yes",$H97="",$I97=""),"",IF(AND(BH$6&gt;=$H97,BH$6&lt;=$I97),IF(BH$6&lt;$H97+ROUNDUP(($I97-$H97+1)*$L97,0),2,1),""))</x:f>
      </x:c>
      <x:c r="BI97" s="35" t="str">
        <x:f>IF(OR($A97="",$M97="Yes",$H97="",$I97=""),"",IF(AND(BI$6&gt;=$H97,BI$6&lt;=$I97),IF(BI$6&lt;$H97+ROUNDUP(($I97-$H97+1)*$L97,0),2,1),""))</x:f>
      </x:c>
      <x:c r="BJ97" s="35" t="str">
        <x:f>IF(OR($A97="",$M97="Yes",$H97="",$I97=""),"",IF(AND(BJ$6&gt;=$H97,BJ$6&lt;=$I97),IF(BJ$6&lt;$H97+ROUNDUP(($I97-$H97+1)*$L97,0),2,1),""))</x:f>
      </x:c>
      <x:c r="BK97" s="35" t="str">
        <x:f>IF(OR($A97="",$M97="Yes",$H97="",$I97=""),"",IF(AND(BK$6&gt;=$H97,BK$6&lt;=$I97),IF(BK$6&lt;$H97+ROUNDUP(($I97-$H97+1)*$L97,0),2,1),""))</x:f>
      </x:c>
      <x:c r="BL97" s="35" t="str">
        <x:f>IF(OR($A97="",$M97="Yes",$H97="",$I97=""),"",IF(AND(BL$6&gt;=$H97,BL$6&lt;=$I97),IF(BL$6&lt;$H97+ROUNDUP(($I97-$H97+1)*$L97,0),2,1),""))</x:f>
      </x:c>
      <x:c r="BM97" s="35" t="str">
        <x:f>IF(OR($A97="",$M97="Yes",$H97="",$I97=""),"",IF(AND(BM$6&gt;=$H97,BM$6&lt;=$I97),IF(BM$6&lt;$H97+ROUNDUP(($I97-$H97+1)*$L97,0),2,1),""))</x:f>
      </x:c>
      <x:c r="BN97" s="35" t="str">
        <x:f>IF(OR($A97="",$M97="Yes",$H97="",$I97=""),"",IF(AND(BN$6&gt;=$H97,BN$6&lt;=$I97),IF(BN$6&lt;$H97+ROUNDUP(($I97-$H97+1)*$L97,0),2,1),""))</x:f>
      </x:c>
      <x:c r="BO97" s="35" t="str">
        <x:f>IF(OR($A97="",$M97="Yes",$H97="",$I97=""),"",IF(AND(BO$6&gt;=$H97,BO$6&lt;=$I97),IF(BO$6&lt;$H97+ROUNDUP(($I97-$H97+1)*$L97,0),2,1),""))</x:f>
      </x:c>
      <x:c r="BP97" s="35" t="str">
        <x:f>IF(OR($A97="",$M97="Yes",$H97="",$I97=""),"",IF(AND(BP$6&gt;=$H97,BP$6&lt;=$I97),IF(BP$6&lt;$H97+ROUNDUP(($I97-$H97+1)*$L97,0),2,1),""))</x:f>
      </x:c>
      <x:c r="BQ97" s="35" t="str">
        <x:f>IF(OR($A97="",$M97="Yes",$H97="",$I97=""),"",IF(AND(BQ$6&gt;=$H97,BQ$6&lt;=$I97),IF(BQ$6&lt;$H97+ROUNDUP(($I97-$H97+1)*$L97,0),2,1),""))</x:f>
      </x:c>
      <x:c r="BR97" s="35" t="str">
        <x:f>IF(OR($A97="",$M97="Yes",$H97="",$I97=""),"",IF(AND(BR$6&gt;=$H97,BR$6&lt;=$I97),IF(BR$6&lt;$H97+ROUNDUP(($I97-$H97+1)*$L97,0),2,1),""))</x:f>
      </x:c>
      <x:c r="BS97" s="35" t="str">
        <x:f>IF(OR($A97="",$M97="Yes",$H97="",$I97=""),"",IF(AND(BS$6&gt;=$H97,BS$6&lt;=$I97),IF(BS$6&lt;$H97+ROUNDUP(($I97-$H97+1)*$L97,0),2,1),""))</x:f>
      </x:c>
      <x:c r="BT97" s="35" t="str">
        <x:f>IF(OR($A97="",$M97="Yes",$H97="",$I97=""),"",IF(AND(BT$6&gt;=$H97,BT$6&lt;=$I97),IF(BT$6&lt;$H97+ROUNDUP(($I97-$H97+1)*$L97,0),2,1),""))</x:f>
      </x:c>
      <x:c r="BU97" s="35" t="str">
        <x:f>IF(OR($A97="",$M97="Yes",$H97="",$I97=""),"",IF(AND(BU$6&gt;=$H97,BU$6&lt;=$I97),IF(BU$6&lt;$H97+ROUNDUP(($I97-$H97+1)*$L97,0),2,1),""))</x:f>
      </x:c>
      <x:c r="BV97" s="35" t="str">
        <x:f>IF(OR($A97="",$M97="Yes",$H97="",$I97=""),"",IF(AND(BV$6&gt;=$H97,BV$6&lt;=$I97),IF(BV$6&lt;$H97+ROUNDUP(($I97-$H97+1)*$L97,0),2,1),""))</x:f>
      </x:c>
      <x:c r="BW97" s="35" t="str">
        <x:f>IF(OR($A97="",$M97="Yes",$H97="",$I97=""),"",IF(AND(BW$6&gt;=$H97,BW$6&lt;=$I97),IF(BW$6&lt;$H97+ROUNDUP(($I97-$H97+1)*$L97,0),2,1),""))</x:f>
      </x:c>
      <x:c r="BX97" s="35" t="str">
        <x:f>IF(OR($A97="",$M97="Yes",$H97="",$I97=""),"",IF(AND(BX$6&gt;=$H97,BX$6&lt;=$I97),IF(BX$6&lt;$H97+ROUNDUP(($I97-$H97+1)*$L97,0),2,1),""))</x:f>
      </x:c>
      <x:c r="BY97" s="35" t="str">
        <x:f>IF(OR($A97="",$M97="Yes",$H97="",$I97=""),"",IF(AND(BY$6&gt;=$H97,BY$6&lt;=$I97),IF(BY$6&lt;$H97+ROUNDUP(($I97-$H97+1)*$L97,0),2,1),""))</x:f>
      </x:c>
      <x:c r="BZ97" s="35" t="str">
        <x:f>IF(OR($A97="",$M97="Yes",$H97="",$I97=""),"",IF(AND(BZ$6&gt;=$H97,BZ$6&lt;=$I97),IF(BZ$6&lt;$H97+ROUNDUP(($I97-$H97+1)*$L97,0),2,1),""))</x:f>
      </x:c>
      <x:c r="CA97" s="35" t="str">
        <x:f>IF(OR($A97="",$M97="Yes",$H97="",$I97=""),"",IF(AND(CA$6&gt;=$H97,CA$6&lt;=$I97),IF(CA$6&lt;$H97+ROUNDUP(($I97-$H97+1)*$L97,0),2,1),""))</x:f>
      </x:c>
    </x:row>
    <x:row r="98" ht="24" customHeight="1">
      <x:c r="A98" s="5"/>
      <x:c r="B98" s="5"/>
      <x:c r="C98" s="5"/>
      <x:c r="D98" s="5"/>
      <x:c r="E98" s="5"/>
      <x:c r="F98" s="5"/>
      <x:c r="G98" s="5"/>
      <x:c r="H98" s="10"/>
      <x:c r="I98" s="10"/>
      <x:c r="J98" s="10"/>
      <x:c r="K98" s="10"/>
      <x:c r="L98" s="11"/>
      <x:c r="M98" s="5"/>
      <x:c r="N98" s="16" t="str">
        <x:f>IF(A98="","",IF(M98="Yes","Cancelled",IF(ISBLANK(L98),"Missing %",IF(L98&gt;=1,"Completed",IF(OR(L98&gt;0,NOT(ISBLANK(J98))),"In progress","Not started")))))</x:f>
      </x:c>
      <x:c r="O98" s="16" t="str">
        <x:f>IF(OR(A98="",N98="Completed",N98="Cancelled"),"",IF(ISBLANK(I98),"Missing deadline",IF(I98&lt;'Dashboard'!$B$5,"Overdue",IF(I98='Dashboard'!$B$5,"Due today",IF(I98&lt;='Dashboard'!$B$5+'Dashboard'!$B$6,"Due soon",IF(AND(N98="Not started",H98&lt;'Dashboard'!$B$5),"Starting late",""))))))</x:f>
      </x:c>
      <x:c r="P98" s="5"/>
      <x:c r="Q98" s="16" t="str">
        <x:f>IF(A98="","",IF(COUNTIFS('Tasks &amp; Gantt'!$A$7:$A$155,A98)&gt;1,"Duplicate task ID",IF(COUNTIFS('Campaigns &amp; Budget'!$A$7:$A$8,B98)&lt;&gt;1,"Unknown campaign",IF(OR(ISBLANK(H98),ISBLANK(I98),E98="",ISBLANK(L98)),"Missing dates / PIC / %",IF(OR(L98&lt;0,L98&gt;1),"Invalid completion",IF(I98&lt;H98,"Deadline before start",IF(AND(NOT(ISBLANK(K98)),L98&lt;&gt;1),"Finish entered but not 100%",IF(AND(NOT(ISBLANK(J98)),NOT(ISBLANK(K98)),K98&lt;J98),"Finish before start",""))))))))</x:f>
      </x:c>
      <x:c r="T98" s="35" t="str">
        <x:f>IF(OR($A98="",$M98="Yes",$H98="",$I98=""),"",IF(AND(T$6&gt;=$H98,T$6&lt;=$I98),IF(T$6&lt;$H98+ROUNDUP(($I98-$H98+1)*$L98,0),2,1),""))</x:f>
      </x:c>
      <x:c r="U98" s="35" t="str">
        <x:f>IF(OR($A98="",$M98="Yes",$H98="",$I98=""),"",IF(AND(U$6&gt;=$H98,U$6&lt;=$I98),IF(U$6&lt;$H98+ROUNDUP(($I98-$H98+1)*$L98,0),2,1),""))</x:f>
      </x:c>
      <x:c r="V98" s="35" t="str">
        <x:f>IF(OR($A98="",$M98="Yes",$H98="",$I98=""),"",IF(AND(V$6&gt;=$H98,V$6&lt;=$I98),IF(V$6&lt;$H98+ROUNDUP(($I98-$H98+1)*$L98,0),2,1),""))</x:f>
      </x:c>
      <x:c r="W98" s="35" t="str">
        <x:f>IF(OR($A98="",$M98="Yes",$H98="",$I98=""),"",IF(AND(W$6&gt;=$H98,W$6&lt;=$I98),IF(W$6&lt;$H98+ROUNDUP(($I98-$H98+1)*$L98,0),2,1),""))</x:f>
      </x:c>
      <x:c r="X98" s="35" t="str">
        <x:f>IF(OR($A98="",$M98="Yes",$H98="",$I98=""),"",IF(AND(X$6&gt;=$H98,X$6&lt;=$I98),IF(X$6&lt;$H98+ROUNDUP(($I98-$H98+1)*$L98,0),2,1),""))</x:f>
      </x:c>
      <x:c r="Y98" s="35" t="str">
        <x:f>IF(OR($A98="",$M98="Yes",$H98="",$I98=""),"",IF(AND(Y$6&gt;=$H98,Y$6&lt;=$I98),IF(Y$6&lt;$H98+ROUNDUP(($I98-$H98+1)*$L98,0),2,1),""))</x:f>
      </x:c>
      <x:c r="Z98" s="35" t="str">
        <x:f>IF(OR($A98="",$M98="Yes",$H98="",$I98=""),"",IF(AND(Z$6&gt;=$H98,Z$6&lt;=$I98),IF(Z$6&lt;$H98+ROUNDUP(($I98-$H98+1)*$L98,0),2,1),""))</x:f>
      </x:c>
      <x:c r="AA98" s="35" t="str">
        <x:f>IF(OR($A98="",$M98="Yes",$H98="",$I98=""),"",IF(AND(AA$6&gt;=$H98,AA$6&lt;=$I98),IF(AA$6&lt;$H98+ROUNDUP(($I98-$H98+1)*$L98,0),2,1),""))</x:f>
      </x:c>
      <x:c r="AB98" s="35" t="str">
        <x:f>IF(OR($A98="",$M98="Yes",$H98="",$I98=""),"",IF(AND(AB$6&gt;=$H98,AB$6&lt;=$I98),IF(AB$6&lt;$H98+ROUNDUP(($I98-$H98+1)*$L98,0),2,1),""))</x:f>
      </x:c>
      <x:c r="AC98" s="35" t="str">
        <x:f>IF(OR($A98="",$M98="Yes",$H98="",$I98=""),"",IF(AND(AC$6&gt;=$H98,AC$6&lt;=$I98),IF(AC$6&lt;$H98+ROUNDUP(($I98-$H98+1)*$L98,0),2,1),""))</x:f>
      </x:c>
      <x:c r="AD98" s="35" t="str">
        <x:f>IF(OR($A98="",$M98="Yes",$H98="",$I98=""),"",IF(AND(AD$6&gt;=$H98,AD$6&lt;=$I98),IF(AD$6&lt;$H98+ROUNDUP(($I98-$H98+1)*$L98,0),2,1),""))</x:f>
      </x:c>
      <x:c r="AE98" s="35" t="str">
        <x:f>IF(OR($A98="",$M98="Yes",$H98="",$I98=""),"",IF(AND(AE$6&gt;=$H98,AE$6&lt;=$I98),IF(AE$6&lt;$H98+ROUNDUP(($I98-$H98+1)*$L98,0),2,1),""))</x:f>
      </x:c>
      <x:c r="AF98" s="35" t="str">
        <x:f>IF(OR($A98="",$M98="Yes",$H98="",$I98=""),"",IF(AND(AF$6&gt;=$H98,AF$6&lt;=$I98),IF(AF$6&lt;$H98+ROUNDUP(($I98-$H98+1)*$L98,0),2,1),""))</x:f>
      </x:c>
      <x:c r="AG98" s="35" t="str">
        <x:f>IF(OR($A98="",$M98="Yes",$H98="",$I98=""),"",IF(AND(AG$6&gt;=$H98,AG$6&lt;=$I98),IF(AG$6&lt;$H98+ROUNDUP(($I98-$H98+1)*$L98,0),2,1),""))</x:f>
      </x:c>
      <x:c r="AH98" s="35" t="str">
        <x:f>IF(OR($A98="",$M98="Yes",$H98="",$I98=""),"",IF(AND(AH$6&gt;=$H98,AH$6&lt;=$I98),IF(AH$6&lt;$H98+ROUNDUP(($I98-$H98+1)*$L98,0),2,1),""))</x:f>
      </x:c>
      <x:c r="AI98" s="35" t="str">
        <x:f>IF(OR($A98="",$M98="Yes",$H98="",$I98=""),"",IF(AND(AI$6&gt;=$H98,AI$6&lt;=$I98),IF(AI$6&lt;$H98+ROUNDUP(($I98-$H98+1)*$L98,0),2,1),""))</x:f>
      </x:c>
      <x:c r="AJ98" s="35" t="str">
        <x:f>IF(OR($A98="",$M98="Yes",$H98="",$I98=""),"",IF(AND(AJ$6&gt;=$H98,AJ$6&lt;=$I98),IF(AJ$6&lt;$H98+ROUNDUP(($I98-$H98+1)*$L98,0),2,1),""))</x:f>
      </x:c>
      <x:c r="AK98" s="35" t="str">
        <x:f>IF(OR($A98="",$M98="Yes",$H98="",$I98=""),"",IF(AND(AK$6&gt;=$H98,AK$6&lt;=$I98),IF(AK$6&lt;$H98+ROUNDUP(($I98-$H98+1)*$L98,0),2,1),""))</x:f>
      </x:c>
      <x:c r="AL98" s="35" t="str">
        <x:f>IF(OR($A98="",$M98="Yes",$H98="",$I98=""),"",IF(AND(AL$6&gt;=$H98,AL$6&lt;=$I98),IF(AL$6&lt;$H98+ROUNDUP(($I98-$H98+1)*$L98,0),2,1),""))</x:f>
      </x:c>
      <x:c r="AM98" s="35" t="str">
        <x:f>IF(OR($A98="",$M98="Yes",$H98="",$I98=""),"",IF(AND(AM$6&gt;=$H98,AM$6&lt;=$I98),IF(AM$6&lt;$H98+ROUNDUP(($I98-$H98+1)*$L98,0),2,1),""))</x:f>
      </x:c>
      <x:c r="AN98" s="35" t="str">
        <x:f>IF(OR($A98="",$M98="Yes",$H98="",$I98=""),"",IF(AND(AN$6&gt;=$H98,AN$6&lt;=$I98),IF(AN$6&lt;$H98+ROUNDUP(($I98-$H98+1)*$L98,0),2,1),""))</x:f>
      </x:c>
      <x:c r="AO98" s="35" t="str">
        <x:f>IF(OR($A98="",$M98="Yes",$H98="",$I98=""),"",IF(AND(AO$6&gt;=$H98,AO$6&lt;=$I98),IF(AO$6&lt;$H98+ROUNDUP(($I98-$H98+1)*$L98,0),2,1),""))</x:f>
      </x:c>
      <x:c r="AP98" s="35" t="str">
        <x:f>IF(OR($A98="",$M98="Yes",$H98="",$I98=""),"",IF(AND(AP$6&gt;=$H98,AP$6&lt;=$I98),IF(AP$6&lt;$H98+ROUNDUP(($I98-$H98+1)*$L98,0),2,1),""))</x:f>
      </x:c>
      <x:c r="AQ98" s="35" t="str">
        <x:f>IF(OR($A98="",$M98="Yes",$H98="",$I98=""),"",IF(AND(AQ$6&gt;=$H98,AQ$6&lt;=$I98),IF(AQ$6&lt;$H98+ROUNDUP(($I98-$H98+1)*$L98,0),2,1),""))</x:f>
      </x:c>
      <x:c r="AR98" s="35" t="str">
        <x:f>IF(OR($A98="",$M98="Yes",$H98="",$I98=""),"",IF(AND(AR$6&gt;=$H98,AR$6&lt;=$I98),IF(AR$6&lt;$H98+ROUNDUP(($I98-$H98+1)*$L98,0),2,1),""))</x:f>
      </x:c>
      <x:c r="AS98" s="35" t="str">
        <x:f>IF(OR($A98="",$M98="Yes",$H98="",$I98=""),"",IF(AND(AS$6&gt;=$H98,AS$6&lt;=$I98),IF(AS$6&lt;$H98+ROUNDUP(($I98-$H98+1)*$L98,0),2,1),""))</x:f>
      </x:c>
      <x:c r="AT98" s="35" t="str">
        <x:f>IF(OR($A98="",$M98="Yes",$H98="",$I98=""),"",IF(AND(AT$6&gt;=$H98,AT$6&lt;=$I98),IF(AT$6&lt;$H98+ROUNDUP(($I98-$H98+1)*$L98,0),2,1),""))</x:f>
      </x:c>
      <x:c r="AU98" s="35" t="str">
        <x:f>IF(OR($A98="",$M98="Yes",$H98="",$I98=""),"",IF(AND(AU$6&gt;=$H98,AU$6&lt;=$I98),IF(AU$6&lt;$H98+ROUNDUP(($I98-$H98+1)*$L98,0),2,1),""))</x:f>
      </x:c>
      <x:c r="AV98" s="35" t="str">
        <x:f>IF(OR($A98="",$M98="Yes",$H98="",$I98=""),"",IF(AND(AV$6&gt;=$H98,AV$6&lt;=$I98),IF(AV$6&lt;$H98+ROUNDUP(($I98-$H98+1)*$L98,0),2,1),""))</x:f>
      </x:c>
      <x:c r="AW98" s="35" t="str">
        <x:f>IF(OR($A98="",$M98="Yes",$H98="",$I98=""),"",IF(AND(AW$6&gt;=$H98,AW$6&lt;=$I98),IF(AW$6&lt;$H98+ROUNDUP(($I98-$H98+1)*$L98,0),2,1),""))</x:f>
      </x:c>
      <x:c r="AX98" s="35" t="str">
        <x:f>IF(OR($A98="",$M98="Yes",$H98="",$I98=""),"",IF(AND(AX$6&gt;=$H98,AX$6&lt;=$I98),IF(AX$6&lt;$H98+ROUNDUP(($I98-$H98+1)*$L98,0),2,1),""))</x:f>
      </x:c>
      <x:c r="AY98" s="35" t="str">
        <x:f>IF(OR($A98="",$M98="Yes",$H98="",$I98=""),"",IF(AND(AY$6&gt;=$H98,AY$6&lt;=$I98),IF(AY$6&lt;$H98+ROUNDUP(($I98-$H98+1)*$L98,0),2,1),""))</x:f>
      </x:c>
      <x:c r="AZ98" s="35" t="str">
        <x:f>IF(OR($A98="",$M98="Yes",$H98="",$I98=""),"",IF(AND(AZ$6&gt;=$H98,AZ$6&lt;=$I98),IF(AZ$6&lt;$H98+ROUNDUP(($I98-$H98+1)*$L98,0),2,1),""))</x:f>
      </x:c>
      <x:c r="BA98" s="35" t="str">
        <x:f>IF(OR($A98="",$M98="Yes",$H98="",$I98=""),"",IF(AND(BA$6&gt;=$H98,BA$6&lt;=$I98),IF(BA$6&lt;$H98+ROUNDUP(($I98-$H98+1)*$L98,0),2,1),""))</x:f>
      </x:c>
      <x:c r="BB98" s="35" t="str">
        <x:f>IF(OR($A98="",$M98="Yes",$H98="",$I98=""),"",IF(AND(BB$6&gt;=$H98,BB$6&lt;=$I98),IF(BB$6&lt;$H98+ROUNDUP(($I98-$H98+1)*$L98,0),2,1),""))</x:f>
      </x:c>
      <x:c r="BC98" s="35" t="str">
        <x:f>IF(OR($A98="",$M98="Yes",$H98="",$I98=""),"",IF(AND(BC$6&gt;=$H98,BC$6&lt;=$I98),IF(BC$6&lt;$H98+ROUNDUP(($I98-$H98+1)*$L98,0),2,1),""))</x:f>
      </x:c>
      <x:c r="BD98" s="35" t="str">
        <x:f>IF(OR($A98="",$M98="Yes",$H98="",$I98=""),"",IF(AND(BD$6&gt;=$H98,BD$6&lt;=$I98),IF(BD$6&lt;$H98+ROUNDUP(($I98-$H98+1)*$L98,0),2,1),""))</x:f>
      </x:c>
      <x:c r="BE98" s="35" t="str">
        <x:f>IF(OR($A98="",$M98="Yes",$H98="",$I98=""),"",IF(AND(BE$6&gt;=$H98,BE$6&lt;=$I98),IF(BE$6&lt;$H98+ROUNDUP(($I98-$H98+1)*$L98,0),2,1),""))</x:f>
      </x:c>
      <x:c r="BF98" s="35" t="str">
        <x:f>IF(OR($A98="",$M98="Yes",$H98="",$I98=""),"",IF(AND(BF$6&gt;=$H98,BF$6&lt;=$I98),IF(BF$6&lt;$H98+ROUNDUP(($I98-$H98+1)*$L98,0),2,1),""))</x:f>
      </x:c>
      <x:c r="BG98" s="35" t="str">
        <x:f>IF(OR($A98="",$M98="Yes",$H98="",$I98=""),"",IF(AND(BG$6&gt;=$H98,BG$6&lt;=$I98),IF(BG$6&lt;$H98+ROUNDUP(($I98-$H98+1)*$L98,0),2,1),""))</x:f>
      </x:c>
      <x:c r="BH98" s="35" t="str">
        <x:f>IF(OR($A98="",$M98="Yes",$H98="",$I98=""),"",IF(AND(BH$6&gt;=$H98,BH$6&lt;=$I98),IF(BH$6&lt;$H98+ROUNDUP(($I98-$H98+1)*$L98,0),2,1),""))</x:f>
      </x:c>
      <x:c r="BI98" s="35" t="str">
        <x:f>IF(OR($A98="",$M98="Yes",$H98="",$I98=""),"",IF(AND(BI$6&gt;=$H98,BI$6&lt;=$I98),IF(BI$6&lt;$H98+ROUNDUP(($I98-$H98+1)*$L98,0),2,1),""))</x:f>
      </x:c>
      <x:c r="BJ98" s="35" t="str">
        <x:f>IF(OR($A98="",$M98="Yes",$H98="",$I98=""),"",IF(AND(BJ$6&gt;=$H98,BJ$6&lt;=$I98),IF(BJ$6&lt;$H98+ROUNDUP(($I98-$H98+1)*$L98,0),2,1),""))</x:f>
      </x:c>
      <x:c r="BK98" s="35" t="str">
        <x:f>IF(OR($A98="",$M98="Yes",$H98="",$I98=""),"",IF(AND(BK$6&gt;=$H98,BK$6&lt;=$I98),IF(BK$6&lt;$H98+ROUNDUP(($I98-$H98+1)*$L98,0),2,1),""))</x:f>
      </x:c>
      <x:c r="BL98" s="35" t="str">
        <x:f>IF(OR($A98="",$M98="Yes",$H98="",$I98=""),"",IF(AND(BL$6&gt;=$H98,BL$6&lt;=$I98),IF(BL$6&lt;$H98+ROUNDUP(($I98-$H98+1)*$L98,0),2,1),""))</x:f>
      </x:c>
      <x:c r="BM98" s="35" t="str">
        <x:f>IF(OR($A98="",$M98="Yes",$H98="",$I98=""),"",IF(AND(BM$6&gt;=$H98,BM$6&lt;=$I98),IF(BM$6&lt;$H98+ROUNDUP(($I98-$H98+1)*$L98,0),2,1),""))</x:f>
      </x:c>
      <x:c r="BN98" s="35" t="str">
        <x:f>IF(OR($A98="",$M98="Yes",$H98="",$I98=""),"",IF(AND(BN$6&gt;=$H98,BN$6&lt;=$I98),IF(BN$6&lt;$H98+ROUNDUP(($I98-$H98+1)*$L98,0),2,1),""))</x:f>
      </x:c>
      <x:c r="BO98" s="35" t="str">
        <x:f>IF(OR($A98="",$M98="Yes",$H98="",$I98=""),"",IF(AND(BO$6&gt;=$H98,BO$6&lt;=$I98),IF(BO$6&lt;$H98+ROUNDUP(($I98-$H98+1)*$L98,0),2,1),""))</x:f>
      </x:c>
      <x:c r="BP98" s="35" t="str">
        <x:f>IF(OR($A98="",$M98="Yes",$H98="",$I98=""),"",IF(AND(BP$6&gt;=$H98,BP$6&lt;=$I98),IF(BP$6&lt;$H98+ROUNDUP(($I98-$H98+1)*$L98,0),2,1),""))</x:f>
      </x:c>
      <x:c r="BQ98" s="35" t="str">
        <x:f>IF(OR($A98="",$M98="Yes",$H98="",$I98=""),"",IF(AND(BQ$6&gt;=$H98,BQ$6&lt;=$I98),IF(BQ$6&lt;$H98+ROUNDUP(($I98-$H98+1)*$L98,0),2,1),""))</x:f>
      </x:c>
      <x:c r="BR98" s="35" t="str">
        <x:f>IF(OR($A98="",$M98="Yes",$H98="",$I98=""),"",IF(AND(BR$6&gt;=$H98,BR$6&lt;=$I98),IF(BR$6&lt;$H98+ROUNDUP(($I98-$H98+1)*$L98,0),2,1),""))</x:f>
      </x:c>
      <x:c r="BS98" s="35" t="str">
        <x:f>IF(OR($A98="",$M98="Yes",$H98="",$I98=""),"",IF(AND(BS$6&gt;=$H98,BS$6&lt;=$I98),IF(BS$6&lt;$H98+ROUNDUP(($I98-$H98+1)*$L98,0),2,1),""))</x:f>
      </x:c>
      <x:c r="BT98" s="35" t="str">
        <x:f>IF(OR($A98="",$M98="Yes",$H98="",$I98=""),"",IF(AND(BT$6&gt;=$H98,BT$6&lt;=$I98),IF(BT$6&lt;$H98+ROUNDUP(($I98-$H98+1)*$L98,0),2,1),""))</x:f>
      </x:c>
      <x:c r="BU98" s="35" t="str">
        <x:f>IF(OR($A98="",$M98="Yes",$H98="",$I98=""),"",IF(AND(BU$6&gt;=$H98,BU$6&lt;=$I98),IF(BU$6&lt;$H98+ROUNDUP(($I98-$H98+1)*$L98,0),2,1),""))</x:f>
      </x:c>
      <x:c r="BV98" s="35" t="str">
        <x:f>IF(OR($A98="",$M98="Yes",$H98="",$I98=""),"",IF(AND(BV$6&gt;=$H98,BV$6&lt;=$I98),IF(BV$6&lt;$H98+ROUNDUP(($I98-$H98+1)*$L98,0),2,1),""))</x:f>
      </x:c>
      <x:c r="BW98" s="35" t="str">
        <x:f>IF(OR($A98="",$M98="Yes",$H98="",$I98=""),"",IF(AND(BW$6&gt;=$H98,BW$6&lt;=$I98),IF(BW$6&lt;$H98+ROUNDUP(($I98-$H98+1)*$L98,0),2,1),""))</x:f>
      </x:c>
      <x:c r="BX98" s="35" t="str">
        <x:f>IF(OR($A98="",$M98="Yes",$H98="",$I98=""),"",IF(AND(BX$6&gt;=$H98,BX$6&lt;=$I98),IF(BX$6&lt;$H98+ROUNDUP(($I98-$H98+1)*$L98,0),2,1),""))</x:f>
      </x:c>
      <x:c r="BY98" s="35" t="str">
        <x:f>IF(OR($A98="",$M98="Yes",$H98="",$I98=""),"",IF(AND(BY$6&gt;=$H98,BY$6&lt;=$I98),IF(BY$6&lt;$H98+ROUNDUP(($I98-$H98+1)*$L98,0),2,1),""))</x:f>
      </x:c>
      <x:c r="BZ98" s="35" t="str">
        <x:f>IF(OR($A98="",$M98="Yes",$H98="",$I98=""),"",IF(AND(BZ$6&gt;=$H98,BZ$6&lt;=$I98),IF(BZ$6&lt;$H98+ROUNDUP(($I98-$H98+1)*$L98,0),2,1),""))</x:f>
      </x:c>
      <x:c r="CA98" s="35" t="str">
        <x:f>IF(OR($A98="",$M98="Yes",$H98="",$I98=""),"",IF(AND(CA$6&gt;=$H98,CA$6&lt;=$I98),IF(CA$6&lt;$H98+ROUNDUP(($I98-$H98+1)*$L98,0),2,1),""))</x:f>
      </x:c>
    </x:row>
    <x:row r="99" ht="24" customHeight="1">
      <x:c r="A99" s="5"/>
      <x:c r="B99" s="5"/>
      <x:c r="C99" s="5"/>
      <x:c r="D99" s="5"/>
      <x:c r="E99" s="5"/>
      <x:c r="F99" s="5"/>
      <x:c r="G99" s="5"/>
      <x:c r="H99" s="10"/>
      <x:c r="I99" s="10"/>
      <x:c r="J99" s="10"/>
      <x:c r="K99" s="10"/>
      <x:c r="L99" s="11"/>
      <x:c r="M99" s="5"/>
      <x:c r="N99" s="16" t="str">
        <x:f>IF(A99="","",IF(M99="Yes","Cancelled",IF(ISBLANK(L99),"Missing %",IF(L99&gt;=1,"Completed",IF(OR(L99&gt;0,NOT(ISBLANK(J99))),"In progress","Not started")))))</x:f>
      </x:c>
      <x:c r="O99" s="16" t="str">
        <x:f>IF(OR(A99="",N99="Completed",N99="Cancelled"),"",IF(ISBLANK(I99),"Missing deadline",IF(I99&lt;'Dashboard'!$B$5,"Overdue",IF(I99='Dashboard'!$B$5,"Due today",IF(I99&lt;='Dashboard'!$B$5+'Dashboard'!$B$6,"Due soon",IF(AND(N99="Not started",H99&lt;'Dashboard'!$B$5),"Starting late",""))))))</x:f>
      </x:c>
      <x:c r="P99" s="5"/>
      <x:c r="Q99" s="16" t="str">
        <x:f>IF(A99="","",IF(COUNTIFS('Tasks &amp; Gantt'!$A$7:$A$155,A99)&gt;1,"Duplicate task ID",IF(COUNTIFS('Campaigns &amp; Budget'!$A$7:$A$8,B99)&lt;&gt;1,"Unknown campaign",IF(OR(ISBLANK(H99),ISBLANK(I99),E99="",ISBLANK(L99)),"Missing dates / PIC / %",IF(OR(L99&lt;0,L99&gt;1),"Invalid completion",IF(I99&lt;H99,"Deadline before start",IF(AND(NOT(ISBLANK(K99)),L99&lt;&gt;1),"Finish entered but not 100%",IF(AND(NOT(ISBLANK(J99)),NOT(ISBLANK(K99)),K99&lt;J99),"Finish before start",""))))))))</x:f>
      </x:c>
      <x:c r="T99" s="35" t="str">
        <x:f>IF(OR($A99="",$M99="Yes",$H99="",$I99=""),"",IF(AND(T$6&gt;=$H99,T$6&lt;=$I99),IF(T$6&lt;$H99+ROUNDUP(($I99-$H99+1)*$L99,0),2,1),""))</x:f>
      </x:c>
      <x:c r="U99" s="35" t="str">
        <x:f>IF(OR($A99="",$M99="Yes",$H99="",$I99=""),"",IF(AND(U$6&gt;=$H99,U$6&lt;=$I99),IF(U$6&lt;$H99+ROUNDUP(($I99-$H99+1)*$L99,0),2,1),""))</x:f>
      </x:c>
      <x:c r="V99" s="35" t="str">
        <x:f>IF(OR($A99="",$M99="Yes",$H99="",$I99=""),"",IF(AND(V$6&gt;=$H99,V$6&lt;=$I99),IF(V$6&lt;$H99+ROUNDUP(($I99-$H99+1)*$L99,0),2,1),""))</x:f>
      </x:c>
      <x:c r="W99" s="35" t="str">
        <x:f>IF(OR($A99="",$M99="Yes",$H99="",$I99=""),"",IF(AND(W$6&gt;=$H99,W$6&lt;=$I99),IF(W$6&lt;$H99+ROUNDUP(($I99-$H99+1)*$L99,0),2,1),""))</x:f>
      </x:c>
      <x:c r="X99" s="35" t="str">
        <x:f>IF(OR($A99="",$M99="Yes",$H99="",$I99=""),"",IF(AND(X$6&gt;=$H99,X$6&lt;=$I99),IF(X$6&lt;$H99+ROUNDUP(($I99-$H99+1)*$L99,0),2,1),""))</x:f>
      </x:c>
      <x:c r="Y99" s="35" t="str">
        <x:f>IF(OR($A99="",$M99="Yes",$H99="",$I99=""),"",IF(AND(Y$6&gt;=$H99,Y$6&lt;=$I99),IF(Y$6&lt;$H99+ROUNDUP(($I99-$H99+1)*$L99,0),2,1),""))</x:f>
      </x:c>
      <x:c r="Z99" s="35" t="str">
        <x:f>IF(OR($A99="",$M99="Yes",$H99="",$I99=""),"",IF(AND(Z$6&gt;=$H99,Z$6&lt;=$I99),IF(Z$6&lt;$H99+ROUNDUP(($I99-$H99+1)*$L99,0),2,1),""))</x:f>
      </x:c>
      <x:c r="AA99" s="35" t="str">
        <x:f>IF(OR($A99="",$M99="Yes",$H99="",$I99=""),"",IF(AND(AA$6&gt;=$H99,AA$6&lt;=$I99),IF(AA$6&lt;$H99+ROUNDUP(($I99-$H99+1)*$L99,0),2,1),""))</x:f>
      </x:c>
      <x:c r="AB99" s="35" t="str">
        <x:f>IF(OR($A99="",$M99="Yes",$H99="",$I99=""),"",IF(AND(AB$6&gt;=$H99,AB$6&lt;=$I99),IF(AB$6&lt;$H99+ROUNDUP(($I99-$H99+1)*$L99,0),2,1),""))</x:f>
      </x:c>
      <x:c r="AC99" s="35" t="str">
        <x:f>IF(OR($A99="",$M99="Yes",$H99="",$I99=""),"",IF(AND(AC$6&gt;=$H99,AC$6&lt;=$I99),IF(AC$6&lt;$H99+ROUNDUP(($I99-$H99+1)*$L99,0),2,1),""))</x:f>
      </x:c>
      <x:c r="AD99" s="35" t="str">
        <x:f>IF(OR($A99="",$M99="Yes",$H99="",$I99=""),"",IF(AND(AD$6&gt;=$H99,AD$6&lt;=$I99),IF(AD$6&lt;$H99+ROUNDUP(($I99-$H99+1)*$L99,0),2,1),""))</x:f>
      </x:c>
      <x:c r="AE99" s="35" t="str">
        <x:f>IF(OR($A99="",$M99="Yes",$H99="",$I99=""),"",IF(AND(AE$6&gt;=$H99,AE$6&lt;=$I99),IF(AE$6&lt;$H99+ROUNDUP(($I99-$H99+1)*$L99,0),2,1),""))</x:f>
      </x:c>
      <x:c r="AF99" s="35" t="str">
        <x:f>IF(OR($A99="",$M99="Yes",$H99="",$I99=""),"",IF(AND(AF$6&gt;=$H99,AF$6&lt;=$I99),IF(AF$6&lt;$H99+ROUNDUP(($I99-$H99+1)*$L99,0),2,1),""))</x:f>
      </x:c>
      <x:c r="AG99" s="35" t="str">
        <x:f>IF(OR($A99="",$M99="Yes",$H99="",$I99=""),"",IF(AND(AG$6&gt;=$H99,AG$6&lt;=$I99),IF(AG$6&lt;$H99+ROUNDUP(($I99-$H99+1)*$L99,0),2,1),""))</x:f>
      </x:c>
      <x:c r="AH99" s="35" t="str">
        <x:f>IF(OR($A99="",$M99="Yes",$H99="",$I99=""),"",IF(AND(AH$6&gt;=$H99,AH$6&lt;=$I99),IF(AH$6&lt;$H99+ROUNDUP(($I99-$H99+1)*$L99,0),2,1),""))</x:f>
      </x:c>
      <x:c r="AI99" s="35" t="str">
        <x:f>IF(OR($A99="",$M99="Yes",$H99="",$I99=""),"",IF(AND(AI$6&gt;=$H99,AI$6&lt;=$I99),IF(AI$6&lt;$H99+ROUNDUP(($I99-$H99+1)*$L99,0),2,1),""))</x:f>
      </x:c>
      <x:c r="AJ99" s="35" t="str">
        <x:f>IF(OR($A99="",$M99="Yes",$H99="",$I99=""),"",IF(AND(AJ$6&gt;=$H99,AJ$6&lt;=$I99),IF(AJ$6&lt;$H99+ROUNDUP(($I99-$H99+1)*$L99,0),2,1),""))</x:f>
      </x:c>
      <x:c r="AK99" s="35" t="str">
        <x:f>IF(OR($A99="",$M99="Yes",$H99="",$I99=""),"",IF(AND(AK$6&gt;=$H99,AK$6&lt;=$I99),IF(AK$6&lt;$H99+ROUNDUP(($I99-$H99+1)*$L99,0),2,1),""))</x:f>
      </x:c>
      <x:c r="AL99" s="35" t="str">
        <x:f>IF(OR($A99="",$M99="Yes",$H99="",$I99=""),"",IF(AND(AL$6&gt;=$H99,AL$6&lt;=$I99),IF(AL$6&lt;$H99+ROUNDUP(($I99-$H99+1)*$L99,0),2,1),""))</x:f>
      </x:c>
      <x:c r="AM99" s="35" t="str">
        <x:f>IF(OR($A99="",$M99="Yes",$H99="",$I99=""),"",IF(AND(AM$6&gt;=$H99,AM$6&lt;=$I99),IF(AM$6&lt;$H99+ROUNDUP(($I99-$H99+1)*$L99,0),2,1),""))</x:f>
      </x:c>
      <x:c r="AN99" s="35" t="str">
        <x:f>IF(OR($A99="",$M99="Yes",$H99="",$I99=""),"",IF(AND(AN$6&gt;=$H99,AN$6&lt;=$I99),IF(AN$6&lt;$H99+ROUNDUP(($I99-$H99+1)*$L99,0),2,1),""))</x:f>
      </x:c>
      <x:c r="AO99" s="35" t="str">
        <x:f>IF(OR($A99="",$M99="Yes",$H99="",$I99=""),"",IF(AND(AO$6&gt;=$H99,AO$6&lt;=$I99),IF(AO$6&lt;$H99+ROUNDUP(($I99-$H99+1)*$L99,0),2,1),""))</x:f>
      </x:c>
      <x:c r="AP99" s="35" t="str">
        <x:f>IF(OR($A99="",$M99="Yes",$H99="",$I99=""),"",IF(AND(AP$6&gt;=$H99,AP$6&lt;=$I99),IF(AP$6&lt;$H99+ROUNDUP(($I99-$H99+1)*$L99,0),2,1),""))</x:f>
      </x:c>
      <x:c r="AQ99" s="35" t="str">
        <x:f>IF(OR($A99="",$M99="Yes",$H99="",$I99=""),"",IF(AND(AQ$6&gt;=$H99,AQ$6&lt;=$I99),IF(AQ$6&lt;$H99+ROUNDUP(($I99-$H99+1)*$L99,0),2,1),""))</x:f>
      </x:c>
      <x:c r="AR99" s="35" t="str">
        <x:f>IF(OR($A99="",$M99="Yes",$H99="",$I99=""),"",IF(AND(AR$6&gt;=$H99,AR$6&lt;=$I99),IF(AR$6&lt;$H99+ROUNDUP(($I99-$H99+1)*$L99,0),2,1),""))</x:f>
      </x:c>
      <x:c r="AS99" s="35" t="str">
        <x:f>IF(OR($A99="",$M99="Yes",$H99="",$I99=""),"",IF(AND(AS$6&gt;=$H99,AS$6&lt;=$I99),IF(AS$6&lt;$H99+ROUNDUP(($I99-$H99+1)*$L99,0),2,1),""))</x:f>
      </x:c>
      <x:c r="AT99" s="35" t="str">
        <x:f>IF(OR($A99="",$M99="Yes",$H99="",$I99=""),"",IF(AND(AT$6&gt;=$H99,AT$6&lt;=$I99),IF(AT$6&lt;$H99+ROUNDUP(($I99-$H99+1)*$L99,0),2,1),""))</x:f>
      </x:c>
      <x:c r="AU99" s="35" t="str">
        <x:f>IF(OR($A99="",$M99="Yes",$H99="",$I99=""),"",IF(AND(AU$6&gt;=$H99,AU$6&lt;=$I99),IF(AU$6&lt;$H99+ROUNDUP(($I99-$H99+1)*$L99,0),2,1),""))</x:f>
      </x:c>
      <x:c r="AV99" s="35" t="str">
        <x:f>IF(OR($A99="",$M99="Yes",$H99="",$I99=""),"",IF(AND(AV$6&gt;=$H99,AV$6&lt;=$I99),IF(AV$6&lt;$H99+ROUNDUP(($I99-$H99+1)*$L99,0),2,1),""))</x:f>
      </x:c>
      <x:c r="AW99" s="35" t="str">
        <x:f>IF(OR($A99="",$M99="Yes",$H99="",$I99=""),"",IF(AND(AW$6&gt;=$H99,AW$6&lt;=$I99),IF(AW$6&lt;$H99+ROUNDUP(($I99-$H99+1)*$L99,0),2,1),""))</x:f>
      </x:c>
      <x:c r="AX99" s="35" t="str">
        <x:f>IF(OR($A99="",$M99="Yes",$H99="",$I99=""),"",IF(AND(AX$6&gt;=$H99,AX$6&lt;=$I99),IF(AX$6&lt;$H99+ROUNDUP(($I99-$H99+1)*$L99,0),2,1),""))</x:f>
      </x:c>
      <x:c r="AY99" s="35" t="str">
        <x:f>IF(OR($A99="",$M99="Yes",$H99="",$I99=""),"",IF(AND(AY$6&gt;=$H99,AY$6&lt;=$I99),IF(AY$6&lt;$H99+ROUNDUP(($I99-$H99+1)*$L99,0),2,1),""))</x:f>
      </x:c>
      <x:c r="AZ99" s="35" t="str">
        <x:f>IF(OR($A99="",$M99="Yes",$H99="",$I99=""),"",IF(AND(AZ$6&gt;=$H99,AZ$6&lt;=$I99),IF(AZ$6&lt;$H99+ROUNDUP(($I99-$H99+1)*$L99,0),2,1),""))</x:f>
      </x:c>
      <x:c r="BA99" s="35" t="str">
        <x:f>IF(OR($A99="",$M99="Yes",$H99="",$I99=""),"",IF(AND(BA$6&gt;=$H99,BA$6&lt;=$I99),IF(BA$6&lt;$H99+ROUNDUP(($I99-$H99+1)*$L99,0),2,1),""))</x:f>
      </x:c>
      <x:c r="BB99" s="35" t="str">
        <x:f>IF(OR($A99="",$M99="Yes",$H99="",$I99=""),"",IF(AND(BB$6&gt;=$H99,BB$6&lt;=$I99),IF(BB$6&lt;$H99+ROUNDUP(($I99-$H99+1)*$L99,0),2,1),""))</x:f>
      </x:c>
      <x:c r="BC99" s="35" t="str">
        <x:f>IF(OR($A99="",$M99="Yes",$H99="",$I99=""),"",IF(AND(BC$6&gt;=$H99,BC$6&lt;=$I99),IF(BC$6&lt;$H99+ROUNDUP(($I99-$H99+1)*$L99,0),2,1),""))</x:f>
      </x:c>
      <x:c r="BD99" s="35" t="str">
        <x:f>IF(OR($A99="",$M99="Yes",$H99="",$I99=""),"",IF(AND(BD$6&gt;=$H99,BD$6&lt;=$I99),IF(BD$6&lt;$H99+ROUNDUP(($I99-$H99+1)*$L99,0),2,1),""))</x:f>
      </x:c>
      <x:c r="BE99" s="35" t="str">
        <x:f>IF(OR($A99="",$M99="Yes",$H99="",$I99=""),"",IF(AND(BE$6&gt;=$H99,BE$6&lt;=$I99),IF(BE$6&lt;$H99+ROUNDUP(($I99-$H99+1)*$L99,0),2,1),""))</x:f>
      </x:c>
      <x:c r="BF99" s="35" t="str">
        <x:f>IF(OR($A99="",$M99="Yes",$H99="",$I99=""),"",IF(AND(BF$6&gt;=$H99,BF$6&lt;=$I99),IF(BF$6&lt;$H99+ROUNDUP(($I99-$H99+1)*$L99,0),2,1),""))</x:f>
      </x:c>
      <x:c r="BG99" s="35" t="str">
        <x:f>IF(OR($A99="",$M99="Yes",$H99="",$I99=""),"",IF(AND(BG$6&gt;=$H99,BG$6&lt;=$I99),IF(BG$6&lt;$H99+ROUNDUP(($I99-$H99+1)*$L99,0),2,1),""))</x:f>
      </x:c>
      <x:c r="BH99" s="35" t="str">
        <x:f>IF(OR($A99="",$M99="Yes",$H99="",$I99=""),"",IF(AND(BH$6&gt;=$H99,BH$6&lt;=$I99),IF(BH$6&lt;$H99+ROUNDUP(($I99-$H99+1)*$L99,0),2,1),""))</x:f>
      </x:c>
      <x:c r="BI99" s="35" t="str">
        <x:f>IF(OR($A99="",$M99="Yes",$H99="",$I99=""),"",IF(AND(BI$6&gt;=$H99,BI$6&lt;=$I99),IF(BI$6&lt;$H99+ROUNDUP(($I99-$H99+1)*$L99,0),2,1),""))</x:f>
      </x:c>
      <x:c r="BJ99" s="35" t="str">
        <x:f>IF(OR($A99="",$M99="Yes",$H99="",$I99=""),"",IF(AND(BJ$6&gt;=$H99,BJ$6&lt;=$I99),IF(BJ$6&lt;$H99+ROUNDUP(($I99-$H99+1)*$L99,0),2,1),""))</x:f>
      </x:c>
      <x:c r="BK99" s="35" t="str">
        <x:f>IF(OR($A99="",$M99="Yes",$H99="",$I99=""),"",IF(AND(BK$6&gt;=$H99,BK$6&lt;=$I99),IF(BK$6&lt;$H99+ROUNDUP(($I99-$H99+1)*$L99,0),2,1),""))</x:f>
      </x:c>
      <x:c r="BL99" s="35" t="str">
        <x:f>IF(OR($A99="",$M99="Yes",$H99="",$I99=""),"",IF(AND(BL$6&gt;=$H99,BL$6&lt;=$I99),IF(BL$6&lt;$H99+ROUNDUP(($I99-$H99+1)*$L99,0),2,1),""))</x:f>
      </x:c>
      <x:c r="BM99" s="35" t="str">
        <x:f>IF(OR($A99="",$M99="Yes",$H99="",$I99=""),"",IF(AND(BM$6&gt;=$H99,BM$6&lt;=$I99),IF(BM$6&lt;$H99+ROUNDUP(($I99-$H99+1)*$L99,0),2,1),""))</x:f>
      </x:c>
      <x:c r="BN99" s="35" t="str">
        <x:f>IF(OR($A99="",$M99="Yes",$H99="",$I99=""),"",IF(AND(BN$6&gt;=$H99,BN$6&lt;=$I99),IF(BN$6&lt;$H99+ROUNDUP(($I99-$H99+1)*$L99,0),2,1),""))</x:f>
      </x:c>
      <x:c r="BO99" s="35" t="str">
        <x:f>IF(OR($A99="",$M99="Yes",$H99="",$I99=""),"",IF(AND(BO$6&gt;=$H99,BO$6&lt;=$I99),IF(BO$6&lt;$H99+ROUNDUP(($I99-$H99+1)*$L99,0),2,1),""))</x:f>
      </x:c>
      <x:c r="BP99" s="35" t="str">
        <x:f>IF(OR($A99="",$M99="Yes",$H99="",$I99=""),"",IF(AND(BP$6&gt;=$H99,BP$6&lt;=$I99),IF(BP$6&lt;$H99+ROUNDUP(($I99-$H99+1)*$L99,0),2,1),""))</x:f>
      </x:c>
      <x:c r="BQ99" s="35" t="str">
        <x:f>IF(OR($A99="",$M99="Yes",$H99="",$I99=""),"",IF(AND(BQ$6&gt;=$H99,BQ$6&lt;=$I99),IF(BQ$6&lt;$H99+ROUNDUP(($I99-$H99+1)*$L99,0),2,1),""))</x:f>
      </x:c>
      <x:c r="BR99" s="35" t="str">
        <x:f>IF(OR($A99="",$M99="Yes",$H99="",$I99=""),"",IF(AND(BR$6&gt;=$H99,BR$6&lt;=$I99),IF(BR$6&lt;$H99+ROUNDUP(($I99-$H99+1)*$L99,0),2,1),""))</x:f>
      </x:c>
      <x:c r="BS99" s="35" t="str">
        <x:f>IF(OR($A99="",$M99="Yes",$H99="",$I99=""),"",IF(AND(BS$6&gt;=$H99,BS$6&lt;=$I99),IF(BS$6&lt;$H99+ROUNDUP(($I99-$H99+1)*$L99,0),2,1),""))</x:f>
      </x:c>
      <x:c r="BT99" s="35" t="str">
        <x:f>IF(OR($A99="",$M99="Yes",$H99="",$I99=""),"",IF(AND(BT$6&gt;=$H99,BT$6&lt;=$I99),IF(BT$6&lt;$H99+ROUNDUP(($I99-$H99+1)*$L99,0),2,1),""))</x:f>
      </x:c>
      <x:c r="BU99" s="35" t="str">
        <x:f>IF(OR($A99="",$M99="Yes",$H99="",$I99=""),"",IF(AND(BU$6&gt;=$H99,BU$6&lt;=$I99),IF(BU$6&lt;$H99+ROUNDUP(($I99-$H99+1)*$L99,0),2,1),""))</x:f>
      </x:c>
      <x:c r="BV99" s="35" t="str">
        <x:f>IF(OR($A99="",$M99="Yes",$H99="",$I99=""),"",IF(AND(BV$6&gt;=$H99,BV$6&lt;=$I99),IF(BV$6&lt;$H99+ROUNDUP(($I99-$H99+1)*$L99,0),2,1),""))</x:f>
      </x:c>
      <x:c r="BW99" s="35" t="str">
        <x:f>IF(OR($A99="",$M99="Yes",$H99="",$I99=""),"",IF(AND(BW$6&gt;=$H99,BW$6&lt;=$I99),IF(BW$6&lt;$H99+ROUNDUP(($I99-$H99+1)*$L99,0),2,1),""))</x:f>
      </x:c>
      <x:c r="BX99" s="35" t="str">
        <x:f>IF(OR($A99="",$M99="Yes",$H99="",$I99=""),"",IF(AND(BX$6&gt;=$H99,BX$6&lt;=$I99),IF(BX$6&lt;$H99+ROUNDUP(($I99-$H99+1)*$L99,0),2,1),""))</x:f>
      </x:c>
      <x:c r="BY99" s="35" t="str">
        <x:f>IF(OR($A99="",$M99="Yes",$H99="",$I99=""),"",IF(AND(BY$6&gt;=$H99,BY$6&lt;=$I99),IF(BY$6&lt;$H99+ROUNDUP(($I99-$H99+1)*$L99,0),2,1),""))</x:f>
      </x:c>
      <x:c r="BZ99" s="35" t="str">
        <x:f>IF(OR($A99="",$M99="Yes",$H99="",$I99=""),"",IF(AND(BZ$6&gt;=$H99,BZ$6&lt;=$I99),IF(BZ$6&lt;$H99+ROUNDUP(($I99-$H99+1)*$L99,0),2,1),""))</x:f>
      </x:c>
      <x:c r="CA99" s="35" t="str">
        <x:f>IF(OR($A99="",$M99="Yes",$H99="",$I99=""),"",IF(AND(CA$6&gt;=$H99,CA$6&lt;=$I99),IF(CA$6&lt;$H99+ROUNDUP(($I99-$H99+1)*$L99,0),2,1),""))</x:f>
      </x:c>
    </x:row>
    <x:row r="100" ht="24" customHeight="1">
      <x:c r="A100" s="5"/>
      <x:c r="B100" s="5"/>
      <x:c r="C100" s="5"/>
      <x:c r="D100" s="5"/>
      <x:c r="E100" s="5"/>
      <x:c r="F100" s="5"/>
      <x:c r="G100" s="5"/>
      <x:c r="H100" s="10"/>
      <x:c r="I100" s="10"/>
      <x:c r="J100" s="10"/>
      <x:c r="K100" s="10"/>
      <x:c r="L100" s="11"/>
      <x:c r="M100" s="5"/>
      <x:c r="N100" s="16" t="str">
        <x:f>IF(A100="","",IF(M100="Yes","Cancelled",IF(ISBLANK(L100),"Missing %",IF(L100&gt;=1,"Completed",IF(OR(L100&gt;0,NOT(ISBLANK(J100))),"In progress","Not started")))))</x:f>
      </x:c>
      <x:c r="O100" s="16" t="str">
        <x:f>IF(OR(A100="",N100="Completed",N100="Cancelled"),"",IF(ISBLANK(I100),"Missing deadline",IF(I100&lt;'Dashboard'!$B$5,"Overdue",IF(I100='Dashboard'!$B$5,"Due today",IF(I100&lt;='Dashboard'!$B$5+'Dashboard'!$B$6,"Due soon",IF(AND(N100="Not started",H100&lt;'Dashboard'!$B$5),"Starting late",""))))))</x:f>
      </x:c>
      <x:c r="P100" s="5"/>
      <x:c r="Q100" s="16" t="str">
        <x:f>IF(A100="","",IF(COUNTIFS('Tasks &amp; Gantt'!$A$7:$A$155,A100)&gt;1,"Duplicate task ID",IF(COUNTIFS('Campaigns &amp; Budget'!$A$7:$A$8,B100)&lt;&gt;1,"Unknown campaign",IF(OR(ISBLANK(H100),ISBLANK(I100),E100="",ISBLANK(L100)),"Missing dates / PIC / %",IF(OR(L100&lt;0,L100&gt;1),"Invalid completion",IF(I100&lt;H100,"Deadline before start",IF(AND(NOT(ISBLANK(K100)),L100&lt;&gt;1),"Finish entered but not 100%",IF(AND(NOT(ISBLANK(J100)),NOT(ISBLANK(K100)),K100&lt;J100),"Finish before start",""))))))))</x:f>
      </x:c>
      <x:c r="T100" s="35" t="str">
        <x:f>IF(OR($A100="",$M100="Yes",$H100="",$I100=""),"",IF(AND(T$6&gt;=$H100,T$6&lt;=$I100),IF(T$6&lt;$H100+ROUNDUP(($I100-$H100+1)*$L100,0),2,1),""))</x:f>
      </x:c>
      <x:c r="U100" s="35" t="str">
        <x:f>IF(OR($A100="",$M100="Yes",$H100="",$I100=""),"",IF(AND(U$6&gt;=$H100,U$6&lt;=$I100),IF(U$6&lt;$H100+ROUNDUP(($I100-$H100+1)*$L100,0),2,1),""))</x:f>
      </x:c>
      <x:c r="V100" s="35" t="str">
        <x:f>IF(OR($A100="",$M100="Yes",$H100="",$I100=""),"",IF(AND(V$6&gt;=$H100,V$6&lt;=$I100),IF(V$6&lt;$H100+ROUNDUP(($I100-$H100+1)*$L100,0),2,1),""))</x:f>
      </x:c>
      <x:c r="W100" s="35" t="str">
        <x:f>IF(OR($A100="",$M100="Yes",$H100="",$I100=""),"",IF(AND(W$6&gt;=$H100,W$6&lt;=$I100),IF(W$6&lt;$H100+ROUNDUP(($I100-$H100+1)*$L100,0),2,1),""))</x:f>
      </x:c>
      <x:c r="X100" s="35" t="str">
        <x:f>IF(OR($A100="",$M100="Yes",$H100="",$I100=""),"",IF(AND(X$6&gt;=$H100,X$6&lt;=$I100),IF(X$6&lt;$H100+ROUNDUP(($I100-$H100+1)*$L100,0),2,1),""))</x:f>
      </x:c>
      <x:c r="Y100" s="35" t="str">
        <x:f>IF(OR($A100="",$M100="Yes",$H100="",$I100=""),"",IF(AND(Y$6&gt;=$H100,Y$6&lt;=$I100),IF(Y$6&lt;$H100+ROUNDUP(($I100-$H100+1)*$L100,0),2,1),""))</x:f>
      </x:c>
      <x:c r="Z100" s="35" t="str">
        <x:f>IF(OR($A100="",$M100="Yes",$H100="",$I100=""),"",IF(AND(Z$6&gt;=$H100,Z$6&lt;=$I100),IF(Z$6&lt;$H100+ROUNDUP(($I100-$H100+1)*$L100,0),2,1),""))</x:f>
      </x:c>
      <x:c r="AA100" s="35" t="str">
        <x:f>IF(OR($A100="",$M100="Yes",$H100="",$I100=""),"",IF(AND(AA$6&gt;=$H100,AA$6&lt;=$I100),IF(AA$6&lt;$H100+ROUNDUP(($I100-$H100+1)*$L100,0),2,1),""))</x:f>
      </x:c>
      <x:c r="AB100" s="35" t="str">
        <x:f>IF(OR($A100="",$M100="Yes",$H100="",$I100=""),"",IF(AND(AB$6&gt;=$H100,AB$6&lt;=$I100),IF(AB$6&lt;$H100+ROUNDUP(($I100-$H100+1)*$L100,0),2,1),""))</x:f>
      </x:c>
      <x:c r="AC100" s="35" t="str">
        <x:f>IF(OR($A100="",$M100="Yes",$H100="",$I100=""),"",IF(AND(AC$6&gt;=$H100,AC$6&lt;=$I100),IF(AC$6&lt;$H100+ROUNDUP(($I100-$H100+1)*$L100,0),2,1),""))</x:f>
      </x:c>
      <x:c r="AD100" s="35" t="str">
        <x:f>IF(OR($A100="",$M100="Yes",$H100="",$I100=""),"",IF(AND(AD$6&gt;=$H100,AD$6&lt;=$I100),IF(AD$6&lt;$H100+ROUNDUP(($I100-$H100+1)*$L100,0),2,1),""))</x:f>
      </x:c>
      <x:c r="AE100" s="35" t="str">
        <x:f>IF(OR($A100="",$M100="Yes",$H100="",$I100=""),"",IF(AND(AE$6&gt;=$H100,AE$6&lt;=$I100),IF(AE$6&lt;$H100+ROUNDUP(($I100-$H100+1)*$L100,0),2,1),""))</x:f>
      </x:c>
      <x:c r="AF100" s="35" t="str">
        <x:f>IF(OR($A100="",$M100="Yes",$H100="",$I100=""),"",IF(AND(AF$6&gt;=$H100,AF$6&lt;=$I100),IF(AF$6&lt;$H100+ROUNDUP(($I100-$H100+1)*$L100,0),2,1),""))</x:f>
      </x:c>
      <x:c r="AG100" s="35" t="str">
        <x:f>IF(OR($A100="",$M100="Yes",$H100="",$I100=""),"",IF(AND(AG$6&gt;=$H100,AG$6&lt;=$I100),IF(AG$6&lt;$H100+ROUNDUP(($I100-$H100+1)*$L100,0),2,1),""))</x:f>
      </x:c>
      <x:c r="AH100" s="35" t="str">
        <x:f>IF(OR($A100="",$M100="Yes",$H100="",$I100=""),"",IF(AND(AH$6&gt;=$H100,AH$6&lt;=$I100),IF(AH$6&lt;$H100+ROUNDUP(($I100-$H100+1)*$L100,0),2,1),""))</x:f>
      </x:c>
      <x:c r="AI100" s="35" t="str">
        <x:f>IF(OR($A100="",$M100="Yes",$H100="",$I100=""),"",IF(AND(AI$6&gt;=$H100,AI$6&lt;=$I100),IF(AI$6&lt;$H100+ROUNDUP(($I100-$H100+1)*$L100,0),2,1),""))</x:f>
      </x:c>
      <x:c r="AJ100" s="35" t="str">
        <x:f>IF(OR($A100="",$M100="Yes",$H100="",$I100=""),"",IF(AND(AJ$6&gt;=$H100,AJ$6&lt;=$I100),IF(AJ$6&lt;$H100+ROUNDUP(($I100-$H100+1)*$L100,0),2,1),""))</x:f>
      </x:c>
      <x:c r="AK100" s="35" t="str">
        <x:f>IF(OR($A100="",$M100="Yes",$H100="",$I100=""),"",IF(AND(AK$6&gt;=$H100,AK$6&lt;=$I100),IF(AK$6&lt;$H100+ROUNDUP(($I100-$H100+1)*$L100,0),2,1),""))</x:f>
      </x:c>
      <x:c r="AL100" s="35" t="str">
        <x:f>IF(OR($A100="",$M100="Yes",$H100="",$I100=""),"",IF(AND(AL$6&gt;=$H100,AL$6&lt;=$I100),IF(AL$6&lt;$H100+ROUNDUP(($I100-$H100+1)*$L100,0),2,1),""))</x:f>
      </x:c>
      <x:c r="AM100" s="35" t="str">
        <x:f>IF(OR($A100="",$M100="Yes",$H100="",$I100=""),"",IF(AND(AM$6&gt;=$H100,AM$6&lt;=$I100),IF(AM$6&lt;$H100+ROUNDUP(($I100-$H100+1)*$L100,0),2,1),""))</x:f>
      </x:c>
      <x:c r="AN100" s="35" t="str">
        <x:f>IF(OR($A100="",$M100="Yes",$H100="",$I100=""),"",IF(AND(AN$6&gt;=$H100,AN$6&lt;=$I100),IF(AN$6&lt;$H100+ROUNDUP(($I100-$H100+1)*$L100,0),2,1),""))</x:f>
      </x:c>
      <x:c r="AO100" s="35" t="str">
        <x:f>IF(OR($A100="",$M100="Yes",$H100="",$I100=""),"",IF(AND(AO$6&gt;=$H100,AO$6&lt;=$I100),IF(AO$6&lt;$H100+ROUNDUP(($I100-$H100+1)*$L100,0),2,1),""))</x:f>
      </x:c>
      <x:c r="AP100" s="35" t="str">
        <x:f>IF(OR($A100="",$M100="Yes",$H100="",$I100=""),"",IF(AND(AP$6&gt;=$H100,AP$6&lt;=$I100),IF(AP$6&lt;$H100+ROUNDUP(($I100-$H100+1)*$L100,0),2,1),""))</x:f>
      </x:c>
      <x:c r="AQ100" s="35" t="str">
        <x:f>IF(OR($A100="",$M100="Yes",$H100="",$I100=""),"",IF(AND(AQ$6&gt;=$H100,AQ$6&lt;=$I100),IF(AQ$6&lt;$H100+ROUNDUP(($I100-$H100+1)*$L100,0),2,1),""))</x:f>
      </x:c>
      <x:c r="AR100" s="35" t="str">
        <x:f>IF(OR($A100="",$M100="Yes",$H100="",$I100=""),"",IF(AND(AR$6&gt;=$H100,AR$6&lt;=$I100),IF(AR$6&lt;$H100+ROUNDUP(($I100-$H100+1)*$L100,0),2,1),""))</x:f>
      </x:c>
      <x:c r="AS100" s="35" t="str">
        <x:f>IF(OR($A100="",$M100="Yes",$H100="",$I100=""),"",IF(AND(AS$6&gt;=$H100,AS$6&lt;=$I100),IF(AS$6&lt;$H100+ROUNDUP(($I100-$H100+1)*$L100,0),2,1),""))</x:f>
      </x:c>
      <x:c r="AT100" s="35" t="str">
        <x:f>IF(OR($A100="",$M100="Yes",$H100="",$I100=""),"",IF(AND(AT$6&gt;=$H100,AT$6&lt;=$I100),IF(AT$6&lt;$H100+ROUNDUP(($I100-$H100+1)*$L100,0),2,1),""))</x:f>
      </x:c>
      <x:c r="AU100" s="35" t="str">
        <x:f>IF(OR($A100="",$M100="Yes",$H100="",$I100=""),"",IF(AND(AU$6&gt;=$H100,AU$6&lt;=$I100),IF(AU$6&lt;$H100+ROUNDUP(($I100-$H100+1)*$L100,0),2,1),""))</x:f>
      </x:c>
      <x:c r="AV100" s="35" t="str">
        <x:f>IF(OR($A100="",$M100="Yes",$H100="",$I100=""),"",IF(AND(AV$6&gt;=$H100,AV$6&lt;=$I100),IF(AV$6&lt;$H100+ROUNDUP(($I100-$H100+1)*$L100,0),2,1),""))</x:f>
      </x:c>
      <x:c r="AW100" s="35" t="str">
        <x:f>IF(OR($A100="",$M100="Yes",$H100="",$I100=""),"",IF(AND(AW$6&gt;=$H100,AW$6&lt;=$I100),IF(AW$6&lt;$H100+ROUNDUP(($I100-$H100+1)*$L100,0),2,1),""))</x:f>
      </x:c>
      <x:c r="AX100" s="35" t="str">
        <x:f>IF(OR($A100="",$M100="Yes",$H100="",$I100=""),"",IF(AND(AX$6&gt;=$H100,AX$6&lt;=$I100),IF(AX$6&lt;$H100+ROUNDUP(($I100-$H100+1)*$L100,0),2,1),""))</x:f>
      </x:c>
      <x:c r="AY100" s="35" t="str">
        <x:f>IF(OR($A100="",$M100="Yes",$H100="",$I100=""),"",IF(AND(AY$6&gt;=$H100,AY$6&lt;=$I100),IF(AY$6&lt;$H100+ROUNDUP(($I100-$H100+1)*$L100,0),2,1),""))</x:f>
      </x:c>
      <x:c r="AZ100" s="35" t="str">
        <x:f>IF(OR($A100="",$M100="Yes",$H100="",$I100=""),"",IF(AND(AZ$6&gt;=$H100,AZ$6&lt;=$I100),IF(AZ$6&lt;$H100+ROUNDUP(($I100-$H100+1)*$L100,0),2,1),""))</x:f>
      </x:c>
      <x:c r="BA100" s="35" t="str">
        <x:f>IF(OR($A100="",$M100="Yes",$H100="",$I100=""),"",IF(AND(BA$6&gt;=$H100,BA$6&lt;=$I100),IF(BA$6&lt;$H100+ROUNDUP(($I100-$H100+1)*$L100,0),2,1),""))</x:f>
      </x:c>
      <x:c r="BB100" s="35" t="str">
        <x:f>IF(OR($A100="",$M100="Yes",$H100="",$I100=""),"",IF(AND(BB$6&gt;=$H100,BB$6&lt;=$I100),IF(BB$6&lt;$H100+ROUNDUP(($I100-$H100+1)*$L100,0),2,1),""))</x:f>
      </x:c>
      <x:c r="BC100" s="35" t="str">
        <x:f>IF(OR($A100="",$M100="Yes",$H100="",$I100=""),"",IF(AND(BC$6&gt;=$H100,BC$6&lt;=$I100),IF(BC$6&lt;$H100+ROUNDUP(($I100-$H100+1)*$L100,0),2,1),""))</x:f>
      </x:c>
      <x:c r="BD100" s="35" t="str">
        <x:f>IF(OR($A100="",$M100="Yes",$H100="",$I100=""),"",IF(AND(BD$6&gt;=$H100,BD$6&lt;=$I100),IF(BD$6&lt;$H100+ROUNDUP(($I100-$H100+1)*$L100,0),2,1),""))</x:f>
      </x:c>
      <x:c r="BE100" s="35" t="str">
        <x:f>IF(OR($A100="",$M100="Yes",$H100="",$I100=""),"",IF(AND(BE$6&gt;=$H100,BE$6&lt;=$I100),IF(BE$6&lt;$H100+ROUNDUP(($I100-$H100+1)*$L100,0),2,1),""))</x:f>
      </x:c>
      <x:c r="BF100" s="35" t="str">
        <x:f>IF(OR($A100="",$M100="Yes",$H100="",$I100=""),"",IF(AND(BF$6&gt;=$H100,BF$6&lt;=$I100),IF(BF$6&lt;$H100+ROUNDUP(($I100-$H100+1)*$L100,0),2,1),""))</x:f>
      </x:c>
      <x:c r="BG100" s="35" t="str">
        <x:f>IF(OR($A100="",$M100="Yes",$H100="",$I100=""),"",IF(AND(BG$6&gt;=$H100,BG$6&lt;=$I100),IF(BG$6&lt;$H100+ROUNDUP(($I100-$H100+1)*$L100,0),2,1),""))</x:f>
      </x:c>
      <x:c r="BH100" s="35" t="str">
        <x:f>IF(OR($A100="",$M100="Yes",$H100="",$I100=""),"",IF(AND(BH$6&gt;=$H100,BH$6&lt;=$I100),IF(BH$6&lt;$H100+ROUNDUP(($I100-$H100+1)*$L100,0),2,1),""))</x:f>
      </x:c>
      <x:c r="BI100" s="35" t="str">
        <x:f>IF(OR($A100="",$M100="Yes",$H100="",$I100=""),"",IF(AND(BI$6&gt;=$H100,BI$6&lt;=$I100),IF(BI$6&lt;$H100+ROUNDUP(($I100-$H100+1)*$L100,0),2,1),""))</x:f>
      </x:c>
      <x:c r="BJ100" s="35" t="str">
        <x:f>IF(OR($A100="",$M100="Yes",$H100="",$I100=""),"",IF(AND(BJ$6&gt;=$H100,BJ$6&lt;=$I100),IF(BJ$6&lt;$H100+ROUNDUP(($I100-$H100+1)*$L100,0),2,1),""))</x:f>
      </x:c>
      <x:c r="BK100" s="35" t="str">
        <x:f>IF(OR($A100="",$M100="Yes",$H100="",$I100=""),"",IF(AND(BK$6&gt;=$H100,BK$6&lt;=$I100),IF(BK$6&lt;$H100+ROUNDUP(($I100-$H100+1)*$L100,0),2,1),""))</x:f>
      </x:c>
      <x:c r="BL100" s="35" t="str">
        <x:f>IF(OR($A100="",$M100="Yes",$H100="",$I100=""),"",IF(AND(BL$6&gt;=$H100,BL$6&lt;=$I100),IF(BL$6&lt;$H100+ROUNDUP(($I100-$H100+1)*$L100,0),2,1),""))</x:f>
      </x:c>
      <x:c r="BM100" s="35" t="str">
        <x:f>IF(OR($A100="",$M100="Yes",$H100="",$I100=""),"",IF(AND(BM$6&gt;=$H100,BM$6&lt;=$I100),IF(BM$6&lt;$H100+ROUNDUP(($I100-$H100+1)*$L100,0),2,1),""))</x:f>
      </x:c>
      <x:c r="BN100" s="35" t="str">
        <x:f>IF(OR($A100="",$M100="Yes",$H100="",$I100=""),"",IF(AND(BN$6&gt;=$H100,BN$6&lt;=$I100),IF(BN$6&lt;$H100+ROUNDUP(($I100-$H100+1)*$L100,0),2,1),""))</x:f>
      </x:c>
      <x:c r="BO100" s="35" t="str">
        <x:f>IF(OR($A100="",$M100="Yes",$H100="",$I100=""),"",IF(AND(BO$6&gt;=$H100,BO$6&lt;=$I100),IF(BO$6&lt;$H100+ROUNDUP(($I100-$H100+1)*$L100,0),2,1),""))</x:f>
      </x:c>
      <x:c r="BP100" s="35" t="str">
        <x:f>IF(OR($A100="",$M100="Yes",$H100="",$I100=""),"",IF(AND(BP$6&gt;=$H100,BP$6&lt;=$I100),IF(BP$6&lt;$H100+ROUNDUP(($I100-$H100+1)*$L100,0),2,1),""))</x:f>
      </x:c>
      <x:c r="BQ100" s="35" t="str">
        <x:f>IF(OR($A100="",$M100="Yes",$H100="",$I100=""),"",IF(AND(BQ$6&gt;=$H100,BQ$6&lt;=$I100),IF(BQ$6&lt;$H100+ROUNDUP(($I100-$H100+1)*$L100,0),2,1),""))</x:f>
      </x:c>
      <x:c r="BR100" s="35" t="str">
        <x:f>IF(OR($A100="",$M100="Yes",$H100="",$I100=""),"",IF(AND(BR$6&gt;=$H100,BR$6&lt;=$I100),IF(BR$6&lt;$H100+ROUNDUP(($I100-$H100+1)*$L100,0),2,1),""))</x:f>
      </x:c>
      <x:c r="BS100" s="35" t="str">
        <x:f>IF(OR($A100="",$M100="Yes",$H100="",$I100=""),"",IF(AND(BS$6&gt;=$H100,BS$6&lt;=$I100),IF(BS$6&lt;$H100+ROUNDUP(($I100-$H100+1)*$L100,0),2,1),""))</x:f>
      </x:c>
      <x:c r="BT100" s="35" t="str">
        <x:f>IF(OR($A100="",$M100="Yes",$H100="",$I100=""),"",IF(AND(BT$6&gt;=$H100,BT$6&lt;=$I100),IF(BT$6&lt;$H100+ROUNDUP(($I100-$H100+1)*$L100,0),2,1),""))</x:f>
      </x:c>
      <x:c r="BU100" s="35" t="str">
        <x:f>IF(OR($A100="",$M100="Yes",$H100="",$I100=""),"",IF(AND(BU$6&gt;=$H100,BU$6&lt;=$I100),IF(BU$6&lt;$H100+ROUNDUP(($I100-$H100+1)*$L100,0),2,1),""))</x:f>
      </x:c>
      <x:c r="BV100" s="35" t="str">
        <x:f>IF(OR($A100="",$M100="Yes",$H100="",$I100=""),"",IF(AND(BV$6&gt;=$H100,BV$6&lt;=$I100),IF(BV$6&lt;$H100+ROUNDUP(($I100-$H100+1)*$L100,0),2,1),""))</x:f>
      </x:c>
      <x:c r="BW100" s="35" t="str">
        <x:f>IF(OR($A100="",$M100="Yes",$H100="",$I100=""),"",IF(AND(BW$6&gt;=$H100,BW$6&lt;=$I100),IF(BW$6&lt;$H100+ROUNDUP(($I100-$H100+1)*$L100,0),2,1),""))</x:f>
      </x:c>
      <x:c r="BX100" s="35" t="str">
        <x:f>IF(OR($A100="",$M100="Yes",$H100="",$I100=""),"",IF(AND(BX$6&gt;=$H100,BX$6&lt;=$I100),IF(BX$6&lt;$H100+ROUNDUP(($I100-$H100+1)*$L100,0),2,1),""))</x:f>
      </x:c>
      <x:c r="BY100" s="35" t="str">
        <x:f>IF(OR($A100="",$M100="Yes",$H100="",$I100=""),"",IF(AND(BY$6&gt;=$H100,BY$6&lt;=$I100),IF(BY$6&lt;$H100+ROUNDUP(($I100-$H100+1)*$L100,0),2,1),""))</x:f>
      </x:c>
      <x:c r="BZ100" s="35" t="str">
        <x:f>IF(OR($A100="",$M100="Yes",$H100="",$I100=""),"",IF(AND(BZ$6&gt;=$H100,BZ$6&lt;=$I100),IF(BZ$6&lt;$H100+ROUNDUP(($I100-$H100+1)*$L100,0),2,1),""))</x:f>
      </x:c>
      <x:c r="CA100" s="35" t="str">
        <x:f>IF(OR($A100="",$M100="Yes",$H100="",$I100=""),"",IF(AND(CA$6&gt;=$H100,CA$6&lt;=$I100),IF(CA$6&lt;$H100+ROUNDUP(($I100-$H100+1)*$L100,0),2,1),""))</x:f>
      </x:c>
    </x:row>
    <x:row r="101" ht="24" customHeight="1">
      <x:c r="A101" s="5"/>
      <x:c r="B101" s="5"/>
      <x:c r="C101" s="5"/>
      <x:c r="D101" s="5"/>
      <x:c r="E101" s="5"/>
      <x:c r="F101" s="5"/>
      <x:c r="G101" s="5"/>
      <x:c r="H101" s="10"/>
      <x:c r="I101" s="10"/>
      <x:c r="J101" s="10"/>
      <x:c r="K101" s="10"/>
      <x:c r="L101" s="11"/>
      <x:c r="M101" s="5"/>
      <x:c r="N101" s="16" t="str">
        <x:f>IF(A101="","",IF(M101="Yes","Cancelled",IF(ISBLANK(L101),"Missing %",IF(L101&gt;=1,"Completed",IF(OR(L101&gt;0,NOT(ISBLANK(J101))),"In progress","Not started")))))</x:f>
      </x:c>
      <x:c r="O101" s="16" t="str">
        <x:f>IF(OR(A101="",N101="Completed",N101="Cancelled"),"",IF(ISBLANK(I101),"Missing deadline",IF(I101&lt;'Dashboard'!$B$5,"Overdue",IF(I101='Dashboard'!$B$5,"Due today",IF(I101&lt;='Dashboard'!$B$5+'Dashboard'!$B$6,"Due soon",IF(AND(N101="Not started",H101&lt;'Dashboard'!$B$5),"Starting late",""))))))</x:f>
      </x:c>
      <x:c r="P101" s="5"/>
      <x:c r="Q101" s="16" t="str">
        <x:f>IF(A101="","",IF(COUNTIFS('Tasks &amp; Gantt'!$A$7:$A$155,A101)&gt;1,"Duplicate task ID",IF(COUNTIFS('Campaigns &amp; Budget'!$A$7:$A$8,B101)&lt;&gt;1,"Unknown campaign",IF(OR(ISBLANK(H101),ISBLANK(I101),E101="",ISBLANK(L101)),"Missing dates / PIC / %",IF(OR(L101&lt;0,L101&gt;1),"Invalid completion",IF(I101&lt;H101,"Deadline before start",IF(AND(NOT(ISBLANK(K101)),L101&lt;&gt;1),"Finish entered but not 100%",IF(AND(NOT(ISBLANK(J101)),NOT(ISBLANK(K101)),K101&lt;J101),"Finish before start",""))))))))</x:f>
      </x:c>
      <x:c r="T101" s="35" t="str">
        <x:f>IF(OR($A101="",$M101="Yes",$H101="",$I101=""),"",IF(AND(T$6&gt;=$H101,T$6&lt;=$I101),IF(T$6&lt;$H101+ROUNDUP(($I101-$H101+1)*$L101,0),2,1),""))</x:f>
      </x:c>
      <x:c r="U101" s="35" t="str">
        <x:f>IF(OR($A101="",$M101="Yes",$H101="",$I101=""),"",IF(AND(U$6&gt;=$H101,U$6&lt;=$I101),IF(U$6&lt;$H101+ROUNDUP(($I101-$H101+1)*$L101,0),2,1),""))</x:f>
      </x:c>
      <x:c r="V101" s="35" t="str">
        <x:f>IF(OR($A101="",$M101="Yes",$H101="",$I101=""),"",IF(AND(V$6&gt;=$H101,V$6&lt;=$I101),IF(V$6&lt;$H101+ROUNDUP(($I101-$H101+1)*$L101,0),2,1),""))</x:f>
      </x:c>
      <x:c r="W101" s="35" t="str">
        <x:f>IF(OR($A101="",$M101="Yes",$H101="",$I101=""),"",IF(AND(W$6&gt;=$H101,W$6&lt;=$I101),IF(W$6&lt;$H101+ROUNDUP(($I101-$H101+1)*$L101,0),2,1),""))</x:f>
      </x:c>
      <x:c r="X101" s="35" t="str">
        <x:f>IF(OR($A101="",$M101="Yes",$H101="",$I101=""),"",IF(AND(X$6&gt;=$H101,X$6&lt;=$I101),IF(X$6&lt;$H101+ROUNDUP(($I101-$H101+1)*$L101,0),2,1),""))</x:f>
      </x:c>
      <x:c r="Y101" s="35" t="str">
        <x:f>IF(OR($A101="",$M101="Yes",$H101="",$I101=""),"",IF(AND(Y$6&gt;=$H101,Y$6&lt;=$I101),IF(Y$6&lt;$H101+ROUNDUP(($I101-$H101+1)*$L101,0),2,1),""))</x:f>
      </x:c>
      <x:c r="Z101" s="35" t="str">
        <x:f>IF(OR($A101="",$M101="Yes",$H101="",$I101=""),"",IF(AND(Z$6&gt;=$H101,Z$6&lt;=$I101),IF(Z$6&lt;$H101+ROUNDUP(($I101-$H101+1)*$L101,0),2,1),""))</x:f>
      </x:c>
      <x:c r="AA101" s="35" t="str">
        <x:f>IF(OR($A101="",$M101="Yes",$H101="",$I101=""),"",IF(AND(AA$6&gt;=$H101,AA$6&lt;=$I101),IF(AA$6&lt;$H101+ROUNDUP(($I101-$H101+1)*$L101,0),2,1),""))</x:f>
      </x:c>
      <x:c r="AB101" s="35" t="str">
        <x:f>IF(OR($A101="",$M101="Yes",$H101="",$I101=""),"",IF(AND(AB$6&gt;=$H101,AB$6&lt;=$I101),IF(AB$6&lt;$H101+ROUNDUP(($I101-$H101+1)*$L101,0),2,1),""))</x:f>
      </x:c>
      <x:c r="AC101" s="35" t="str">
        <x:f>IF(OR($A101="",$M101="Yes",$H101="",$I101=""),"",IF(AND(AC$6&gt;=$H101,AC$6&lt;=$I101),IF(AC$6&lt;$H101+ROUNDUP(($I101-$H101+1)*$L101,0),2,1),""))</x:f>
      </x:c>
      <x:c r="AD101" s="35" t="str">
        <x:f>IF(OR($A101="",$M101="Yes",$H101="",$I101=""),"",IF(AND(AD$6&gt;=$H101,AD$6&lt;=$I101),IF(AD$6&lt;$H101+ROUNDUP(($I101-$H101+1)*$L101,0),2,1),""))</x:f>
      </x:c>
      <x:c r="AE101" s="35" t="str">
        <x:f>IF(OR($A101="",$M101="Yes",$H101="",$I101=""),"",IF(AND(AE$6&gt;=$H101,AE$6&lt;=$I101),IF(AE$6&lt;$H101+ROUNDUP(($I101-$H101+1)*$L101,0),2,1),""))</x:f>
      </x:c>
      <x:c r="AF101" s="35" t="str">
        <x:f>IF(OR($A101="",$M101="Yes",$H101="",$I101=""),"",IF(AND(AF$6&gt;=$H101,AF$6&lt;=$I101),IF(AF$6&lt;$H101+ROUNDUP(($I101-$H101+1)*$L101,0),2,1),""))</x:f>
      </x:c>
      <x:c r="AG101" s="35" t="str">
        <x:f>IF(OR($A101="",$M101="Yes",$H101="",$I101=""),"",IF(AND(AG$6&gt;=$H101,AG$6&lt;=$I101),IF(AG$6&lt;$H101+ROUNDUP(($I101-$H101+1)*$L101,0),2,1),""))</x:f>
      </x:c>
      <x:c r="AH101" s="35" t="str">
        <x:f>IF(OR($A101="",$M101="Yes",$H101="",$I101=""),"",IF(AND(AH$6&gt;=$H101,AH$6&lt;=$I101),IF(AH$6&lt;$H101+ROUNDUP(($I101-$H101+1)*$L101,0),2,1),""))</x:f>
      </x:c>
      <x:c r="AI101" s="35" t="str">
        <x:f>IF(OR($A101="",$M101="Yes",$H101="",$I101=""),"",IF(AND(AI$6&gt;=$H101,AI$6&lt;=$I101),IF(AI$6&lt;$H101+ROUNDUP(($I101-$H101+1)*$L101,0),2,1),""))</x:f>
      </x:c>
      <x:c r="AJ101" s="35" t="str">
        <x:f>IF(OR($A101="",$M101="Yes",$H101="",$I101=""),"",IF(AND(AJ$6&gt;=$H101,AJ$6&lt;=$I101),IF(AJ$6&lt;$H101+ROUNDUP(($I101-$H101+1)*$L101,0),2,1),""))</x:f>
      </x:c>
      <x:c r="AK101" s="35" t="str">
        <x:f>IF(OR($A101="",$M101="Yes",$H101="",$I101=""),"",IF(AND(AK$6&gt;=$H101,AK$6&lt;=$I101),IF(AK$6&lt;$H101+ROUNDUP(($I101-$H101+1)*$L101,0),2,1),""))</x:f>
      </x:c>
      <x:c r="AL101" s="35" t="str">
        <x:f>IF(OR($A101="",$M101="Yes",$H101="",$I101=""),"",IF(AND(AL$6&gt;=$H101,AL$6&lt;=$I101),IF(AL$6&lt;$H101+ROUNDUP(($I101-$H101+1)*$L101,0),2,1),""))</x:f>
      </x:c>
      <x:c r="AM101" s="35" t="str">
        <x:f>IF(OR($A101="",$M101="Yes",$H101="",$I101=""),"",IF(AND(AM$6&gt;=$H101,AM$6&lt;=$I101),IF(AM$6&lt;$H101+ROUNDUP(($I101-$H101+1)*$L101,0),2,1),""))</x:f>
      </x:c>
      <x:c r="AN101" s="35" t="str">
        <x:f>IF(OR($A101="",$M101="Yes",$H101="",$I101=""),"",IF(AND(AN$6&gt;=$H101,AN$6&lt;=$I101),IF(AN$6&lt;$H101+ROUNDUP(($I101-$H101+1)*$L101,0),2,1),""))</x:f>
      </x:c>
      <x:c r="AO101" s="35" t="str">
        <x:f>IF(OR($A101="",$M101="Yes",$H101="",$I101=""),"",IF(AND(AO$6&gt;=$H101,AO$6&lt;=$I101),IF(AO$6&lt;$H101+ROUNDUP(($I101-$H101+1)*$L101,0),2,1),""))</x:f>
      </x:c>
      <x:c r="AP101" s="35" t="str">
        <x:f>IF(OR($A101="",$M101="Yes",$H101="",$I101=""),"",IF(AND(AP$6&gt;=$H101,AP$6&lt;=$I101),IF(AP$6&lt;$H101+ROUNDUP(($I101-$H101+1)*$L101,0),2,1),""))</x:f>
      </x:c>
      <x:c r="AQ101" s="35" t="str">
        <x:f>IF(OR($A101="",$M101="Yes",$H101="",$I101=""),"",IF(AND(AQ$6&gt;=$H101,AQ$6&lt;=$I101),IF(AQ$6&lt;$H101+ROUNDUP(($I101-$H101+1)*$L101,0),2,1),""))</x:f>
      </x:c>
      <x:c r="AR101" s="35" t="str">
        <x:f>IF(OR($A101="",$M101="Yes",$H101="",$I101=""),"",IF(AND(AR$6&gt;=$H101,AR$6&lt;=$I101),IF(AR$6&lt;$H101+ROUNDUP(($I101-$H101+1)*$L101,0),2,1),""))</x:f>
      </x:c>
      <x:c r="AS101" s="35" t="str">
        <x:f>IF(OR($A101="",$M101="Yes",$H101="",$I101=""),"",IF(AND(AS$6&gt;=$H101,AS$6&lt;=$I101),IF(AS$6&lt;$H101+ROUNDUP(($I101-$H101+1)*$L101,0),2,1),""))</x:f>
      </x:c>
      <x:c r="AT101" s="35" t="str">
        <x:f>IF(OR($A101="",$M101="Yes",$H101="",$I101=""),"",IF(AND(AT$6&gt;=$H101,AT$6&lt;=$I101),IF(AT$6&lt;$H101+ROUNDUP(($I101-$H101+1)*$L101,0),2,1),""))</x:f>
      </x:c>
      <x:c r="AU101" s="35" t="str">
        <x:f>IF(OR($A101="",$M101="Yes",$H101="",$I101=""),"",IF(AND(AU$6&gt;=$H101,AU$6&lt;=$I101),IF(AU$6&lt;$H101+ROUNDUP(($I101-$H101+1)*$L101,0),2,1),""))</x:f>
      </x:c>
      <x:c r="AV101" s="35" t="str">
        <x:f>IF(OR($A101="",$M101="Yes",$H101="",$I101=""),"",IF(AND(AV$6&gt;=$H101,AV$6&lt;=$I101),IF(AV$6&lt;$H101+ROUNDUP(($I101-$H101+1)*$L101,0),2,1),""))</x:f>
      </x:c>
      <x:c r="AW101" s="35" t="str">
        <x:f>IF(OR($A101="",$M101="Yes",$H101="",$I101=""),"",IF(AND(AW$6&gt;=$H101,AW$6&lt;=$I101),IF(AW$6&lt;$H101+ROUNDUP(($I101-$H101+1)*$L101,0),2,1),""))</x:f>
      </x:c>
      <x:c r="AX101" s="35" t="str">
        <x:f>IF(OR($A101="",$M101="Yes",$H101="",$I101=""),"",IF(AND(AX$6&gt;=$H101,AX$6&lt;=$I101),IF(AX$6&lt;$H101+ROUNDUP(($I101-$H101+1)*$L101,0),2,1),""))</x:f>
      </x:c>
      <x:c r="AY101" s="35" t="str">
        <x:f>IF(OR($A101="",$M101="Yes",$H101="",$I101=""),"",IF(AND(AY$6&gt;=$H101,AY$6&lt;=$I101),IF(AY$6&lt;$H101+ROUNDUP(($I101-$H101+1)*$L101,0),2,1),""))</x:f>
      </x:c>
      <x:c r="AZ101" s="35" t="str">
        <x:f>IF(OR($A101="",$M101="Yes",$H101="",$I101=""),"",IF(AND(AZ$6&gt;=$H101,AZ$6&lt;=$I101),IF(AZ$6&lt;$H101+ROUNDUP(($I101-$H101+1)*$L101,0),2,1),""))</x:f>
      </x:c>
      <x:c r="BA101" s="35" t="str">
        <x:f>IF(OR($A101="",$M101="Yes",$H101="",$I101=""),"",IF(AND(BA$6&gt;=$H101,BA$6&lt;=$I101),IF(BA$6&lt;$H101+ROUNDUP(($I101-$H101+1)*$L101,0),2,1),""))</x:f>
      </x:c>
      <x:c r="BB101" s="35" t="str">
        <x:f>IF(OR($A101="",$M101="Yes",$H101="",$I101=""),"",IF(AND(BB$6&gt;=$H101,BB$6&lt;=$I101),IF(BB$6&lt;$H101+ROUNDUP(($I101-$H101+1)*$L101,0),2,1),""))</x:f>
      </x:c>
      <x:c r="BC101" s="35" t="str">
        <x:f>IF(OR($A101="",$M101="Yes",$H101="",$I101=""),"",IF(AND(BC$6&gt;=$H101,BC$6&lt;=$I101),IF(BC$6&lt;$H101+ROUNDUP(($I101-$H101+1)*$L101,0),2,1),""))</x:f>
      </x:c>
      <x:c r="BD101" s="35" t="str">
        <x:f>IF(OR($A101="",$M101="Yes",$H101="",$I101=""),"",IF(AND(BD$6&gt;=$H101,BD$6&lt;=$I101),IF(BD$6&lt;$H101+ROUNDUP(($I101-$H101+1)*$L101,0),2,1),""))</x:f>
      </x:c>
      <x:c r="BE101" s="35" t="str">
        <x:f>IF(OR($A101="",$M101="Yes",$H101="",$I101=""),"",IF(AND(BE$6&gt;=$H101,BE$6&lt;=$I101),IF(BE$6&lt;$H101+ROUNDUP(($I101-$H101+1)*$L101,0),2,1),""))</x:f>
      </x:c>
      <x:c r="BF101" s="35" t="str">
        <x:f>IF(OR($A101="",$M101="Yes",$H101="",$I101=""),"",IF(AND(BF$6&gt;=$H101,BF$6&lt;=$I101),IF(BF$6&lt;$H101+ROUNDUP(($I101-$H101+1)*$L101,0),2,1),""))</x:f>
      </x:c>
      <x:c r="BG101" s="35" t="str">
        <x:f>IF(OR($A101="",$M101="Yes",$H101="",$I101=""),"",IF(AND(BG$6&gt;=$H101,BG$6&lt;=$I101),IF(BG$6&lt;$H101+ROUNDUP(($I101-$H101+1)*$L101,0),2,1),""))</x:f>
      </x:c>
      <x:c r="BH101" s="35" t="str">
        <x:f>IF(OR($A101="",$M101="Yes",$H101="",$I101=""),"",IF(AND(BH$6&gt;=$H101,BH$6&lt;=$I101),IF(BH$6&lt;$H101+ROUNDUP(($I101-$H101+1)*$L101,0),2,1),""))</x:f>
      </x:c>
      <x:c r="BI101" s="35" t="str">
        <x:f>IF(OR($A101="",$M101="Yes",$H101="",$I101=""),"",IF(AND(BI$6&gt;=$H101,BI$6&lt;=$I101),IF(BI$6&lt;$H101+ROUNDUP(($I101-$H101+1)*$L101,0),2,1),""))</x:f>
      </x:c>
      <x:c r="BJ101" s="35" t="str">
        <x:f>IF(OR($A101="",$M101="Yes",$H101="",$I101=""),"",IF(AND(BJ$6&gt;=$H101,BJ$6&lt;=$I101),IF(BJ$6&lt;$H101+ROUNDUP(($I101-$H101+1)*$L101,0),2,1),""))</x:f>
      </x:c>
      <x:c r="BK101" s="35" t="str">
        <x:f>IF(OR($A101="",$M101="Yes",$H101="",$I101=""),"",IF(AND(BK$6&gt;=$H101,BK$6&lt;=$I101),IF(BK$6&lt;$H101+ROUNDUP(($I101-$H101+1)*$L101,0),2,1),""))</x:f>
      </x:c>
      <x:c r="BL101" s="35" t="str">
        <x:f>IF(OR($A101="",$M101="Yes",$H101="",$I101=""),"",IF(AND(BL$6&gt;=$H101,BL$6&lt;=$I101),IF(BL$6&lt;$H101+ROUNDUP(($I101-$H101+1)*$L101,0),2,1),""))</x:f>
      </x:c>
      <x:c r="BM101" s="35" t="str">
        <x:f>IF(OR($A101="",$M101="Yes",$H101="",$I101=""),"",IF(AND(BM$6&gt;=$H101,BM$6&lt;=$I101),IF(BM$6&lt;$H101+ROUNDUP(($I101-$H101+1)*$L101,0),2,1),""))</x:f>
      </x:c>
      <x:c r="BN101" s="35" t="str">
        <x:f>IF(OR($A101="",$M101="Yes",$H101="",$I101=""),"",IF(AND(BN$6&gt;=$H101,BN$6&lt;=$I101),IF(BN$6&lt;$H101+ROUNDUP(($I101-$H101+1)*$L101,0),2,1),""))</x:f>
      </x:c>
      <x:c r="BO101" s="35" t="str">
        <x:f>IF(OR($A101="",$M101="Yes",$H101="",$I101=""),"",IF(AND(BO$6&gt;=$H101,BO$6&lt;=$I101),IF(BO$6&lt;$H101+ROUNDUP(($I101-$H101+1)*$L101,0),2,1),""))</x:f>
      </x:c>
      <x:c r="BP101" s="35" t="str">
        <x:f>IF(OR($A101="",$M101="Yes",$H101="",$I101=""),"",IF(AND(BP$6&gt;=$H101,BP$6&lt;=$I101),IF(BP$6&lt;$H101+ROUNDUP(($I101-$H101+1)*$L101,0),2,1),""))</x:f>
      </x:c>
      <x:c r="BQ101" s="35" t="str">
        <x:f>IF(OR($A101="",$M101="Yes",$H101="",$I101=""),"",IF(AND(BQ$6&gt;=$H101,BQ$6&lt;=$I101),IF(BQ$6&lt;$H101+ROUNDUP(($I101-$H101+1)*$L101,0),2,1),""))</x:f>
      </x:c>
      <x:c r="BR101" s="35" t="str">
        <x:f>IF(OR($A101="",$M101="Yes",$H101="",$I101=""),"",IF(AND(BR$6&gt;=$H101,BR$6&lt;=$I101),IF(BR$6&lt;$H101+ROUNDUP(($I101-$H101+1)*$L101,0),2,1),""))</x:f>
      </x:c>
      <x:c r="BS101" s="35" t="str">
        <x:f>IF(OR($A101="",$M101="Yes",$H101="",$I101=""),"",IF(AND(BS$6&gt;=$H101,BS$6&lt;=$I101),IF(BS$6&lt;$H101+ROUNDUP(($I101-$H101+1)*$L101,0),2,1),""))</x:f>
      </x:c>
      <x:c r="BT101" s="35" t="str">
        <x:f>IF(OR($A101="",$M101="Yes",$H101="",$I101=""),"",IF(AND(BT$6&gt;=$H101,BT$6&lt;=$I101),IF(BT$6&lt;$H101+ROUNDUP(($I101-$H101+1)*$L101,0),2,1),""))</x:f>
      </x:c>
      <x:c r="BU101" s="35" t="str">
        <x:f>IF(OR($A101="",$M101="Yes",$H101="",$I101=""),"",IF(AND(BU$6&gt;=$H101,BU$6&lt;=$I101),IF(BU$6&lt;$H101+ROUNDUP(($I101-$H101+1)*$L101,0),2,1),""))</x:f>
      </x:c>
      <x:c r="BV101" s="35" t="str">
        <x:f>IF(OR($A101="",$M101="Yes",$H101="",$I101=""),"",IF(AND(BV$6&gt;=$H101,BV$6&lt;=$I101),IF(BV$6&lt;$H101+ROUNDUP(($I101-$H101+1)*$L101,0),2,1),""))</x:f>
      </x:c>
      <x:c r="BW101" s="35" t="str">
        <x:f>IF(OR($A101="",$M101="Yes",$H101="",$I101=""),"",IF(AND(BW$6&gt;=$H101,BW$6&lt;=$I101),IF(BW$6&lt;$H101+ROUNDUP(($I101-$H101+1)*$L101,0),2,1),""))</x:f>
      </x:c>
      <x:c r="BX101" s="35" t="str">
        <x:f>IF(OR($A101="",$M101="Yes",$H101="",$I101=""),"",IF(AND(BX$6&gt;=$H101,BX$6&lt;=$I101),IF(BX$6&lt;$H101+ROUNDUP(($I101-$H101+1)*$L101,0),2,1),""))</x:f>
      </x:c>
      <x:c r="BY101" s="35" t="str">
        <x:f>IF(OR($A101="",$M101="Yes",$H101="",$I101=""),"",IF(AND(BY$6&gt;=$H101,BY$6&lt;=$I101),IF(BY$6&lt;$H101+ROUNDUP(($I101-$H101+1)*$L101,0),2,1),""))</x:f>
      </x:c>
      <x:c r="BZ101" s="35" t="str">
        <x:f>IF(OR($A101="",$M101="Yes",$H101="",$I101=""),"",IF(AND(BZ$6&gt;=$H101,BZ$6&lt;=$I101),IF(BZ$6&lt;$H101+ROUNDUP(($I101-$H101+1)*$L101,0),2,1),""))</x:f>
      </x:c>
      <x:c r="CA101" s="35" t="str">
        <x:f>IF(OR($A101="",$M101="Yes",$H101="",$I101=""),"",IF(AND(CA$6&gt;=$H101,CA$6&lt;=$I101),IF(CA$6&lt;$H101+ROUNDUP(($I101-$H101+1)*$L101,0),2,1),""))</x:f>
      </x:c>
    </x:row>
    <x:row r="102" ht="24" customHeight="1">
      <x:c r="A102" s="5"/>
      <x:c r="B102" s="5"/>
      <x:c r="C102" s="5"/>
      <x:c r="D102" s="5"/>
      <x:c r="E102" s="5"/>
      <x:c r="F102" s="5"/>
      <x:c r="G102" s="5"/>
      <x:c r="H102" s="10"/>
      <x:c r="I102" s="10"/>
      <x:c r="J102" s="10"/>
      <x:c r="K102" s="10"/>
      <x:c r="L102" s="11"/>
      <x:c r="M102" s="5"/>
      <x:c r="N102" s="16" t="str">
        <x:f>IF(A102="","",IF(M102="Yes","Cancelled",IF(ISBLANK(L102),"Missing %",IF(L102&gt;=1,"Completed",IF(OR(L102&gt;0,NOT(ISBLANK(J102))),"In progress","Not started")))))</x:f>
      </x:c>
      <x:c r="O102" s="16" t="str">
        <x:f>IF(OR(A102="",N102="Completed",N102="Cancelled"),"",IF(ISBLANK(I102),"Missing deadline",IF(I102&lt;'Dashboard'!$B$5,"Overdue",IF(I102='Dashboard'!$B$5,"Due today",IF(I102&lt;='Dashboard'!$B$5+'Dashboard'!$B$6,"Due soon",IF(AND(N102="Not started",H102&lt;'Dashboard'!$B$5),"Starting late",""))))))</x:f>
      </x:c>
      <x:c r="P102" s="5"/>
      <x:c r="Q102" s="16" t="str">
        <x:f>IF(A102="","",IF(COUNTIFS('Tasks &amp; Gantt'!$A$7:$A$155,A102)&gt;1,"Duplicate task ID",IF(COUNTIFS('Campaigns &amp; Budget'!$A$7:$A$8,B102)&lt;&gt;1,"Unknown campaign",IF(OR(ISBLANK(H102),ISBLANK(I102),E102="",ISBLANK(L102)),"Missing dates / PIC / %",IF(OR(L102&lt;0,L102&gt;1),"Invalid completion",IF(I102&lt;H102,"Deadline before start",IF(AND(NOT(ISBLANK(K102)),L102&lt;&gt;1),"Finish entered but not 100%",IF(AND(NOT(ISBLANK(J102)),NOT(ISBLANK(K102)),K102&lt;J102),"Finish before start",""))))))))</x:f>
      </x:c>
      <x:c r="T102" s="35" t="str">
        <x:f>IF(OR($A102="",$M102="Yes",$H102="",$I102=""),"",IF(AND(T$6&gt;=$H102,T$6&lt;=$I102),IF(T$6&lt;$H102+ROUNDUP(($I102-$H102+1)*$L102,0),2,1),""))</x:f>
      </x:c>
      <x:c r="U102" s="35" t="str">
        <x:f>IF(OR($A102="",$M102="Yes",$H102="",$I102=""),"",IF(AND(U$6&gt;=$H102,U$6&lt;=$I102),IF(U$6&lt;$H102+ROUNDUP(($I102-$H102+1)*$L102,0),2,1),""))</x:f>
      </x:c>
      <x:c r="V102" s="35" t="str">
        <x:f>IF(OR($A102="",$M102="Yes",$H102="",$I102=""),"",IF(AND(V$6&gt;=$H102,V$6&lt;=$I102),IF(V$6&lt;$H102+ROUNDUP(($I102-$H102+1)*$L102,0),2,1),""))</x:f>
      </x:c>
      <x:c r="W102" s="35" t="str">
        <x:f>IF(OR($A102="",$M102="Yes",$H102="",$I102=""),"",IF(AND(W$6&gt;=$H102,W$6&lt;=$I102),IF(W$6&lt;$H102+ROUNDUP(($I102-$H102+1)*$L102,0),2,1),""))</x:f>
      </x:c>
      <x:c r="X102" s="35" t="str">
        <x:f>IF(OR($A102="",$M102="Yes",$H102="",$I102=""),"",IF(AND(X$6&gt;=$H102,X$6&lt;=$I102),IF(X$6&lt;$H102+ROUNDUP(($I102-$H102+1)*$L102,0),2,1),""))</x:f>
      </x:c>
      <x:c r="Y102" s="35" t="str">
        <x:f>IF(OR($A102="",$M102="Yes",$H102="",$I102=""),"",IF(AND(Y$6&gt;=$H102,Y$6&lt;=$I102),IF(Y$6&lt;$H102+ROUNDUP(($I102-$H102+1)*$L102,0),2,1),""))</x:f>
      </x:c>
      <x:c r="Z102" s="35" t="str">
        <x:f>IF(OR($A102="",$M102="Yes",$H102="",$I102=""),"",IF(AND(Z$6&gt;=$H102,Z$6&lt;=$I102),IF(Z$6&lt;$H102+ROUNDUP(($I102-$H102+1)*$L102,0),2,1),""))</x:f>
      </x:c>
      <x:c r="AA102" s="35" t="str">
        <x:f>IF(OR($A102="",$M102="Yes",$H102="",$I102=""),"",IF(AND(AA$6&gt;=$H102,AA$6&lt;=$I102),IF(AA$6&lt;$H102+ROUNDUP(($I102-$H102+1)*$L102,0),2,1),""))</x:f>
      </x:c>
      <x:c r="AB102" s="35" t="str">
        <x:f>IF(OR($A102="",$M102="Yes",$H102="",$I102=""),"",IF(AND(AB$6&gt;=$H102,AB$6&lt;=$I102),IF(AB$6&lt;$H102+ROUNDUP(($I102-$H102+1)*$L102,0),2,1),""))</x:f>
      </x:c>
      <x:c r="AC102" s="35" t="str">
        <x:f>IF(OR($A102="",$M102="Yes",$H102="",$I102=""),"",IF(AND(AC$6&gt;=$H102,AC$6&lt;=$I102),IF(AC$6&lt;$H102+ROUNDUP(($I102-$H102+1)*$L102,0),2,1),""))</x:f>
      </x:c>
      <x:c r="AD102" s="35" t="str">
        <x:f>IF(OR($A102="",$M102="Yes",$H102="",$I102=""),"",IF(AND(AD$6&gt;=$H102,AD$6&lt;=$I102),IF(AD$6&lt;$H102+ROUNDUP(($I102-$H102+1)*$L102,0),2,1),""))</x:f>
      </x:c>
      <x:c r="AE102" s="35" t="str">
        <x:f>IF(OR($A102="",$M102="Yes",$H102="",$I102=""),"",IF(AND(AE$6&gt;=$H102,AE$6&lt;=$I102),IF(AE$6&lt;$H102+ROUNDUP(($I102-$H102+1)*$L102,0),2,1),""))</x:f>
      </x:c>
      <x:c r="AF102" s="35" t="str">
        <x:f>IF(OR($A102="",$M102="Yes",$H102="",$I102=""),"",IF(AND(AF$6&gt;=$H102,AF$6&lt;=$I102),IF(AF$6&lt;$H102+ROUNDUP(($I102-$H102+1)*$L102,0),2,1),""))</x:f>
      </x:c>
      <x:c r="AG102" s="35" t="str">
        <x:f>IF(OR($A102="",$M102="Yes",$H102="",$I102=""),"",IF(AND(AG$6&gt;=$H102,AG$6&lt;=$I102),IF(AG$6&lt;$H102+ROUNDUP(($I102-$H102+1)*$L102,0),2,1),""))</x:f>
      </x:c>
      <x:c r="AH102" s="35" t="str">
        <x:f>IF(OR($A102="",$M102="Yes",$H102="",$I102=""),"",IF(AND(AH$6&gt;=$H102,AH$6&lt;=$I102),IF(AH$6&lt;$H102+ROUNDUP(($I102-$H102+1)*$L102,0),2,1),""))</x:f>
      </x:c>
      <x:c r="AI102" s="35" t="str">
        <x:f>IF(OR($A102="",$M102="Yes",$H102="",$I102=""),"",IF(AND(AI$6&gt;=$H102,AI$6&lt;=$I102),IF(AI$6&lt;$H102+ROUNDUP(($I102-$H102+1)*$L102,0),2,1),""))</x:f>
      </x:c>
      <x:c r="AJ102" s="35" t="str">
        <x:f>IF(OR($A102="",$M102="Yes",$H102="",$I102=""),"",IF(AND(AJ$6&gt;=$H102,AJ$6&lt;=$I102),IF(AJ$6&lt;$H102+ROUNDUP(($I102-$H102+1)*$L102,0),2,1),""))</x:f>
      </x:c>
      <x:c r="AK102" s="35" t="str">
        <x:f>IF(OR($A102="",$M102="Yes",$H102="",$I102=""),"",IF(AND(AK$6&gt;=$H102,AK$6&lt;=$I102),IF(AK$6&lt;$H102+ROUNDUP(($I102-$H102+1)*$L102,0),2,1),""))</x:f>
      </x:c>
      <x:c r="AL102" s="35" t="str">
        <x:f>IF(OR($A102="",$M102="Yes",$H102="",$I102=""),"",IF(AND(AL$6&gt;=$H102,AL$6&lt;=$I102),IF(AL$6&lt;$H102+ROUNDUP(($I102-$H102+1)*$L102,0),2,1),""))</x:f>
      </x:c>
      <x:c r="AM102" s="35" t="str">
        <x:f>IF(OR($A102="",$M102="Yes",$H102="",$I102=""),"",IF(AND(AM$6&gt;=$H102,AM$6&lt;=$I102),IF(AM$6&lt;$H102+ROUNDUP(($I102-$H102+1)*$L102,0),2,1),""))</x:f>
      </x:c>
      <x:c r="AN102" s="35" t="str">
        <x:f>IF(OR($A102="",$M102="Yes",$H102="",$I102=""),"",IF(AND(AN$6&gt;=$H102,AN$6&lt;=$I102),IF(AN$6&lt;$H102+ROUNDUP(($I102-$H102+1)*$L102,0),2,1),""))</x:f>
      </x:c>
      <x:c r="AO102" s="35" t="str">
        <x:f>IF(OR($A102="",$M102="Yes",$H102="",$I102=""),"",IF(AND(AO$6&gt;=$H102,AO$6&lt;=$I102),IF(AO$6&lt;$H102+ROUNDUP(($I102-$H102+1)*$L102,0),2,1),""))</x:f>
      </x:c>
      <x:c r="AP102" s="35" t="str">
        <x:f>IF(OR($A102="",$M102="Yes",$H102="",$I102=""),"",IF(AND(AP$6&gt;=$H102,AP$6&lt;=$I102),IF(AP$6&lt;$H102+ROUNDUP(($I102-$H102+1)*$L102,0),2,1),""))</x:f>
      </x:c>
      <x:c r="AQ102" s="35" t="str">
        <x:f>IF(OR($A102="",$M102="Yes",$H102="",$I102=""),"",IF(AND(AQ$6&gt;=$H102,AQ$6&lt;=$I102),IF(AQ$6&lt;$H102+ROUNDUP(($I102-$H102+1)*$L102,0),2,1),""))</x:f>
      </x:c>
      <x:c r="AR102" s="35" t="str">
        <x:f>IF(OR($A102="",$M102="Yes",$H102="",$I102=""),"",IF(AND(AR$6&gt;=$H102,AR$6&lt;=$I102),IF(AR$6&lt;$H102+ROUNDUP(($I102-$H102+1)*$L102,0),2,1),""))</x:f>
      </x:c>
      <x:c r="AS102" s="35" t="str">
        <x:f>IF(OR($A102="",$M102="Yes",$H102="",$I102=""),"",IF(AND(AS$6&gt;=$H102,AS$6&lt;=$I102),IF(AS$6&lt;$H102+ROUNDUP(($I102-$H102+1)*$L102,0),2,1),""))</x:f>
      </x:c>
      <x:c r="AT102" s="35" t="str">
        <x:f>IF(OR($A102="",$M102="Yes",$H102="",$I102=""),"",IF(AND(AT$6&gt;=$H102,AT$6&lt;=$I102),IF(AT$6&lt;$H102+ROUNDUP(($I102-$H102+1)*$L102,0),2,1),""))</x:f>
      </x:c>
      <x:c r="AU102" s="35" t="str">
        <x:f>IF(OR($A102="",$M102="Yes",$H102="",$I102=""),"",IF(AND(AU$6&gt;=$H102,AU$6&lt;=$I102),IF(AU$6&lt;$H102+ROUNDUP(($I102-$H102+1)*$L102,0),2,1),""))</x:f>
      </x:c>
      <x:c r="AV102" s="35" t="str">
        <x:f>IF(OR($A102="",$M102="Yes",$H102="",$I102=""),"",IF(AND(AV$6&gt;=$H102,AV$6&lt;=$I102),IF(AV$6&lt;$H102+ROUNDUP(($I102-$H102+1)*$L102,0),2,1),""))</x:f>
      </x:c>
      <x:c r="AW102" s="35" t="str">
        <x:f>IF(OR($A102="",$M102="Yes",$H102="",$I102=""),"",IF(AND(AW$6&gt;=$H102,AW$6&lt;=$I102),IF(AW$6&lt;$H102+ROUNDUP(($I102-$H102+1)*$L102,0),2,1),""))</x:f>
      </x:c>
      <x:c r="AX102" s="35" t="str">
        <x:f>IF(OR($A102="",$M102="Yes",$H102="",$I102=""),"",IF(AND(AX$6&gt;=$H102,AX$6&lt;=$I102),IF(AX$6&lt;$H102+ROUNDUP(($I102-$H102+1)*$L102,0),2,1),""))</x:f>
      </x:c>
      <x:c r="AY102" s="35" t="str">
        <x:f>IF(OR($A102="",$M102="Yes",$H102="",$I102=""),"",IF(AND(AY$6&gt;=$H102,AY$6&lt;=$I102),IF(AY$6&lt;$H102+ROUNDUP(($I102-$H102+1)*$L102,0),2,1),""))</x:f>
      </x:c>
      <x:c r="AZ102" s="35" t="str">
        <x:f>IF(OR($A102="",$M102="Yes",$H102="",$I102=""),"",IF(AND(AZ$6&gt;=$H102,AZ$6&lt;=$I102),IF(AZ$6&lt;$H102+ROUNDUP(($I102-$H102+1)*$L102,0),2,1),""))</x:f>
      </x:c>
      <x:c r="BA102" s="35" t="str">
        <x:f>IF(OR($A102="",$M102="Yes",$H102="",$I102=""),"",IF(AND(BA$6&gt;=$H102,BA$6&lt;=$I102),IF(BA$6&lt;$H102+ROUNDUP(($I102-$H102+1)*$L102,0),2,1),""))</x:f>
      </x:c>
      <x:c r="BB102" s="35" t="str">
        <x:f>IF(OR($A102="",$M102="Yes",$H102="",$I102=""),"",IF(AND(BB$6&gt;=$H102,BB$6&lt;=$I102),IF(BB$6&lt;$H102+ROUNDUP(($I102-$H102+1)*$L102,0),2,1),""))</x:f>
      </x:c>
      <x:c r="BC102" s="35" t="str">
        <x:f>IF(OR($A102="",$M102="Yes",$H102="",$I102=""),"",IF(AND(BC$6&gt;=$H102,BC$6&lt;=$I102),IF(BC$6&lt;$H102+ROUNDUP(($I102-$H102+1)*$L102,0),2,1),""))</x:f>
      </x:c>
      <x:c r="BD102" s="35" t="str">
        <x:f>IF(OR($A102="",$M102="Yes",$H102="",$I102=""),"",IF(AND(BD$6&gt;=$H102,BD$6&lt;=$I102),IF(BD$6&lt;$H102+ROUNDUP(($I102-$H102+1)*$L102,0),2,1),""))</x:f>
      </x:c>
      <x:c r="BE102" s="35" t="str">
        <x:f>IF(OR($A102="",$M102="Yes",$H102="",$I102=""),"",IF(AND(BE$6&gt;=$H102,BE$6&lt;=$I102),IF(BE$6&lt;$H102+ROUNDUP(($I102-$H102+1)*$L102,0),2,1),""))</x:f>
      </x:c>
      <x:c r="BF102" s="35" t="str">
        <x:f>IF(OR($A102="",$M102="Yes",$H102="",$I102=""),"",IF(AND(BF$6&gt;=$H102,BF$6&lt;=$I102),IF(BF$6&lt;$H102+ROUNDUP(($I102-$H102+1)*$L102,0),2,1),""))</x:f>
      </x:c>
      <x:c r="BG102" s="35" t="str">
        <x:f>IF(OR($A102="",$M102="Yes",$H102="",$I102=""),"",IF(AND(BG$6&gt;=$H102,BG$6&lt;=$I102),IF(BG$6&lt;$H102+ROUNDUP(($I102-$H102+1)*$L102,0),2,1),""))</x:f>
      </x:c>
      <x:c r="BH102" s="35" t="str">
        <x:f>IF(OR($A102="",$M102="Yes",$H102="",$I102=""),"",IF(AND(BH$6&gt;=$H102,BH$6&lt;=$I102),IF(BH$6&lt;$H102+ROUNDUP(($I102-$H102+1)*$L102,0),2,1),""))</x:f>
      </x:c>
      <x:c r="BI102" s="35" t="str">
        <x:f>IF(OR($A102="",$M102="Yes",$H102="",$I102=""),"",IF(AND(BI$6&gt;=$H102,BI$6&lt;=$I102),IF(BI$6&lt;$H102+ROUNDUP(($I102-$H102+1)*$L102,0),2,1),""))</x:f>
      </x:c>
      <x:c r="BJ102" s="35" t="str">
        <x:f>IF(OR($A102="",$M102="Yes",$H102="",$I102=""),"",IF(AND(BJ$6&gt;=$H102,BJ$6&lt;=$I102),IF(BJ$6&lt;$H102+ROUNDUP(($I102-$H102+1)*$L102,0),2,1),""))</x:f>
      </x:c>
      <x:c r="BK102" s="35" t="str">
        <x:f>IF(OR($A102="",$M102="Yes",$H102="",$I102=""),"",IF(AND(BK$6&gt;=$H102,BK$6&lt;=$I102),IF(BK$6&lt;$H102+ROUNDUP(($I102-$H102+1)*$L102,0),2,1),""))</x:f>
      </x:c>
      <x:c r="BL102" s="35" t="str">
        <x:f>IF(OR($A102="",$M102="Yes",$H102="",$I102=""),"",IF(AND(BL$6&gt;=$H102,BL$6&lt;=$I102),IF(BL$6&lt;$H102+ROUNDUP(($I102-$H102+1)*$L102,0),2,1),""))</x:f>
      </x:c>
      <x:c r="BM102" s="35" t="str">
        <x:f>IF(OR($A102="",$M102="Yes",$H102="",$I102=""),"",IF(AND(BM$6&gt;=$H102,BM$6&lt;=$I102),IF(BM$6&lt;$H102+ROUNDUP(($I102-$H102+1)*$L102,0),2,1),""))</x:f>
      </x:c>
      <x:c r="BN102" s="35" t="str">
        <x:f>IF(OR($A102="",$M102="Yes",$H102="",$I102=""),"",IF(AND(BN$6&gt;=$H102,BN$6&lt;=$I102),IF(BN$6&lt;$H102+ROUNDUP(($I102-$H102+1)*$L102,0),2,1),""))</x:f>
      </x:c>
      <x:c r="BO102" s="35" t="str">
        <x:f>IF(OR($A102="",$M102="Yes",$H102="",$I102=""),"",IF(AND(BO$6&gt;=$H102,BO$6&lt;=$I102),IF(BO$6&lt;$H102+ROUNDUP(($I102-$H102+1)*$L102,0),2,1),""))</x:f>
      </x:c>
      <x:c r="BP102" s="35" t="str">
        <x:f>IF(OR($A102="",$M102="Yes",$H102="",$I102=""),"",IF(AND(BP$6&gt;=$H102,BP$6&lt;=$I102),IF(BP$6&lt;$H102+ROUNDUP(($I102-$H102+1)*$L102,0),2,1),""))</x:f>
      </x:c>
      <x:c r="BQ102" s="35" t="str">
        <x:f>IF(OR($A102="",$M102="Yes",$H102="",$I102=""),"",IF(AND(BQ$6&gt;=$H102,BQ$6&lt;=$I102),IF(BQ$6&lt;$H102+ROUNDUP(($I102-$H102+1)*$L102,0),2,1),""))</x:f>
      </x:c>
      <x:c r="BR102" s="35" t="str">
        <x:f>IF(OR($A102="",$M102="Yes",$H102="",$I102=""),"",IF(AND(BR$6&gt;=$H102,BR$6&lt;=$I102),IF(BR$6&lt;$H102+ROUNDUP(($I102-$H102+1)*$L102,0),2,1),""))</x:f>
      </x:c>
      <x:c r="BS102" s="35" t="str">
        <x:f>IF(OR($A102="",$M102="Yes",$H102="",$I102=""),"",IF(AND(BS$6&gt;=$H102,BS$6&lt;=$I102),IF(BS$6&lt;$H102+ROUNDUP(($I102-$H102+1)*$L102,0),2,1),""))</x:f>
      </x:c>
      <x:c r="BT102" s="35" t="str">
        <x:f>IF(OR($A102="",$M102="Yes",$H102="",$I102=""),"",IF(AND(BT$6&gt;=$H102,BT$6&lt;=$I102),IF(BT$6&lt;$H102+ROUNDUP(($I102-$H102+1)*$L102,0),2,1),""))</x:f>
      </x:c>
      <x:c r="BU102" s="35" t="str">
        <x:f>IF(OR($A102="",$M102="Yes",$H102="",$I102=""),"",IF(AND(BU$6&gt;=$H102,BU$6&lt;=$I102),IF(BU$6&lt;$H102+ROUNDUP(($I102-$H102+1)*$L102,0),2,1),""))</x:f>
      </x:c>
      <x:c r="BV102" s="35" t="str">
        <x:f>IF(OR($A102="",$M102="Yes",$H102="",$I102=""),"",IF(AND(BV$6&gt;=$H102,BV$6&lt;=$I102),IF(BV$6&lt;$H102+ROUNDUP(($I102-$H102+1)*$L102,0),2,1),""))</x:f>
      </x:c>
      <x:c r="BW102" s="35" t="str">
        <x:f>IF(OR($A102="",$M102="Yes",$H102="",$I102=""),"",IF(AND(BW$6&gt;=$H102,BW$6&lt;=$I102),IF(BW$6&lt;$H102+ROUNDUP(($I102-$H102+1)*$L102,0),2,1),""))</x:f>
      </x:c>
      <x:c r="BX102" s="35" t="str">
        <x:f>IF(OR($A102="",$M102="Yes",$H102="",$I102=""),"",IF(AND(BX$6&gt;=$H102,BX$6&lt;=$I102),IF(BX$6&lt;$H102+ROUNDUP(($I102-$H102+1)*$L102,0),2,1),""))</x:f>
      </x:c>
      <x:c r="BY102" s="35" t="str">
        <x:f>IF(OR($A102="",$M102="Yes",$H102="",$I102=""),"",IF(AND(BY$6&gt;=$H102,BY$6&lt;=$I102),IF(BY$6&lt;$H102+ROUNDUP(($I102-$H102+1)*$L102,0),2,1),""))</x:f>
      </x:c>
      <x:c r="BZ102" s="35" t="str">
        <x:f>IF(OR($A102="",$M102="Yes",$H102="",$I102=""),"",IF(AND(BZ$6&gt;=$H102,BZ$6&lt;=$I102),IF(BZ$6&lt;$H102+ROUNDUP(($I102-$H102+1)*$L102,0),2,1),""))</x:f>
      </x:c>
      <x:c r="CA102" s="35" t="str">
        <x:f>IF(OR($A102="",$M102="Yes",$H102="",$I102=""),"",IF(AND(CA$6&gt;=$H102,CA$6&lt;=$I102),IF(CA$6&lt;$H102+ROUNDUP(($I102-$H102+1)*$L102,0),2,1),""))</x:f>
      </x:c>
    </x:row>
    <x:row r="103" ht="24" customHeight="1">
      <x:c r="A103" s="5"/>
      <x:c r="B103" s="5"/>
      <x:c r="C103" s="5"/>
      <x:c r="D103" s="5"/>
      <x:c r="E103" s="5"/>
      <x:c r="F103" s="5"/>
      <x:c r="G103" s="5"/>
      <x:c r="H103" s="10"/>
      <x:c r="I103" s="10"/>
      <x:c r="J103" s="10"/>
      <x:c r="K103" s="10"/>
      <x:c r="L103" s="11"/>
      <x:c r="M103" s="5"/>
      <x:c r="N103" s="16" t="str">
        <x:f>IF(A103="","",IF(M103="Yes","Cancelled",IF(ISBLANK(L103),"Missing %",IF(L103&gt;=1,"Completed",IF(OR(L103&gt;0,NOT(ISBLANK(J103))),"In progress","Not started")))))</x:f>
      </x:c>
      <x:c r="O103" s="16" t="str">
        <x:f>IF(OR(A103="",N103="Completed",N103="Cancelled"),"",IF(ISBLANK(I103),"Missing deadline",IF(I103&lt;'Dashboard'!$B$5,"Overdue",IF(I103='Dashboard'!$B$5,"Due today",IF(I103&lt;='Dashboard'!$B$5+'Dashboard'!$B$6,"Due soon",IF(AND(N103="Not started",H103&lt;'Dashboard'!$B$5),"Starting late",""))))))</x:f>
      </x:c>
      <x:c r="P103" s="5"/>
      <x:c r="Q103" s="16" t="str">
        <x:f>IF(A103="","",IF(COUNTIFS('Tasks &amp; Gantt'!$A$7:$A$155,A103)&gt;1,"Duplicate task ID",IF(COUNTIFS('Campaigns &amp; Budget'!$A$7:$A$8,B103)&lt;&gt;1,"Unknown campaign",IF(OR(ISBLANK(H103),ISBLANK(I103),E103="",ISBLANK(L103)),"Missing dates / PIC / %",IF(OR(L103&lt;0,L103&gt;1),"Invalid completion",IF(I103&lt;H103,"Deadline before start",IF(AND(NOT(ISBLANK(K103)),L103&lt;&gt;1),"Finish entered but not 100%",IF(AND(NOT(ISBLANK(J103)),NOT(ISBLANK(K103)),K103&lt;J103),"Finish before start",""))))))))</x:f>
      </x:c>
      <x:c r="T103" s="35" t="str">
        <x:f>IF(OR($A103="",$M103="Yes",$H103="",$I103=""),"",IF(AND(T$6&gt;=$H103,T$6&lt;=$I103),IF(T$6&lt;$H103+ROUNDUP(($I103-$H103+1)*$L103,0),2,1),""))</x:f>
      </x:c>
      <x:c r="U103" s="35" t="str">
        <x:f>IF(OR($A103="",$M103="Yes",$H103="",$I103=""),"",IF(AND(U$6&gt;=$H103,U$6&lt;=$I103),IF(U$6&lt;$H103+ROUNDUP(($I103-$H103+1)*$L103,0),2,1),""))</x:f>
      </x:c>
      <x:c r="V103" s="35" t="str">
        <x:f>IF(OR($A103="",$M103="Yes",$H103="",$I103=""),"",IF(AND(V$6&gt;=$H103,V$6&lt;=$I103),IF(V$6&lt;$H103+ROUNDUP(($I103-$H103+1)*$L103,0),2,1),""))</x:f>
      </x:c>
      <x:c r="W103" s="35" t="str">
        <x:f>IF(OR($A103="",$M103="Yes",$H103="",$I103=""),"",IF(AND(W$6&gt;=$H103,W$6&lt;=$I103),IF(W$6&lt;$H103+ROUNDUP(($I103-$H103+1)*$L103,0),2,1),""))</x:f>
      </x:c>
      <x:c r="X103" s="35" t="str">
        <x:f>IF(OR($A103="",$M103="Yes",$H103="",$I103=""),"",IF(AND(X$6&gt;=$H103,X$6&lt;=$I103),IF(X$6&lt;$H103+ROUNDUP(($I103-$H103+1)*$L103,0),2,1),""))</x:f>
      </x:c>
      <x:c r="Y103" s="35" t="str">
        <x:f>IF(OR($A103="",$M103="Yes",$H103="",$I103=""),"",IF(AND(Y$6&gt;=$H103,Y$6&lt;=$I103),IF(Y$6&lt;$H103+ROUNDUP(($I103-$H103+1)*$L103,0),2,1),""))</x:f>
      </x:c>
      <x:c r="Z103" s="35" t="str">
        <x:f>IF(OR($A103="",$M103="Yes",$H103="",$I103=""),"",IF(AND(Z$6&gt;=$H103,Z$6&lt;=$I103),IF(Z$6&lt;$H103+ROUNDUP(($I103-$H103+1)*$L103,0),2,1),""))</x:f>
      </x:c>
      <x:c r="AA103" s="35" t="str">
        <x:f>IF(OR($A103="",$M103="Yes",$H103="",$I103=""),"",IF(AND(AA$6&gt;=$H103,AA$6&lt;=$I103),IF(AA$6&lt;$H103+ROUNDUP(($I103-$H103+1)*$L103,0),2,1),""))</x:f>
      </x:c>
      <x:c r="AB103" s="35" t="str">
        <x:f>IF(OR($A103="",$M103="Yes",$H103="",$I103=""),"",IF(AND(AB$6&gt;=$H103,AB$6&lt;=$I103),IF(AB$6&lt;$H103+ROUNDUP(($I103-$H103+1)*$L103,0),2,1),""))</x:f>
      </x:c>
      <x:c r="AC103" s="35" t="str">
        <x:f>IF(OR($A103="",$M103="Yes",$H103="",$I103=""),"",IF(AND(AC$6&gt;=$H103,AC$6&lt;=$I103),IF(AC$6&lt;$H103+ROUNDUP(($I103-$H103+1)*$L103,0),2,1),""))</x:f>
      </x:c>
      <x:c r="AD103" s="35" t="str">
        <x:f>IF(OR($A103="",$M103="Yes",$H103="",$I103=""),"",IF(AND(AD$6&gt;=$H103,AD$6&lt;=$I103),IF(AD$6&lt;$H103+ROUNDUP(($I103-$H103+1)*$L103,0),2,1),""))</x:f>
      </x:c>
      <x:c r="AE103" s="35" t="str">
        <x:f>IF(OR($A103="",$M103="Yes",$H103="",$I103=""),"",IF(AND(AE$6&gt;=$H103,AE$6&lt;=$I103),IF(AE$6&lt;$H103+ROUNDUP(($I103-$H103+1)*$L103,0),2,1),""))</x:f>
      </x:c>
      <x:c r="AF103" s="35" t="str">
        <x:f>IF(OR($A103="",$M103="Yes",$H103="",$I103=""),"",IF(AND(AF$6&gt;=$H103,AF$6&lt;=$I103),IF(AF$6&lt;$H103+ROUNDUP(($I103-$H103+1)*$L103,0),2,1),""))</x:f>
      </x:c>
      <x:c r="AG103" s="35" t="str">
        <x:f>IF(OR($A103="",$M103="Yes",$H103="",$I103=""),"",IF(AND(AG$6&gt;=$H103,AG$6&lt;=$I103),IF(AG$6&lt;$H103+ROUNDUP(($I103-$H103+1)*$L103,0),2,1),""))</x:f>
      </x:c>
      <x:c r="AH103" s="35" t="str">
        <x:f>IF(OR($A103="",$M103="Yes",$H103="",$I103=""),"",IF(AND(AH$6&gt;=$H103,AH$6&lt;=$I103),IF(AH$6&lt;$H103+ROUNDUP(($I103-$H103+1)*$L103,0),2,1),""))</x:f>
      </x:c>
      <x:c r="AI103" s="35" t="str">
        <x:f>IF(OR($A103="",$M103="Yes",$H103="",$I103=""),"",IF(AND(AI$6&gt;=$H103,AI$6&lt;=$I103),IF(AI$6&lt;$H103+ROUNDUP(($I103-$H103+1)*$L103,0),2,1),""))</x:f>
      </x:c>
      <x:c r="AJ103" s="35" t="str">
        <x:f>IF(OR($A103="",$M103="Yes",$H103="",$I103=""),"",IF(AND(AJ$6&gt;=$H103,AJ$6&lt;=$I103),IF(AJ$6&lt;$H103+ROUNDUP(($I103-$H103+1)*$L103,0),2,1),""))</x:f>
      </x:c>
      <x:c r="AK103" s="35" t="str">
        <x:f>IF(OR($A103="",$M103="Yes",$H103="",$I103=""),"",IF(AND(AK$6&gt;=$H103,AK$6&lt;=$I103),IF(AK$6&lt;$H103+ROUNDUP(($I103-$H103+1)*$L103,0),2,1),""))</x:f>
      </x:c>
      <x:c r="AL103" s="35" t="str">
        <x:f>IF(OR($A103="",$M103="Yes",$H103="",$I103=""),"",IF(AND(AL$6&gt;=$H103,AL$6&lt;=$I103),IF(AL$6&lt;$H103+ROUNDUP(($I103-$H103+1)*$L103,0),2,1),""))</x:f>
      </x:c>
      <x:c r="AM103" s="35" t="str">
        <x:f>IF(OR($A103="",$M103="Yes",$H103="",$I103=""),"",IF(AND(AM$6&gt;=$H103,AM$6&lt;=$I103),IF(AM$6&lt;$H103+ROUNDUP(($I103-$H103+1)*$L103,0),2,1),""))</x:f>
      </x:c>
      <x:c r="AN103" s="35" t="str">
        <x:f>IF(OR($A103="",$M103="Yes",$H103="",$I103=""),"",IF(AND(AN$6&gt;=$H103,AN$6&lt;=$I103),IF(AN$6&lt;$H103+ROUNDUP(($I103-$H103+1)*$L103,0),2,1),""))</x:f>
      </x:c>
      <x:c r="AO103" s="35" t="str">
        <x:f>IF(OR($A103="",$M103="Yes",$H103="",$I103=""),"",IF(AND(AO$6&gt;=$H103,AO$6&lt;=$I103),IF(AO$6&lt;$H103+ROUNDUP(($I103-$H103+1)*$L103,0),2,1),""))</x:f>
      </x:c>
      <x:c r="AP103" s="35" t="str">
        <x:f>IF(OR($A103="",$M103="Yes",$H103="",$I103=""),"",IF(AND(AP$6&gt;=$H103,AP$6&lt;=$I103),IF(AP$6&lt;$H103+ROUNDUP(($I103-$H103+1)*$L103,0),2,1),""))</x:f>
      </x:c>
      <x:c r="AQ103" s="35" t="str">
        <x:f>IF(OR($A103="",$M103="Yes",$H103="",$I103=""),"",IF(AND(AQ$6&gt;=$H103,AQ$6&lt;=$I103),IF(AQ$6&lt;$H103+ROUNDUP(($I103-$H103+1)*$L103,0),2,1),""))</x:f>
      </x:c>
      <x:c r="AR103" s="35" t="str">
        <x:f>IF(OR($A103="",$M103="Yes",$H103="",$I103=""),"",IF(AND(AR$6&gt;=$H103,AR$6&lt;=$I103),IF(AR$6&lt;$H103+ROUNDUP(($I103-$H103+1)*$L103,0),2,1),""))</x:f>
      </x:c>
      <x:c r="AS103" s="35" t="str">
        <x:f>IF(OR($A103="",$M103="Yes",$H103="",$I103=""),"",IF(AND(AS$6&gt;=$H103,AS$6&lt;=$I103),IF(AS$6&lt;$H103+ROUNDUP(($I103-$H103+1)*$L103,0),2,1),""))</x:f>
      </x:c>
      <x:c r="AT103" s="35" t="str">
        <x:f>IF(OR($A103="",$M103="Yes",$H103="",$I103=""),"",IF(AND(AT$6&gt;=$H103,AT$6&lt;=$I103),IF(AT$6&lt;$H103+ROUNDUP(($I103-$H103+1)*$L103,0),2,1),""))</x:f>
      </x:c>
      <x:c r="AU103" s="35" t="str">
        <x:f>IF(OR($A103="",$M103="Yes",$H103="",$I103=""),"",IF(AND(AU$6&gt;=$H103,AU$6&lt;=$I103),IF(AU$6&lt;$H103+ROUNDUP(($I103-$H103+1)*$L103,0),2,1),""))</x:f>
      </x:c>
      <x:c r="AV103" s="35" t="str">
        <x:f>IF(OR($A103="",$M103="Yes",$H103="",$I103=""),"",IF(AND(AV$6&gt;=$H103,AV$6&lt;=$I103),IF(AV$6&lt;$H103+ROUNDUP(($I103-$H103+1)*$L103,0),2,1),""))</x:f>
      </x:c>
      <x:c r="AW103" s="35" t="str">
        <x:f>IF(OR($A103="",$M103="Yes",$H103="",$I103=""),"",IF(AND(AW$6&gt;=$H103,AW$6&lt;=$I103),IF(AW$6&lt;$H103+ROUNDUP(($I103-$H103+1)*$L103,0),2,1),""))</x:f>
      </x:c>
      <x:c r="AX103" s="35" t="str">
        <x:f>IF(OR($A103="",$M103="Yes",$H103="",$I103=""),"",IF(AND(AX$6&gt;=$H103,AX$6&lt;=$I103),IF(AX$6&lt;$H103+ROUNDUP(($I103-$H103+1)*$L103,0),2,1),""))</x:f>
      </x:c>
      <x:c r="AY103" s="35" t="str">
        <x:f>IF(OR($A103="",$M103="Yes",$H103="",$I103=""),"",IF(AND(AY$6&gt;=$H103,AY$6&lt;=$I103),IF(AY$6&lt;$H103+ROUNDUP(($I103-$H103+1)*$L103,0),2,1),""))</x:f>
      </x:c>
      <x:c r="AZ103" s="35" t="str">
        <x:f>IF(OR($A103="",$M103="Yes",$H103="",$I103=""),"",IF(AND(AZ$6&gt;=$H103,AZ$6&lt;=$I103),IF(AZ$6&lt;$H103+ROUNDUP(($I103-$H103+1)*$L103,0),2,1),""))</x:f>
      </x:c>
      <x:c r="BA103" s="35" t="str">
        <x:f>IF(OR($A103="",$M103="Yes",$H103="",$I103=""),"",IF(AND(BA$6&gt;=$H103,BA$6&lt;=$I103),IF(BA$6&lt;$H103+ROUNDUP(($I103-$H103+1)*$L103,0),2,1),""))</x:f>
      </x:c>
      <x:c r="BB103" s="35" t="str">
        <x:f>IF(OR($A103="",$M103="Yes",$H103="",$I103=""),"",IF(AND(BB$6&gt;=$H103,BB$6&lt;=$I103),IF(BB$6&lt;$H103+ROUNDUP(($I103-$H103+1)*$L103,0),2,1),""))</x:f>
      </x:c>
      <x:c r="BC103" s="35" t="str">
        <x:f>IF(OR($A103="",$M103="Yes",$H103="",$I103=""),"",IF(AND(BC$6&gt;=$H103,BC$6&lt;=$I103),IF(BC$6&lt;$H103+ROUNDUP(($I103-$H103+1)*$L103,0),2,1),""))</x:f>
      </x:c>
      <x:c r="BD103" s="35" t="str">
        <x:f>IF(OR($A103="",$M103="Yes",$H103="",$I103=""),"",IF(AND(BD$6&gt;=$H103,BD$6&lt;=$I103),IF(BD$6&lt;$H103+ROUNDUP(($I103-$H103+1)*$L103,0),2,1),""))</x:f>
      </x:c>
      <x:c r="BE103" s="35" t="str">
        <x:f>IF(OR($A103="",$M103="Yes",$H103="",$I103=""),"",IF(AND(BE$6&gt;=$H103,BE$6&lt;=$I103),IF(BE$6&lt;$H103+ROUNDUP(($I103-$H103+1)*$L103,0),2,1),""))</x:f>
      </x:c>
      <x:c r="BF103" s="35" t="str">
        <x:f>IF(OR($A103="",$M103="Yes",$H103="",$I103=""),"",IF(AND(BF$6&gt;=$H103,BF$6&lt;=$I103),IF(BF$6&lt;$H103+ROUNDUP(($I103-$H103+1)*$L103,0),2,1),""))</x:f>
      </x:c>
      <x:c r="BG103" s="35" t="str">
        <x:f>IF(OR($A103="",$M103="Yes",$H103="",$I103=""),"",IF(AND(BG$6&gt;=$H103,BG$6&lt;=$I103),IF(BG$6&lt;$H103+ROUNDUP(($I103-$H103+1)*$L103,0),2,1),""))</x:f>
      </x:c>
      <x:c r="BH103" s="35" t="str">
        <x:f>IF(OR($A103="",$M103="Yes",$H103="",$I103=""),"",IF(AND(BH$6&gt;=$H103,BH$6&lt;=$I103),IF(BH$6&lt;$H103+ROUNDUP(($I103-$H103+1)*$L103,0),2,1),""))</x:f>
      </x:c>
      <x:c r="BI103" s="35" t="str">
        <x:f>IF(OR($A103="",$M103="Yes",$H103="",$I103=""),"",IF(AND(BI$6&gt;=$H103,BI$6&lt;=$I103),IF(BI$6&lt;$H103+ROUNDUP(($I103-$H103+1)*$L103,0),2,1),""))</x:f>
      </x:c>
      <x:c r="BJ103" s="35" t="str">
        <x:f>IF(OR($A103="",$M103="Yes",$H103="",$I103=""),"",IF(AND(BJ$6&gt;=$H103,BJ$6&lt;=$I103),IF(BJ$6&lt;$H103+ROUNDUP(($I103-$H103+1)*$L103,0),2,1),""))</x:f>
      </x:c>
      <x:c r="BK103" s="35" t="str">
        <x:f>IF(OR($A103="",$M103="Yes",$H103="",$I103=""),"",IF(AND(BK$6&gt;=$H103,BK$6&lt;=$I103),IF(BK$6&lt;$H103+ROUNDUP(($I103-$H103+1)*$L103,0),2,1),""))</x:f>
      </x:c>
      <x:c r="BL103" s="35" t="str">
        <x:f>IF(OR($A103="",$M103="Yes",$H103="",$I103=""),"",IF(AND(BL$6&gt;=$H103,BL$6&lt;=$I103),IF(BL$6&lt;$H103+ROUNDUP(($I103-$H103+1)*$L103,0),2,1),""))</x:f>
      </x:c>
      <x:c r="BM103" s="35" t="str">
        <x:f>IF(OR($A103="",$M103="Yes",$H103="",$I103=""),"",IF(AND(BM$6&gt;=$H103,BM$6&lt;=$I103),IF(BM$6&lt;$H103+ROUNDUP(($I103-$H103+1)*$L103,0),2,1),""))</x:f>
      </x:c>
      <x:c r="BN103" s="35" t="str">
        <x:f>IF(OR($A103="",$M103="Yes",$H103="",$I103=""),"",IF(AND(BN$6&gt;=$H103,BN$6&lt;=$I103),IF(BN$6&lt;$H103+ROUNDUP(($I103-$H103+1)*$L103,0),2,1),""))</x:f>
      </x:c>
      <x:c r="BO103" s="35" t="str">
        <x:f>IF(OR($A103="",$M103="Yes",$H103="",$I103=""),"",IF(AND(BO$6&gt;=$H103,BO$6&lt;=$I103),IF(BO$6&lt;$H103+ROUNDUP(($I103-$H103+1)*$L103,0),2,1),""))</x:f>
      </x:c>
      <x:c r="BP103" s="35" t="str">
        <x:f>IF(OR($A103="",$M103="Yes",$H103="",$I103=""),"",IF(AND(BP$6&gt;=$H103,BP$6&lt;=$I103),IF(BP$6&lt;$H103+ROUNDUP(($I103-$H103+1)*$L103,0),2,1),""))</x:f>
      </x:c>
      <x:c r="BQ103" s="35" t="str">
        <x:f>IF(OR($A103="",$M103="Yes",$H103="",$I103=""),"",IF(AND(BQ$6&gt;=$H103,BQ$6&lt;=$I103),IF(BQ$6&lt;$H103+ROUNDUP(($I103-$H103+1)*$L103,0),2,1),""))</x:f>
      </x:c>
      <x:c r="BR103" s="35" t="str">
        <x:f>IF(OR($A103="",$M103="Yes",$H103="",$I103=""),"",IF(AND(BR$6&gt;=$H103,BR$6&lt;=$I103),IF(BR$6&lt;$H103+ROUNDUP(($I103-$H103+1)*$L103,0),2,1),""))</x:f>
      </x:c>
      <x:c r="BS103" s="35" t="str">
        <x:f>IF(OR($A103="",$M103="Yes",$H103="",$I103=""),"",IF(AND(BS$6&gt;=$H103,BS$6&lt;=$I103),IF(BS$6&lt;$H103+ROUNDUP(($I103-$H103+1)*$L103,0),2,1),""))</x:f>
      </x:c>
      <x:c r="BT103" s="35" t="str">
        <x:f>IF(OR($A103="",$M103="Yes",$H103="",$I103=""),"",IF(AND(BT$6&gt;=$H103,BT$6&lt;=$I103),IF(BT$6&lt;$H103+ROUNDUP(($I103-$H103+1)*$L103,0),2,1),""))</x:f>
      </x:c>
      <x:c r="BU103" s="35" t="str">
        <x:f>IF(OR($A103="",$M103="Yes",$H103="",$I103=""),"",IF(AND(BU$6&gt;=$H103,BU$6&lt;=$I103),IF(BU$6&lt;$H103+ROUNDUP(($I103-$H103+1)*$L103,0),2,1),""))</x:f>
      </x:c>
      <x:c r="BV103" s="35" t="str">
        <x:f>IF(OR($A103="",$M103="Yes",$H103="",$I103=""),"",IF(AND(BV$6&gt;=$H103,BV$6&lt;=$I103),IF(BV$6&lt;$H103+ROUNDUP(($I103-$H103+1)*$L103,0),2,1),""))</x:f>
      </x:c>
      <x:c r="BW103" s="35" t="str">
        <x:f>IF(OR($A103="",$M103="Yes",$H103="",$I103=""),"",IF(AND(BW$6&gt;=$H103,BW$6&lt;=$I103),IF(BW$6&lt;$H103+ROUNDUP(($I103-$H103+1)*$L103,0),2,1),""))</x:f>
      </x:c>
      <x:c r="BX103" s="35" t="str">
        <x:f>IF(OR($A103="",$M103="Yes",$H103="",$I103=""),"",IF(AND(BX$6&gt;=$H103,BX$6&lt;=$I103),IF(BX$6&lt;$H103+ROUNDUP(($I103-$H103+1)*$L103,0),2,1),""))</x:f>
      </x:c>
      <x:c r="BY103" s="35" t="str">
        <x:f>IF(OR($A103="",$M103="Yes",$H103="",$I103=""),"",IF(AND(BY$6&gt;=$H103,BY$6&lt;=$I103),IF(BY$6&lt;$H103+ROUNDUP(($I103-$H103+1)*$L103,0),2,1),""))</x:f>
      </x:c>
      <x:c r="BZ103" s="35" t="str">
        <x:f>IF(OR($A103="",$M103="Yes",$H103="",$I103=""),"",IF(AND(BZ$6&gt;=$H103,BZ$6&lt;=$I103),IF(BZ$6&lt;$H103+ROUNDUP(($I103-$H103+1)*$L103,0),2,1),""))</x:f>
      </x:c>
      <x:c r="CA103" s="35" t="str">
        <x:f>IF(OR($A103="",$M103="Yes",$H103="",$I103=""),"",IF(AND(CA$6&gt;=$H103,CA$6&lt;=$I103),IF(CA$6&lt;$H103+ROUNDUP(($I103-$H103+1)*$L103,0),2,1),""))</x:f>
      </x:c>
    </x:row>
    <x:row r="104" ht="24" customHeight="1">
      <x:c r="A104" s="5"/>
      <x:c r="B104" s="5"/>
      <x:c r="C104" s="5"/>
      <x:c r="D104" s="5"/>
      <x:c r="E104" s="5"/>
      <x:c r="F104" s="5"/>
      <x:c r="G104" s="5"/>
      <x:c r="H104" s="10"/>
      <x:c r="I104" s="10"/>
      <x:c r="J104" s="10"/>
      <x:c r="K104" s="10"/>
      <x:c r="L104" s="11"/>
      <x:c r="M104" s="5"/>
      <x:c r="N104" s="16" t="str">
        <x:f>IF(A104="","",IF(M104="Yes","Cancelled",IF(ISBLANK(L104),"Missing %",IF(L104&gt;=1,"Completed",IF(OR(L104&gt;0,NOT(ISBLANK(J104))),"In progress","Not started")))))</x:f>
      </x:c>
      <x:c r="O104" s="16" t="str">
        <x:f>IF(OR(A104="",N104="Completed",N104="Cancelled"),"",IF(ISBLANK(I104),"Missing deadline",IF(I104&lt;'Dashboard'!$B$5,"Overdue",IF(I104='Dashboard'!$B$5,"Due today",IF(I104&lt;='Dashboard'!$B$5+'Dashboard'!$B$6,"Due soon",IF(AND(N104="Not started",H104&lt;'Dashboard'!$B$5),"Starting late",""))))))</x:f>
      </x:c>
      <x:c r="P104" s="5"/>
      <x:c r="Q104" s="16" t="str">
        <x:f>IF(A104="","",IF(COUNTIFS('Tasks &amp; Gantt'!$A$7:$A$155,A104)&gt;1,"Duplicate task ID",IF(COUNTIFS('Campaigns &amp; Budget'!$A$7:$A$8,B104)&lt;&gt;1,"Unknown campaign",IF(OR(ISBLANK(H104),ISBLANK(I104),E104="",ISBLANK(L104)),"Missing dates / PIC / %",IF(OR(L104&lt;0,L104&gt;1),"Invalid completion",IF(I104&lt;H104,"Deadline before start",IF(AND(NOT(ISBLANK(K104)),L104&lt;&gt;1),"Finish entered but not 100%",IF(AND(NOT(ISBLANK(J104)),NOT(ISBLANK(K104)),K104&lt;J104),"Finish before start",""))))))))</x:f>
      </x:c>
      <x:c r="T104" s="35" t="str">
        <x:f>IF(OR($A104="",$M104="Yes",$H104="",$I104=""),"",IF(AND(T$6&gt;=$H104,T$6&lt;=$I104),IF(T$6&lt;$H104+ROUNDUP(($I104-$H104+1)*$L104,0),2,1),""))</x:f>
      </x:c>
      <x:c r="U104" s="35" t="str">
        <x:f>IF(OR($A104="",$M104="Yes",$H104="",$I104=""),"",IF(AND(U$6&gt;=$H104,U$6&lt;=$I104),IF(U$6&lt;$H104+ROUNDUP(($I104-$H104+1)*$L104,0),2,1),""))</x:f>
      </x:c>
      <x:c r="V104" s="35" t="str">
        <x:f>IF(OR($A104="",$M104="Yes",$H104="",$I104=""),"",IF(AND(V$6&gt;=$H104,V$6&lt;=$I104),IF(V$6&lt;$H104+ROUNDUP(($I104-$H104+1)*$L104,0),2,1),""))</x:f>
      </x:c>
      <x:c r="W104" s="35" t="str">
        <x:f>IF(OR($A104="",$M104="Yes",$H104="",$I104=""),"",IF(AND(W$6&gt;=$H104,W$6&lt;=$I104),IF(W$6&lt;$H104+ROUNDUP(($I104-$H104+1)*$L104,0),2,1),""))</x:f>
      </x:c>
      <x:c r="X104" s="35" t="str">
        <x:f>IF(OR($A104="",$M104="Yes",$H104="",$I104=""),"",IF(AND(X$6&gt;=$H104,X$6&lt;=$I104),IF(X$6&lt;$H104+ROUNDUP(($I104-$H104+1)*$L104,0),2,1),""))</x:f>
      </x:c>
      <x:c r="Y104" s="35" t="str">
        <x:f>IF(OR($A104="",$M104="Yes",$H104="",$I104=""),"",IF(AND(Y$6&gt;=$H104,Y$6&lt;=$I104),IF(Y$6&lt;$H104+ROUNDUP(($I104-$H104+1)*$L104,0),2,1),""))</x:f>
      </x:c>
      <x:c r="Z104" s="35" t="str">
        <x:f>IF(OR($A104="",$M104="Yes",$H104="",$I104=""),"",IF(AND(Z$6&gt;=$H104,Z$6&lt;=$I104),IF(Z$6&lt;$H104+ROUNDUP(($I104-$H104+1)*$L104,0),2,1),""))</x:f>
      </x:c>
      <x:c r="AA104" s="35" t="str">
        <x:f>IF(OR($A104="",$M104="Yes",$H104="",$I104=""),"",IF(AND(AA$6&gt;=$H104,AA$6&lt;=$I104),IF(AA$6&lt;$H104+ROUNDUP(($I104-$H104+1)*$L104,0),2,1),""))</x:f>
      </x:c>
      <x:c r="AB104" s="35" t="str">
        <x:f>IF(OR($A104="",$M104="Yes",$H104="",$I104=""),"",IF(AND(AB$6&gt;=$H104,AB$6&lt;=$I104),IF(AB$6&lt;$H104+ROUNDUP(($I104-$H104+1)*$L104,0),2,1),""))</x:f>
      </x:c>
      <x:c r="AC104" s="35" t="str">
        <x:f>IF(OR($A104="",$M104="Yes",$H104="",$I104=""),"",IF(AND(AC$6&gt;=$H104,AC$6&lt;=$I104),IF(AC$6&lt;$H104+ROUNDUP(($I104-$H104+1)*$L104,0),2,1),""))</x:f>
      </x:c>
      <x:c r="AD104" s="35" t="str">
        <x:f>IF(OR($A104="",$M104="Yes",$H104="",$I104=""),"",IF(AND(AD$6&gt;=$H104,AD$6&lt;=$I104),IF(AD$6&lt;$H104+ROUNDUP(($I104-$H104+1)*$L104,0),2,1),""))</x:f>
      </x:c>
      <x:c r="AE104" s="35" t="str">
        <x:f>IF(OR($A104="",$M104="Yes",$H104="",$I104=""),"",IF(AND(AE$6&gt;=$H104,AE$6&lt;=$I104),IF(AE$6&lt;$H104+ROUNDUP(($I104-$H104+1)*$L104,0),2,1),""))</x:f>
      </x:c>
      <x:c r="AF104" s="35" t="str">
        <x:f>IF(OR($A104="",$M104="Yes",$H104="",$I104=""),"",IF(AND(AF$6&gt;=$H104,AF$6&lt;=$I104),IF(AF$6&lt;$H104+ROUNDUP(($I104-$H104+1)*$L104,0),2,1),""))</x:f>
      </x:c>
      <x:c r="AG104" s="35" t="str">
        <x:f>IF(OR($A104="",$M104="Yes",$H104="",$I104=""),"",IF(AND(AG$6&gt;=$H104,AG$6&lt;=$I104),IF(AG$6&lt;$H104+ROUNDUP(($I104-$H104+1)*$L104,0),2,1),""))</x:f>
      </x:c>
      <x:c r="AH104" s="35" t="str">
        <x:f>IF(OR($A104="",$M104="Yes",$H104="",$I104=""),"",IF(AND(AH$6&gt;=$H104,AH$6&lt;=$I104),IF(AH$6&lt;$H104+ROUNDUP(($I104-$H104+1)*$L104,0),2,1),""))</x:f>
      </x:c>
      <x:c r="AI104" s="35" t="str">
        <x:f>IF(OR($A104="",$M104="Yes",$H104="",$I104=""),"",IF(AND(AI$6&gt;=$H104,AI$6&lt;=$I104),IF(AI$6&lt;$H104+ROUNDUP(($I104-$H104+1)*$L104,0),2,1),""))</x:f>
      </x:c>
      <x:c r="AJ104" s="35" t="str">
        <x:f>IF(OR($A104="",$M104="Yes",$H104="",$I104=""),"",IF(AND(AJ$6&gt;=$H104,AJ$6&lt;=$I104),IF(AJ$6&lt;$H104+ROUNDUP(($I104-$H104+1)*$L104,0),2,1),""))</x:f>
      </x:c>
      <x:c r="AK104" s="35" t="str">
        <x:f>IF(OR($A104="",$M104="Yes",$H104="",$I104=""),"",IF(AND(AK$6&gt;=$H104,AK$6&lt;=$I104),IF(AK$6&lt;$H104+ROUNDUP(($I104-$H104+1)*$L104,0),2,1),""))</x:f>
      </x:c>
      <x:c r="AL104" s="35" t="str">
        <x:f>IF(OR($A104="",$M104="Yes",$H104="",$I104=""),"",IF(AND(AL$6&gt;=$H104,AL$6&lt;=$I104),IF(AL$6&lt;$H104+ROUNDUP(($I104-$H104+1)*$L104,0),2,1),""))</x:f>
      </x:c>
      <x:c r="AM104" s="35" t="str">
        <x:f>IF(OR($A104="",$M104="Yes",$H104="",$I104=""),"",IF(AND(AM$6&gt;=$H104,AM$6&lt;=$I104),IF(AM$6&lt;$H104+ROUNDUP(($I104-$H104+1)*$L104,0),2,1),""))</x:f>
      </x:c>
      <x:c r="AN104" s="35" t="str">
        <x:f>IF(OR($A104="",$M104="Yes",$H104="",$I104=""),"",IF(AND(AN$6&gt;=$H104,AN$6&lt;=$I104),IF(AN$6&lt;$H104+ROUNDUP(($I104-$H104+1)*$L104,0),2,1),""))</x:f>
      </x:c>
      <x:c r="AO104" s="35" t="str">
        <x:f>IF(OR($A104="",$M104="Yes",$H104="",$I104=""),"",IF(AND(AO$6&gt;=$H104,AO$6&lt;=$I104),IF(AO$6&lt;$H104+ROUNDUP(($I104-$H104+1)*$L104,0),2,1),""))</x:f>
      </x:c>
      <x:c r="AP104" s="35" t="str">
        <x:f>IF(OR($A104="",$M104="Yes",$H104="",$I104=""),"",IF(AND(AP$6&gt;=$H104,AP$6&lt;=$I104),IF(AP$6&lt;$H104+ROUNDUP(($I104-$H104+1)*$L104,0),2,1),""))</x:f>
      </x:c>
      <x:c r="AQ104" s="35" t="str">
        <x:f>IF(OR($A104="",$M104="Yes",$H104="",$I104=""),"",IF(AND(AQ$6&gt;=$H104,AQ$6&lt;=$I104),IF(AQ$6&lt;$H104+ROUNDUP(($I104-$H104+1)*$L104,0),2,1),""))</x:f>
      </x:c>
      <x:c r="AR104" s="35" t="str">
        <x:f>IF(OR($A104="",$M104="Yes",$H104="",$I104=""),"",IF(AND(AR$6&gt;=$H104,AR$6&lt;=$I104),IF(AR$6&lt;$H104+ROUNDUP(($I104-$H104+1)*$L104,0),2,1),""))</x:f>
      </x:c>
      <x:c r="AS104" s="35" t="str">
        <x:f>IF(OR($A104="",$M104="Yes",$H104="",$I104=""),"",IF(AND(AS$6&gt;=$H104,AS$6&lt;=$I104),IF(AS$6&lt;$H104+ROUNDUP(($I104-$H104+1)*$L104,0),2,1),""))</x:f>
      </x:c>
      <x:c r="AT104" s="35" t="str">
        <x:f>IF(OR($A104="",$M104="Yes",$H104="",$I104=""),"",IF(AND(AT$6&gt;=$H104,AT$6&lt;=$I104),IF(AT$6&lt;$H104+ROUNDUP(($I104-$H104+1)*$L104,0),2,1),""))</x:f>
      </x:c>
      <x:c r="AU104" s="35" t="str">
        <x:f>IF(OR($A104="",$M104="Yes",$H104="",$I104=""),"",IF(AND(AU$6&gt;=$H104,AU$6&lt;=$I104),IF(AU$6&lt;$H104+ROUNDUP(($I104-$H104+1)*$L104,0),2,1),""))</x:f>
      </x:c>
      <x:c r="AV104" s="35" t="str">
        <x:f>IF(OR($A104="",$M104="Yes",$H104="",$I104=""),"",IF(AND(AV$6&gt;=$H104,AV$6&lt;=$I104),IF(AV$6&lt;$H104+ROUNDUP(($I104-$H104+1)*$L104,0),2,1),""))</x:f>
      </x:c>
      <x:c r="AW104" s="35" t="str">
        <x:f>IF(OR($A104="",$M104="Yes",$H104="",$I104=""),"",IF(AND(AW$6&gt;=$H104,AW$6&lt;=$I104),IF(AW$6&lt;$H104+ROUNDUP(($I104-$H104+1)*$L104,0),2,1),""))</x:f>
      </x:c>
      <x:c r="AX104" s="35" t="str">
        <x:f>IF(OR($A104="",$M104="Yes",$H104="",$I104=""),"",IF(AND(AX$6&gt;=$H104,AX$6&lt;=$I104),IF(AX$6&lt;$H104+ROUNDUP(($I104-$H104+1)*$L104,0),2,1),""))</x:f>
      </x:c>
      <x:c r="AY104" s="35" t="str">
        <x:f>IF(OR($A104="",$M104="Yes",$H104="",$I104=""),"",IF(AND(AY$6&gt;=$H104,AY$6&lt;=$I104),IF(AY$6&lt;$H104+ROUNDUP(($I104-$H104+1)*$L104,0),2,1),""))</x:f>
      </x:c>
      <x:c r="AZ104" s="35" t="str">
        <x:f>IF(OR($A104="",$M104="Yes",$H104="",$I104=""),"",IF(AND(AZ$6&gt;=$H104,AZ$6&lt;=$I104),IF(AZ$6&lt;$H104+ROUNDUP(($I104-$H104+1)*$L104,0),2,1),""))</x:f>
      </x:c>
      <x:c r="BA104" s="35" t="str">
        <x:f>IF(OR($A104="",$M104="Yes",$H104="",$I104=""),"",IF(AND(BA$6&gt;=$H104,BA$6&lt;=$I104),IF(BA$6&lt;$H104+ROUNDUP(($I104-$H104+1)*$L104,0),2,1),""))</x:f>
      </x:c>
      <x:c r="BB104" s="35" t="str">
        <x:f>IF(OR($A104="",$M104="Yes",$H104="",$I104=""),"",IF(AND(BB$6&gt;=$H104,BB$6&lt;=$I104),IF(BB$6&lt;$H104+ROUNDUP(($I104-$H104+1)*$L104,0),2,1),""))</x:f>
      </x:c>
      <x:c r="BC104" s="35" t="str">
        <x:f>IF(OR($A104="",$M104="Yes",$H104="",$I104=""),"",IF(AND(BC$6&gt;=$H104,BC$6&lt;=$I104),IF(BC$6&lt;$H104+ROUNDUP(($I104-$H104+1)*$L104,0),2,1),""))</x:f>
      </x:c>
      <x:c r="BD104" s="35" t="str">
        <x:f>IF(OR($A104="",$M104="Yes",$H104="",$I104=""),"",IF(AND(BD$6&gt;=$H104,BD$6&lt;=$I104),IF(BD$6&lt;$H104+ROUNDUP(($I104-$H104+1)*$L104,0),2,1),""))</x:f>
      </x:c>
      <x:c r="BE104" s="35" t="str">
        <x:f>IF(OR($A104="",$M104="Yes",$H104="",$I104=""),"",IF(AND(BE$6&gt;=$H104,BE$6&lt;=$I104),IF(BE$6&lt;$H104+ROUNDUP(($I104-$H104+1)*$L104,0),2,1),""))</x:f>
      </x:c>
      <x:c r="BF104" s="35" t="str">
        <x:f>IF(OR($A104="",$M104="Yes",$H104="",$I104=""),"",IF(AND(BF$6&gt;=$H104,BF$6&lt;=$I104),IF(BF$6&lt;$H104+ROUNDUP(($I104-$H104+1)*$L104,0),2,1),""))</x:f>
      </x:c>
      <x:c r="BG104" s="35" t="str">
        <x:f>IF(OR($A104="",$M104="Yes",$H104="",$I104=""),"",IF(AND(BG$6&gt;=$H104,BG$6&lt;=$I104),IF(BG$6&lt;$H104+ROUNDUP(($I104-$H104+1)*$L104,0),2,1),""))</x:f>
      </x:c>
      <x:c r="BH104" s="35" t="str">
        <x:f>IF(OR($A104="",$M104="Yes",$H104="",$I104=""),"",IF(AND(BH$6&gt;=$H104,BH$6&lt;=$I104),IF(BH$6&lt;$H104+ROUNDUP(($I104-$H104+1)*$L104,0),2,1),""))</x:f>
      </x:c>
      <x:c r="BI104" s="35" t="str">
        <x:f>IF(OR($A104="",$M104="Yes",$H104="",$I104=""),"",IF(AND(BI$6&gt;=$H104,BI$6&lt;=$I104),IF(BI$6&lt;$H104+ROUNDUP(($I104-$H104+1)*$L104,0),2,1),""))</x:f>
      </x:c>
      <x:c r="BJ104" s="35" t="str">
        <x:f>IF(OR($A104="",$M104="Yes",$H104="",$I104=""),"",IF(AND(BJ$6&gt;=$H104,BJ$6&lt;=$I104),IF(BJ$6&lt;$H104+ROUNDUP(($I104-$H104+1)*$L104,0),2,1),""))</x:f>
      </x:c>
      <x:c r="BK104" s="35" t="str">
        <x:f>IF(OR($A104="",$M104="Yes",$H104="",$I104=""),"",IF(AND(BK$6&gt;=$H104,BK$6&lt;=$I104),IF(BK$6&lt;$H104+ROUNDUP(($I104-$H104+1)*$L104,0),2,1),""))</x:f>
      </x:c>
      <x:c r="BL104" s="35" t="str">
        <x:f>IF(OR($A104="",$M104="Yes",$H104="",$I104=""),"",IF(AND(BL$6&gt;=$H104,BL$6&lt;=$I104),IF(BL$6&lt;$H104+ROUNDUP(($I104-$H104+1)*$L104,0),2,1),""))</x:f>
      </x:c>
      <x:c r="BM104" s="35" t="str">
        <x:f>IF(OR($A104="",$M104="Yes",$H104="",$I104=""),"",IF(AND(BM$6&gt;=$H104,BM$6&lt;=$I104),IF(BM$6&lt;$H104+ROUNDUP(($I104-$H104+1)*$L104,0),2,1),""))</x:f>
      </x:c>
      <x:c r="BN104" s="35" t="str">
        <x:f>IF(OR($A104="",$M104="Yes",$H104="",$I104=""),"",IF(AND(BN$6&gt;=$H104,BN$6&lt;=$I104),IF(BN$6&lt;$H104+ROUNDUP(($I104-$H104+1)*$L104,0),2,1),""))</x:f>
      </x:c>
      <x:c r="BO104" s="35" t="str">
        <x:f>IF(OR($A104="",$M104="Yes",$H104="",$I104=""),"",IF(AND(BO$6&gt;=$H104,BO$6&lt;=$I104),IF(BO$6&lt;$H104+ROUNDUP(($I104-$H104+1)*$L104,0),2,1),""))</x:f>
      </x:c>
      <x:c r="BP104" s="35" t="str">
        <x:f>IF(OR($A104="",$M104="Yes",$H104="",$I104=""),"",IF(AND(BP$6&gt;=$H104,BP$6&lt;=$I104),IF(BP$6&lt;$H104+ROUNDUP(($I104-$H104+1)*$L104,0),2,1),""))</x:f>
      </x:c>
      <x:c r="BQ104" s="35" t="str">
        <x:f>IF(OR($A104="",$M104="Yes",$H104="",$I104=""),"",IF(AND(BQ$6&gt;=$H104,BQ$6&lt;=$I104),IF(BQ$6&lt;$H104+ROUNDUP(($I104-$H104+1)*$L104,0),2,1),""))</x:f>
      </x:c>
      <x:c r="BR104" s="35" t="str">
        <x:f>IF(OR($A104="",$M104="Yes",$H104="",$I104=""),"",IF(AND(BR$6&gt;=$H104,BR$6&lt;=$I104),IF(BR$6&lt;$H104+ROUNDUP(($I104-$H104+1)*$L104,0),2,1),""))</x:f>
      </x:c>
      <x:c r="BS104" s="35" t="str">
        <x:f>IF(OR($A104="",$M104="Yes",$H104="",$I104=""),"",IF(AND(BS$6&gt;=$H104,BS$6&lt;=$I104),IF(BS$6&lt;$H104+ROUNDUP(($I104-$H104+1)*$L104,0),2,1),""))</x:f>
      </x:c>
      <x:c r="BT104" s="35" t="str">
        <x:f>IF(OR($A104="",$M104="Yes",$H104="",$I104=""),"",IF(AND(BT$6&gt;=$H104,BT$6&lt;=$I104),IF(BT$6&lt;$H104+ROUNDUP(($I104-$H104+1)*$L104,0),2,1),""))</x:f>
      </x:c>
      <x:c r="BU104" s="35" t="str">
        <x:f>IF(OR($A104="",$M104="Yes",$H104="",$I104=""),"",IF(AND(BU$6&gt;=$H104,BU$6&lt;=$I104),IF(BU$6&lt;$H104+ROUNDUP(($I104-$H104+1)*$L104,0),2,1),""))</x:f>
      </x:c>
      <x:c r="BV104" s="35" t="str">
        <x:f>IF(OR($A104="",$M104="Yes",$H104="",$I104=""),"",IF(AND(BV$6&gt;=$H104,BV$6&lt;=$I104),IF(BV$6&lt;$H104+ROUNDUP(($I104-$H104+1)*$L104,0),2,1),""))</x:f>
      </x:c>
      <x:c r="BW104" s="35" t="str">
        <x:f>IF(OR($A104="",$M104="Yes",$H104="",$I104=""),"",IF(AND(BW$6&gt;=$H104,BW$6&lt;=$I104),IF(BW$6&lt;$H104+ROUNDUP(($I104-$H104+1)*$L104,0),2,1),""))</x:f>
      </x:c>
      <x:c r="BX104" s="35" t="str">
        <x:f>IF(OR($A104="",$M104="Yes",$H104="",$I104=""),"",IF(AND(BX$6&gt;=$H104,BX$6&lt;=$I104),IF(BX$6&lt;$H104+ROUNDUP(($I104-$H104+1)*$L104,0),2,1),""))</x:f>
      </x:c>
      <x:c r="BY104" s="35" t="str">
        <x:f>IF(OR($A104="",$M104="Yes",$H104="",$I104=""),"",IF(AND(BY$6&gt;=$H104,BY$6&lt;=$I104),IF(BY$6&lt;$H104+ROUNDUP(($I104-$H104+1)*$L104,0),2,1),""))</x:f>
      </x:c>
      <x:c r="BZ104" s="35" t="str">
        <x:f>IF(OR($A104="",$M104="Yes",$H104="",$I104=""),"",IF(AND(BZ$6&gt;=$H104,BZ$6&lt;=$I104),IF(BZ$6&lt;$H104+ROUNDUP(($I104-$H104+1)*$L104,0),2,1),""))</x:f>
      </x:c>
      <x:c r="CA104" s="35" t="str">
        <x:f>IF(OR($A104="",$M104="Yes",$H104="",$I104=""),"",IF(AND(CA$6&gt;=$H104,CA$6&lt;=$I104),IF(CA$6&lt;$H104+ROUNDUP(($I104-$H104+1)*$L104,0),2,1),""))</x:f>
      </x:c>
    </x:row>
    <x:row r="105" ht="24" customHeight="1">
      <x:c r="A105" s="5"/>
      <x:c r="B105" s="5"/>
      <x:c r="C105" s="5"/>
      <x:c r="D105" s="5"/>
      <x:c r="E105" s="5"/>
      <x:c r="F105" s="5"/>
      <x:c r="G105" s="5"/>
      <x:c r="H105" s="10"/>
      <x:c r="I105" s="10"/>
      <x:c r="J105" s="10"/>
      <x:c r="K105" s="10"/>
      <x:c r="L105" s="11"/>
      <x:c r="M105" s="5"/>
      <x:c r="N105" s="16" t="str">
        <x:f>IF(A105="","",IF(M105="Yes","Cancelled",IF(ISBLANK(L105),"Missing %",IF(L105&gt;=1,"Completed",IF(OR(L105&gt;0,NOT(ISBLANK(J105))),"In progress","Not started")))))</x:f>
      </x:c>
      <x:c r="O105" s="16" t="str">
        <x:f>IF(OR(A105="",N105="Completed",N105="Cancelled"),"",IF(ISBLANK(I105),"Missing deadline",IF(I105&lt;'Dashboard'!$B$5,"Overdue",IF(I105='Dashboard'!$B$5,"Due today",IF(I105&lt;='Dashboard'!$B$5+'Dashboard'!$B$6,"Due soon",IF(AND(N105="Not started",H105&lt;'Dashboard'!$B$5),"Starting late",""))))))</x:f>
      </x:c>
      <x:c r="P105" s="5"/>
      <x:c r="Q105" s="16" t="str">
        <x:f>IF(A105="","",IF(COUNTIFS('Tasks &amp; Gantt'!$A$7:$A$155,A105)&gt;1,"Duplicate task ID",IF(COUNTIFS('Campaigns &amp; Budget'!$A$7:$A$8,B105)&lt;&gt;1,"Unknown campaign",IF(OR(ISBLANK(H105),ISBLANK(I105),E105="",ISBLANK(L105)),"Missing dates / PIC / %",IF(OR(L105&lt;0,L105&gt;1),"Invalid completion",IF(I105&lt;H105,"Deadline before start",IF(AND(NOT(ISBLANK(K105)),L105&lt;&gt;1),"Finish entered but not 100%",IF(AND(NOT(ISBLANK(J105)),NOT(ISBLANK(K105)),K105&lt;J105),"Finish before start",""))))))))</x:f>
      </x:c>
      <x:c r="T105" s="35" t="str">
        <x:f>IF(OR($A105="",$M105="Yes",$H105="",$I105=""),"",IF(AND(T$6&gt;=$H105,T$6&lt;=$I105),IF(T$6&lt;$H105+ROUNDUP(($I105-$H105+1)*$L105,0),2,1),""))</x:f>
      </x:c>
      <x:c r="U105" s="35" t="str">
        <x:f>IF(OR($A105="",$M105="Yes",$H105="",$I105=""),"",IF(AND(U$6&gt;=$H105,U$6&lt;=$I105),IF(U$6&lt;$H105+ROUNDUP(($I105-$H105+1)*$L105,0),2,1),""))</x:f>
      </x:c>
      <x:c r="V105" s="35" t="str">
        <x:f>IF(OR($A105="",$M105="Yes",$H105="",$I105=""),"",IF(AND(V$6&gt;=$H105,V$6&lt;=$I105),IF(V$6&lt;$H105+ROUNDUP(($I105-$H105+1)*$L105,0),2,1),""))</x:f>
      </x:c>
      <x:c r="W105" s="35" t="str">
        <x:f>IF(OR($A105="",$M105="Yes",$H105="",$I105=""),"",IF(AND(W$6&gt;=$H105,W$6&lt;=$I105),IF(W$6&lt;$H105+ROUNDUP(($I105-$H105+1)*$L105,0),2,1),""))</x:f>
      </x:c>
      <x:c r="X105" s="35" t="str">
        <x:f>IF(OR($A105="",$M105="Yes",$H105="",$I105=""),"",IF(AND(X$6&gt;=$H105,X$6&lt;=$I105),IF(X$6&lt;$H105+ROUNDUP(($I105-$H105+1)*$L105,0),2,1),""))</x:f>
      </x:c>
      <x:c r="Y105" s="35" t="str">
        <x:f>IF(OR($A105="",$M105="Yes",$H105="",$I105=""),"",IF(AND(Y$6&gt;=$H105,Y$6&lt;=$I105),IF(Y$6&lt;$H105+ROUNDUP(($I105-$H105+1)*$L105,0),2,1),""))</x:f>
      </x:c>
      <x:c r="Z105" s="35" t="str">
        <x:f>IF(OR($A105="",$M105="Yes",$H105="",$I105=""),"",IF(AND(Z$6&gt;=$H105,Z$6&lt;=$I105),IF(Z$6&lt;$H105+ROUNDUP(($I105-$H105+1)*$L105,0),2,1),""))</x:f>
      </x:c>
      <x:c r="AA105" s="35" t="str">
        <x:f>IF(OR($A105="",$M105="Yes",$H105="",$I105=""),"",IF(AND(AA$6&gt;=$H105,AA$6&lt;=$I105),IF(AA$6&lt;$H105+ROUNDUP(($I105-$H105+1)*$L105,0),2,1),""))</x:f>
      </x:c>
      <x:c r="AB105" s="35" t="str">
        <x:f>IF(OR($A105="",$M105="Yes",$H105="",$I105=""),"",IF(AND(AB$6&gt;=$H105,AB$6&lt;=$I105),IF(AB$6&lt;$H105+ROUNDUP(($I105-$H105+1)*$L105,0),2,1),""))</x:f>
      </x:c>
      <x:c r="AC105" s="35" t="str">
        <x:f>IF(OR($A105="",$M105="Yes",$H105="",$I105=""),"",IF(AND(AC$6&gt;=$H105,AC$6&lt;=$I105),IF(AC$6&lt;$H105+ROUNDUP(($I105-$H105+1)*$L105,0),2,1),""))</x:f>
      </x:c>
      <x:c r="AD105" s="35" t="str">
        <x:f>IF(OR($A105="",$M105="Yes",$H105="",$I105=""),"",IF(AND(AD$6&gt;=$H105,AD$6&lt;=$I105),IF(AD$6&lt;$H105+ROUNDUP(($I105-$H105+1)*$L105,0),2,1),""))</x:f>
      </x:c>
      <x:c r="AE105" s="35" t="str">
        <x:f>IF(OR($A105="",$M105="Yes",$H105="",$I105=""),"",IF(AND(AE$6&gt;=$H105,AE$6&lt;=$I105),IF(AE$6&lt;$H105+ROUNDUP(($I105-$H105+1)*$L105,0),2,1),""))</x:f>
      </x:c>
      <x:c r="AF105" s="35" t="str">
        <x:f>IF(OR($A105="",$M105="Yes",$H105="",$I105=""),"",IF(AND(AF$6&gt;=$H105,AF$6&lt;=$I105),IF(AF$6&lt;$H105+ROUNDUP(($I105-$H105+1)*$L105,0),2,1),""))</x:f>
      </x:c>
      <x:c r="AG105" s="35" t="str">
        <x:f>IF(OR($A105="",$M105="Yes",$H105="",$I105=""),"",IF(AND(AG$6&gt;=$H105,AG$6&lt;=$I105),IF(AG$6&lt;$H105+ROUNDUP(($I105-$H105+1)*$L105,0),2,1),""))</x:f>
      </x:c>
      <x:c r="AH105" s="35" t="str">
        <x:f>IF(OR($A105="",$M105="Yes",$H105="",$I105=""),"",IF(AND(AH$6&gt;=$H105,AH$6&lt;=$I105),IF(AH$6&lt;$H105+ROUNDUP(($I105-$H105+1)*$L105,0),2,1),""))</x:f>
      </x:c>
      <x:c r="AI105" s="35" t="str">
        <x:f>IF(OR($A105="",$M105="Yes",$H105="",$I105=""),"",IF(AND(AI$6&gt;=$H105,AI$6&lt;=$I105),IF(AI$6&lt;$H105+ROUNDUP(($I105-$H105+1)*$L105,0),2,1),""))</x:f>
      </x:c>
      <x:c r="AJ105" s="35" t="str">
        <x:f>IF(OR($A105="",$M105="Yes",$H105="",$I105=""),"",IF(AND(AJ$6&gt;=$H105,AJ$6&lt;=$I105),IF(AJ$6&lt;$H105+ROUNDUP(($I105-$H105+1)*$L105,0),2,1),""))</x:f>
      </x:c>
      <x:c r="AK105" s="35" t="str">
        <x:f>IF(OR($A105="",$M105="Yes",$H105="",$I105=""),"",IF(AND(AK$6&gt;=$H105,AK$6&lt;=$I105),IF(AK$6&lt;$H105+ROUNDUP(($I105-$H105+1)*$L105,0),2,1),""))</x:f>
      </x:c>
      <x:c r="AL105" s="35" t="str">
        <x:f>IF(OR($A105="",$M105="Yes",$H105="",$I105=""),"",IF(AND(AL$6&gt;=$H105,AL$6&lt;=$I105),IF(AL$6&lt;$H105+ROUNDUP(($I105-$H105+1)*$L105,0),2,1),""))</x:f>
      </x:c>
      <x:c r="AM105" s="35" t="str">
        <x:f>IF(OR($A105="",$M105="Yes",$H105="",$I105=""),"",IF(AND(AM$6&gt;=$H105,AM$6&lt;=$I105),IF(AM$6&lt;$H105+ROUNDUP(($I105-$H105+1)*$L105,0),2,1),""))</x:f>
      </x:c>
      <x:c r="AN105" s="35" t="str">
        <x:f>IF(OR($A105="",$M105="Yes",$H105="",$I105=""),"",IF(AND(AN$6&gt;=$H105,AN$6&lt;=$I105),IF(AN$6&lt;$H105+ROUNDUP(($I105-$H105+1)*$L105,0),2,1),""))</x:f>
      </x:c>
      <x:c r="AO105" s="35" t="str">
        <x:f>IF(OR($A105="",$M105="Yes",$H105="",$I105=""),"",IF(AND(AO$6&gt;=$H105,AO$6&lt;=$I105),IF(AO$6&lt;$H105+ROUNDUP(($I105-$H105+1)*$L105,0),2,1),""))</x:f>
      </x:c>
      <x:c r="AP105" s="35" t="str">
        <x:f>IF(OR($A105="",$M105="Yes",$H105="",$I105=""),"",IF(AND(AP$6&gt;=$H105,AP$6&lt;=$I105),IF(AP$6&lt;$H105+ROUNDUP(($I105-$H105+1)*$L105,0),2,1),""))</x:f>
      </x:c>
      <x:c r="AQ105" s="35" t="str">
        <x:f>IF(OR($A105="",$M105="Yes",$H105="",$I105=""),"",IF(AND(AQ$6&gt;=$H105,AQ$6&lt;=$I105),IF(AQ$6&lt;$H105+ROUNDUP(($I105-$H105+1)*$L105,0),2,1),""))</x:f>
      </x:c>
      <x:c r="AR105" s="35" t="str">
        <x:f>IF(OR($A105="",$M105="Yes",$H105="",$I105=""),"",IF(AND(AR$6&gt;=$H105,AR$6&lt;=$I105),IF(AR$6&lt;$H105+ROUNDUP(($I105-$H105+1)*$L105,0),2,1),""))</x:f>
      </x:c>
      <x:c r="AS105" s="35" t="str">
        <x:f>IF(OR($A105="",$M105="Yes",$H105="",$I105=""),"",IF(AND(AS$6&gt;=$H105,AS$6&lt;=$I105),IF(AS$6&lt;$H105+ROUNDUP(($I105-$H105+1)*$L105,0),2,1),""))</x:f>
      </x:c>
      <x:c r="AT105" s="35" t="str">
        <x:f>IF(OR($A105="",$M105="Yes",$H105="",$I105=""),"",IF(AND(AT$6&gt;=$H105,AT$6&lt;=$I105),IF(AT$6&lt;$H105+ROUNDUP(($I105-$H105+1)*$L105,0),2,1),""))</x:f>
      </x:c>
      <x:c r="AU105" s="35" t="str">
        <x:f>IF(OR($A105="",$M105="Yes",$H105="",$I105=""),"",IF(AND(AU$6&gt;=$H105,AU$6&lt;=$I105),IF(AU$6&lt;$H105+ROUNDUP(($I105-$H105+1)*$L105,0),2,1),""))</x:f>
      </x:c>
      <x:c r="AV105" s="35" t="str">
        <x:f>IF(OR($A105="",$M105="Yes",$H105="",$I105=""),"",IF(AND(AV$6&gt;=$H105,AV$6&lt;=$I105),IF(AV$6&lt;$H105+ROUNDUP(($I105-$H105+1)*$L105,0),2,1),""))</x:f>
      </x:c>
      <x:c r="AW105" s="35" t="str">
        <x:f>IF(OR($A105="",$M105="Yes",$H105="",$I105=""),"",IF(AND(AW$6&gt;=$H105,AW$6&lt;=$I105),IF(AW$6&lt;$H105+ROUNDUP(($I105-$H105+1)*$L105,0),2,1),""))</x:f>
      </x:c>
      <x:c r="AX105" s="35" t="str">
        <x:f>IF(OR($A105="",$M105="Yes",$H105="",$I105=""),"",IF(AND(AX$6&gt;=$H105,AX$6&lt;=$I105),IF(AX$6&lt;$H105+ROUNDUP(($I105-$H105+1)*$L105,0),2,1),""))</x:f>
      </x:c>
      <x:c r="AY105" s="35" t="str">
        <x:f>IF(OR($A105="",$M105="Yes",$H105="",$I105=""),"",IF(AND(AY$6&gt;=$H105,AY$6&lt;=$I105),IF(AY$6&lt;$H105+ROUNDUP(($I105-$H105+1)*$L105,0),2,1),""))</x:f>
      </x:c>
      <x:c r="AZ105" s="35" t="str">
        <x:f>IF(OR($A105="",$M105="Yes",$H105="",$I105=""),"",IF(AND(AZ$6&gt;=$H105,AZ$6&lt;=$I105),IF(AZ$6&lt;$H105+ROUNDUP(($I105-$H105+1)*$L105,0),2,1),""))</x:f>
      </x:c>
      <x:c r="BA105" s="35" t="str">
        <x:f>IF(OR($A105="",$M105="Yes",$H105="",$I105=""),"",IF(AND(BA$6&gt;=$H105,BA$6&lt;=$I105),IF(BA$6&lt;$H105+ROUNDUP(($I105-$H105+1)*$L105,0),2,1),""))</x:f>
      </x:c>
      <x:c r="BB105" s="35" t="str">
        <x:f>IF(OR($A105="",$M105="Yes",$H105="",$I105=""),"",IF(AND(BB$6&gt;=$H105,BB$6&lt;=$I105),IF(BB$6&lt;$H105+ROUNDUP(($I105-$H105+1)*$L105,0),2,1),""))</x:f>
      </x:c>
      <x:c r="BC105" s="35" t="str">
        <x:f>IF(OR($A105="",$M105="Yes",$H105="",$I105=""),"",IF(AND(BC$6&gt;=$H105,BC$6&lt;=$I105),IF(BC$6&lt;$H105+ROUNDUP(($I105-$H105+1)*$L105,0),2,1),""))</x:f>
      </x:c>
      <x:c r="BD105" s="35" t="str">
        <x:f>IF(OR($A105="",$M105="Yes",$H105="",$I105=""),"",IF(AND(BD$6&gt;=$H105,BD$6&lt;=$I105),IF(BD$6&lt;$H105+ROUNDUP(($I105-$H105+1)*$L105,0),2,1),""))</x:f>
      </x:c>
      <x:c r="BE105" s="35" t="str">
        <x:f>IF(OR($A105="",$M105="Yes",$H105="",$I105=""),"",IF(AND(BE$6&gt;=$H105,BE$6&lt;=$I105),IF(BE$6&lt;$H105+ROUNDUP(($I105-$H105+1)*$L105,0),2,1),""))</x:f>
      </x:c>
      <x:c r="BF105" s="35" t="str">
        <x:f>IF(OR($A105="",$M105="Yes",$H105="",$I105=""),"",IF(AND(BF$6&gt;=$H105,BF$6&lt;=$I105),IF(BF$6&lt;$H105+ROUNDUP(($I105-$H105+1)*$L105,0),2,1),""))</x:f>
      </x:c>
      <x:c r="BG105" s="35" t="str">
        <x:f>IF(OR($A105="",$M105="Yes",$H105="",$I105=""),"",IF(AND(BG$6&gt;=$H105,BG$6&lt;=$I105),IF(BG$6&lt;$H105+ROUNDUP(($I105-$H105+1)*$L105,0),2,1),""))</x:f>
      </x:c>
      <x:c r="BH105" s="35" t="str">
        <x:f>IF(OR($A105="",$M105="Yes",$H105="",$I105=""),"",IF(AND(BH$6&gt;=$H105,BH$6&lt;=$I105),IF(BH$6&lt;$H105+ROUNDUP(($I105-$H105+1)*$L105,0),2,1),""))</x:f>
      </x:c>
      <x:c r="BI105" s="35" t="str">
        <x:f>IF(OR($A105="",$M105="Yes",$H105="",$I105=""),"",IF(AND(BI$6&gt;=$H105,BI$6&lt;=$I105),IF(BI$6&lt;$H105+ROUNDUP(($I105-$H105+1)*$L105,0),2,1),""))</x:f>
      </x:c>
      <x:c r="BJ105" s="35" t="str">
        <x:f>IF(OR($A105="",$M105="Yes",$H105="",$I105=""),"",IF(AND(BJ$6&gt;=$H105,BJ$6&lt;=$I105),IF(BJ$6&lt;$H105+ROUNDUP(($I105-$H105+1)*$L105,0),2,1),""))</x:f>
      </x:c>
      <x:c r="BK105" s="35" t="str">
        <x:f>IF(OR($A105="",$M105="Yes",$H105="",$I105=""),"",IF(AND(BK$6&gt;=$H105,BK$6&lt;=$I105),IF(BK$6&lt;$H105+ROUNDUP(($I105-$H105+1)*$L105,0),2,1),""))</x:f>
      </x:c>
      <x:c r="BL105" s="35" t="str">
        <x:f>IF(OR($A105="",$M105="Yes",$H105="",$I105=""),"",IF(AND(BL$6&gt;=$H105,BL$6&lt;=$I105),IF(BL$6&lt;$H105+ROUNDUP(($I105-$H105+1)*$L105,0),2,1),""))</x:f>
      </x:c>
      <x:c r="BM105" s="35" t="str">
        <x:f>IF(OR($A105="",$M105="Yes",$H105="",$I105=""),"",IF(AND(BM$6&gt;=$H105,BM$6&lt;=$I105),IF(BM$6&lt;$H105+ROUNDUP(($I105-$H105+1)*$L105,0),2,1),""))</x:f>
      </x:c>
      <x:c r="BN105" s="35" t="str">
        <x:f>IF(OR($A105="",$M105="Yes",$H105="",$I105=""),"",IF(AND(BN$6&gt;=$H105,BN$6&lt;=$I105),IF(BN$6&lt;$H105+ROUNDUP(($I105-$H105+1)*$L105,0),2,1),""))</x:f>
      </x:c>
      <x:c r="BO105" s="35" t="str">
        <x:f>IF(OR($A105="",$M105="Yes",$H105="",$I105=""),"",IF(AND(BO$6&gt;=$H105,BO$6&lt;=$I105),IF(BO$6&lt;$H105+ROUNDUP(($I105-$H105+1)*$L105,0),2,1),""))</x:f>
      </x:c>
      <x:c r="BP105" s="35" t="str">
        <x:f>IF(OR($A105="",$M105="Yes",$H105="",$I105=""),"",IF(AND(BP$6&gt;=$H105,BP$6&lt;=$I105),IF(BP$6&lt;$H105+ROUNDUP(($I105-$H105+1)*$L105,0),2,1),""))</x:f>
      </x:c>
      <x:c r="BQ105" s="35" t="str">
        <x:f>IF(OR($A105="",$M105="Yes",$H105="",$I105=""),"",IF(AND(BQ$6&gt;=$H105,BQ$6&lt;=$I105),IF(BQ$6&lt;$H105+ROUNDUP(($I105-$H105+1)*$L105,0),2,1),""))</x:f>
      </x:c>
      <x:c r="BR105" s="35" t="str">
        <x:f>IF(OR($A105="",$M105="Yes",$H105="",$I105=""),"",IF(AND(BR$6&gt;=$H105,BR$6&lt;=$I105),IF(BR$6&lt;$H105+ROUNDUP(($I105-$H105+1)*$L105,0),2,1),""))</x:f>
      </x:c>
      <x:c r="BS105" s="35" t="str">
        <x:f>IF(OR($A105="",$M105="Yes",$H105="",$I105=""),"",IF(AND(BS$6&gt;=$H105,BS$6&lt;=$I105),IF(BS$6&lt;$H105+ROUNDUP(($I105-$H105+1)*$L105,0),2,1),""))</x:f>
      </x:c>
      <x:c r="BT105" s="35" t="str">
        <x:f>IF(OR($A105="",$M105="Yes",$H105="",$I105=""),"",IF(AND(BT$6&gt;=$H105,BT$6&lt;=$I105),IF(BT$6&lt;$H105+ROUNDUP(($I105-$H105+1)*$L105,0),2,1),""))</x:f>
      </x:c>
      <x:c r="BU105" s="35" t="str">
        <x:f>IF(OR($A105="",$M105="Yes",$H105="",$I105=""),"",IF(AND(BU$6&gt;=$H105,BU$6&lt;=$I105),IF(BU$6&lt;$H105+ROUNDUP(($I105-$H105+1)*$L105,0),2,1),""))</x:f>
      </x:c>
      <x:c r="BV105" s="35" t="str">
        <x:f>IF(OR($A105="",$M105="Yes",$H105="",$I105=""),"",IF(AND(BV$6&gt;=$H105,BV$6&lt;=$I105),IF(BV$6&lt;$H105+ROUNDUP(($I105-$H105+1)*$L105,0),2,1),""))</x:f>
      </x:c>
      <x:c r="BW105" s="35" t="str">
        <x:f>IF(OR($A105="",$M105="Yes",$H105="",$I105=""),"",IF(AND(BW$6&gt;=$H105,BW$6&lt;=$I105),IF(BW$6&lt;$H105+ROUNDUP(($I105-$H105+1)*$L105,0),2,1),""))</x:f>
      </x:c>
      <x:c r="BX105" s="35" t="str">
        <x:f>IF(OR($A105="",$M105="Yes",$H105="",$I105=""),"",IF(AND(BX$6&gt;=$H105,BX$6&lt;=$I105),IF(BX$6&lt;$H105+ROUNDUP(($I105-$H105+1)*$L105,0),2,1),""))</x:f>
      </x:c>
      <x:c r="BY105" s="35" t="str">
        <x:f>IF(OR($A105="",$M105="Yes",$H105="",$I105=""),"",IF(AND(BY$6&gt;=$H105,BY$6&lt;=$I105),IF(BY$6&lt;$H105+ROUNDUP(($I105-$H105+1)*$L105,0),2,1),""))</x:f>
      </x:c>
      <x:c r="BZ105" s="35" t="str">
        <x:f>IF(OR($A105="",$M105="Yes",$H105="",$I105=""),"",IF(AND(BZ$6&gt;=$H105,BZ$6&lt;=$I105),IF(BZ$6&lt;$H105+ROUNDUP(($I105-$H105+1)*$L105,0),2,1),""))</x:f>
      </x:c>
      <x:c r="CA105" s="35" t="str">
        <x:f>IF(OR($A105="",$M105="Yes",$H105="",$I105=""),"",IF(AND(CA$6&gt;=$H105,CA$6&lt;=$I105),IF(CA$6&lt;$H105+ROUNDUP(($I105-$H105+1)*$L105,0),2,1),""))</x:f>
      </x:c>
    </x:row>
    <x:row r="106" ht="24" customHeight="1">
      <x:c r="A106" s="5"/>
      <x:c r="B106" s="5"/>
      <x:c r="C106" s="5"/>
      <x:c r="D106" s="5"/>
      <x:c r="E106" s="5"/>
      <x:c r="F106" s="5"/>
      <x:c r="G106" s="5"/>
      <x:c r="H106" s="10"/>
      <x:c r="I106" s="10"/>
      <x:c r="J106" s="10"/>
      <x:c r="K106" s="10"/>
      <x:c r="L106" s="11"/>
      <x:c r="M106" s="5"/>
      <x:c r="N106" s="16" t="str">
        <x:f>IF(A106="","",IF(M106="Yes","Cancelled",IF(ISBLANK(L106),"Missing %",IF(L106&gt;=1,"Completed",IF(OR(L106&gt;0,NOT(ISBLANK(J106))),"In progress","Not started")))))</x:f>
      </x:c>
      <x:c r="O106" s="16" t="str">
        <x:f>IF(OR(A106="",N106="Completed",N106="Cancelled"),"",IF(ISBLANK(I106),"Missing deadline",IF(I106&lt;'Dashboard'!$B$5,"Overdue",IF(I106='Dashboard'!$B$5,"Due today",IF(I106&lt;='Dashboard'!$B$5+'Dashboard'!$B$6,"Due soon",IF(AND(N106="Not started",H106&lt;'Dashboard'!$B$5),"Starting late",""))))))</x:f>
      </x:c>
      <x:c r="P106" s="5"/>
      <x:c r="Q106" s="16" t="str">
        <x:f>IF(A106="","",IF(COUNTIFS('Tasks &amp; Gantt'!$A$7:$A$155,A106)&gt;1,"Duplicate task ID",IF(COUNTIFS('Campaigns &amp; Budget'!$A$7:$A$8,B106)&lt;&gt;1,"Unknown campaign",IF(OR(ISBLANK(H106),ISBLANK(I106),E106="",ISBLANK(L106)),"Missing dates / PIC / %",IF(OR(L106&lt;0,L106&gt;1),"Invalid completion",IF(I106&lt;H106,"Deadline before start",IF(AND(NOT(ISBLANK(K106)),L106&lt;&gt;1),"Finish entered but not 100%",IF(AND(NOT(ISBLANK(J106)),NOT(ISBLANK(K106)),K106&lt;J106),"Finish before start",""))))))))</x:f>
      </x:c>
      <x:c r="T106" s="35" t="str">
        <x:f>IF(OR($A106="",$M106="Yes",$H106="",$I106=""),"",IF(AND(T$6&gt;=$H106,T$6&lt;=$I106),IF(T$6&lt;$H106+ROUNDUP(($I106-$H106+1)*$L106,0),2,1),""))</x:f>
      </x:c>
      <x:c r="U106" s="35" t="str">
        <x:f>IF(OR($A106="",$M106="Yes",$H106="",$I106=""),"",IF(AND(U$6&gt;=$H106,U$6&lt;=$I106),IF(U$6&lt;$H106+ROUNDUP(($I106-$H106+1)*$L106,0),2,1),""))</x:f>
      </x:c>
      <x:c r="V106" s="35" t="str">
        <x:f>IF(OR($A106="",$M106="Yes",$H106="",$I106=""),"",IF(AND(V$6&gt;=$H106,V$6&lt;=$I106),IF(V$6&lt;$H106+ROUNDUP(($I106-$H106+1)*$L106,0),2,1),""))</x:f>
      </x:c>
      <x:c r="W106" s="35" t="str">
        <x:f>IF(OR($A106="",$M106="Yes",$H106="",$I106=""),"",IF(AND(W$6&gt;=$H106,W$6&lt;=$I106),IF(W$6&lt;$H106+ROUNDUP(($I106-$H106+1)*$L106,0),2,1),""))</x:f>
      </x:c>
      <x:c r="X106" s="35" t="str">
        <x:f>IF(OR($A106="",$M106="Yes",$H106="",$I106=""),"",IF(AND(X$6&gt;=$H106,X$6&lt;=$I106),IF(X$6&lt;$H106+ROUNDUP(($I106-$H106+1)*$L106,0),2,1),""))</x:f>
      </x:c>
      <x:c r="Y106" s="35" t="str">
        <x:f>IF(OR($A106="",$M106="Yes",$H106="",$I106=""),"",IF(AND(Y$6&gt;=$H106,Y$6&lt;=$I106),IF(Y$6&lt;$H106+ROUNDUP(($I106-$H106+1)*$L106,0),2,1),""))</x:f>
      </x:c>
      <x:c r="Z106" s="35" t="str">
        <x:f>IF(OR($A106="",$M106="Yes",$H106="",$I106=""),"",IF(AND(Z$6&gt;=$H106,Z$6&lt;=$I106),IF(Z$6&lt;$H106+ROUNDUP(($I106-$H106+1)*$L106,0),2,1),""))</x:f>
      </x:c>
      <x:c r="AA106" s="35" t="str">
        <x:f>IF(OR($A106="",$M106="Yes",$H106="",$I106=""),"",IF(AND(AA$6&gt;=$H106,AA$6&lt;=$I106),IF(AA$6&lt;$H106+ROUNDUP(($I106-$H106+1)*$L106,0),2,1),""))</x:f>
      </x:c>
      <x:c r="AB106" s="35" t="str">
        <x:f>IF(OR($A106="",$M106="Yes",$H106="",$I106=""),"",IF(AND(AB$6&gt;=$H106,AB$6&lt;=$I106),IF(AB$6&lt;$H106+ROUNDUP(($I106-$H106+1)*$L106,0),2,1),""))</x:f>
      </x:c>
      <x:c r="AC106" s="35" t="str">
        <x:f>IF(OR($A106="",$M106="Yes",$H106="",$I106=""),"",IF(AND(AC$6&gt;=$H106,AC$6&lt;=$I106),IF(AC$6&lt;$H106+ROUNDUP(($I106-$H106+1)*$L106,0),2,1),""))</x:f>
      </x:c>
      <x:c r="AD106" s="35" t="str">
        <x:f>IF(OR($A106="",$M106="Yes",$H106="",$I106=""),"",IF(AND(AD$6&gt;=$H106,AD$6&lt;=$I106),IF(AD$6&lt;$H106+ROUNDUP(($I106-$H106+1)*$L106,0),2,1),""))</x:f>
      </x:c>
      <x:c r="AE106" s="35" t="str">
        <x:f>IF(OR($A106="",$M106="Yes",$H106="",$I106=""),"",IF(AND(AE$6&gt;=$H106,AE$6&lt;=$I106),IF(AE$6&lt;$H106+ROUNDUP(($I106-$H106+1)*$L106,0),2,1),""))</x:f>
      </x:c>
      <x:c r="AF106" s="35" t="str">
        <x:f>IF(OR($A106="",$M106="Yes",$H106="",$I106=""),"",IF(AND(AF$6&gt;=$H106,AF$6&lt;=$I106),IF(AF$6&lt;$H106+ROUNDUP(($I106-$H106+1)*$L106,0),2,1),""))</x:f>
      </x:c>
      <x:c r="AG106" s="35" t="str">
        <x:f>IF(OR($A106="",$M106="Yes",$H106="",$I106=""),"",IF(AND(AG$6&gt;=$H106,AG$6&lt;=$I106),IF(AG$6&lt;$H106+ROUNDUP(($I106-$H106+1)*$L106,0),2,1),""))</x:f>
      </x:c>
      <x:c r="AH106" s="35" t="str">
        <x:f>IF(OR($A106="",$M106="Yes",$H106="",$I106=""),"",IF(AND(AH$6&gt;=$H106,AH$6&lt;=$I106),IF(AH$6&lt;$H106+ROUNDUP(($I106-$H106+1)*$L106,0),2,1),""))</x:f>
      </x:c>
      <x:c r="AI106" s="35" t="str">
        <x:f>IF(OR($A106="",$M106="Yes",$H106="",$I106=""),"",IF(AND(AI$6&gt;=$H106,AI$6&lt;=$I106),IF(AI$6&lt;$H106+ROUNDUP(($I106-$H106+1)*$L106,0),2,1),""))</x:f>
      </x:c>
      <x:c r="AJ106" s="35" t="str">
        <x:f>IF(OR($A106="",$M106="Yes",$H106="",$I106=""),"",IF(AND(AJ$6&gt;=$H106,AJ$6&lt;=$I106),IF(AJ$6&lt;$H106+ROUNDUP(($I106-$H106+1)*$L106,0),2,1),""))</x:f>
      </x:c>
      <x:c r="AK106" s="35" t="str">
        <x:f>IF(OR($A106="",$M106="Yes",$H106="",$I106=""),"",IF(AND(AK$6&gt;=$H106,AK$6&lt;=$I106),IF(AK$6&lt;$H106+ROUNDUP(($I106-$H106+1)*$L106,0),2,1),""))</x:f>
      </x:c>
      <x:c r="AL106" s="35" t="str">
        <x:f>IF(OR($A106="",$M106="Yes",$H106="",$I106=""),"",IF(AND(AL$6&gt;=$H106,AL$6&lt;=$I106),IF(AL$6&lt;$H106+ROUNDUP(($I106-$H106+1)*$L106,0),2,1),""))</x:f>
      </x:c>
      <x:c r="AM106" s="35" t="str">
        <x:f>IF(OR($A106="",$M106="Yes",$H106="",$I106=""),"",IF(AND(AM$6&gt;=$H106,AM$6&lt;=$I106),IF(AM$6&lt;$H106+ROUNDUP(($I106-$H106+1)*$L106,0),2,1),""))</x:f>
      </x:c>
      <x:c r="AN106" s="35" t="str">
        <x:f>IF(OR($A106="",$M106="Yes",$H106="",$I106=""),"",IF(AND(AN$6&gt;=$H106,AN$6&lt;=$I106),IF(AN$6&lt;$H106+ROUNDUP(($I106-$H106+1)*$L106,0),2,1),""))</x:f>
      </x:c>
      <x:c r="AO106" s="35" t="str">
        <x:f>IF(OR($A106="",$M106="Yes",$H106="",$I106=""),"",IF(AND(AO$6&gt;=$H106,AO$6&lt;=$I106),IF(AO$6&lt;$H106+ROUNDUP(($I106-$H106+1)*$L106,0),2,1),""))</x:f>
      </x:c>
      <x:c r="AP106" s="35" t="str">
        <x:f>IF(OR($A106="",$M106="Yes",$H106="",$I106=""),"",IF(AND(AP$6&gt;=$H106,AP$6&lt;=$I106),IF(AP$6&lt;$H106+ROUNDUP(($I106-$H106+1)*$L106,0),2,1),""))</x:f>
      </x:c>
      <x:c r="AQ106" s="35" t="str">
        <x:f>IF(OR($A106="",$M106="Yes",$H106="",$I106=""),"",IF(AND(AQ$6&gt;=$H106,AQ$6&lt;=$I106),IF(AQ$6&lt;$H106+ROUNDUP(($I106-$H106+1)*$L106,0),2,1),""))</x:f>
      </x:c>
      <x:c r="AR106" s="35" t="str">
        <x:f>IF(OR($A106="",$M106="Yes",$H106="",$I106=""),"",IF(AND(AR$6&gt;=$H106,AR$6&lt;=$I106),IF(AR$6&lt;$H106+ROUNDUP(($I106-$H106+1)*$L106,0),2,1),""))</x:f>
      </x:c>
      <x:c r="AS106" s="35" t="str">
        <x:f>IF(OR($A106="",$M106="Yes",$H106="",$I106=""),"",IF(AND(AS$6&gt;=$H106,AS$6&lt;=$I106),IF(AS$6&lt;$H106+ROUNDUP(($I106-$H106+1)*$L106,0),2,1),""))</x:f>
      </x:c>
      <x:c r="AT106" s="35" t="str">
        <x:f>IF(OR($A106="",$M106="Yes",$H106="",$I106=""),"",IF(AND(AT$6&gt;=$H106,AT$6&lt;=$I106),IF(AT$6&lt;$H106+ROUNDUP(($I106-$H106+1)*$L106,0),2,1),""))</x:f>
      </x:c>
      <x:c r="AU106" s="35" t="str">
        <x:f>IF(OR($A106="",$M106="Yes",$H106="",$I106=""),"",IF(AND(AU$6&gt;=$H106,AU$6&lt;=$I106),IF(AU$6&lt;$H106+ROUNDUP(($I106-$H106+1)*$L106,0),2,1),""))</x:f>
      </x:c>
      <x:c r="AV106" s="35" t="str">
        <x:f>IF(OR($A106="",$M106="Yes",$H106="",$I106=""),"",IF(AND(AV$6&gt;=$H106,AV$6&lt;=$I106),IF(AV$6&lt;$H106+ROUNDUP(($I106-$H106+1)*$L106,0),2,1),""))</x:f>
      </x:c>
      <x:c r="AW106" s="35" t="str">
        <x:f>IF(OR($A106="",$M106="Yes",$H106="",$I106=""),"",IF(AND(AW$6&gt;=$H106,AW$6&lt;=$I106),IF(AW$6&lt;$H106+ROUNDUP(($I106-$H106+1)*$L106,0),2,1),""))</x:f>
      </x:c>
      <x:c r="AX106" s="35" t="str">
        <x:f>IF(OR($A106="",$M106="Yes",$H106="",$I106=""),"",IF(AND(AX$6&gt;=$H106,AX$6&lt;=$I106),IF(AX$6&lt;$H106+ROUNDUP(($I106-$H106+1)*$L106,0),2,1),""))</x:f>
      </x:c>
      <x:c r="AY106" s="35" t="str">
        <x:f>IF(OR($A106="",$M106="Yes",$H106="",$I106=""),"",IF(AND(AY$6&gt;=$H106,AY$6&lt;=$I106),IF(AY$6&lt;$H106+ROUNDUP(($I106-$H106+1)*$L106,0),2,1),""))</x:f>
      </x:c>
      <x:c r="AZ106" s="35" t="str">
        <x:f>IF(OR($A106="",$M106="Yes",$H106="",$I106=""),"",IF(AND(AZ$6&gt;=$H106,AZ$6&lt;=$I106),IF(AZ$6&lt;$H106+ROUNDUP(($I106-$H106+1)*$L106,0),2,1),""))</x:f>
      </x:c>
      <x:c r="BA106" s="35" t="str">
        <x:f>IF(OR($A106="",$M106="Yes",$H106="",$I106=""),"",IF(AND(BA$6&gt;=$H106,BA$6&lt;=$I106),IF(BA$6&lt;$H106+ROUNDUP(($I106-$H106+1)*$L106,0),2,1),""))</x:f>
      </x:c>
      <x:c r="BB106" s="35" t="str">
        <x:f>IF(OR($A106="",$M106="Yes",$H106="",$I106=""),"",IF(AND(BB$6&gt;=$H106,BB$6&lt;=$I106),IF(BB$6&lt;$H106+ROUNDUP(($I106-$H106+1)*$L106,0),2,1),""))</x:f>
      </x:c>
      <x:c r="BC106" s="35" t="str">
        <x:f>IF(OR($A106="",$M106="Yes",$H106="",$I106=""),"",IF(AND(BC$6&gt;=$H106,BC$6&lt;=$I106),IF(BC$6&lt;$H106+ROUNDUP(($I106-$H106+1)*$L106,0),2,1),""))</x:f>
      </x:c>
      <x:c r="BD106" s="35" t="str">
        <x:f>IF(OR($A106="",$M106="Yes",$H106="",$I106=""),"",IF(AND(BD$6&gt;=$H106,BD$6&lt;=$I106),IF(BD$6&lt;$H106+ROUNDUP(($I106-$H106+1)*$L106,0),2,1),""))</x:f>
      </x:c>
      <x:c r="BE106" s="35" t="str">
        <x:f>IF(OR($A106="",$M106="Yes",$H106="",$I106=""),"",IF(AND(BE$6&gt;=$H106,BE$6&lt;=$I106),IF(BE$6&lt;$H106+ROUNDUP(($I106-$H106+1)*$L106,0),2,1),""))</x:f>
      </x:c>
      <x:c r="BF106" s="35" t="str">
        <x:f>IF(OR($A106="",$M106="Yes",$H106="",$I106=""),"",IF(AND(BF$6&gt;=$H106,BF$6&lt;=$I106),IF(BF$6&lt;$H106+ROUNDUP(($I106-$H106+1)*$L106,0),2,1),""))</x:f>
      </x:c>
      <x:c r="BG106" s="35" t="str">
        <x:f>IF(OR($A106="",$M106="Yes",$H106="",$I106=""),"",IF(AND(BG$6&gt;=$H106,BG$6&lt;=$I106),IF(BG$6&lt;$H106+ROUNDUP(($I106-$H106+1)*$L106,0),2,1),""))</x:f>
      </x:c>
      <x:c r="BH106" s="35" t="str">
        <x:f>IF(OR($A106="",$M106="Yes",$H106="",$I106=""),"",IF(AND(BH$6&gt;=$H106,BH$6&lt;=$I106),IF(BH$6&lt;$H106+ROUNDUP(($I106-$H106+1)*$L106,0),2,1),""))</x:f>
      </x:c>
      <x:c r="BI106" s="35" t="str">
        <x:f>IF(OR($A106="",$M106="Yes",$H106="",$I106=""),"",IF(AND(BI$6&gt;=$H106,BI$6&lt;=$I106),IF(BI$6&lt;$H106+ROUNDUP(($I106-$H106+1)*$L106,0),2,1),""))</x:f>
      </x:c>
      <x:c r="BJ106" s="35" t="str">
        <x:f>IF(OR($A106="",$M106="Yes",$H106="",$I106=""),"",IF(AND(BJ$6&gt;=$H106,BJ$6&lt;=$I106),IF(BJ$6&lt;$H106+ROUNDUP(($I106-$H106+1)*$L106,0),2,1),""))</x:f>
      </x:c>
      <x:c r="BK106" s="35" t="str">
        <x:f>IF(OR($A106="",$M106="Yes",$H106="",$I106=""),"",IF(AND(BK$6&gt;=$H106,BK$6&lt;=$I106),IF(BK$6&lt;$H106+ROUNDUP(($I106-$H106+1)*$L106,0),2,1),""))</x:f>
      </x:c>
      <x:c r="BL106" s="35" t="str">
        <x:f>IF(OR($A106="",$M106="Yes",$H106="",$I106=""),"",IF(AND(BL$6&gt;=$H106,BL$6&lt;=$I106),IF(BL$6&lt;$H106+ROUNDUP(($I106-$H106+1)*$L106,0),2,1),""))</x:f>
      </x:c>
      <x:c r="BM106" s="35" t="str">
        <x:f>IF(OR($A106="",$M106="Yes",$H106="",$I106=""),"",IF(AND(BM$6&gt;=$H106,BM$6&lt;=$I106),IF(BM$6&lt;$H106+ROUNDUP(($I106-$H106+1)*$L106,0),2,1),""))</x:f>
      </x:c>
      <x:c r="BN106" s="35" t="str">
        <x:f>IF(OR($A106="",$M106="Yes",$H106="",$I106=""),"",IF(AND(BN$6&gt;=$H106,BN$6&lt;=$I106),IF(BN$6&lt;$H106+ROUNDUP(($I106-$H106+1)*$L106,0),2,1),""))</x:f>
      </x:c>
      <x:c r="BO106" s="35" t="str">
        <x:f>IF(OR($A106="",$M106="Yes",$H106="",$I106=""),"",IF(AND(BO$6&gt;=$H106,BO$6&lt;=$I106),IF(BO$6&lt;$H106+ROUNDUP(($I106-$H106+1)*$L106,0),2,1),""))</x:f>
      </x:c>
      <x:c r="BP106" s="35" t="str">
        <x:f>IF(OR($A106="",$M106="Yes",$H106="",$I106=""),"",IF(AND(BP$6&gt;=$H106,BP$6&lt;=$I106),IF(BP$6&lt;$H106+ROUNDUP(($I106-$H106+1)*$L106,0),2,1),""))</x:f>
      </x:c>
      <x:c r="BQ106" s="35" t="str">
        <x:f>IF(OR($A106="",$M106="Yes",$H106="",$I106=""),"",IF(AND(BQ$6&gt;=$H106,BQ$6&lt;=$I106),IF(BQ$6&lt;$H106+ROUNDUP(($I106-$H106+1)*$L106,0),2,1),""))</x:f>
      </x:c>
      <x:c r="BR106" s="35" t="str">
        <x:f>IF(OR($A106="",$M106="Yes",$H106="",$I106=""),"",IF(AND(BR$6&gt;=$H106,BR$6&lt;=$I106),IF(BR$6&lt;$H106+ROUNDUP(($I106-$H106+1)*$L106,0),2,1),""))</x:f>
      </x:c>
      <x:c r="BS106" s="35" t="str">
        <x:f>IF(OR($A106="",$M106="Yes",$H106="",$I106=""),"",IF(AND(BS$6&gt;=$H106,BS$6&lt;=$I106),IF(BS$6&lt;$H106+ROUNDUP(($I106-$H106+1)*$L106,0),2,1),""))</x:f>
      </x:c>
      <x:c r="BT106" s="35" t="str">
        <x:f>IF(OR($A106="",$M106="Yes",$H106="",$I106=""),"",IF(AND(BT$6&gt;=$H106,BT$6&lt;=$I106),IF(BT$6&lt;$H106+ROUNDUP(($I106-$H106+1)*$L106,0),2,1),""))</x:f>
      </x:c>
      <x:c r="BU106" s="35" t="str">
        <x:f>IF(OR($A106="",$M106="Yes",$H106="",$I106=""),"",IF(AND(BU$6&gt;=$H106,BU$6&lt;=$I106),IF(BU$6&lt;$H106+ROUNDUP(($I106-$H106+1)*$L106,0),2,1),""))</x:f>
      </x:c>
      <x:c r="BV106" s="35" t="str">
        <x:f>IF(OR($A106="",$M106="Yes",$H106="",$I106=""),"",IF(AND(BV$6&gt;=$H106,BV$6&lt;=$I106),IF(BV$6&lt;$H106+ROUNDUP(($I106-$H106+1)*$L106,0),2,1),""))</x:f>
      </x:c>
      <x:c r="BW106" s="35" t="str">
        <x:f>IF(OR($A106="",$M106="Yes",$H106="",$I106=""),"",IF(AND(BW$6&gt;=$H106,BW$6&lt;=$I106),IF(BW$6&lt;$H106+ROUNDUP(($I106-$H106+1)*$L106,0),2,1),""))</x:f>
      </x:c>
      <x:c r="BX106" s="35" t="str">
        <x:f>IF(OR($A106="",$M106="Yes",$H106="",$I106=""),"",IF(AND(BX$6&gt;=$H106,BX$6&lt;=$I106),IF(BX$6&lt;$H106+ROUNDUP(($I106-$H106+1)*$L106,0),2,1),""))</x:f>
      </x:c>
      <x:c r="BY106" s="35" t="str">
        <x:f>IF(OR($A106="",$M106="Yes",$H106="",$I106=""),"",IF(AND(BY$6&gt;=$H106,BY$6&lt;=$I106),IF(BY$6&lt;$H106+ROUNDUP(($I106-$H106+1)*$L106,0),2,1),""))</x:f>
      </x:c>
      <x:c r="BZ106" s="35" t="str">
        <x:f>IF(OR($A106="",$M106="Yes",$H106="",$I106=""),"",IF(AND(BZ$6&gt;=$H106,BZ$6&lt;=$I106),IF(BZ$6&lt;$H106+ROUNDUP(($I106-$H106+1)*$L106,0),2,1),""))</x:f>
      </x:c>
      <x:c r="CA106" s="35" t="str">
        <x:f>IF(OR($A106="",$M106="Yes",$H106="",$I106=""),"",IF(AND(CA$6&gt;=$H106,CA$6&lt;=$I106),IF(CA$6&lt;$H106+ROUNDUP(($I106-$H106+1)*$L106,0),2,1),""))</x:f>
      </x:c>
    </x:row>
    <x:row r="107" ht="24" customHeight="1">
      <x:c r="A107" s="5"/>
      <x:c r="B107" s="5"/>
      <x:c r="C107" s="5"/>
      <x:c r="D107" s="5"/>
      <x:c r="E107" s="5"/>
      <x:c r="F107" s="5"/>
      <x:c r="G107" s="5"/>
      <x:c r="H107" s="10"/>
      <x:c r="I107" s="10"/>
      <x:c r="J107" s="10"/>
      <x:c r="K107" s="10"/>
      <x:c r="L107" s="11"/>
      <x:c r="M107" s="5"/>
      <x:c r="N107" s="16" t="str">
        <x:f>IF(A107="","",IF(M107="Yes","Cancelled",IF(ISBLANK(L107),"Missing %",IF(L107&gt;=1,"Completed",IF(OR(L107&gt;0,NOT(ISBLANK(J107))),"In progress","Not started")))))</x:f>
      </x:c>
      <x:c r="O107" s="16" t="str">
        <x:f>IF(OR(A107="",N107="Completed",N107="Cancelled"),"",IF(ISBLANK(I107),"Missing deadline",IF(I107&lt;'Dashboard'!$B$5,"Overdue",IF(I107='Dashboard'!$B$5,"Due today",IF(I107&lt;='Dashboard'!$B$5+'Dashboard'!$B$6,"Due soon",IF(AND(N107="Not started",H107&lt;'Dashboard'!$B$5),"Starting late",""))))))</x:f>
      </x:c>
      <x:c r="P107" s="5"/>
      <x:c r="Q107" s="16" t="str">
        <x:f>IF(A107="","",IF(COUNTIFS('Tasks &amp; Gantt'!$A$7:$A$155,A107)&gt;1,"Duplicate task ID",IF(COUNTIFS('Campaigns &amp; Budget'!$A$7:$A$8,B107)&lt;&gt;1,"Unknown campaign",IF(OR(ISBLANK(H107),ISBLANK(I107),E107="",ISBLANK(L107)),"Missing dates / PIC / %",IF(OR(L107&lt;0,L107&gt;1),"Invalid completion",IF(I107&lt;H107,"Deadline before start",IF(AND(NOT(ISBLANK(K107)),L107&lt;&gt;1),"Finish entered but not 100%",IF(AND(NOT(ISBLANK(J107)),NOT(ISBLANK(K107)),K107&lt;J107),"Finish before start",""))))))))</x:f>
      </x:c>
      <x:c r="T107" s="35" t="str">
        <x:f>IF(OR($A107="",$M107="Yes",$H107="",$I107=""),"",IF(AND(T$6&gt;=$H107,T$6&lt;=$I107),IF(T$6&lt;$H107+ROUNDUP(($I107-$H107+1)*$L107,0),2,1),""))</x:f>
      </x:c>
      <x:c r="U107" s="35" t="str">
        <x:f>IF(OR($A107="",$M107="Yes",$H107="",$I107=""),"",IF(AND(U$6&gt;=$H107,U$6&lt;=$I107),IF(U$6&lt;$H107+ROUNDUP(($I107-$H107+1)*$L107,0),2,1),""))</x:f>
      </x:c>
      <x:c r="V107" s="35" t="str">
        <x:f>IF(OR($A107="",$M107="Yes",$H107="",$I107=""),"",IF(AND(V$6&gt;=$H107,V$6&lt;=$I107),IF(V$6&lt;$H107+ROUNDUP(($I107-$H107+1)*$L107,0),2,1),""))</x:f>
      </x:c>
      <x:c r="W107" s="35" t="str">
        <x:f>IF(OR($A107="",$M107="Yes",$H107="",$I107=""),"",IF(AND(W$6&gt;=$H107,W$6&lt;=$I107),IF(W$6&lt;$H107+ROUNDUP(($I107-$H107+1)*$L107,0),2,1),""))</x:f>
      </x:c>
      <x:c r="X107" s="35" t="str">
        <x:f>IF(OR($A107="",$M107="Yes",$H107="",$I107=""),"",IF(AND(X$6&gt;=$H107,X$6&lt;=$I107),IF(X$6&lt;$H107+ROUNDUP(($I107-$H107+1)*$L107,0),2,1),""))</x:f>
      </x:c>
      <x:c r="Y107" s="35" t="str">
        <x:f>IF(OR($A107="",$M107="Yes",$H107="",$I107=""),"",IF(AND(Y$6&gt;=$H107,Y$6&lt;=$I107),IF(Y$6&lt;$H107+ROUNDUP(($I107-$H107+1)*$L107,0),2,1),""))</x:f>
      </x:c>
      <x:c r="Z107" s="35" t="str">
        <x:f>IF(OR($A107="",$M107="Yes",$H107="",$I107=""),"",IF(AND(Z$6&gt;=$H107,Z$6&lt;=$I107),IF(Z$6&lt;$H107+ROUNDUP(($I107-$H107+1)*$L107,0),2,1),""))</x:f>
      </x:c>
      <x:c r="AA107" s="35" t="str">
        <x:f>IF(OR($A107="",$M107="Yes",$H107="",$I107=""),"",IF(AND(AA$6&gt;=$H107,AA$6&lt;=$I107),IF(AA$6&lt;$H107+ROUNDUP(($I107-$H107+1)*$L107,0),2,1),""))</x:f>
      </x:c>
      <x:c r="AB107" s="35" t="str">
        <x:f>IF(OR($A107="",$M107="Yes",$H107="",$I107=""),"",IF(AND(AB$6&gt;=$H107,AB$6&lt;=$I107),IF(AB$6&lt;$H107+ROUNDUP(($I107-$H107+1)*$L107,0),2,1),""))</x:f>
      </x:c>
      <x:c r="AC107" s="35" t="str">
        <x:f>IF(OR($A107="",$M107="Yes",$H107="",$I107=""),"",IF(AND(AC$6&gt;=$H107,AC$6&lt;=$I107),IF(AC$6&lt;$H107+ROUNDUP(($I107-$H107+1)*$L107,0),2,1),""))</x:f>
      </x:c>
      <x:c r="AD107" s="35" t="str">
        <x:f>IF(OR($A107="",$M107="Yes",$H107="",$I107=""),"",IF(AND(AD$6&gt;=$H107,AD$6&lt;=$I107),IF(AD$6&lt;$H107+ROUNDUP(($I107-$H107+1)*$L107,0),2,1),""))</x:f>
      </x:c>
      <x:c r="AE107" s="35" t="str">
        <x:f>IF(OR($A107="",$M107="Yes",$H107="",$I107=""),"",IF(AND(AE$6&gt;=$H107,AE$6&lt;=$I107),IF(AE$6&lt;$H107+ROUNDUP(($I107-$H107+1)*$L107,0),2,1),""))</x:f>
      </x:c>
      <x:c r="AF107" s="35" t="str">
        <x:f>IF(OR($A107="",$M107="Yes",$H107="",$I107=""),"",IF(AND(AF$6&gt;=$H107,AF$6&lt;=$I107),IF(AF$6&lt;$H107+ROUNDUP(($I107-$H107+1)*$L107,0),2,1),""))</x:f>
      </x:c>
      <x:c r="AG107" s="35" t="str">
        <x:f>IF(OR($A107="",$M107="Yes",$H107="",$I107=""),"",IF(AND(AG$6&gt;=$H107,AG$6&lt;=$I107),IF(AG$6&lt;$H107+ROUNDUP(($I107-$H107+1)*$L107,0),2,1),""))</x:f>
      </x:c>
      <x:c r="AH107" s="35" t="str">
        <x:f>IF(OR($A107="",$M107="Yes",$H107="",$I107=""),"",IF(AND(AH$6&gt;=$H107,AH$6&lt;=$I107),IF(AH$6&lt;$H107+ROUNDUP(($I107-$H107+1)*$L107,0),2,1),""))</x:f>
      </x:c>
      <x:c r="AI107" s="35" t="str">
        <x:f>IF(OR($A107="",$M107="Yes",$H107="",$I107=""),"",IF(AND(AI$6&gt;=$H107,AI$6&lt;=$I107),IF(AI$6&lt;$H107+ROUNDUP(($I107-$H107+1)*$L107,0),2,1),""))</x:f>
      </x:c>
      <x:c r="AJ107" s="35" t="str">
        <x:f>IF(OR($A107="",$M107="Yes",$H107="",$I107=""),"",IF(AND(AJ$6&gt;=$H107,AJ$6&lt;=$I107),IF(AJ$6&lt;$H107+ROUNDUP(($I107-$H107+1)*$L107,0),2,1),""))</x:f>
      </x:c>
      <x:c r="AK107" s="35" t="str">
        <x:f>IF(OR($A107="",$M107="Yes",$H107="",$I107=""),"",IF(AND(AK$6&gt;=$H107,AK$6&lt;=$I107),IF(AK$6&lt;$H107+ROUNDUP(($I107-$H107+1)*$L107,0),2,1),""))</x:f>
      </x:c>
      <x:c r="AL107" s="35" t="str">
        <x:f>IF(OR($A107="",$M107="Yes",$H107="",$I107=""),"",IF(AND(AL$6&gt;=$H107,AL$6&lt;=$I107),IF(AL$6&lt;$H107+ROUNDUP(($I107-$H107+1)*$L107,0),2,1),""))</x:f>
      </x:c>
      <x:c r="AM107" s="35" t="str">
        <x:f>IF(OR($A107="",$M107="Yes",$H107="",$I107=""),"",IF(AND(AM$6&gt;=$H107,AM$6&lt;=$I107),IF(AM$6&lt;$H107+ROUNDUP(($I107-$H107+1)*$L107,0),2,1),""))</x:f>
      </x:c>
      <x:c r="AN107" s="35" t="str">
        <x:f>IF(OR($A107="",$M107="Yes",$H107="",$I107=""),"",IF(AND(AN$6&gt;=$H107,AN$6&lt;=$I107),IF(AN$6&lt;$H107+ROUNDUP(($I107-$H107+1)*$L107,0),2,1),""))</x:f>
      </x:c>
      <x:c r="AO107" s="35" t="str">
        <x:f>IF(OR($A107="",$M107="Yes",$H107="",$I107=""),"",IF(AND(AO$6&gt;=$H107,AO$6&lt;=$I107),IF(AO$6&lt;$H107+ROUNDUP(($I107-$H107+1)*$L107,0),2,1),""))</x:f>
      </x:c>
      <x:c r="AP107" s="35" t="str">
        <x:f>IF(OR($A107="",$M107="Yes",$H107="",$I107=""),"",IF(AND(AP$6&gt;=$H107,AP$6&lt;=$I107),IF(AP$6&lt;$H107+ROUNDUP(($I107-$H107+1)*$L107,0),2,1),""))</x:f>
      </x:c>
      <x:c r="AQ107" s="35" t="str">
        <x:f>IF(OR($A107="",$M107="Yes",$H107="",$I107=""),"",IF(AND(AQ$6&gt;=$H107,AQ$6&lt;=$I107),IF(AQ$6&lt;$H107+ROUNDUP(($I107-$H107+1)*$L107,0),2,1),""))</x:f>
      </x:c>
      <x:c r="AR107" s="35" t="str">
        <x:f>IF(OR($A107="",$M107="Yes",$H107="",$I107=""),"",IF(AND(AR$6&gt;=$H107,AR$6&lt;=$I107),IF(AR$6&lt;$H107+ROUNDUP(($I107-$H107+1)*$L107,0),2,1),""))</x:f>
      </x:c>
      <x:c r="AS107" s="35" t="str">
        <x:f>IF(OR($A107="",$M107="Yes",$H107="",$I107=""),"",IF(AND(AS$6&gt;=$H107,AS$6&lt;=$I107),IF(AS$6&lt;$H107+ROUNDUP(($I107-$H107+1)*$L107,0),2,1),""))</x:f>
      </x:c>
      <x:c r="AT107" s="35" t="str">
        <x:f>IF(OR($A107="",$M107="Yes",$H107="",$I107=""),"",IF(AND(AT$6&gt;=$H107,AT$6&lt;=$I107),IF(AT$6&lt;$H107+ROUNDUP(($I107-$H107+1)*$L107,0),2,1),""))</x:f>
      </x:c>
      <x:c r="AU107" s="35" t="str">
        <x:f>IF(OR($A107="",$M107="Yes",$H107="",$I107=""),"",IF(AND(AU$6&gt;=$H107,AU$6&lt;=$I107),IF(AU$6&lt;$H107+ROUNDUP(($I107-$H107+1)*$L107,0),2,1),""))</x:f>
      </x:c>
      <x:c r="AV107" s="35" t="str">
        <x:f>IF(OR($A107="",$M107="Yes",$H107="",$I107=""),"",IF(AND(AV$6&gt;=$H107,AV$6&lt;=$I107),IF(AV$6&lt;$H107+ROUNDUP(($I107-$H107+1)*$L107,0),2,1),""))</x:f>
      </x:c>
      <x:c r="AW107" s="35" t="str">
        <x:f>IF(OR($A107="",$M107="Yes",$H107="",$I107=""),"",IF(AND(AW$6&gt;=$H107,AW$6&lt;=$I107),IF(AW$6&lt;$H107+ROUNDUP(($I107-$H107+1)*$L107,0),2,1),""))</x:f>
      </x:c>
      <x:c r="AX107" s="35" t="str">
        <x:f>IF(OR($A107="",$M107="Yes",$H107="",$I107=""),"",IF(AND(AX$6&gt;=$H107,AX$6&lt;=$I107),IF(AX$6&lt;$H107+ROUNDUP(($I107-$H107+1)*$L107,0),2,1),""))</x:f>
      </x:c>
      <x:c r="AY107" s="35" t="str">
        <x:f>IF(OR($A107="",$M107="Yes",$H107="",$I107=""),"",IF(AND(AY$6&gt;=$H107,AY$6&lt;=$I107),IF(AY$6&lt;$H107+ROUNDUP(($I107-$H107+1)*$L107,0),2,1),""))</x:f>
      </x:c>
      <x:c r="AZ107" s="35" t="str">
        <x:f>IF(OR($A107="",$M107="Yes",$H107="",$I107=""),"",IF(AND(AZ$6&gt;=$H107,AZ$6&lt;=$I107),IF(AZ$6&lt;$H107+ROUNDUP(($I107-$H107+1)*$L107,0),2,1),""))</x:f>
      </x:c>
      <x:c r="BA107" s="35" t="str">
        <x:f>IF(OR($A107="",$M107="Yes",$H107="",$I107=""),"",IF(AND(BA$6&gt;=$H107,BA$6&lt;=$I107),IF(BA$6&lt;$H107+ROUNDUP(($I107-$H107+1)*$L107,0),2,1),""))</x:f>
      </x:c>
      <x:c r="BB107" s="35" t="str">
        <x:f>IF(OR($A107="",$M107="Yes",$H107="",$I107=""),"",IF(AND(BB$6&gt;=$H107,BB$6&lt;=$I107),IF(BB$6&lt;$H107+ROUNDUP(($I107-$H107+1)*$L107,0),2,1),""))</x:f>
      </x:c>
      <x:c r="BC107" s="35" t="str">
        <x:f>IF(OR($A107="",$M107="Yes",$H107="",$I107=""),"",IF(AND(BC$6&gt;=$H107,BC$6&lt;=$I107),IF(BC$6&lt;$H107+ROUNDUP(($I107-$H107+1)*$L107,0),2,1),""))</x:f>
      </x:c>
      <x:c r="BD107" s="35" t="str">
        <x:f>IF(OR($A107="",$M107="Yes",$H107="",$I107=""),"",IF(AND(BD$6&gt;=$H107,BD$6&lt;=$I107),IF(BD$6&lt;$H107+ROUNDUP(($I107-$H107+1)*$L107,0),2,1),""))</x:f>
      </x:c>
      <x:c r="BE107" s="35" t="str">
        <x:f>IF(OR($A107="",$M107="Yes",$H107="",$I107=""),"",IF(AND(BE$6&gt;=$H107,BE$6&lt;=$I107),IF(BE$6&lt;$H107+ROUNDUP(($I107-$H107+1)*$L107,0),2,1),""))</x:f>
      </x:c>
      <x:c r="BF107" s="35" t="str">
        <x:f>IF(OR($A107="",$M107="Yes",$H107="",$I107=""),"",IF(AND(BF$6&gt;=$H107,BF$6&lt;=$I107),IF(BF$6&lt;$H107+ROUNDUP(($I107-$H107+1)*$L107,0),2,1),""))</x:f>
      </x:c>
      <x:c r="BG107" s="35" t="str">
        <x:f>IF(OR($A107="",$M107="Yes",$H107="",$I107=""),"",IF(AND(BG$6&gt;=$H107,BG$6&lt;=$I107),IF(BG$6&lt;$H107+ROUNDUP(($I107-$H107+1)*$L107,0),2,1),""))</x:f>
      </x:c>
      <x:c r="BH107" s="35" t="str">
        <x:f>IF(OR($A107="",$M107="Yes",$H107="",$I107=""),"",IF(AND(BH$6&gt;=$H107,BH$6&lt;=$I107),IF(BH$6&lt;$H107+ROUNDUP(($I107-$H107+1)*$L107,0),2,1),""))</x:f>
      </x:c>
      <x:c r="BI107" s="35" t="str">
        <x:f>IF(OR($A107="",$M107="Yes",$H107="",$I107=""),"",IF(AND(BI$6&gt;=$H107,BI$6&lt;=$I107),IF(BI$6&lt;$H107+ROUNDUP(($I107-$H107+1)*$L107,0),2,1),""))</x:f>
      </x:c>
      <x:c r="BJ107" s="35" t="str">
        <x:f>IF(OR($A107="",$M107="Yes",$H107="",$I107=""),"",IF(AND(BJ$6&gt;=$H107,BJ$6&lt;=$I107),IF(BJ$6&lt;$H107+ROUNDUP(($I107-$H107+1)*$L107,0),2,1),""))</x:f>
      </x:c>
      <x:c r="BK107" s="35" t="str">
        <x:f>IF(OR($A107="",$M107="Yes",$H107="",$I107=""),"",IF(AND(BK$6&gt;=$H107,BK$6&lt;=$I107),IF(BK$6&lt;$H107+ROUNDUP(($I107-$H107+1)*$L107,0),2,1),""))</x:f>
      </x:c>
      <x:c r="BL107" s="35" t="str">
        <x:f>IF(OR($A107="",$M107="Yes",$H107="",$I107=""),"",IF(AND(BL$6&gt;=$H107,BL$6&lt;=$I107),IF(BL$6&lt;$H107+ROUNDUP(($I107-$H107+1)*$L107,0),2,1),""))</x:f>
      </x:c>
      <x:c r="BM107" s="35" t="str">
        <x:f>IF(OR($A107="",$M107="Yes",$H107="",$I107=""),"",IF(AND(BM$6&gt;=$H107,BM$6&lt;=$I107),IF(BM$6&lt;$H107+ROUNDUP(($I107-$H107+1)*$L107,0),2,1),""))</x:f>
      </x:c>
      <x:c r="BN107" s="35" t="str">
        <x:f>IF(OR($A107="",$M107="Yes",$H107="",$I107=""),"",IF(AND(BN$6&gt;=$H107,BN$6&lt;=$I107),IF(BN$6&lt;$H107+ROUNDUP(($I107-$H107+1)*$L107,0),2,1),""))</x:f>
      </x:c>
      <x:c r="BO107" s="35" t="str">
        <x:f>IF(OR($A107="",$M107="Yes",$H107="",$I107=""),"",IF(AND(BO$6&gt;=$H107,BO$6&lt;=$I107),IF(BO$6&lt;$H107+ROUNDUP(($I107-$H107+1)*$L107,0),2,1),""))</x:f>
      </x:c>
      <x:c r="BP107" s="35" t="str">
        <x:f>IF(OR($A107="",$M107="Yes",$H107="",$I107=""),"",IF(AND(BP$6&gt;=$H107,BP$6&lt;=$I107),IF(BP$6&lt;$H107+ROUNDUP(($I107-$H107+1)*$L107,0),2,1),""))</x:f>
      </x:c>
      <x:c r="BQ107" s="35" t="str">
        <x:f>IF(OR($A107="",$M107="Yes",$H107="",$I107=""),"",IF(AND(BQ$6&gt;=$H107,BQ$6&lt;=$I107),IF(BQ$6&lt;$H107+ROUNDUP(($I107-$H107+1)*$L107,0),2,1),""))</x:f>
      </x:c>
      <x:c r="BR107" s="35" t="str">
        <x:f>IF(OR($A107="",$M107="Yes",$H107="",$I107=""),"",IF(AND(BR$6&gt;=$H107,BR$6&lt;=$I107),IF(BR$6&lt;$H107+ROUNDUP(($I107-$H107+1)*$L107,0),2,1),""))</x:f>
      </x:c>
      <x:c r="BS107" s="35" t="str">
        <x:f>IF(OR($A107="",$M107="Yes",$H107="",$I107=""),"",IF(AND(BS$6&gt;=$H107,BS$6&lt;=$I107),IF(BS$6&lt;$H107+ROUNDUP(($I107-$H107+1)*$L107,0),2,1),""))</x:f>
      </x:c>
      <x:c r="BT107" s="35" t="str">
        <x:f>IF(OR($A107="",$M107="Yes",$H107="",$I107=""),"",IF(AND(BT$6&gt;=$H107,BT$6&lt;=$I107),IF(BT$6&lt;$H107+ROUNDUP(($I107-$H107+1)*$L107,0),2,1),""))</x:f>
      </x:c>
      <x:c r="BU107" s="35" t="str">
        <x:f>IF(OR($A107="",$M107="Yes",$H107="",$I107=""),"",IF(AND(BU$6&gt;=$H107,BU$6&lt;=$I107),IF(BU$6&lt;$H107+ROUNDUP(($I107-$H107+1)*$L107,0),2,1),""))</x:f>
      </x:c>
      <x:c r="BV107" s="35" t="str">
        <x:f>IF(OR($A107="",$M107="Yes",$H107="",$I107=""),"",IF(AND(BV$6&gt;=$H107,BV$6&lt;=$I107),IF(BV$6&lt;$H107+ROUNDUP(($I107-$H107+1)*$L107,0),2,1),""))</x:f>
      </x:c>
      <x:c r="BW107" s="35" t="str">
        <x:f>IF(OR($A107="",$M107="Yes",$H107="",$I107=""),"",IF(AND(BW$6&gt;=$H107,BW$6&lt;=$I107),IF(BW$6&lt;$H107+ROUNDUP(($I107-$H107+1)*$L107,0),2,1),""))</x:f>
      </x:c>
      <x:c r="BX107" s="35" t="str">
        <x:f>IF(OR($A107="",$M107="Yes",$H107="",$I107=""),"",IF(AND(BX$6&gt;=$H107,BX$6&lt;=$I107),IF(BX$6&lt;$H107+ROUNDUP(($I107-$H107+1)*$L107,0),2,1),""))</x:f>
      </x:c>
      <x:c r="BY107" s="35" t="str">
        <x:f>IF(OR($A107="",$M107="Yes",$H107="",$I107=""),"",IF(AND(BY$6&gt;=$H107,BY$6&lt;=$I107),IF(BY$6&lt;$H107+ROUNDUP(($I107-$H107+1)*$L107,0),2,1),""))</x:f>
      </x:c>
      <x:c r="BZ107" s="35" t="str">
        <x:f>IF(OR($A107="",$M107="Yes",$H107="",$I107=""),"",IF(AND(BZ$6&gt;=$H107,BZ$6&lt;=$I107),IF(BZ$6&lt;$H107+ROUNDUP(($I107-$H107+1)*$L107,0),2,1),""))</x:f>
      </x:c>
      <x:c r="CA107" s="35" t="str">
        <x:f>IF(OR($A107="",$M107="Yes",$H107="",$I107=""),"",IF(AND(CA$6&gt;=$H107,CA$6&lt;=$I107),IF(CA$6&lt;$H107+ROUNDUP(($I107-$H107+1)*$L107,0),2,1),""))</x:f>
      </x:c>
    </x:row>
    <x:row r="108" ht="24" customHeight="1">
      <x:c r="A108" s="5"/>
      <x:c r="B108" s="5"/>
      <x:c r="C108" s="5"/>
      <x:c r="D108" s="5"/>
      <x:c r="E108" s="5"/>
      <x:c r="F108" s="5"/>
      <x:c r="G108" s="5"/>
      <x:c r="H108" s="10"/>
      <x:c r="I108" s="10"/>
      <x:c r="J108" s="10"/>
      <x:c r="K108" s="10"/>
      <x:c r="L108" s="11"/>
      <x:c r="M108" s="5"/>
      <x:c r="N108" s="16" t="str">
        <x:f>IF(A108="","",IF(M108="Yes","Cancelled",IF(ISBLANK(L108),"Missing %",IF(L108&gt;=1,"Completed",IF(OR(L108&gt;0,NOT(ISBLANK(J108))),"In progress","Not started")))))</x:f>
      </x:c>
      <x:c r="O108" s="16" t="str">
        <x:f>IF(OR(A108="",N108="Completed",N108="Cancelled"),"",IF(ISBLANK(I108),"Missing deadline",IF(I108&lt;'Dashboard'!$B$5,"Overdue",IF(I108='Dashboard'!$B$5,"Due today",IF(I108&lt;='Dashboard'!$B$5+'Dashboard'!$B$6,"Due soon",IF(AND(N108="Not started",H108&lt;'Dashboard'!$B$5),"Starting late",""))))))</x:f>
      </x:c>
      <x:c r="P108" s="5"/>
      <x:c r="Q108" s="16" t="str">
        <x:f>IF(A108="","",IF(COUNTIFS('Tasks &amp; Gantt'!$A$7:$A$155,A108)&gt;1,"Duplicate task ID",IF(COUNTIFS('Campaigns &amp; Budget'!$A$7:$A$8,B108)&lt;&gt;1,"Unknown campaign",IF(OR(ISBLANK(H108),ISBLANK(I108),E108="",ISBLANK(L108)),"Missing dates / PIC / %",IF(OR(L108&lt;0,L108&gt;1),"Invalid completion",IF(I108&lt;H108,"Deadline before start",IF(AND(NOT(ISBLANK(K108)),L108&lt;&gt;1),"Finish entered but not 100%",IF(AND(NOT(ISBLANK(J108)),NOT(ISBLANK(K108)),K108&lt;J108),"Finish before start",""))))))))</x:f>
      </x:c>
      <x:c r="T108" s="35" t="str">
        <x:f>IF(OR($A108="",$M108="Yes",$H108="",$I108=""),"",IF(AND(T$6&gt;=$H108,T$6&lt;=$I108),IF(T$6&lt;$H108+ROUNDUP(($I108-$H108+1)*$L108,0),2,1),""))</x:f>
      </x:c>
      <x:c r="U108" s="35" t="str">
        <x:f>IF(OR($A108="",$M108="Yes",$H108="",$I108=""),"",IF(AND(U$6&gt;=$H108,U$6&lt;=$I108),IF(U$6&lt;$H108+ROUNDUP(($I108-$H108+1)*$L108,0),2,1),""))</x:f>
      </x:c>
      <x:c r="V108" s="35" t="str">
        <x:f>IF(OR($A108="",$M108="Yes",$H108="",$I108=""),"",IF(AND(V$6&gt;=$H108,V$6&lt;=$I108),IF(V$6&lt;$H108+ROUNDUP(($I108-$H108+1)*$L108,0),2,1),""))</x:f>
      </x:c>
      <x:c r="W108" s="35" t="str">
        <x:f>IF(OR($A108="",$M108="Yes",$H108="",$I108=""),"",IF(AND(W$6&gt;=$H108,W$6&lt;=$I108),IF(W$6&lt;$H108+ROUNDUP(($I108-$H108+1)*$L108,0),2,1),""))</x:f>
      </x:c>
      <x:c r="X108" s="35" t="str">
        <x:f>IF(OR($A108="",$M108="Yes",$H108="",$I108=""),"",IF(AND(X$6&gt;=$H108,X$6&lt;=$I108),IF(X$6&lt;$H108+ROUNDUP(($I108-$H108+1)*$L108,0),2,1),""))</x:f>
      </x:c>
      <x:c r="Y108" s="35" t="str">
        <x:f>IF(OR($A108="",$M108="Yes",$H108="",$I108=""),"",IF(AND(Y$6&gt;=$H108,Y$6&lt;=$I108),IF(Y$6&lt;$H108+ROUNDUP(($I108-$H108+1)*$L108,0),2,1),""))</x:f>
      </x:c>
      <x:c r="Z108" s="35" t="str">
        <x:f>IF(OR($A108="",$M108="Yes",$H108="",$I108=""),"",IF(AND(Z$6&gt;=$H108,Z$6&lt;=$I108),IF(Z$6&lt;$H108+ROUNDUP(($I108-$H108+1)*$L108,0),2,1),""))</x:f>
      </x:c>
      <x:c r="AA108" s="35" t="str">
        <x:f>IF(OR($A108="",$M108="Yes",$H108="",$I108=""),"",IF(AND(AA$6&gt;=$H108,AA$6&lt;=$I108),IF(AA$6&lt;$H108+ROUNDUP(($I108-$H108+1)*$L108,0),2,1),""))</x:f>
      </x:c>
      <x:c r="AB108" s="35" t="str">
        <x:f>IF(OR($A108="",$M108="Yes",$H108="",$I108=""),"",IF(AND(AB$6&gt;=$H108,AB$6&lt;=$I108),IF(AB$6&lt;$H108+ROUNDUP(($I108-$H108+1)*$L108,0),2,1),""))</x:f>
      </x:c>
      <x:c r="AC108" s="35" t="str">
        <x:f>IF(OR($A108="",$M108="Yes",$H108="",$I108=""),"",IF(AND(AC$6&gt;=$H108,AC$6&lt;=$I108),IF(AC$6&lt;$H108+ROUNDUP(($I108-$H108+1)*$L108,0),2,1),""))</x:f>
      </x:c>
      <x:c r="AD108" s="35" t="str">
        <x:f>IF(OR($A108="",$M108="Yes",$H108="",$I108=""),"",IF(AND(AD$6&gt;=$H108,AD$6&lt;=$I108),IF(AD$6&lt;$H108+ROUNDUP(($I108-$H108+1)*$L108,0),2,1),""))</x:f>
      </x:c>
      <x:c r="AE108" s="35" t="str">
        <x:f>IF(OR($A108="",$M108="Yes",$H108="",$I108=""),"",IF(AND(AE$6&gt;=$H108,AE$6&lt;=$I108),IF(AE$6&lt;$H108+ROUNDUP(($I108-$H108+1)*$L108,0),2,1),""))</x:f>
      </x:c>
      <x:c r="AF108" s="35" t="str">
        <x:f>IF(OR($A108="",$M108="Yes",$H108="",$I108=""),"",IF(AND(AF$6&gt;=$H108,AF$6&lt;=$I108),IF(AF$6&lt;$H108+ROUNDUP(($I108-$H108+1)*$L108,0),2,1),""))</x:f>
      </x:c>
      <x:c r="AG108" s="35" t="str">
        <x:f>IF(OR($A108="",$M108="Yes",$H108="",$I108=""),"",IF(AND(AG$6&gt;=$H108,AG$6&lt;=$I108),IF(AG$6&lt;$H108+ROUNDUP(($I108-$H108+1)*$L108,0),2,1),""))</x:f>
      </x:c>
      <x:c r="AH108" s="35" t="str">
        <x:f>IF(OR($A108="",$M108="Yes",$H108="",$I108=""),"",IF(AND(AH$6&gt;=$H108,AH$6&lt;=$I108),IF(AH$6&lt;$H108+ROUNDUP(($I108-$H108+1)*$L108,0),2,1),""))</x:f>
      </x:c>
      <x:c r="AI108" s="35" t="str">
        <x:f>IF(OR($A108="",$M108="Yes",$H108="",$I108=""),"",IF(AND(AI$6&gt;=$H108,AI$6&lt;=$I108),IF(AI$6&lt;$H108+ROUNDUP(($I108-$H108+1)*$L108,0),2,1),""))</x:f>
      </x:c>
      <x:c r="AJ108" s="35" t="str">
        <x:f>IF(OR($A108="",$M108="Yes",$H108="",$I108=""),"",IF(AND(AJ$6&gt;=$H108,AJ$6&lt;=$I108),IF(AJ$6&lt;$H108+ROUNDUP(($I108-$H108+1)*$L108,0),2,1),""))</x:f>
      </x:c>
      <x:c r="AK108" s="35" t="str">
        <x:f>IF(OR($A108="",$M108="Yes",$H108="",$I108=""),"",IF(AND(AK$6&gt;=$H108,AK$6&lt;=$I108),IF(AK$6&lt;$H108+ROUNDUP(($I108-$H108+1)*$L108,0),2,1),""))</x:f>
      </x:c>
      <x:c r="AL108" s="35" t="str">
        <x:f>IF(OR($A108="",$M108="Yes",$H108="",$I108=""),"",IF(AND(AL$6&gt;=$H108,AL$6&lt;=$I108),IF(AL$6&lt;$H108+ROUNDUP(($I108-$H108+1)*$L108,0),2,1),""))</x:f>
      </x:c>
      <x:c r="AM108" s="35" t="str">
        <x:f>IF(OR($A108="",$M108="Yes",$H108="",$I108=""),"",IF(AND(AM$6&gt;=$H108,AM$6&lt;=$I108),IF(AM$6&lt;$H108+ROUNDUP(($I108-$H108+1)*$L108,0),2,1),""))</x:f>
      </x:c>
      <x:c r="AN108" s="35" t="str">
        <x:f>IF(OR($A108="",$M108="Yes",$H108="",$I108=""),"",IF(AND(AN$6&gt;=$H108,AN$6&lt;=$I108),IF(AN$6&lt;$H108+ROUNDUP(($I108-$H108+1)*$L108,0),2,1),""))</x:f>
      </x:c>
      <x:c r="AO108" s="35" t="str">
        <x:f>IF(OR($A108="",$M108="Yes",$H108="",$I108=""),"",IF(AND(AO$6&gt;=$H108,AO$6&lt;=$I108),IF(AO$6&lt;$H108+ROUNDUP(($I108-$H108+1)*$L108,0),2,1),""))</x:f>
      </x:c>
      <x:c r="AP108" s="35" t="str">
        <x:f>IF(OR($A108="",$M108="Yes",$H108="",$I108=""),"",IF(AND(AP$6&gt;=$H108,AP$6&lt;=$I108),IF(AP$6&lt;$H108+ROUNDUP(($I108-$H108+1)*$L108,0),2,1),""))</x:f>
      </x:c>
      <x:c r="AQ108" s="35" t="str">
        <x:f>IF(OR($A108="",$M108="Yes",$H108="",$I108=""),"",IF(AND(AQ$6&gt;=$H108,AQ$6&lt;=$I108),IF(AQ$6&lt;$H108+ROUNDUP(($I108-$H108+1)*$L108,0),2,1),""))</x:f>
      </x:c>
      <x:c r="AR108" s="35" t="str">
        <x:f>IF(OR($A108="",$M108="Yes",$H108="",$I108=""),"",IF(AND(AR$6&gt;=$H108,AR$6&lt;=$I108),IF(AR$6&lt;$H108+ROUNDUP(($I108-$H108+1)*$L108,0),2,1),""))</x:f>
      </x:c>
      <x:c r="AS108" s="35" t="str">
        <x:f>IF(OR($A108="",$M108="Yes",$H108="",$I108=""),"",IF(AND(AS$6&gt;=$H108,AS$6&lt;=$I108),IF(AS$6&lt;$H108+ROUNDUP(($I108-$H108+1)*$L108,0),2,1),""))</x:f>
      </x:c>
      <x:c r="AT108" s="35" t="str">
        <x:f>IF(OR($A108="",$M108="Yes",$H108="",$I108=""),"",IF(AND(AT$6&gt;=$H108,AT$6&lt;=$I108),IF(AT$6&lt;$H108+ROUNDUP(($I108-$H108+1)*$L108,0),2,1),""))</x:f>
      </x:c>
      <x:c r="AU108" s="35" t="str">
        <x:f>IF(OR($A108="",$M108="Yes",$H108="",$I108=""),"",IF(AND(AU$6&gt;=$H108,AU$6&lt;=$I108),IF(AU$6&lt;$H108+ROUNDUP(($I108-$H108+1)*$L108,0),2,1),""))</x:f>
      </x:c>
      <x:c r="AV108" s="35" t="str">
        <x:f>IF(OR($A108="",$M108="Yes",$H108="",$I108=""),"",IF(AND(AV$6&gt;=$H108,AV$6&lt;=$I108),IF(AV$6&lt;$H108+ROUNDUP(($I108-$H108+1)*$L108,0),2,1),""))</x:f>
      </x:c>
      <x:c r="AW108" s="35" t="str">
        <x:f>IF(OR($A108="",$M108="Yes",$H108="",$I108=""),"",IF(AND(AW$6&gt;=$H108,AW$6&lt;=$I108),IF(AW$6&lt;$H108+ROUNDUP(($I108-$H108+1)*$L108,0),2,1),""))</x:f>
      </x:c>
      <x:c r="AX108" s="35" t="str">
        <x:f>IF(OR($A108="",$M108="Yes",$H108="",$I108=""),"",IF(AND(AX$6&gt;=$H108,AX$6&lt;=$I108),IF(AX$6&lt;$H108+ROUNDUP(($I108-$H108+1)*$L108,0),2,1),""))</x:f>
      </x:c>
      <x:c r="AY108" s="35" t="str">
        <x:f>IF(OR($A108="",$M108="Yes",$H108="",$I108=""),"",IF(AND(AY$6&gt;=$H108,AY$6&lt;=$I108),IF(AY$6&lt;$H108+ROUNDUP(($I108-$H108+1)*$L108,0),2,1),""))</x:f>
      </x:c>
      <x:c r="AZ108" s="35" t="str">
        <x:f>IF(OR($A108="",$M108="Yes",$H108="",$I108=""),"",IF(AND(AZ$6&gt;=$H108,AZ$6&lt;=$I108),IF(AZ$6&lt;$H108+ROUNDUP(($I108-$H108+1)*$L108,0),2,1),""))</x:f>
      </x:c>
      <x:c r="BA108" s="35" t="str">
        <x:f>IF(OR($A108="",$M108="Yes",$H108="",$I108=""),"",IF(AND(BA$6&gt;=$H108,BA$6&lt;=$I108),IF(BA$6&lt;$H108+ROUNDUP(($I108-$H108+1)*$L108,0),2,1),""))</x:f>
      </x:c>
      <x:c r="BB108" s="35" t="str">
        <x:f>IF(OR($A108="",$M108="Yes",$H108="",$I108=""),"",IF(AND(BB$6&gt;=$H108,BB$6&lt;=$I108),IF(BB$6&lt;$H108+ROUNDUP(($I108-$H108+1)*$L108,0),2,1),""))</x:f>
      </x:c>
      <x:c r="BC108" s="35" t="str">
        <x:f>IF(OR($A108="",$M108="Yes",$H108="",$I108=""),"",IF(AND(BC$6&gt;=$H108,BC$6&lt;=$I108),IF(BC$6&lt;$H108+ROUNDUP(($I108-$H108+1)*$L108,0),2,1),""))</x:f>
      </x:c>
      <x:c r="BD108" s="35" t="str">
        <x:f>IF(OR($A108="",$M108="Yes",$H108="",$I108=""),"",IF(AND(BD$6&gt;=$H108,BD$6&lt;=$I108),IF(BD$6&lt;$H108+ROUNDUP(($I108-$H108+1)*$L108,0),2,1),""))</x:f>
      </x:c>
      <x:c r="BE108" s="35" t="str">
        <x:f>IF(OR($A108="",$M108="Yes",$H108="",$I108=""),"",IF(AND(BE$6&gt;=$H108,BE$6&lt;=$I108),IF(BE$6&lt;$H108+ROUNDUP(($I108-$H108+1)*$L108,0),2,1),""))</x:f>
      </x:c>
      <x:c r="BF108" s="35" t="str">
        <x:f>IF(OR($A108="",$M108="Yes",$H108="",$I108=""),"",IF(AND(BF$6&gt;=$H108,BF$6&lt;=$I108),IF(BF$6&lt;$H108+ROUNDUP(($I108-$H108+1)*$L108,0),2,1),""))</x:f>
      </x:c>
      <x:c r="BG108" s="35" t="str">
        <x:f>IF(OR($A108="",$M108="Yes",$H108="",$I108=""),"",IF(AND(BG$6&gt;=$H108,BG$6&lt;=$I108),IF(BG$6&lt;$H108+ROUNDUP(($I108-$H108+1)*$L108,0),2,1),""))</x:f>
      </x:c>
      <x:c r="BH108" s="35" t="str">
        <x:f>IF(OR($A108="",$M108="Yes",$H108="",$I108=""),"",IF(AND(BH$6&gt;=$H108,BH$6&lt;=$I108),IF(BH$6&lt;$H108+ROUNDUP(($I108-$H108+1)*$L108,0),2,1),""))</x:f>
      </x:c>
      <x:c r="BI108" s="35" t="str">
        <x:f>IF(OR($A108="",$M108="Yes",$H108="",$I108=""),"",IF(AND(BI$6&gt;=$H108,BI$6&lt;=$I108),IF(BI$6&lt;$H108+ROUNDUP(($I108-$H108+1)*$L108,0),2,1),""))</x:f>
      </x:c>
      <x:c r="BJ108" s="35" t="str">
        <x:f>IF(OR($A108="",$M108="Yes",$H108="",$I108=""),"",IF(AND(BJ$6&gt;=$H108,BJ$6&lt;=$I108),IF(BJ$6&lt;$H108+ROUNDUP(($I108-$H108+1)*$L108,0),2,1),""))</x:f>
      </x:c>
      <x:c r="BK108" s="35" t="str">
        <x:f>IF(OR($A108="",$M108="Yes",$H108="",$I108=""),"",IF(AND(BK$6&gt;=$H108,BK$6&lt;=$I108),IF(BK$6&lt;$H108+ROUNDUP(($I108-$H108+1)*$L108,0),2,1),""))</x:f>
      </x:c>
      <x:c r="BL108" s="35" t="str">
        <x:f>IF(OR($A108="",$M108="Yes",$H108="",$I108=""),"",IF(AND(BL$6&gt;=$H108,BL$6&lt;=$I108),IF(BL$6&lt;$H108+ROUNDUP(($I108-$H108+1)*$L108,0),2,1),""))</x:f>
      </x:c>
      <x:c r="BM108" s="35" t="str">
        <x:f>IF(OR($A108="",$M108="Yes",$H108="",$I108=""),"",IF(AND(BM$6&gt;=$H108,BM$6&lt;=$I108),IF(BM$6&lt;$H108+ROUNDUP(($I108-$H108+1)*$L108,0),2,1),""))</x:f>
      </x:c>
      <x:c r="BN108" s="35" t="str">
        <x:f>IF(OR($A108="",$M108="Yes",$H108="",$I108=""),"",IF(AND(BN$6&gt;=$H108,BN$6&lt;=$I108),IF(BN$6&lt;$H108+ROUNDUP(($I108-$H108+1)*$L108,0),2,1),""))</x:f>
      </x:c>
      <x:c r="BO108" s="35" t="str">
        <x:f>IF(OR($A108="",$M108="Yes",$H108="",$I108=""),"",IF(AND(BO$6&gt;=$H108,BO$6&lt;=$I108),IF(BO$6&lt;$H108+ROUNDUP(($I108-$H108+1)*$L108,0),2,1),""))</x:f>
      </x:c>
      <x:c r="BP108" s="35" t="str">
        <x:f>IF(OR($A108="",$M108="Yes",$H108="",$I108=""),"",IF(AND(BP$6&gt;=$H108,BP$6&lt;=$I108),IF(BP$6&lt;$H108+ROUNDUP(($I108-$H108+1)*$L108,0),2,1),""))</x:f>
      </x:c>
      <x:c r="BQ108" s="35" t="str">
        <x:f>IF(OR($A108="",$M108="Yes",$H108="",$I108=""),"",IF(AND(BQ$6&gt;=$H108,BQ$6&lt;=$I108),IF(BQ$6&lt;$H108+ROUNDUP(($I108-$H108+1)*$L108,0),2,1),""))</x:f>
      </x:c>
      <x:c r="BR108" s="35" t="str">
        <x:f>IF(OR($A108="",$M108="Yes",$H108="",$I108=""),"",IF(AND(BR$6&gt;=$H108,BR$6&lt;=$I108),IF(BR$6&lt;$H108+ROUNDUP(($I108-$H108+1)*$L108,0),2,1),""))</x:f>
      </x:c>
      <x:c r="BS108" s="35" t="str">
        <x:f>IF(OR($A108="",$M108="Yes",$H108="",$I108=""),"",IF(AND(BS$6&gt;=$H108,BS$6&lt;=$I108),IF(BS$6&lt;$H108+ROUNDUP(($I108-$H108+1)*$L108,0),2,1),""))</x:f>
      </x:c>
      <x:c r="BT108" s="35" t="str">
        <x:f>IF(OR($A108="",$M108="Yes",$H108="",$I108=""),"",IF(AND(BT$6&gt;=$H108,BT$6&lt;=$I108),IF(BT$6&lt;$H108+ROUNDUP(($I108-$H108+1)*$L108,0),2,1),""))</x:f>
      </x:c>
      <x:c r="BU108" s="35" t="str">
        <x:f>IF(OR($A108="",$M108="Yes",$H108="",$I108=""),"",IF(AND(BU$6&gt;=$H108,BU$6&lt;=$I108),IF(BU$6&lt;$H108+ROUNDUP(($I108-$H108+1)*$L108,0),2,1),""))</x:f>
      </x:c>
      <x:c r="BV108" s="35" t="str">
        <x:f>IF(OR($A108="",$M108="Yes",$H108="",$I108=""),"",IF(AND(BV$6&gt;=$H108,BV$6&lt;=$I108),IF(BV$6&lt;$H108+ROUNDUP(($I108-$H108+1)*$L108,0),2,1),""))</x:f>
      </x:c>
      <x:c r="BW108" s="35" t="str">
        <x:f>IF(OR($A108="",$M108="Yes",$H108="",$I108=""),"",IF(AND(BW$6&gt;=$H108,BW$6&lt;=$I108),IF(BW$6&lt;$H108+ROUNDUP(($I108-$H108+1)*$L108,0),2,1),""))</x:f>
      </x:c>
      <x:c r="BX108" s="35" t="str">
        <x:f>IF(OR($A108="",$M108="Yes",$H108="",$I108=""),"",IF(AND(BX$6&gt;=$H108,BX$6&lt;=$I108),IF(BX$6&lt;$H108+ROUNDUP(($I108-$H108+1)*$L108,0),2,1),""))</x:f>
      </x:c>
      <x:c r="BY108" s="35" t="str">
        <x:f>IF(OR($A108="",$M108="Yes",$H108="",$I108=""),"",IF(AND(BY$6&gt;=$H108,BY$6&lt;=$I108),IF(BY$6&lt;$H108+ROUNDUP(($I108-$H108+1)*$L108,0),2,1),""))</x:f>
      </x:c>
      <x:c r="BZ108" s="35" t="str">
        <x:f>IF(OR($A108="",$M108="Yes",$H108="",$I108=""),"",IF(AND(BZ$6&gt;=$H108,BZ$6&lt;=$I108),IF(BZ$6&lt;$H108+ROUNDUP(($I108-$H108+1)*$L108,0),2,1),""))</x:f>
      </x:c>
      <x:c r="CA108" s="35" t="str">
        <x:f>IF(OR($A108="",$M108="Yes",$H108="",$I108=""),"",IF(AND(CA$6&gt;=$H108,CA$6&lt;=$I108),IF(CA$6&lt;$H108+ROUNDUP(($I108-$H108+1)*$L108,0),2,1),""))</x:f>
      </x:c>
    </x:row>
    <x:row r="109" ht="24" customHeight="1">
      <x:c r="A109" s="5"/>
      <x:c r="B109" s="5"/>
      <x:c r="C109" s="5"/>
      <x:c r="D109" s="5"/>
      <x:c r="E109" s="5"/>
      <x:c r="F109" s="5"/>
      <x:c r="G109" s="5"/>
      <x:c r="H109" s="10"/>
      <x:c r="I109" s="10"/>
      <x:c r="J109" s="10"/>
      <x:c r="K109" s="10"/>
      <x:c r="L109" s="11"/>
      <x:c r="M109" s="5"/>
      <x:c r="N109" s="16" t="str">
        <x:f>IF(A109="","",IF(M109="Yes","Cancelled",IF(ISBLANK(L109),"Missing %",IF(L109&gt;=1,"Completed",IF(OR(L109&gt;0,NOT(ISBLANK(J109))),"In progress","Not started")))))</x:f>
      </x:c>
      <x:c r="O109" s="16" t="str">
        <x:f>IF(OR(A109="",N109="Completed",N109="Cancelled"),"",IF(ISBLANK(I109),"Missing deadline",IF(I109&lt;'Dashboard'!$B$5,"Overdue",IF(I109='Dashboard'!$B$5,"Due today",IF(I109&lt;='Dashboard'!$B$5+'Dashboard'!$B$6,"Due soon",IF(AND(N109="Not started",H109&lt;'Dashboard'!$B$5),"Starting late",""))))))</x:f>
      </x:c>
      <x:c r="P109" s="5"/>
      <x:c r="Q109" s="16" t="str">
        <x:f>IF(A109="","",IF(COUNTIFS('Tasks &amp; Gantt'!$A$7:$A$155,A109)&gt;1,"Duplicate task ID",IF(COUNTIFS('Campaigns &amp; Budget'!$A$7:$A$8,B109)&lt;&gt;1,"Unknown campaign",IF(OR(ISBLANK(H109),ISBLANK(I109),E109="",ISBLANK(L109)),"Missing dates / PIC / %",IF(OR(L109&lt;0,L109&gt;1),"Invalid completion",IF(I109&lt;H109,"Deadline before start",IF(AND(NOT(ISBLANK(K109)),L109&lt;&gt;1),"Finish entered but not 100%",IF(AND(NOT(ISBLANK(J109)),NOT(ISBLANK(K109)),K109&lt;J109),"Finish before start",""))))))))</x:f>
      </x:c>
      <x:c r="T109" s="35" t="str">
        <x:f>IF(OR($A109="",$M109="Yes",$H109="",$I109=""),"",IF(AND(T$6&gt;=$H109,T$6&lt;=$I109),IF(T$6&lt;$H109+ROUNDUP(($I109-$H109+1)*$L109,0),2,1),""))</x:f>
      </x:c>
      <x:c r="U109" s="35" t="str">
        <x:f>IF(OR($A109="",$M109="Yes",$H109="",$I109=""),"",IF(AND(U$6&gt;=$H109,U$6&lt;=$I109),IF(U$6&lt;$H109+ROUNDUP(($I109-$H109+1)*$L109,0),2,1),""))</x:f>
      </x:c>
      <x:c r="V109" s="35" t="str">
        <x:f>IF(OR($A109="",$M109="Yes",$H109="",$I109=""),"",IF(AND(V$6&gt;=$H109,V$6&lt;=$I109),IF(V$6&lt;$H109+ROUNDUP(($I109-$H109+1)*$L109,0),2,1),""))</x:f>
      </x:c>
      <x:c r="W109" s="35" t="str">
        <x:f>IF(OR($A109="",$M109="Yes",$H109="",$I109=""),"",IF(AND(W$6&gt;=$H109,W$6&lt;=$I109),IF(W$6&lt;$H109+ROUNDUP(($I109-$H109+1)*$L109,0),2,1),""))</x:f>
      </x:c>
      <x:c r="X109" s="35" t="str">
        <x:f>IF(OR($A109="",$M109="Yes",$H109="",$I109=""),"",IF(AND(X$6&gt;=$H109,X$6&lt;=$I109),IF(X$6&lt;$H109+ROUNDUP(($I109-$H109+1)*$L109,0),2,1),""))</x:f>
      </x:c>
      <x:c r="Y109" s="35" t="str">
        <x:f>IF(OR($A109="",$M109="Yes",$H109="",$I109=""),"",IF(AND(Y$6&gt;=$H109,Y$6&lt;=$I109),IF(Y$6&lt;$H109+ROUNDUP(($I109-$H109+1)*$L109,0),2,1),""))</x:f>
      </x:c>
      <x:c r="Z109" s="35" t="str">
        <x:f>IF(OR($A109="",$M109="Yes",$H109="",$I109=""),"",IF(AND(Z$6&gt;=$H109,Z$6&lt;=$I109),IF(Z$6&lt;$H109+ROUNDUP(($I109-$H109+1)*$L109,0),2,1),""))</x:f>
      </x:c>
      <x:c r="AA109" s="35" t="str">
        <x:f>IF(OR($A109="",$M109="Yes",$H109="",$I109=""),"",IF(AND(AA$6&gt;=$H109,AA$6&lt;=$I109),IF(AA$6&lt;$H109+ROUNDUP(($I109-$H109+1)*$L109,0),2,1),""))</x:f>
      </x:c>
      <x:c r="AB109" s="35" t="str">
        <x:f>IF(OR($A109="",$M109="Yes",$H109="",$I109=""),"",IF(AND(AB$6&gt;=$H109,AB$6&lt;=$I109),IF(AB$6&lt;$H109+ROUNDUP(($I109-$H109+1)*$L109,0),2,1),""))</x:f>
      </x:c>
      <x:c r="AC109" s="35" t="str">
        <x:f>IF(OR($A109="",$M109="Yes",$H109="",$I109=""),"",IF(AND(AC$6&gt;=$H109,AC$6&lt;=$I109),IF(AC$6&lt;$H109+ROUNDUP(($I109-$H109+1)*$L109,0),2,1),""))</x:f>
      </x:c>
      <x:c r="AD109" s="35" t="str">
        <x:f>IF(OR($A109="",$M109="Yes",$H109="",$I109=""),"",IF(AND(AD$6&gt;=$H109,AD$6&lt;=$I109),IF(AD$6&lt;$H109+ROUNDUP(($I109-$H109+1)*$L109,0),2,1),""))</x:f>
      </x:c>
      <x:c r="AE109" s="35" t="str">
        <x:f>IF(OR($A109="",$M109="Yes",$H109="",$I109=""),"",IF(AND(AE$6&gt;=$H109,AE$6&lt;=$I109),IF(AE$6&lt;$H109+ROUNDUP(($I109-$H109+1)*$L109,0),2,1),""))</x:f>
      </x:c>
      <x:c r="AF109" s="35" t="str">
        <x:f>IF(OR($A109="",$M109="Yes",$H109="",$I109=""),"",IF(AND(AF$6&gt;=$H109,AF$6&lt;=$I109),IF(AF$6&lt;$H109+ROUNDUP(($I109-$H109+1)*$L109,0),2,1),""))</x:f>
      </x:c>
      <x:c r="AG109" s="35" t="str">
        <x:f>IF(OR($A109="",$M109="Yes",$H109="",$I109=""),"",IF(AND(AG$6&gt;=$H109,AG$6&lt;=$I109),IF(AG$6&lt;$H109+ROUNDUP(($I109-$H109+1)*$L109,0),2,1),""))</x:f>
      </x:c>
      <x:c r="AH109" s="35" t="str">
        <x:f>IF(OR($A109="",$M109="Yes",$H109="",$I109=""),"",IF(AND(AH$6&gt;=$H109,AH$6&lt;=$I109),IF(AH$6&lt;$H109+ROUNDUP(($I109-$H109+1)*$L109,0),2,1),""))</x:f>
      </x:c>
      <x:c r="AI109" s="35" t="str">
        <x:f>IF(OR($A109="",$M109="Yes",$H109="",$I109=""),"",IF(AND(AI$6&gt;=$H109,AI$6&lt;=$I109),IF(AI$6&lt;$H109+ROUNDUP(($I109-$H109+1)*$L109,0),2,1),""))</x:f>
      </x:c>
      <x:c r="AJ109" s="35" t="str">
        <x:f>IF(OR($A109="",$M109="Yes",$H109="",$I109=""),"",IF(AND(AJ$6&gt;=$H109,AJ$6&lt;=$I109),IF(AJ$6&lt;$H109+ROUNDUP(($I109-$H109+1)*$L109,0),2,1),""))</x:f>
      </x:c>
      <x:c r="AK109" s="35" t="str">
        <x:f>IF(OR($A109="",$M109="Yes",$H109="",$I109=""),"",IF(AND(AK$6&gt;=$H109,AK$6&lt;=$I109),IF(AK$6&lt;$H109+ROUNDUP(($I109-$H109+1)*$L109,0),2,1),""))</x:f>
      </x:c>
      <x:c r="AL109" s="35" t="str">
        <x:f>IF(OR($A109="",$M109="Yes",$H109="",$I109=""),"",IF(AND(AL$6&gt;=$H109,AL$6&lt;=$I109),IF(AL$6&lt;$H109+ROUNDUP(($I109-$H109+1)*$L109,0),2,1),""))</x:f>
      </x:c>
      <x:c r="AM109" s="35" t="str">
        <x:f>IF(OR($A109="",$M109="Yes",$H109="",$I109=""),"",IF(AND(AM$6&gt;=$H109,AM$6&lt;=$I109),IF(AM$6&lt;$H109+ROUNDUP(($I109-$H109+1)*$L109,0),2,1),""))</x:f>
      </x:c>
      <x:c r="AN109" s="35" t="str">
        <x:f>IF(OR($A109="",$M109="Yes",$H109="",$I109=""),"",IF(AND(AN$6&gt;=$H109,AN$6&lt;=$I109),IF(AN$6&lt;$H109+ROUNDUP(($I109-$H109+1)*$L109,0),2,1),""))</x:f>
      </x:c>
      <x:c r="AO109" s="35" t="str">
        <x:f>IF(OR($A109="",$M109="Yes",$H109="",$I109=""),"",IF(AND(AO$6&gt;=$H109,AO$6&lt;=$I109),IF(AO$6&lt;$H109+ROUNDUP(($I109-$H109+1)*$L109,0),2,1),""))</x:f>
      </x:c>
      <x:c r="AP109" s="35" t="str">
        <x:f>IF(OR($A109="",$M109="Yes",$H109="",$I109=""),"",IF(AND(AP$6&gt;=$H109,AP$6&lt;=$I109),IF(AP$6&lt;$H109+ROUNDUP(($I109-$H109+1)*$L109,0),2,1),""))</x:f>
      </x:c>
      <x:c r="AQ109" s="35" t="str">
        <x:f>IF(OR($A109="",$M109="Yes",$H109="",$I109=""),"",IF(AND(AQ$6&gt;=$H109,AQ$6&lt;=$I109),IF(AQ$6&lt;$H109+ROUNDUP(($I109-$H109+1)*$L109,0),2,1),""))</x:f>
      </x:c>
      <x:c r="AR109" s="35" t="str">
        <x:f>IF(OR($A109="",$M109="Yes",$H109="",$I109=""),"",IF(AND(AR$6&gt;=$H109,AR$6&lt;=$I109),IF(AR$6&lt;$H109+ROUNDUP(($I109-$H109+1)*$L109,0),2,1),""))</x:f>
      </x:c>
      <x:c r="AS109" s="35" t="str">
        <x:f>IF(OR($A109="",$M109="Yes",$H109="",$I109=""),"",IF(AND(AS$6&gt;=$H109,AS$6&lt;=$I109),IF(AS$6&lt;$H109+ROUNDUP(($I109-$H109+1)*$L109,0),2,1),""))</x:f>
      </x:c>
      <x:c r="AT109" s="35" t="str">
        <x:f>IF(OR($A109="",$M109="Yes",$H109="",$I109=""),"",IF(AND(AT$6&gt;=$H109,AT$6&lt;=$I109),IF(AT$6&lt;$H109+ROUNDUP(($I109-$H109+1)*$L109,0),2,1),""))</x:f>
      </x:c>
      <x:c r="AU109" s="35" t="str">
        <x:f>IF(OR($A109="",$M109="Yes",$H109="",$I109=""),"",IF(AND(AU$6&gt;=$H109,AU$6&lt;=$I109),IF(AU$6&lt;$H109+ROUNDUP(($I109-$H109+1)*$L109,0),2,1),""))</x:f>
      </x:c>
      <x:c r="AV109" s="35" t="str">
        <x:f>IF(OR($A109="",$M109="Yes",$H109="",$I109=""),"",IF(AND(AV$6&gt;=$H109,AV$6&lt;=$I109),IF(AV$6&lt;$H109+ROUNDUP(($I109-$H109+1)*$L109,0),2,1),""))</x:f>
      </x:c>
      <x:c r="AW109" s="35" t="str">
        <x:f>IF(OR($A109="",$M109="Yes",$H109="",$I109=""),"",IF(AND(AW$6&gt;=$H109,AW$6&lt;=$I109),IF(AW$6&lt;$H109+ROUNDUP(($I109-$H109+1)*$L109,0),2,1),""))</x:f>
      </x:c>
      <x:c r="AX109" s="35" t="str">
        <x:f>IF(OR($A109="",$M109="Yes",$H109="",$I109=""),"",IF(AND(AX$6&gt;=$H109,AX$6&lt;=$I109),IF(AX$6&lt;$H109+ROUNDUP(($I109-$H109+1)*$L109,0),2,1),""))</x:f>
      </x:c>
      <x:c r="AY109" s="35" t="str">
        <x:f>IF(OR($A109="",$M109="Yes",$H109="",$I109=""),"",IF(AND(AY$6&gt;=$H109,AY$6&lt;=$I109),IF(AY$6&lt;$H109+ROUNDUP(($I109-$H109+1)*$L109,0),2,1),""))</x:f>
      </x:c>
      <x:c r="AZ109" s="35" t="str">
        <x:f>IF(OR($A109="",$M109="Yes",$H109="",$I109=""),"",IF(AND(AZ$6&gt;=$H109,AZ$6&lt;=$I109),IF(AZ$6&lt;$H109+ROUNDUP(($I109-$H109+1)*$L109,0),2,1),""))</x:f>
      </x:c>
      <x:c r="BA109" s="35" t="str">
        <x:f>IF(OR($A109="",$M109="Yes",$H109="",$I109=""),"",IF(AND(BA$6&gt;=$H109,BA$6&lt;=$I109),IF(BA$6&lt;$H109+ROUNDUP(($I109-$H109+1)*$L109,0),2,1),""))</x:f>
      </x:c>
      <x:c r="BB109" s="35" t="str">
        <x:f>IF(OR($A109="",$M109="Yes",$H109="",$I109=""),"",IF(AND(BB$6&gt;=$H109,BB$6&lt;=$I109),IF(BB$6&lt;$H109+ROUNDUP(($I109-$H109+1)*$L109,0),2,1),""))</x:f>
      </x:c>
      <x:c r="BC109" s="35" t="str">
        <x:f>IF(OR($A109="",$M109="Yes",$H109="",$I109=""),"",IF(AND(BC$6&gt;=$H109,BC$6&lt;=$I109),IF(BC$6&lt;$H109+ROUNDUP(($I109-$H109+1)*$L109,0),2,1),""))</x:f>
      </x:c>
      <x:c r="BD109" s="35" t="str">
        <x:f>IF(OR($A109="",$M109="Yes",$H109="",$I109=""),"",IF(AND(BD$6&gt;=$H109,BD$6&lt;=$I109),IF(BD$6&lt;$H109+ROUNDUP(($I109-$H109+1)*$L109,0),2,1),""))</x:f>
      </x:c>
      <x:c r="BE109" s="35" t="str">
        <x:f>IF(OR($A109="",$M109="Yes",$H109="",$I109=""),"",IF(AND(BE$6&gt;=$H109,BE$6&lt;=$I109),IF(BE$6&lt;$H109+ROUNDUP(($I109-$H109+1)*$L109,0),2,1),""))</x:f>
      </x:c>
      <x:c r="BF109" s="35" t="str">
        <x:f>IF(OR($A109="",$M109="Yes",$H109="",$I109=""),"",IF(AND(BF$6&gt;=$H109,BF$6&lt;=$I109),IF(BF$6&lt;$H109+ROUNDUP(($I109-$H109+1)*$L109,0),2,1),""))</x:f>
      </x:c>
      <x:c r="BG109" s="35" t="str">
        <x:f>IF(OR($A109="",$M109="Yes",$H109="",$I109=""),"",IF(AND(BG$6&gt;=$H109,BG$6&lt;=$I109),IF(BG$6&lt;$H109+ROUNDUP(($I109-$H109+1)*$L109,0),2,1),""))</x:f>
      </x:c>
      <x:c r="BH109" s="35" t="str">
        <x:f>IF(OR($A109="",$M109="Yes",$H109="",$I109=""),"",IF(AND(BH$6&gt;=$H109,BH$6&lt;=$I109),IF(BH$6&lt;$H109+ROUNDUP(($I109-$H109+1)*$L109,0),2,1),""))</x:f>
      </x:c>
      <x:c r="BI109" s="35" t="str">
        <x:f>IF(OR($A109="",$M109="Yes",$H109="",$I109=""),"",IF(AND(BI$6&gt;=$H109,BI$6&lt;=$I109),IF(BI$6&lt;$H109+ROUNDUP(($I109-$H109+1)*$L109,0),2,1),""))</x:f>
      </x:c>
      <x:c r="BJ109" s="35" t="str">
        <x:f>IF(OR($A109="",$M109="Yes",$H109="",$I109=""),"",IF(AND(BJ$6&gt;=$H109,BJ$6&lt;=$I109),IF(BJ$6&lt;$H109+ROUNDUP(($I109-$H109+1)*$L109,0),2,1),""))</x:f>
      </x:c>
      <x:c r="BK109" s="35" t="str">
        <x:f>IF(OR($A109="",$M109="Yes",$H109="",$I109=""),"",IF(AND(BK$6&gt;=$H109,BK$6&lt;=$I109),IF(BK$6&lt;$H109+ROUNDUP(($I109-$H109+1)*$L109,0),2,1),""))</x:f>
      </x:c>
      <x:c r="BL109" s="35" t="str">
        <x:f>IF(OR($A109="",$M109="Yes",$H109="",$I109=""),"",IF(AND(BL$6&gt;=$H109,BL$6&lt;=$I109),IF(BL$6&lt;$H109+ROUNDUP(($I109-$H109+1)*$L109,0),2,1),""))</x:f>
      </x:c>
      <x:c r="BM109" s="35" t="str">
        <x:f>IF(OR($A109="",$M109="Yes",$H109="",$I109=""),"",IF(AND(BM$6&gt;=$H109,BM$6&lt;=$I109),IF(BM$6&lt;$H109+ROUNDUP(($I109-$H109+1)*$L109,0),2,1),""))</x:f>
      </x:c>
      <x:c r="BN109" s="35" t="str">
        <x:f>IF(OR($A109="",$M109="Yes",$H109="",$I109=""),"",IF(AND(BN$6&gt;=$H109,BN$6&lt;=$I109),IF(BN$6&lt;$H109+ROUNDUP(($I109-$H109+1)*$L109,0),2,1),""))</x:f>
      </x:c>
      <x:c r="BO109" s="35" t="str">
        <x:f>IF(OR($A109="",$M109="Yes",$H109="",$I109=""),"",IF(AND(BO$6&gt;=$H109,BO$6&lt;=$I109),IF(BO$6&lt;$H109+ROUNDUP(($I109-$H109+1)*$L109,0),2,1),""))</x:f>
      </x:c>
      <x:c r="BP109" s="35" t="str">
        <x:f>IF(OR($A109="",$M109="Yes",$H109="",$I109=""),"",IF(AND(BP$6&gt;=$H109,BP$6&lt;=$I109),IF(BP$6&lt;$H109+ROUNDUP(($I109-$H109+1)*$L109,0),2,1),""))</x:f>
      </x:c>
      <x:c r="BQ109" s="35" t="str">
        <x:f>IF(OR($A109="",$M109="Yes",$H109="",$I109=""),"",IF(AND(BQ$6&gt;=$H109,BQ$6&lt;=$I109),IF(BQ$6&lt;$H109+ROUNDUP(($I109-$H109+1)*$L109,0),2,1),""))</x:f>
      </x:c>
      <x:c r="BR109" s="35" t="str">
        <x:f>IF(OR($A109="",$M109="Yes",$H109="",$I109=""),"",IF(AND(BR$6&gt;=$H109,BR$6&lt;=$I109),IF(BR$6&lt;$H109+ROUNDUP(($I109-$H109+1)*$L109,0),2,1),""))</x:f>
      </x:c>
      <x:c r="BS109" s="35" t="str">
        <x:f>IF(OR($A109="",$M109="Yes",$H109="",$I109=""),"",IF(AND(BS$6&gt;=$H109,BS$6&lt;=$I109),IF(BS$6&lt;$H109+ROUNDUP(($I109-$H109+1)*$L109,0),2,1),""))</x:f>
      </x:c>
      <x:c r="BT109" s="35" t="str">
        <x:f>IF(OR($A109="",$M109="Yes",$H109="",$I109=""),"",IF(AND(BT$6&gt;=$H109,BT$6&lt;=$I109),IF(BT$6&lt;$H109+ROUNDUP(($I109-$H109+1)*$L109,0),2,1),""))</x:f>
      </x:c>
      <x:c r="BU109" s="35" t="str">
        <x:f>IF(OR($A109="",$M109="Yes",$H109="",$I109=""),"",IF(AND(BU$6&gt;=$H109,BU$6&lt;=$I109),IF(BU$6&lt;$H109+ROUNDUP(($I109-$H109+1)*$L109,0),2,1),""))</x:f>
      </x:c>
      <x:c r="BV109" s="35" t="str">
        <x:f>IF(OR($A109="",$M109="Yes",$H109="",$I109=""),"",IF(AND(BV$6&gt;=$H109,BV$6&lt;=$I109),IF(BV$6&lt;$H109+ROUNDUP(($I109-$H109+1)*$L109,0),2,1),""))</x:f>
      </x:c>
      <x:c r="BW109" s="35" t="str">
        <x:f>IF(OR($A109="",$M109="Yes",$H109="",$I109=""),"",IF(AND(BW$6&gt;=$H109,BW$6&lt;=$I109),IF(BW$6&lt;$H109+ROUNDUP(($I109-$H109+1)*$L109,0),2,1),""))</x:f>
      </x:c>
      <x:c r="BX109" s="35" t="str">
        <x:f>IF(OR($A109="",$M109="Yes",$H109="",$I109=""),"",IF(AND(BX$6&gt;=$H109,BX$6&lt;=$I109),IF(BX$6&lt;$H109+ROUNDUP(($I109-$H109+1)*$L109,0),2,1),""))</x:f>
      </x:c>
      <x:c r="BY109" s="35" t="str">
        <x:f>IF(OR($A109="",$M109="Yes",$H109="",$I109=""),"",IF(AND(BY$6&gt;=$H109,BY$6&lt;=$I109),IF(BY$6&lt;$H109+ROUNDUP(($I109-$H109+1)*$L109,0),2,1),""))</x:f>
      </x:c>
      <x:c r="BZ109" s="35" t="str">
        <x:f>IF(OR($A109="",$M109="Yes",$H109="",$I109=""),"",IF(AND(BZ$6&gt;=$H109,BZ$6&lt;=$I109),IF(BZ$6&lt;$H109+ROUNDUP(($I109-$H109+1)*$L109,0),2,1),""))</x:f>
      </x:c>
      <x:c r="CA109" s="35" t="str">
        <x:f>IF(OR($A109="",$M109="Yes",$H109="",$I109=""),"",IF(AND(CA$6&gt;=$H109,CA$6&lt;=$I109),IF(CA$6&lt;$H109+ROUNDUP(($I109-$H109+1)*$L109,0),2,1),""))</x:f>
      </x:c>
    </x:row>
    <x:row r="110" ht="24" customHeight="1">
      <x:c r="A110" s="5"/>
      <x:c r="B110" s="5"/>
      <x:c r="C110" s="5"/>
      <x:c r="D110" s="5"/>
      <x:c r="E110" s="5"/>
      <x:c r="F110" s="5"/>
      <x:c r="G110" s="5"/>
      <x:c r="H110" s="10"/>
      <x:c r="I110" s="10"/>
      <x:c r="J110" s="10"/>
      <x:c r="K110" s="10"/>
      <x:c r="L110" s="11"/>
      <x:c r="M110" s="5"/>
      <x:c r="N110" s="16" t="str">
        <x:f>IF(A110="","",IF(M110="Yes","Cancelled",IF(ISBLANK(L110),"Missing %",IF(L110&gt;=1,"Completed",IF(OR(L110&gt;0,NOT(ISBLANK(J110))),"In progress","Not started")))))</x:f>
      </x:c>
      <x:c r="O110" s="16" t="str">
        <x:f>IF(OR(A110="",N110="Completed",N110="Cancelled"),"",IF(ISBLANK(I110),"Missing deadline",IF(I110&lt;'Dashboard'!$B$5,"Overdue",IF(I110='Dashboard'!$B$5,"Due today",IF(I110&lt;='Dashboard'!$B$5+'Dashboard'!$B$6,"Due soon",IF(AND(N110="Not started",H110&lt;'Dashboard'!$B$5),"Starting late",""))))))</x:f>
      </x:c>
      <x:c r="P110" s="5"/>
      <x:c r="Q110" s="16" t="str">
        <x:f>IF(A110="","",IF(COUNTIFS('Tasks &amp; Gantt'!$A$7:$A$155,A110)&gt;1,"Duplicate task ID",IF(COUNTIFS('Campaigns &amp; Budget'!$A$7:$A$8,B110)&lt;&gt;1,"Unknown campaign",IF(OR(ISBLANK(H110),ISBLANK(I110),E110="",ISBLANK(L110)),"Missing dates / PIC / %",IF(OR(L110&lt;0,L110&gt;1),"Invalid completion",IF(I110&lt;H110,"Deadline before start",IF(AND(NOT(ISBLANK(K110)),L110&lt;&gt;1),"Finish entered but not 100%",IF(AND(NOT(ISBLANK(J110)),NOT(ISBLANK(K110)),K110&lt;J110),"Finish before start",""))))))))</x:f>
      </x:c>
      <x:c r="T110" s="35" t="str">
        <x:f>IF(OR($A110="",$M110="Yes",$H110="",$I110=""),"",IF(AND(T$6&gt;=$H110,T$6&lt;=$I110),IF(T$6&lt;$H110+ROUNDUP(($I110-$H110+1)*$L110,0),2,1),""))</x:f>
      </x:c>
      <x:c r="U110" s="35" t="str">
        <x:f>IF(OR($A110="",$M110="Yes",$H110="",$I110=""),"",IF(AND(U$6&gt;=$H110,U$6&lt;=$I110),IF(U$6&lt;$H110+ROUNDUP(($I110-$H110+1)*$L110,0),2,1),""))</x:f>
      </x:c>
      <x:c r="V110" s="35" t="str">
        <x:f>IF(OR($A110="",$M110="Yes",$H110="",$I110=""),"",IF(AND(V$6&gt;=$H110,V$6&lt;=$I110),IF(V$6&lt;$H110+ROUNDUP(($I110-$H110+1)*$L110,0),2,1),""))</x:f>
      </x:c>
      <x:c r="W110" s="35" t="str">
        <x:f>IF(OR($A110="",$M110="Yes",$H110="",$I110=""),"",IF(AND(W$6&gt;=$H110,W$6&lt;=$I110),IF(W$6&lt;$H110+ROUNDUP(($I110-$H110+1)*$L110,0),2,1),""))</x:f>
      </x:c>
      <x:c r="X110" s="35" t="str">
        <x:f>IF(OR($A110="",$M110="Yes",$H110="",$I110=""),"",IF(AND(X$6&gt;=$H110,X$6&lt;=$I110),IF(X$6&lt;$H110+ROUNDUP(($I110-$H110+1)*$L110,0),2,1),""))</x:f>
      </x:c>
      <x:c r="Y110" s="35" t="str">
        <x:f>IF(OR($A110="",$M110="Yes",$H110="",$I110=""),"",IF(AND(Y$6&gt;=$H110,Y$6&lt;=$I110),IF(Y$6&lt;$H110+ROUNDUP(($I110-$H110+1)*$L110,0),2,1),""))</x:f>
      </x:c>
      <x:c r="Z110" s="35" t="str">
        <x:f>IF(OR($A110="",$M110="Yes",$H110="",$I110=""),"",IF(AND(Z$6&gt;=$H110,Z$6&lt;=$I110),IF(Z$6&lt;$H110+ROUNDUP(($I110-$H110+1)*$L110,0),2,1),""))</x:f>
      </x:c>
      <x:c r="AA110" s="35" t="str">
        <x:f>IF(OR($A110="",$M110="Yes",$H110="",$I110=""),"",IF(AND(AA$6&gt;=$H110,AA$6&lt;=$I110),IF(AA$6&lt;$H110+ROUNDUP(($I110-$H110+1)*$L110,0),2,1),""))</x:f>
      </x:c>
      <x:c r="AB110" s="35" t="str">
        <x:f>IF(OR($A110="",$M110="Yes",$H110="",$I110=""),"",IF(AND(AB$6&gt;=$H110,AB$6&lt;=$I110),IF(AB$6&lt;$H110+ROUNDUP(($I110-$H110+1)*$L110,0),2,1),""))</x:f>
      </x:c>
      <x:c r="AC110" s="35" t="str">
        <x:f>IF(OR($A110="",$M110="Yes",$H110="",$I110=""),"",IF(AND(AC$6&gt;=$H110,AC$6&lt;=$I110),IF(AC$6&lt;$H110+ROUNDUP(($I110-$H110+1)*$L110,0),2,1),""))</x:f>
      </x:c>
      <x:c r="AD110" s="35" t="str">
        <x:f>IF(OR($A110="",$M110="Yes",$H110="",$I110=""),"",IF(AND(AD$6&gt;=$H110,AD$6&lt;=$I110),IF(AD$6&lt;$H110+ROUNDUP(($I110-$H110+1)*$L110,0),2,1),""))</x:f>
      </x:c>
      <x:c r="AE110" s="35" t="str">
        <x:f>IF(OR($A110="",$M110="Yes",$H110="",$I110=""),"",IF(AND(AE$6&gt;=$H110,AE$6&lt;=$I110),IF(AE$6&lt;$H110+ROUNDUP(($I110-$H110+1)*$L110,0),2,1),""))</x:f>
      </x:c>
      <x:c r="AF110" s="35" t="str">
        <x:f>IF(OR($A110="",$M110="Yes",$H110="",$I110=""),"",IF(AND(AF$6&gt;=$H110,AF$6&lt;=$I110),IF(AF$6&lt;$H110+ROUNDUP(($I110-$H110+1)*$L110,0),2,1),""))</x:f>
      </x:c>
      <x:c r="AG110" s="35" t="str">
        <x:f>IF(OR($A110="",$M110="Yes",$H110="",$I110=""),"",IF(AND(AG$6&gt;=$H110,AG$6&lt;=$I110),IF(AG$6&lt;$H110+ROUNDUP(($I110-$H110+1)*$L110,0),2,1),""))</x:f>
      </x:c>
      <x:c r="AH110" s="35" t="str">
        <x:f>IF(OR($A110="",$M110="Yes",$H110="",$I110=""),"",IF(AND(AH$6&gt;=$H110,AH$6&lt;=$I110),IF(AH$6&lt;$H110+ROUNDUP(($I110-$H110+1)*$L110,0),2,1),""))</x:f>
      </x:c>
      <x:c r="AI110" s="35" t="str">
        <x:f>IF(OR($A110="",$M110="Yes",$H110="",$I110=""),"",IF(AND(AI$6&gt;=$H110,AI$6&lt;=$I110),IF(AI$6&lt;$H110+ROUNDUP(($I110-$H110+1)*$L110,0),2,1),""))</x:f>
      </x:c>
      <x:c r="AJ110" s="35" t="str">
        <x:f>IF(OR($A110="",$M110="Yes",$H110="",$I110=""),"",IF(AND(AJ$6&gt;=$H110,AJ$6&lt;=$I110),IF(AJ$6&lt;$H110+ROUNDUP(($I110-$H110+1)*$L110,0),2,1),""))</x:f>
      </x:c>
      <x:c r="AK110" s="35" t="str">
        <x:f>IF(OR($A110="",$M110="Yes",$H110="",$I110=""),"",IF(AND(AK$6&gt;=$H110,AK$6&lt;=$I110),IF(AK$6&lt;$H110+ROUNDUP(($I110-$H110+1)*$L110,0),2,1),""))</x:f>
      </x:c>
      <x:c r="AL110" s="35" t="str">
        <x:f>IF(OR($A110="",$M110="Yes",$H110="",$I110=""),"",IF(AND(AL$6&gt;=$H110,AL$6&lt;=$I110),IF(AL$6&lt;$H110+ROUNDUP(($I110-$H110+1)*$L110,0),2,1),""))</x:f>
      </x:c>
      <x:c r="AM110" s="35" t="str">
        <x:f>IF(OR($A110="",$M110="Yes",$H110="",$I110=""),"",IF(AND(AM$6&gt;=$H110,AM$6&lt;=$I110),IF(AM$6&lt;$H110+ROUNDUP(($I110-$H110+1)*$L110,0),2,1),""))</x:f>
      </x:c>
      <x:c r="AN110" s="35" t="str">
        <x:f>IF(OR($A110="",$M110="Yes",$H110="",$I110=""),"",IF(AND(AN$6&gt;=$H110,AN$6&lt;=$I110),IF(AN$6&lt;$H110+ROUNDUP(($I110-$H110+1)*$L110,0),2,1),""))</x:f>
      </x:c>
      <x:c r="AO110" s="35" t="str">
        <x:f>IF(OR($A110="",$M110="Yes",$H110="",$I110=""),"",IF(AND(AO$6&gt;=$H110,AO$6&lt;=$I110),IF(AO$6&lt;$H110+ROUNDUP(($I110-$H110+1)*$L110,0),2,1),""))</x:f>
      </x:c>
      <x:c r="AP110" s="35" t="str">
        <x:f>IF(OR($A110="",$M110="Yes",$H110="",$I110=""),"",IF(AND(AP$6&gt;=$H110,AP$6&lt;=$I110),IF(AP$6&lt;$H110+ROUNDUP(($I110-$H110+1)*$L110,0),2,1),""))</x:f>
      </x:c>
      <x:c r="AQ110" s="35" t="str">
        <x:f>IF(OR($A110="",$M110="Yes",$H110="",$I110=""),"",IF(AND(AQ$6&gt;=$H110,AQ$6&lt;=$I110),IF(AQ$6&lt;$H110+ROUNDUP(($I110-$H110+1)*$L110,0),2,1),""))</x:f>
      </x:c>
      <x:c r="AR110" s="35" t="str">
        <x:f>IF(OR($A110="",$M110="Yes",$H110="",$I110=""),"",IF(AND(AR$6&gt;=$H110,AR$6&lt;=$I110),IF(AR$6&lt;$H110+ROUNDUP(($I110-$H110+1)*$L110,0),2,1),""))</x:f>
      </x:c>
      <x:c r="AS110" s="35" t="str">
        <x:f>IF(OR($A110="",$M110="Yes",$H110="",$I110=""),"",IF(AND(AS$6&gt;=$H110,AS$6&lt;=$I110),IF(AS$6&lt;$H110+ROUNDUP(($I110-$H110+1)*$L110,0),2,1),""))</x:f>
      </x:c>
      <x:c r="AT110" s="35" t="str">
        <x:f>IF(OR($A110="",$M110="Yes",$H110="",$I110=""),"",IF(AND(AT$6&gt;=$H110,AT$6&lt;=$I110),IF(AT$6&lt;$H110+ROUNDUP(($I110-$H110+1)*$L110,0),2,1),""))</x:f>
      </x:c>
      <x:c r="AU110" s="35" t="str">
        <x:f>IF(OR($A110="",$M110="Yes",$H110="",$I110=""),"",IF(AND(AU$6&gt;=$H110,AU$6&lt;=$I110),IF(AU$6&lt;$H110+ROUNDUP(($I110-$H110+1)*$L110,0),2,1),""))</x:f>
      </x:c>
      <x:c r="AV110" s="35" t="str">
        <x:f>IF(OR($A110="",$M110="Yes",$H110="",$I110=""),"",IF(AND(AV$6&gt;=$H110,AV$6&lt;=$I110),IF(AV$6&lt;$H110+ROUNDUP(($I110-$H110+1)*$L110,0),2,1),""))</x:f>
      </x:c>
      <x:c r="AW110" s="35" t="str">
        <x:f>IF(OR($A110="",$M110="Yes",$H110="",$I110=""),"",IF(AND(AW$6&gt;=$H110,AW$6&lt;=$I110),IF(AW$6&lt;$H110+ROUNDUP(($I110-$H110+1)*$L110,0),2,1),""))</x:f>
      </x:c>
      <x:c r="AX110" s="35" t="str">
        <x:f>IF(OR($A110="",$M110="Yes",$H110="",$I110=""),"",IF(AND(AX$6&gt;=$H110,AX$6&lt;=$I110),IF(AX$6&lt;$H110+ROUNDUP(($I110-$H110+1)*$L110,0),2,1),""))</x:f>
      </x:c>
      <x:c r="AY110" s="35" t="str">
        <x:f>IF(OR($A110="",$M110="Yes",$H110="",$I110=""),"",IF(AND(AY$6&gt;=$H110,AY$6&lt;=$I110),IF(AY$6&lt;$H110+ROUNDUP(($I110-$H110+1)*$L110,0),2,1),""))</x:f>
      </x:c>
      <x:c r="AZ110" s="35" t="str">
        <x:f>IF(OR($A110="",$M110="Yes",$H110="",$I110=""),"",IF(AND(AZ$6&gt;=$H110,AZ$6&lt;=$I110),IF(AZ$6&lt;$H110+ROUNDUP(($I110-$H110+1)*$L110,0),2,1),""))</x:f>
      </x:c>
      <x:c r="BA110" s="35" t="str">
        <x:f>IF(OR($A110="",$M110="Yes",$H110="",$I110=""),"",IF(AND(BA$6&gt;=$H110,BA$6&lt;=$I110),IF(BA$6&lt;$H110+ROUNDUP(($I110-$H110+1)*$L110,0),2,1),""))</x:f>
      </x:c>
      <x:c r="BB110" s="35" t="str">
        <x:f>IF(OR($A110="",$M110="Yes",$H110="",$I110=""),"",IF(AND(BB$6&gt;=$H110,BB$6&lt;=$I110),IF(BB$6&lt;$H110+ROUNDUP(($I110-$H110+1)*$L110,0),2,1),""))</x:f>
      </x:c>
      <x:c r="BC110" s="35" t="str">
        <x:f>IF(OR($A110="",$M110="Yes",$H110="",$I110=""),"",IF(AND(BC$6&gt;=$H110,BC$6&lt;=$I110),IF(BC$6&lt;$H110+ROUNDUP(($I110-$H110+1)*$L110,0),2,1),""))</x:f>
      </x:c>
      <x:c r="BD110" s="35" t="str">
        <x:f>IF(OR($A110="",$M110="Yes",$H110="",$I110=""),"",IF(AND(BD$6&gt;=$H110,BD$6&lt;=$I110),IF(BD$6&lt;$H110+ROUNDUP(($I110-$H110+1)*$L110,0),2,1),""))</x:f>
      </x:c>
      <x:c r="BE110" s="35" t="str">
        <x:f>IF(OR($A110="",$M110="Yes",$H110="",$I110=""),"",IF(AND(BE$6&gt;=$H110,BE$6&lt;=$I110),IF(BE$6&lt;$H110+ROUNDUP(($I110-$H110+1)*$L110,0),2,1),""))</x:f>
      </x:c>
      <x:c r="BF110" s="35" t="str">
        <x:f>IF(OR($A110="",$M110="Yes",$H110="",$I110=""),"",IF(AND(BF$6&gt;=$H110,BF$6&lt;=$I110),IF(BF$6&lt;$H110+ROUNDUP(($I110-$H110+1)*$L110,0),2,1),""))</x:f>
      </x:c>
      <x:c r="BG110" s="35" t="str">
        <x:f>IF(OR($A110="",$M110="Yes",$H110="",$I110=""),"",IF(AND(BG$6&gt;=$H110,BG$6&lt;=$I110),IF(BG$6&lt;$H110+ROUNDUP(($I110-$H110+1)*$L110,0),2,1),""))</x:f>
      </x:c>
      <x:c r="BH110" s="35" t="str">
        <x:f>IF(OR($A110="",$M110="Yes",$H110="",$I110=""),"",IF(AND(BH$6&gt;=$H110,BH$6&lt;=$I110),IF(BH$6&lt;$H110+ROUNDUP(($I110-$H110+1)*$L110,0),2,1),""))</x:f>
      </x:c>
      <x:c r="BI110" s="35" t="str">
        <x:f>IF(OR($A110="",$M110="Yes",$H110="",$I110=""),"",IF(AND(BI$6&gt;=$H110,BI$6&lt;=$I110),IF(BI$6&lt;$H110+ROUNDUP(($I110-$H110+1)*$L110,0),2,1),""))</x:f>
      </x:c>
      <x:c r="BJ110" s="35" t="str">
        <x:f>IF(OR($A110="",$M110="Yes",$H110="",$I110=""),"",IF(AND(BJ$6&gt;=$H110,BJ$6&lt;=$I110),IF(BJ$6&lt;$H110+ROUNDUP(($I110-$H110+1)*$L110,0),2,1),""))</x:f>
      </x:c>
      <x:c r="BK110" s="35" t="str">
        <x:f>IF(OR($A110="",$M110="Yes",$H110="",$I110=""),"",IF(AND(BK$6&gt;=$H110,BK$6&lt;=$I110),IF(BK$6&lt;$H110+ROUNDUP(($I110-$H110+1)*$L110,0),2,1),""))</x:f>
      </x:c>
      <x:c r="BL110" s="35" t="str">
        <x:f>IF(OR($A110="",$M110="Yes",$H110="",$I110=""),"",IF(AND(BL$6&gt;=$H110,BL$6&lt;=$I110),IF(BL$6&lt;$H110+ROUNDUP(($I110-$H110+1)*$L110,0),2,1),""))</x:f>
      </x:c>
      <x:c r="BM110" s="35" t="str">
        <x:f>IF(OR($A110="",$M110="Yes",$H110="",$I110=""),"",IF(AND(BM$6&gt;=$H110,BM$6&lt;=$I110),IF(BM$6&lt;$H110+ROUNDUP(($I110-$H110+1)*$L110,0),2,1),""))</x:f>
      </x:c>
      <x:c r="BN110" s="35" t="str">
        <x:f>IF(OR($A110="",$M110="Yes",$H110="",$I110=""),"",IF(AND(BN$6&gt;=$H110,BN$6&lt;=$I110),IF(BN$6&lt;$H110+ROUNDUP(($I110-$H110+1)*$L110,0),2,1),""))</x:f>
      </x:c>
      <x:c r="BO110" s="35" t="str">
        <x:f>IF(OR($A110="",$M110="Yes",$H110="",$I110=""),"",IF(AND(BO$6&gt;=$H110,BO$6&lt;=$I110),IF(BO$6&lt;$H110+ROUNDUP(($I110-$H110+1)*$L110,0),2,1),""))</x:f>
      </x:c>
      <x:c r="BP110" s="35" t="str">
        <x:f>IF(OR($A110="",$M110="Yes",$H110="",$I110=""),"",IF(AND(BP$6&gt;=$H110,BP$6&lt;=$I110),IF(BP$6&lt;$H110+ROUNDUP(($I110-$H110+1)*$L110,0),2,1),""))</x:f>
      </x:c>
      <x:c r="BQ110" s="35" t="str">
        <x:f>IF(OR($A110="",$M110="Yes",$H110="",$I110=""),"",IF(AND(BQ$6&gt;=$H110,BQ$6&lt;=$I110),IF(BQ$6&lt;$H110+ROUNDUP(($I110-$H110+1)*$L110,0),2,1),""))</x:f>
      </x:c>
      <x:c r="BR110" s="35" t="str">
        <x:f>IF(OR($A110="",$M110="Yes",$H110="",$I110=""),"",IF(AND(BR$6&gt;=$H110,BR$6&lt;=$I110),IF(BR$6&lt;$H110+ROUNDUP(($I110-$H110+1)*$L110,0),2,1),""))</x:f>
      </x:c>
      <x:c r="BS110" s="35" t="str">
        <x:f>IF(OR($A110="",$M110="Yes",$H110="",$I110=""),"",IF(AND(BS$6&gt;=$H110,BS$6&lt;=$I110),IF(BS$6&lt;$H110+ROUNDUP(($I110-$H110+1)*$L110,0),2,1),""))</x:f>
      </x:c>
      <x:c r="BT110" s="35" t="str">
        <x:f>IF(OR($A110="",$M110="Yes",$H110="",$I110=""),"",IF(AND(BT$6&gt;=$H110,BT$6&lt;=$I110),IF(BT$6&lt;$H110+ROUNDUP(($I110-$H110+1)*$L110,0),2,1),""))</x:f>
      </x:c>
      <x:c r="BU110" s="35" t="str">
        <x:f>IF(OR($A110="",$M110="Yes",$H110="",$I110=""),"",IF(AND(BU$6&gt;=$H110,BU$6&lt;=$I110),IF(BU$6&lt;$H110+ROUNDUP(($I110-$H110+1)*$L110,0),2,1),""))</x:f>
      </x:c>
      <x:c r="BV110" s="35" t="str">
        <x:f>IF(OR($A110="",$M110="Yes",$H110="",$I110=""),"",IF(AND(BV$6&gt;=$H110,BV$6&lt;=$I110),IF(BV$6&lt;$H110+ROUNDUP(($I110-$H110+1)*$L110,0),2,1),""))</x:f>
      </x:c>
      <x:c r="BW110" s="35" t="str">
        <x:f>IF(OR($A110="",$M110="Yes",$H110="",$I110=""),"",IF(AND(BW$6&gt;=$H110,BW$6&lt;=$I110),IF(BW$6&lt;$H110+ROUNDUP(($I110-$H110+1)*$L110,0),2,1),""))</x:f>
      </x:c>
      <x:c r="BX110" s="35" t="str">
        <x:f>IF(OR($A110="",$M110="Yes",$H110="",$I110=""),"",IF(AND(BX$6&gt;=$H110,BX$6&lt;=$I110),IF(BX$6&lt;$H110+ROUNDUP(($I110-$H110+1)*$L110,0),2,1),""))</x:f>
      </x:c>
      <x:c r="BY110" s="35" t="str">
        <x:f>IF(OR($A110="",$M110="Yes",$H110="",$I110=""),"",IF(AND(BY$6&gt;=$H110,BY$6&lt;=$I110),IF(BY$6&lt;$H110+ROUNDUP(($I110-$H110+1)*$L110,0),2,1),""))</x:f>
      </x:c>
      <x:c r="BZ110" s="35" t="str">
        <x:f>IF(OR($A110="",$M110="Yes",$H110="",$I110=""),"",IF(AND(BZ$6&gt;=$H110,BZ$6&lt;=$I110),IF(BZ$6&lt;$H110+ROUNDUP(($I110-$H110+1)*$L110,0),2,1),""))</x:f>
      </x:c>
      <x:c r="CA110" s="35" t="str">
        <x:f>IF(OR($A110="",$M110="Yes",$H110="",$I110=""),"",IF(AND(CA$6&gt;=$H110,CA$6&lt;=$I110),IF(CA$6&lt;$H110+ROUNDUP(($I110-$H110+1)*$L110,0),2,1),""))</x:f>
      </x:c>
    </x:row>
    <x:row r="111" ht="24" customHeight="1">
      <x:c r="A111" s="5"/>
      <x:c r="B111" s="5"/>
      <x:c r="C111" s="5"/>
      <x:c r="D111" s="5"/>
      <x:c r="E111" s="5"/>
      <x:c r="F111" s="5"/>
      <x:c r="G111" s="5"/>
      <x:c r="H111" s="10"/>
      <x:c r="I111" s="10"/>
      <x:c r="J111" s="10"/>
      <x:c r="K111" s="10"/>
      <x:c r="L111" s="11"/>
      <x:c r="M111" s="5"/>
      <x:c r="N111" s="16" t="str">
        <x:f>IF(A111="","",IF(M111="Yes","Cancelled",IF(ISBLANK(L111),"Missing %",IF(L111&gt;=1,"Completed",IF(OR(L111&gt;0,NOT(ISBLANK(J111))),"In progress","Not started")))))</x:f>
      </x:c>
      <x:c r="O111" s="16" t="str">
        <x:f>IF(OR(A111="",N111="Completed",N111="Cancelled"),"",IF(ISBLANK(I111),"Missing deadline",IF(I111&lt;'Dashboard'!$B$5,"Overdue",IF(I111='Dashboard'!$B$5,"Due today",IF(I111&lt;='Dashboard'!$B$5+'Dashboard'!$B$6,"Due soon",IF(AND(N111="Not started",H111&lt;'Dashboard'!$B$5),"Starting late",""))))))</x:f>
      </x:c>
      <x:c r="P111" s="5"/>
      <x:c r="Q111" s="16" t="str">
        <x:f>IF(A111="","",IF(COUNTIFS('Tasks &amp; Gantt'!$A$7:$A$155,A111)&gt;1,"Duplicate task ID",IF(COUNTIFS('Campaigns &amp; Budget'!$A$7:$A$8,B111)&lt;&gt;1,"Unknown campaign",IF(OR(ISBLANK(H111),ISBLANK(I111),E111="",ISBLANK(L111)),"Missing dates / PIC / %",IF(OR(L111&lt;0,L111&gt;1),"Invalid completion",IF(I111&lt;H111,"Deadline before start",IF(AND(NOT(ISBLANK(K111)),L111&lt;&gt;1),"Finish entered but not 100%",IF(AND(NOT(ISBLANK(J111)),NOT(ISBLANK(K111)),K111&lt;J111),"Finish before start",""))))))))</x:f>
      </x:c>
      <x:c r="T111" s="35" t="str">
        <x:f>IF(OR($A111="",$M111="Yes",$H111="",$I111=""),"",IF(AND(T$6&gt;=$H111,T$6&lt;=$I111),IF(T$6&lt;$H111+ROUNDUP(($I111-$H111+1)*$L111,0),2,1),""))</x:f>
      </x:c>
      <x:c r="U111" s="35" t="str">
        <x:f>IF(OR($A111="",$M111="Yes",$H111="",$I111=""),"",IF(AND(U$6&gt;=$H111,U$6&lt;=$I111),IF(U$6&lt;$H111+ROUNDUP(($I111-$H111+1)*$L111,0),2,1),""))</x:f>
      </x:c>
      <x:c r="V111" s="35" t="str">
        <x:f>IF(OR($A111="",$M111="Yes",$H111="",$I111=""),"",IF(AND(V$6&gt;=$H111,V$6&lt;=$I111),IF(V$6&lt;$H111+ROUNDUP(($I111-$H111+1)*$L111,0),2,1),""))</x:f>
      </x:c>
      <x:c r="W111" s="35" t="str">
        <x:f>IF(OR($A111="",$M111="Yes",$H111="",$I111=""),"",IF(AND(W$6&gt;=$H111,W$6&lt;=$I111),IF(W$6&lt;$H111+ROUNDUP(($I111-$H111+1)*$L111,0),2,1),""))</x:f>
      </x:c>
      <x:c r="X111" s="35" t="str">
        <x:f>IF(OR($A111="",$M111="Yes",$H111="",$I111=""),"",IF(AND(X$6&gt;=$H111,X$6&lt;=$I111),IF(X$6&lt;$H111+ROUNDUP(($I111-$H111+1)*$L111,0),2,1),""))</x:f>
      </x:c>
      <x:c r="Y111" s="35" t="str">
        <x:f>IF(OR($A111="",$M111="Yes",$H111="",$I111=""),"",IF(AND(Y$6&gt;=$H111,Y$6&lt;=$I111),IF(Y$6&lt;$H111+ROUNDUP(($I111-$H111+1)*$L111,0),2,1),""))</x:f>
      </x:c>
      <x:c r="Z111" s="35" t="str">
        <x:f>IF(OR($A111="",$M111="Yes",$H111="",$I111=""),"",IF(AND(Z$6&gt;=$H111,Z$6&lt;=$I111),IF(Z$6&lt;$H111+ROUNDUP(($I111-$H111+1)*$L111,0),2,1),""))</x:f>
      </x:c>
      <x:c r="AA111" s="35" t="str">
        <x:f>IF(OR($A111="",$M111="Yes",$H111="",$I111=""),"",IF(AND(AA$6&gt;=$H111,AA$6&lt;=$I111),IF(AA$6&lt;$H111+ROUNDUP(($I111-$H111+1)*$L111,0),2,1),""))</x:f>
      </x:c>
      <x:c r="AB111" s="35" t="str">
        <x:f>IF(OR($A111="",$M111="Yes",$H111="",$I111=""),"",IF(AND(AB$6&gt;=$H111,AB$6&lt;=$I111),IF(AB$6&lt;$H111+ROUNDUP(($I111-$H111+1)*$L111,0),2,1),""))</x:f>
      </x:c>
      <x:c r="AC111" s="35" t="str">
        <x:f>IF(OR($A111="",$M111="Yes",$H111="",$I111=""),"",IF(AND(AC$6&gt;=$H111,AC$6&lt;=$I111),IF(AC$6&lt;$H111+ROUNDUP(($I111-$H111+1)*$L111,0),2,1),""))</x:f>
      </x:c>
      <x:c r="AD111" s="35" t="str">
        <x:f>IF(OR($A111="",$M111="Yes",$H111="",$I111=""),"",IF(AND(AD$6&gt;=$H111,AD$6&lt;=$I111),IF(AD$6&lt;$H111+ROUNDUP(($I111-$H111+1)*$L111,0),2,1),""))</x:f>
      </x:c>
      <x:c r="AE111" s="35" t="str">
        <x:f>IF(OR($A111="",$M111="Yes",$H111="",$I111=""),"",IF(AND(AE$6&gt;=$H111,AE$6&lt;=$I111),IF(AE$6&lt;$H111+ROUNDUP(($I111-$H111+1)*$L111,0),2,1),""))</x:f>
      </x:c>
      <x:c r="AF111" s="35" t="str">
        <x:f>IF(OR($A111="",$M111="Yes",$H111="",$I111=""),"",IF(AND(AF$6&gt;=$H111,AF$6&lt;=$I111),IF(AF$6&lt;$H111+ROUNDUP(($I111-$H111+1)*$L111,0),2,1),""))</x:f>
      </x:c>
      <x:c r="AG111" s="35" t="str">
        <x:f>IF(OR($A111="",$M111="Yes",$H111="",$I111=""),"",IF(AND(AG$6&gt;=$H111,AG$6&lt;=$I111),IF(AG$6&lt;$H111+ROUNDUP(($I111-$H111+1)*$L111,0),2,1),""))</x:f>
      </x:c>
      <x:c r="AH111" s="35" t="str">
        <x:f>IF(OR($A111="",$M111="Yes",$H111="",$I111=""),"",IF(AND(AH$6&gt;=$H111,AH$6&lt;=$I111),IF(AH$6&lt;$H111+ROUNDUP(($I111-$H111+1)*$L111,0),2,1),""))</x:f>
      </x:c>
      <x:c r="AI111" s="35" t="str">
        <x:f>IF(OR($A111="",$M111="Yes",$H111="",$I111=""),"",IF(AND(AI$6&gt;=$H111,AI$6&lt;=$I111),IF(AI$6&lt;$H111+ROUNDUP(($I111-$H111+1)*$L111,0),2,1),""))</x:f>
      </x:c>
      <x:c r="AJ111" s="35" t="str">
        <x:f>IF(OR($A111="",$M111="Yes",$H111="",$I111=""),"",IF(AND(AJ$6&gt;=$H111,AJ$6&lt;=$I111),IF(AJ$6&lt;$H111+ROUNDUP(($I111-$H111+1)*$L111,0),2,1),""))</x:f>
      </x:c>
      <x:c r="AK111" s="35" t="str">
        <x:f>IF(OR($A111="",$M111="Yes",$H111="",$I111=""),"",IF(AND(AK$6&gt;=$H111,AK$6&lt;=$I111),IF(AK$6&lt;$H111+ROUNDUP(($I111-$H111+1)*$L111,0),2,1),""))</x:f>
      </x:c>
      <x:c r="AL111" s="35" t="str">
        <x:f>IF(OR($A111="",$M111="Yes",$H111="",$I111=""),"",IF(AND(AL$6&gt;=$H111,AL$6&lt;=$I111),IF(AL$6&lt;$H111+ROUNDUP(($I111-$H111+1)*$L111,0),2,1),""))</x:f>
      </x:c>
      <x:c r="AM111" s="35" t="str">
        <x:f>IF(OR($A111="",$M111="Yes",$H111="",$I111=""),"",IF(AND(AM$6&gt;=$H111,AM$6&lt;=$I111),IF(AM$6&lt;$H111+ROUNDUP(($I111-$H111+1)*$L111,0),2,1),""))</x:f>
      </x:c>
      <x:c r="AN111" s="35" t="str">
        <x:f>IF(OR($A111="",$M111="Yes",$H111="",$I111=""),"",IF(AND(AN$6&gt;=$H111,AN$6&lt;=$I111),IF(AN$6&lt;$H111+ROUNDUP(($I111-$H111+1)*$L111,0),2,1),""))</x:f>
      </x:c>
      <x:c r="AO111" s="35" t="str">
        <x:f>IF(OR($A111="",$M111="Yes",$H111="",$I111=""),"",IF(AND(AO$6&gt;=$H111,AO$6&lt;=$I111),IF(AO$6&lt;$H111+ROUNDUP(($I111-$H111+1)*$L111,0),2,1),""))</x:f>
      </x:c>
      <x:c r="AP111" s="35" t="str">
        <x:f>IF(OR($A111="",$M111="Yes",$H111="",$I111=""),"",IF(AND(AP$6&gt;=$H111,AP$6&lt;=$I111),IF(AP$6&lt;$H111+ROUNDUP(($I111-$H111+1)*$L111,0),2,1),""))</x:f>
      </x:c>
      <x:c r="AQ111" s="35" t="str">
        <x:f>IF(OR($A111="",$M111="Yes",$H111="",$I111=""),"",IF(AND(AQ$6&gt;=$H111,AQ$6&lt;=$I111),IF(AQ$6&lt;$H111+ROUNDUP(($I111-$H111+1)*$L111,0),2,1),""))</x:f>
      </x:c>
      <x:c r="AR111" s="35" t="str">
        <x:f>IF(OR($A111="",$M111="Yes",$H111="",$I111=""),"",IF(AND(AR$6&gt;=$H111,AR$6&lt;=$I111),IF(AR$6&lt;$H111+ROUNDUP(($I111-$H111+1)*$L111,0),2,1),""))</x:f>
      </x:c>
      <x:c r="AS111" s="35" t="str">
        <x:f>IF(OR($A111="",$M111="Yes",$H111="",$I111=""),"",IF(AND(AS$6&gt;=$H111,AS$6&lt;=$I111),IF(AS$6&lt;$H111+ROUNDUP(($I111-$H111+1)*$L111,0),2,1),""))</x:f>
      </x:c>
      <x:c r="AT111" s="35" t="str">
        <x:f>IF(OR($A111="",$M111="Yes",$H111="",$I111=""),"",IF(AND(AT$6&gt;=$H111,AT$6&lt;=$I111),IF(AT$6&lt;$H111+ROUNDUP(($I111-$H111+1)*$L111,0),2,1),""))</x:f>
      </x:c>
      <x:c r="AU111" s="35" t="str">
        <x:f>IF(OR($A111="",$M111="Yes",$H111="",$I111=""),"",IF(AND(AU$6&gt;=$H111,AU$6&lt;=$I111),IF(AU$6&lt;$H111+ROUNDUP(($I111-$H111+1)*$L111,0),2,1),""))</x:f>
      </x:c>
      <x:c r="AV111" s="35" t="str">
        <x:f>IF(OR($A111="",$M111="Yes",$H111="",$I111=""),"",IF(AND(AV$6&gt;=$H111,AV$6&lt;=$I111),IF(AV$6&lt;$H111+ROUNDUP(($I111-$H111+1)*$L111,0),2,1),""))</x:f>
      </x:c>
      <x:c r="AW111" s="35" t="str">
        <x:f>IF(OR($A111="",$M111="Yes",$H111="",$I111=""),"",IF(AND(AW$6&gt;=$H111,AW$6&lt;=$I111),IF(AW$6&lt;$H111+ROUNDUP(($I111-$H111+1)*$L111,0),2,1),""))</x:f>
      </x:c>
      <x:c r="AX111" s="35" t="str">
        <x:f>IF(OR($A111="",$M111="Yes",$H111="",$I111=""),"",IF(AND(AX$6&gt;=$H111,AX$6&lt;=$I111),IF(AX$6&lt;$H111+ROUNDUP(($I111-$H111+1)*$L111,0),2,1),""))</x:f>
      </x:c>
      <x:c r="AY111" s="35" t="str">
        <x:f>IF(OR($A111="",$M111="Yes",$H111="",$I111=""),"",IF(AND(AY$6&gt;=$H111,AY$6&lt;=$I111),IF(AY$6&lt;$H111+ROUNDUP(($I111-$H111+1)*$L111,0),2,1),""))</x:f>
      </x:c>
      <x:c r="AZ111" s="35" t="str">
        <x:f>IF(OR($A111="",$M111="Yes",$H111="",$I111=""),"",IF(AND(AZ$6&gt;=$H111,AZ$6&lt;=$I111),IF(AZ$6&lt;$H111+ROUNDUP(($I111-$H111+1)*$L111,0),2,1),""))</x:f>
      </x:c>
      <x:c r="BA111" s="35" t="str">
        <x:f>IF(OR($A111="",$M111="Yes",$H111="",$I111=""),"",IF(AND(BA$6&gt;=$H111,BA$6&lt;=$I111),IF(BA$6&lt;$H111+ROUNDUP(($I111-$H111+1)*$L111,0),2,1),""))</x:f>
      </x:c>
      <x:c r="BB111" s="35" t="str">
        <x:f>IF(OR($A111="",$M111="Yes",$H111="",$I111=""),"",IF(AND(BB$6&gt;=$H111,BB$6&lt;=$I111),IF(BB$6&lt;$H111+ROUNDUP(($I111-$H111+1)*$L111,0),2,1),""))</x:f>
      </x:c>
      <x:c r="BC111" s="35" t="str">
        <x:f>IF(OR($A111="",$M111="Yes",$H111="",$I111=""),"",IF(AND(BC$6&gt;=$H111,BC$6&lt;=$I111),IF(BC$6&lt;$H111+ROUNDUP(($I111-$H111+1)*$L111,0),2,1),""))</x:f>
      </x:c>
      <x:c r="BD111" s="35" t="str">
        <x:f>IF(OR($A111="",$M111="Yes",$H111="",$I111=""),"",IF(AND(BD$6&gt;=$H111,BD$6&lt;=$I111),IF(BD$6&lt;$H111+ROUNDUP(($I111-$H111+1)*$L111,0),2,1),""))</x:f>
      </x:c>
      <x:c r="BE111" s="35" t="str">
        <x:f>IF(OR($A111="",$M111="Yes",$H111="",$I111=""),"",IF(AND(BE$6&gt;=$H111,BE$6&lt;=$I111),IF(BE$6&lt;$H111+ROUNDUP(($I111-$H111+1)*$L111,0),2,1),""))</x:f>
      </x:c>
      <x:c r="BF111" s="35" t="str">
        <x:f>IF(OR($A111="",$M111="Yes",$H111="",$I111=""),"",IF(AND(BF$6&gt;=$H111,BF$6&lt;=$I111),IF(BF$6&lt;$H111+ROUNDUP(($I111-$H111+1)*$L111,0),2,1),""))</x:f>
      </x:c>
      <x:c r="BG111" s="35" t="str">
        <x:f>IF(OR($A111="",$M111="Yes",$H111="",$I111=""),"",IF(AND(BG$6&gt;=$H111,BG$6&lt;=$I111),IF(BG$6&lt;$H111+ROUNDUP(($I111-$H111+1)*$L111,0),2,1),""))</x:f>
      </x:c>
      <x:c r="BH111" s="35" t="str">
        <x:f>IF(OR($A111="",$M111="Yes",$H111="",$I111=""),"",IF(AND(BH$6&gt;=$H111,BH$6&lt;=$I111),IF(BH$6&lt;$H111+ROUNDUP(($I111-$H111+1)*$L111,0),2,1),""))</x:f>
      </x:c>
      <x:c r="BI111" s="35" t="str">
        <x:f>IF(OR($A111="",$M111="Yes",$H111="",$I111=""),"",IF(AND(BI$6&gt;=$H111,BI$6&lt;=$I111),IF(BI$6&lt;$H111+ROUNDUP(($I111-$H111+1)*$L111,0),2,1),""))</x:f>
      </x:c>
      <x:c r="BJ111" s="35" t="str">
        <x:f>IF(OR($A111="",$M111="Yes",$H111="",$I111=""),"",IF(AND(BJ$6&gt;=$H111,BJ$6&lt;=$I111),IF(BJ$6&lt;$H111+ROUNDUP(($I111-$H111+1)*$L111,0),2,1),""))</x:f>
      </x:c>
      <x:c r="BK111" s="35" t="str">
        <x:f>IF(OR($A111="",$M111="Yes",$H111="",$I111=""),"",IF(AND(BK$6&gt;=$H111,BK$6&lt;=$I111),IF(BK$6&lt;$H111+ROUNDUP(($I111-$H111+1)*$L111,0),2,1),""))</x:f>
      </x:c>
      <x:c r="BL111" s="35" t="str">
        <x:f>IF(OR($A111="",$M111="Yes",$H111="",$I111=""),"",IF(AND(BL$6&gt;=$H111,BL$6&lt;=$I111),IF(BL$6&lt;$H111+ROUNDUP(($I111-$H111+1)*$L111,0),2,1),""))</x:f>
      </x:c>
      <x:c r="BM111" s="35" t="str">
        <x:f>IF(OR($A111="",$M111="Yes",$H111="",$I111=""),"",IF(AND(BM$6&gt;=$H111,BM$6&lt;=$I111),IF(BM$6&lt;$H111+ROUNDUP(($I111-$H111+1)*$L111,0),2,1),""))</x:f>
      </x:c>
      <x:c r="BN111" s="35" t="str">
        <x:f>IF(OR($A111="",$M111="Yes",$H111="",$I111=""),"",IF(AND(BN$6&gt;=$H111,BN$6&lt;=$I111),IF(BN$6&lt;$H111+ROUNDUP(($I111-$H111+1)*$L111,0),2,1),""))</x:f>
      </x:c>
      <x:c r="BO111" s="35" t="str">
        <x:f>IF(OR($A111="",$M111="Yes",$H111="",$I111=""),"",IF(AND(BO$6&gt;=$H111,BO$6&lt;=$I111),IF(BO$6&lt;$H111+ROUNDUP(($I111-$H111+1)*$L111,0),2,1),""))</x:f>
      </x:c>
      <x:c r="BP111" s="35" t="str">
        <x:f>IF(OR($A111="",$M111="Yes",$H111="",$I111=""),"",IF(AND(BP$6&gt;=$H111,BP$6&lt;=$I111),IF(BP$6&lt;$H111+ROUNDUP(($I111-$H111+1)*$L111,0),2,1),""))</x:f>
      </x:c>
      <x:c r="BQ111" s="35" t="str">
        <x:f>IF(OR($A111="",$M111="Yes",$H111="",$I111=""),"",IF(AND(BQ$6&gt;=$H111,BQ$6&lt;=$I111),IF(BQ$6&lt;$H111+ROUNDUP(($I111-$H111+1)*$L111,0),2,1),""))</x:f>
      </x:c>
      <x:c r="BR111" s="35" t="str">
        <x:f>IF(OR($A111="",$M111="Yes",$H111="",$I111=""),"",IF(AND(BR$6&gt;=$H111,BR$6&lt;=$I111),IF(BR$6&lt;$H111+ROUNDUP(($I111-$H111+1)*$L111,0),2,1),""))</x:f>
      </x:c>
      <x:c r="BS111" s="35" t="str">
        <x:f>IF(OR($A111="",$M111="Yes",$H111="",$I111=""),"",IF(AND(BS$6&gt;=$H111,BS$6&lt;=$I111),IF(BS$6&lt;$H111+ROUNDUP(($I111-$H111+1)*$L111,0),2,1),""))</x:f>
      </x:c>
      <x:c r="BT111" s="35" t="str">
        <x:f>IF(OR($A111="",$M111="Yes",$H111="",$I111=""),"",IF(AND(BT$6&gt;=$H111,BT$6&lt;=$I111),IF(BT$6&lt;$H111+ROUNDUP(($I111-$H111+1)*$L111,0),2,1),""))</x:f>
      </x:c>
      <x:c r="BU111" s="35" t="str">
        <x:f>IF(OR($A111="",$M111="Yes",$H111="",$I111=""),"",IF(AND(BU$6&gt;=$H111,BU$6&lt;=$I111),IF(BU$6&lt;$H111+ROUNDUP(($I111-$H111+1)*$L111,0),2,1),""))</x:f>
      </x:c>
      <x:c r="BV111" s="35" t="str">
        <x:f>IF(OR($A111="",$M111="Yes",$H111="",$I111=""),"",IF(AND(BV$6&gt;=$H111,BV$6&lt;=$I111),IF(BV$6&lt;$H111+ROUNDUP(($I111-$H111+1)*$L111,0),2,1),""))</x:f>
      </x:c>
      <x:c r="BW111" s="35" t="str">
        <x:f>IF(OR($A111="",$M111="Yes",$H111="",$I111=""),"",IF(AND(BW$6&gt;=$H111,BW$6&lt;=$I111),IF(BW$6&lt;$H111+ROUNDUP(($I111-$H111+1)*$L111,0),2,1),""))</x:f>
      </x:c>
      <x:c r="BX111" s="35" t="str">
        <x:f>IF(OR($A111="",$M111="Yes",$H111="",$I111=""),"",IF(AND(BX$6&gt;=$H111,BX$6&lt;=$I111),IF(BX$6&lt;$H111+ROUNDUP(($I111-$H111+1)*$L111,0),2,1),""))</x:f>
      </x:c>
      <x:c r="BY111" s="35" t="str">
        <x:f>IF(OR($A111="",$M111="Yes",$H111="",$I111=""),"",IF(AND(BY$6&gt;=$H111,BY$6&lt;=$I111),IF(BY$6&lt;$H111+ROUNDUP(($I111-$H111+1)*$L111,0),2,1),""))</x:f>
      </x:c>
      <x:c r="BZ111" s="35" t="str">
        <x:f>IF(OR($A111="",$M111="Yes",$H111="",$I111=""),"",IF(AND(BZ$6&gt;=$H111,BZ$6&lt;=$I111),IF(BZ$6&lt;$H111+ROUNDUP(($I111-$H111+1)*$L111,0),2,1),""))</x:f>
      </x:c>
      <x:c r="CA111" s="35" t="str">
        <x:f>IF(OR($A111="",$M111="Yes",$H111="",$I111=""),"",IF(AND(CA$6&gt;=$H111,CA$6&lt;=$I111),IF(CA$6&lt;$H111+ROUNDUP(($I111-$H111+1)*$L111,0),2,1),""))</x:f>
      </x:c>
    </x:row>
    <x:row r="112" ht="24" customHeight="1">
      <x:c r="A112" s="5"/>
      <x:c r="B112" s="5"/>
      <x:c r="C112" s="5"/>
      <x:c r="D112" s="5"/>
      <x:c r="E112" s="5"/>
      <x:c r="F112" s="5"/>
      <x:c r="G112" s="5"/>
      <x:c r="H112" s="10"/>
      <x:c r="I112" s="10"/>
      <x:c r="J112" s="10"/>
      <x:c r="K112" s="10"/>
      <x:c r="L112" s="11"/>
      <x:c r="M112" s="5"/>
      <x:c r="N112" s="16" t="str">
        <x:f>IF(A112="","",IF(M112="Yes","Cancelled",IF(ISBLANK(L112),"Missing %",IF(L112&gt;=1,"Completed",IF(OR(L112&gt;0,NOT(ISBLANK(J112))),"In progress","Not started")))))</x:f>
      </x:c>
      <x:c r="O112" s="16" t="str">
        <x:f>IF(OR(A112="",N112="Completed",N112="Cancelled"),"",IF(ISBLANK(I112),"Missing deadline",IF(I112&lt;'Dashboard'!$B$5,"Overdue",IF(I112='Dashboard'!$B$5,"Due today",IF(I112&lt;='Dashboard'!$B$5+'Dashboard'!$B$6,"Due soon",IF(AND(N112="Not started",H112&lt;'Dashboard'!$B$5),"Starting late",""))))))</x:f>
      </x:c>
      <x:c r="P112" s="5"/>
      <x:c r="Q112" s="16" t="str">
        <x:f>IF(A112="","",IF(COUNTIFS('Tasks &amp; Gantt'!$A$7:$A$155,A112)&gt;1,"Duplicate task ID",IF(COUNTIFS('Campaigns &amp; Budget'!$A$7:$A$8,B112)&lt;&gt;1,"Unknown campaign",IF(OR(ISBLANK(H112),ISBLANK(I112),E112="",ISBLANK(L112)),"Missing dates / PIC / %",IF(OR(L112&lt;0,L112&gt;1),"Invalid completion",IF(I112&lt;H112,"Deadline before start",IF(AND(NOT(ISBLANK(K112)),L112&lt;&gt;1),"Finish entered but not 100%",IF(AND(NOT(ISBLANK(J112)),NOT(ISBLANK(K112)),K112&lt;J112),"Finish before start",""))))))))</x:f>
      </x:c>
      <x:c r="T112" s="35" t="str">
        <x:f>IF(OR($A112="",$M112="Yes",$H112="",$I112=""),"",IF(AND(T$6&gt;=$H112,T$6&lt;=$I112),IF(T$6&lt;$H112+ROUNDUP(($I112-$H112+1)*$L112,0),2,1),""))</x:f>
      </x:c>
      <x:c r="U112" s="35" t="str">
        <x:f>IF(OR($A112="",$M112="Yes",$H112="",$I112=""),"",IF(AND(U$6&gt;=$H112,U$6&lt;=$I112),IF(U$6&lt;$H112+ROUNDUP(($I112-$H112+1)*$L112,0),2,1),""))</x:f>
      </x:c>
      <x:c r="V112" s="35" t="str">
        <x:f>IF(OR($A112="",$M112="Yes",$H112="",$I112=""),"",IF(AND(V$6&gt;=$H112,V$6&lt;=$I112),IF(V$6&lt;$H112+ROUNDUP(($I112-$H112+1)*$L112,0),2,1),""))</x:f>
      </x:c>
      <x:c r="W112" s="35" t="str">
        <x:f>IF(OR($A112="",$M112="Yes",$H112="",$I112=""),"",IF(AND(W$6&gt;=$H112,W$6&lt;=$I112),IF(W$6&lt;$H112+ROUNDUP(($I112-$H112+1)*$L112,0),2,1),""))</x:f>
      </x:c>
      <x:c r="X112" s="35" t="str">
        <x:f>IF(OR($A112="",$M112="Yes",$H112="",$I112=""),"",IF(AND(X$6&gt;=$H112,X$6&lt;=$I112),IF(X$6&lt;$H112+ROUNDUP(($I112-$H112+1)*$L112,0),2,1),""))</x:f>
      </x:c>
      <x:c r="Y112" s="35" t="str">
        <x:f>IF(OR($A112="",$M112="Yes",$H112="",$I112=""),"",IF(AND(Y$6&gt;=$H112,Y$6&lt;=$I112),IF(Y$6&lt;$H112+ROUNDUP(($I112-$H112+1)*$L112,0),2,1),""))</x:f>
      </x:c>
      <x:c r="Z112" s="35" t="str">
        <x:f>IF(OR($A112="",$M112="Yes",$H112="",$I112=""),"",IF(AND(Z$6&gt;=$H112,Z$6&lt;=$I112),IF(Z$6&lt;$H112+ROUNDUP(($I112-$H112+1)*$L112,0),2,1),""))</x:f>
      </x:c>
      <x:c r="AA112" s="35" t="str">
        <x:f>IF(OR($A112="",$M112="Yes",$H112="",$I112=""),"",IF(AND(AA$6&gt;=$H112,AA$6&lt;=$I112),IF(AA$6&lt;$H112+ROUNDUP(($I112-$H112+1)*$L112,0),2,1),""))</x:f>
      </x:c>
      <x:c r="AB112" s="35" t="str">
        <x:f>IF(OR($A112="",$M112="Yes",$H112="",$I112=""),"",IF(AND(AB$6&gt;=$H112,AB$6&lt;=$I112),IF(AB$6&lt;$H112+ROUNDUP(($I112-$H112+1)*$L112,0),2,1),""))</x:f>
      </x:c>
      <x:c r="AC112" s="35" t="str">
        <x:f>IF(OR($A112="",$M112="Yes",$H112="",$I112=""),"",IF(AND(AC$6&gt;=$H112,AC$6&lt;=$I112),IF(AC$6&lt;$H112+ROUNDUP(($I112-$H112+1)*$L112,0),2,1),""))</x:f>
      </x:c>
      <x:c r="AD112" s="35" t="str">
        <x:f>IF(OR($A112="",$M112="Yes",$H112="",$I112=""),"",IF(AND(AD$6&gt;=$H112,AD$6&lt;=$I112),IF(AD$6&lt;$H112+ROUNDUP(($I112-$H112+1)*$L112,0),2,1),""))</x:f>
      </x:c>
      <x:c r="AE112" s="35" t="str">
        <x:f>IF(OR($A112="",$M112="Yes",$H112="",$I112=""),"",IF(AND(AE$6&gt;=$H112,AE$6&lt;=$I112),IF(AE$6&lt;$H112+ROUNDUP(($I112-$H112+1)*$L112,0),2,1),""))</x:f>
      </x:c>
      <x:c r="AF112" s="35" t="str">
        <x:f>IF(OR($A112="",$M112="Yes",$H112="",$I112=""),"",IF(AND(AF$6&gt;=$H112,AF$6&lt;=$I112),IF(AF$6&lt;$H112+ROUNDUP(($I112-$H112+1)*$L112,0),2,1),""))</x:f>
      </x:c>
      <x:c r="AG112" s="35" t="str">
        <x:f>IF(OR($A112="",$M112="Yes",$H112="",$I112=""),"",IF(AND(AG$6&gt;=$H112,AG$6&lt;=$I112),IF(AG$6&lt;$H112+ROUNDUP(($I112-$H112+1)*$L112,0),2,1),""))</x:f>
      </x:c>
      <x:c r="AH112" s="35" t="str">
        <x:f>IF(OR($A112="",$M112="Yes",$H112="",$I112=""),"",IF(AND(AH$6&gt;=$H112,AH$6&lt;=$I112),IF(AH$6&lt;$H112+ROUNDUP(($I112-$H112+1)*$L112,0),2,1),""))</x:f>
      </x:c>
      <x:c r="AI112" s="35" t="str">
        <x:f>IF(OR($A112="",$M112="Yes",$H112="",$I112=""),"",IF(AND(AI$6&gt;=$H112,AI$6&lt;=$I112),IF(AI$6&lt;$H112+ROUNDUP(($I112-$H112+1)*$L112,0),2,1),""))</x:f>
      </x:c>
      <x:c r="AJ112" s="35" t="str">
        <x:f>IF(OR($A112="",$M112="Yes",$H112="",$I112=""),"",IF(AND(AJ$6&gt;=$H112,AJ$6&lt;=$I112),IF(AJ$6&lt;$H112+ROUNDUP(($I112-$H112+1)*$L112,0),2,1),""))</x:f>
      </x:c>
      <x:c r="AK112" s="35" t="str">
        <x:f>IF(OR($A112="",$M112="Yes",$H112="",$I112=""),"",IF(AND(AK$6&gt;=$H112,AK$6&lt;=$I112),IF(AK$6&lt;$H112+ROUNDUP(($I112-$H112+1)*$L112,0),2,1),""))</x:f>
      </x:c>
      <x:c r="AL112" s="35" t="str">
        <x:f>IF(OR($A112="",$M112="Yes",$H112="",$I112=""),"",IF(AND(AL$6&gt;=$H112,AL$6&lt;=$I112),IF(AL$6&lt;$H112+ROUNDUP(($I112-$H112+1)*$L112,0),2,1),""))</x:f>
      </x:c>
      <x:c r="AM112" s="35" t="str">
        <x:f>IF(OR($A112="",$M112="Yes",$H112="",$I112=""),"",IF(AND(AM$6&gt;=$H112,AM$6&lt;=$I112),IF(AM$6&lt;$H112+ROUNDUP(($I112-$H112+1)*$L112,0),2,1),""))</x:f>
      </x:c>
      <x:c r="AN112" s="35" t="str">
        <x:f>IF(OR($A112="",$M112="Yes",$H112="",$I112=""),"",IF(AND(AN$6&gt;=$H112,AN$6&lt;=$I112),IF(AN$6&lt;$H112+ROUNDUP(($I112-$H112+1)*$L112,0),2,1),""))</x:f>
      </x:c>
      <x:c r="AO112" s="35" t="str">
        <x:f>IF(OR($A112="",$M112="Yes",$H112="",$I112=""),"",IF(AND(AO$6&gt;=$H112,AO$6&lt;=$I112),IF(AO$6&lt;$H112+ROUNDUP(($I112-$H112+1)*$L112,0),2,1),""))</x:f>
      </x:c>
      <x:c r="AP112" s="35" t="str">
        <x:f>IF(OR($A112="",$M112="Yes",$H112="",$I112=""),"",IF(AND(AP$6&gt;=$H112,AP$6&lt;=$I112),IF(AP$6&lt;$H112+ROUNDUP(($I112-$H112+1)*$L112,0),2,1),""))</x:f>
      </x:c>
      <x:c r="AQ112" s="35" t="str">
        <x:f>IF(OR($A112="",$M112="Yes",$H112="",$I112=""),"",IF(AND(AQ$6&gt;=$H112,AQ$6&lt;=$I112),IF(AQ$6&lt;$H112+ROUNDUP(($I112-$H112+1)*$L112,0),2,1),""))</x:f>
      </x:c>
      <x:c r="AR112" s="35" t="str">
        <x:f>IF(OR($A112="",$M112="Yes",$H112="",$I112=""),"",IF(AND(AR$6&gt;=$H112,AR$6&lt;=$I112),IF(AR$6&lt;$H112+ROUNDUP(($I112-$H112+1)*$L112,0),2,1),""))</x:f>
      </x:c>
      <x:c r="AS112" s="35" t="str">
        <x:f>IF(OR($A112="",$M112="Yes",$H112="",$I112=""),"",IF(AND(AS$6&gt;=$H112,AS$6&lt;=$I112),IF(AS$6&lt;$H112+ROUNDUP(($I112-$H112+1)*$L112,0),2,1),""))</x:f>
      </x:c>
      <x:c r="AT112" s="35" t="str">
        <x:f>IF(OR($A112="",$M112="Yes",$H112="",$I112=""),"",IF(AND(AT$6&gt;=$H112,AT$6&lt;=$I112),IF(AT$6&lt;$H112+ROUNDUP(($I112-$H112+1)*$L112,0),2,1),""))</x:f>
      </x:c>
      <x:c r="AU112" s="35" t="str">
        <x:f>IF(OR($A112="",$M112="Yes",$H112="",$I112=""),"",IF(AND(AU$6&gt;=$H112,AU$6&lt;=$I112),IF(AU$6&lt;$H112+ROUNDUP(($I112-$H112+1)*$L112,0),2,1),""))</x:f>
      </x:c>
      <x:c r="AV112" s="35" t="str">
        <x:f>IF(OR($A112="",$M112="Yes",$H112="",$I112=""),"",IF(AND(AV$6&gt;=$H112,AV$6&lt;=$I112),IF(AV$6&lt;$H112+ROUNDUP(($I112-$H112+1)*$L112,0),2,1),""))</x:f>
      </x:c>
      <x:c r="AW112" s="35" t="str">
        <x:f>IF(OR($A112="",$M112="Yes",$H112="",$I112=""),"",IF(AND(AW$6&gt;=$H112,AW$6&lt;=$I112),IF(AW$6&lt;$H112+ROUNDUP(($I112-$H112+1)*$L112,0),2,1),""))</x:f>
      </x:c>
      <x:c r="AX112" s="35" t="str">
        <x:f>IF(OR($A112="",$M112="Yes",$H112="",$I112=""),"",IF(AND(AX$6&gt;=$H112,AX$6&lt;=$I112),IF(AX$6&lt;$H112+ROUNDUP(($I112-$H112+1)*$L112,0),2,1),""))</x:f>
      </x:c>
      <x:c r="AY112" s="35" t="str">
        <x:f>IF(OR($A112="",$M112="Yes",$H112="",$I112=""),"",IF(AND(AY$6&gt;=$H112,AY$6&lt;=$I112),IF(AY$6&lt;$H112+ROUNDUP(($I112-$H112+1)*$L112,0),2,1),""))</x:f>
      </x:c>
      <x:c r="AZ112" s="35" t="str">
        <x:f>IF(OR($A112="",$M112="Yes",$H112="",$I112=""),"",IF(AND(AZ$6&gt;=$H112,AZ$6&lt;=$I112),IF(AZ$6&lt;$H112+ROUNDUP(($I112-$H112+1)*$L112,0),2,1),""))</x:f>
      </x:c>
      <x:c r="BA112" s="35" t="str">
        <x:f>IF(OR($A112="",$M112="Yes",$H112="",$I112=""),"",IF(AND(BA$6&gt;=$H112,BA$6&lt;=$I112),IF(BA$6&lt;$H112+ROUNDUP(($I112-$H112+1)*$L112,0),2,1),""))</x:f>
      </x:c>
      <x:c r="BB112" s="35" t="str">
        <x:f>IF(OR($A112="",$M112="Yes",$H112="",$I112=""),"",IF(AND(BB$6&gt;=$H112,BB$6&lt;=$I112),IF(BB$6&lt;$H112+ROUNDUP(($I112-$H112+1)*$L112,0),2,1),""))</x:f>
      </x:c>
      <x:c r="BC112" s="35" t="str">
        <x:f>IF(OR($A112="",$M112="Yes",$H112="",$I112=""),"",IF(AND(BC$6&gt;=$H112,BC$6&lt;=$I112),IF(BC$6&lt;$H112+ROUNDUP(($I112-$H112+1)*$L112,0),2,1),""))</x:f>
      </x:c>
      <x:c r="BD112" s="35" t="str">
        <x:f>IF(OR($A112="",$M112="Yes",$H112="",$I112=""),"",IF(AND(BD$6&gt;=$H112,BD$6&lt;=$I112),IF(BD$6&lt;$H112+ROUNDUP(($I112-$H112+1)*$L112,0),2,1),""))</x:f>
      </x:c>
      <x:c r="BE112" s="35" t="str">
        <x:f>IF(OR($A112="",$M112="Yes",$H112="",$I112=""),"",IF(AND(BE$6&gt;=$H112,BE$6&lt;=$I112),IF(BE$6&lt;$H112+ROUNDUP(($I112-$H112+1)*$L112,0),2,1),""))</x:f>
      </x:c>
      <x:c r="BF112" s="35" t="str">
        <x:f>IF(OR($A112="",$M112="Yes",$H112="",$I112=""),"",IF(AND(BF$6&gt;=$H112,BF$6&lt;=$I112),IF(BF$6&lt;$H112+ROUNDUP(($I112-$H112+1)*$L112,0),2,1),""))</x:f>
      </x:c>
      <x:c r="BG112" s="35" t="str">
        <x:f>IF(OR($A112="",$M112="Yes",$H112="",$I112=""),"",IF(AND(BG$6&gt;=$H112,BG$6&lt;=$I112),IF(BG$6&lt;$H112+ROUNDUP(($I112-$H112+1)*$L112,0),2,1),""))</x:f>
      </x:c>
      <x:c r="BH112" s="35" t="str">
        <x:f>IF(OR($A112="",$M112="Yes",$H112="",$I112=""),"",IF(AND(BH$6&gt;=$H112,BH$6&lt;=$I112),IF(BH$6&lt;$H112+ROUNDUP(($I112-$H112+1)*$L112,0),2,1),""))</x:f>
      </x:c>
      <x:c r="BI112" s="35" t="str">
        <x:f>IF(OR($A112="",$M112="Yes",$H112="",$I112=""),"",IF(AND(BI$6&gt;=$H112,BI$6&lt;=$I112),IF(BI$6&lt;$H112+ROUNDUP(($I112-$H112+1)*$L112,0),2,1),""))</x:f>
      </x:c>
      <x:c r="BJ112" s="35" t="str">
        <x:f>IF(OR($A112="",$M112="Yes",$H112="",$I112=""),"",IF(AND(BJ$6&gt;=$H112,BJ$6&lt;=$I112),IF(BJ$6&lt;$H112+ROUNDUP(($I112-$H112+1)*$L112,0),2,1),""))</x:f>
      </x:c>
      <x:c r="BK112" s="35" t="str">
        <x:f>IF(OR($A112="",$M112="Yes",$H112="",$I112=""),"",IF(AND(BK$6&gt;=$H112,BK$6&lt;=$I112),IF(BK$6&lt;$H112+ROUNDUP(($I112-$H112+1)*$L112,0),2,1),""))</x:f>
      </x:c>
      <x:c r="BL112" s="35" t="str">
        <x:f>IF(OR($A112="",$M112="Yes",$H112="",$I112=""),"",IF(AND(BL$6&gt;=$H112,BL$6&lt;=$I112),IF(BL$6&lt;$H112+ROUNDUP(($I112-$H112+1)*$L112,0),2,1),""))</x:f>
      </x:c>
      <x:c r="BM112" s="35" t="str">
        <x:f>IF(OR($A112="",$M112="Yes",$H112="",$I112=""),"",IF(AND(BM$6&gt;=$H112,BM$6&lt;=$I112),IF(BM$6&lt;$H112+ROUNDUP(($I112-$H112+1)*$L112,0),2,1),""))</x:f>
      </x:c>
      <x:c r="BN112" s="35" t="str">
        <x:f>IF(OR($A112="",$M112="Yes",$H112="",$I112=""),"",IF(AND(BN$6&gt;=$H112,BN$6&lt;=$I112),IF(BN$6&lt;$H112+ROUNDUP(($I112-$H112+1)*$L112,0),2,1),""))</x:f>
      </x:c>
      <x:c r="BO112" s="35" t="str">
        <x:f>IF(OR($A112="",$M112="Yes",$H112="",$I112=""),"",IF(AND(BO$6&gt;=$H112,BO$6&lt;=$I112),IF(BO$6&lt;$H112+ROUNDUP(($I112-$H112+1)*$L112,0),2,1),""))</x:f>
      </x:c>
      <x:c r="BP112" s="35" t="str">
        <x:f>IF(OR($A112="",$M112="Yes",$H112="",$I112=""),"",IF(AND(BP$6&gt;=$H112,BP$6&lt;=$I112),IF(BP$6&lt;$H112+ROUNDUP(($I112-$H112+1)*$L112,0),2,1),""))</x:f>
      </x:c>
      <x:c r="BQ112" s="35" t="str">
        <x:f>IF(OR($A112="",$M112="Yes",$H112="",$I112=""),"",IF(AND(BQ$6&gt;=$H112,BQ$6&lt;=$I112),IF(BQ$6&lt;$H112+ROUNDUP(($I112-$H112+1)*$L112,0),2,1),""))</x:f>
      </x:c>
      <x:c r="BR112" s="35" t="str">
        <x:f>IF(OR($A112="",$M112="Yes",$H112="",$I112=""),"",IF(AND(BR$6&gt;=$H112,BR$6&lt;=$I112),IF(BR$6&lt;$H112+ROUNDUP(($I112-$H112+1)*$L112,0),2,1),""))</x:f>
      </x:c>
      <x:c r="BS112" s="35" t="str">
        <x:f>IF(OR($A112="",$M112="Yes",$H112="",$I112=""),"",IF(AND(BS$6&gt;=$H112,BS$6&lt;=$I112),IF(BS$6&lt;$H112+ROUNDUP(($I112-$H112+1)*$L112,0),2,1),""))</x:f>
      </x:c>
      <x:c r="BT112" s="35" t="str">
        <x:f>IF(OR($A112="",$M112="Yes",$H112="",$I112=""),"",IF(AND(BT$6&gt;=$H112,BT$6&lt;=$I112),IF(BT$6&lt;$H112+ROUNDUP(($I112-$H112+1)*$L112,0),2,1),""))</x:f>
      </x:c>
      <x:c r="BU112" s="35" t="str">
        <x:f>IF(OR($A112="",$M112="Yes",$H112="",$I112=""),"",IF(AND(BU$6&gt;=$H112,BU$6&lt;=$I112),IF(BU$6&lt;$H112+ROUNDUP(($I112-$H112+1)*$L112,0),2,1),""))</x:f>
      </x:c>
      <x:c r="BV112" s="35" t="str">
        <x:f>IF(OR($A112="",$M112="Yes",$H112="",$I112=""),"",IF(AND(BV$6&gt;=$H112,BV$6&lt;=$I112),IF(BV$6&lt;$H112+ROUNDUP(($I112-$H112+1)*$L112,0),2,1),""))</x:f>
      </x:c>
      <x:c r="BW112" s="35" t="str">
        <x:f>IF(OR($A112="",$M112="Yes",$H112="",$I112=""),"",IF(AND(BW$6&gt;=$H112,BW$6&lt;=$I112),IF(BW$6&lt;$H112+ROUNDUP(($I112-$H112+1)*$L112,0),2,1),""))</x:f>
      </x:c>
      <x:c r="BX112" s="35" t="str">
        <x:f>IF(OR($A112="",$M112="Yes",$H112="",$I112=""),"",IF(AND(BX$6&gt;=$H112,BX$6&lt;=$I112),IF(BX$6&lt;$H112+ROUNDUP(($I112-$H112+1)*$L112,0),2,1),""))</x:f>
      </x:c>
      <x:c r="BY112" s="35" t="str">
        <x:f>IF(OR($A112="",$M112="Yes",$H112="",$I112=""),"",IF(AND(BY$6&gt;=$H112,BY$6&lt;=$I112),IF(BY$6&lt;$H112+ROUNDUP(($I112-$H112+1)*$L112,0),2,1),""))</x:f>
      </x:c>
      <x:c r="BZ112" s="35" t="str">
        <x:f>IF(OR($A112="",$M112="Yes",$H112="",$I112=""),"",IF(AND(BZ$6&gt;=$H112,BZ$6&lt;=$I112),IF(BZ$6&lt;$H112+ROUNDUP(($I112-$H112+1)*$L112,0),2,1),""))</x:f>
      </x:c>
      <x:c r="CA112" s="35" t="str">
        <x:f>IF(OR($A112="",$M112="Yes",$H112="",$I112=""),"",IF(AND(CA$6&gt;=$H112,CA$6&lt;=$I112),IF(CA$6&lt;$H112+ROUNDUP(($I112-$H112+1)*$L112,0),2,1),""))</x:f>
      </x:c>
    </x:row>
    <x:row r="113" ht="24" customHeight="1">
      <x:c r="A113" s="5"/>
      <x:c r="B113" s="5"/>
      <x:c r="C113" s="5"/>
      <x:c r="D113" s="5"/>
      <x:c r="E113" s="5"/>
      <x:c r="F113" s="5"/>
      <x:c r="G113" s="5"/>
      <x:c r="H113" s="10"/>
      <x:c r="I113" s="10"/>
      <x:c r="J113" s="10"/>
      <x:c r="K113" s="10"/>
      <x:c r="L113" s="11"/>
      <x:c r="M113" s="5"/>
      <x:c r="N113" s="16" t="str">
        <x:f>IF(A113="","",IF(M113="Yes","Cancelled",IF(ISBLANK(L113),"Missing %",IF(L113&gt;=1,"Completed",IF(OR(L113&gt;0,NOT(ISBLANK(J113))),"In progress","Not started")))))</x:f>
      </x:c>
      <x:c r="O113" s="16" t="str">
        <x:f>IF(OR(A113="",N113="Completed",N113="Cancelled"),"",IF(ISBLANK(I113),"Missing deadline",IF(I113&lt;'Dashboard'!$B$5,"Overdue",IF(I113='Dashboard'!$B$5,"Due today",IF(I113&lt;='Dashboard'!$B$5+'Dashboard'!$B$6,"Due soon",IF(AND(N113="Not started",H113&lt;'Dashboard'!$B$5),"Starting late",""))))))</x:f>
      </x:c>
      <x:c r="P113" s="5"/>
      <x:c r="Q113" s="16" t="str">
        <x:f>IF(A113="","",IF(COUNTIFS('Tasks &amp; Gantt'!$A$7:$A$155,A113)&gt;1,"Duplicate task ID",IF(COUNTIFS('Campaigns &amp; Budget'!$A$7:$A$8,B113)&lt;&gt;1,"Unknown campaign",IF(OR(ISBLANK(H113),ISBLANK(I113),E113="",ISBLANK(L113)),"Missing dates / PIC / %",IF(OR(L113&lt;0,L113&gt;1),"Invalid completion",IF(I113&lt;H113,"Deadline before start",IF(AND(NOT(ISBLANK(K113)),L113&lt;&gt;1),"Finish entered but not 100%",IF(AND(NOT(ISBLANK(J113)),NOT(ISBLANK(K113)),K113&lt;J113),"Finish before start",""))))))))</x:f>
      </x:c>
      <x:c r="T113" s="35" t="str">
        <x:f>IF(OR($A113="",$M113="Yes",$H113="",$I113=""),"",IF(AND(T$6&gt;=$H113,T$6&lt;=$I113),IF(T$6&lt;$H113+ROUNDUP(($I113-$H113+1)*$L113,0),2,1),""))</x:f>
      </x:c>
      <x:c r="U113" s="35" t="str">
        <x:f>IF(OR($A113="",$M113="Yes",$H113="",$I113=""),"",IF(AND(U$6&gt;=$H113,U$6&lt;=$I113),IF(U$6&lt;$H113+ROUNDUP(($I113-$H113+1)*$L113,0),2,1),""))</x:f>
      </x:c>
      <x:c r="V113" s="35" t="str">
        <x:f>IF(OR($A113="",$M113="Yes",$H113="",$I113=""),"",IF(AND(V$6&gt;=$H113,V$6&lt;=$I113),IF(V$6&lt;$H113+ROUNDUP(($I113-$H113+1)*$L113,0),2,1),""))</x:f>
      </x:c>
      <x:c r="W113" s="35" t="str">
        <x:f>IF(OR($A113="",$M113="Yes",$H113="",$I113=""),"",IF(AND(W$6&gt;=$H113,W$6&lt;=$I113),IF(W$6&lt;$H113+ROUNDUP(($I113-$H113+1)*$L113,0),2,1),""))</x:f>
      </x:c>
      <x:c r="X113" s="35" t="str">
        <x:f>IF(OR($A113="",$M113="Yes",$H113="",$I113=""),"",IF(AND(X$6&gt;=$H113,X$6&lt;=$I113),IF(X$6&lt;$H113+ROUNDUP(($I113-$H113+1)*$L113,0),2,1),""))</x:f>
      </x:c>
      <x:c r="Y113" s="35" t="str">
        <x:f>IF(OR($A113="",$M113="Yes",$H113="",$I113=""),"",IF(AND(Y$6&gt;=$H113,Y$6&lt;=$I113),IF(Y$6&lt;$H113+ROUNDUP(($I113-$H113+1)*$L113,0),2,1),""))</x:f>
      </x:c>
      <x:c r="Z113" s="35" t="str">
        <x:f>IF(OR($A113="",$M113="Yes",$H113="",$I113=""),"",IF(AND(Z$6&gt;=$H113,Z$6&lt;=$I113),IF(Z$6&lt;$H113+ROUNDUP(($I113-$H113+1)*$L113,0),2,1),""))</x:f>
      </x:c>
      <x:c r="AA113" s="35" t="str">
        <x:f>IF(OR($A113="",$M113="Yes",$H113="",$I113=""),"",IF(AND(AA$6&gt;=$H113,AA$6&lt;=$I113),IF(AA$6&lt;$H113+ROUNDUP(($I113-$H113+1)*$L113,0),2,1),""))</x:f>
      </x:c>
      <x:c r="AB113" s="35" t="str">
        <x:f>IF(OR($A113="",$M113="Yes",$H113="",$I113=""),"",IF(AND(AB$6&gt;=$H113,AB$6&lt;=$I113),IF(AB$6&lt;$H113+ROUNDUP(($I113-$H113+1)*$L113,0),2,1),""))</x:f>
      </x:c>
      <x:c r="AC113" s="35" t="str">
        <x:f>IF(OR($A113="",$M113="Yes",$H113="",$I113=""),"",IF(AND(AC$6&gt;=$H113,AC$6&lt;=$I113),IF(AC$6&lt;$H113+ROUNDUP(($I113-$H113+1)*$L113,0),2,1),""))</x:f>
      </x:c>
      <x:c r="AD113" s="35" t="str">
        <x:f>IF(OR($A113="",$M113="Yes",$H113="",$I113=""),"",IF(AND(AD$6&gt;=$H113,AD$6&lt;=$I113),IF(AD$6&lt;$H113+ROUNDUP(($I113-$H113+1)*$L113,0),2,1),""))</x:f>
      </x:c>
      <x:c r="AE113" s="35" t="str">
        <x:f>IF(OR($A113="",$M113="Yes",$H113="",$I113=""),"",IF(AND(AE$6&gt;=$H113,AE$6&lt;=$I113),IF(AE$6&lt;$H113+ROUNDUP(($I113-$H113+1)*$L113,0),2,1),""))</x:f>
      </x:c>
      <x:c r="AF113" s="35" t="str">
        <x:f>IF(OR($A113="",$M113="Yes",$H113="",$I113=""),"",IF(AND(AF$6&gt;=$H113,AF$6&lt;=$I113),IF(AF$6&lt;$H113+ROUNDUP(($I113-$H113+1)*$L113,0),2,1),""))</x:f>
      </x:c>
      <x:c r="AG113" s="35" t="str">
        <x:f>IF(OR($A113="",$M113="Yes",$H113="",$I113=""),"",IF(AND(AG$6&gt;=$H113,AG$6&lt;=$I113),IF(AG$6&lt;$H113+ROUNDUP(($I113-$H113+1)*$L113,0),2,1),""))</x:f>
      </x:c>
      <x:c r="AH113" s="35" t="str">
        <x:f>IF(OR($A113="",$M113="Yes",$H113="",$I113=""),"",IF(AND(AH$6&gt;=$H113,AH$6&lt;=$I113),IF(AH$6&lt;$H113+ROUNDUP(($I113-$H113+1)*$L113,0),2,1),""))</x:f>
      </x:c>
      <x:c r="AI113" s="35" t="str">
        <x:f>IF(OR($A113="",$M113="Yes",$H113="",$I113=""),"",IF(AND(AI$6&gt;=$H113,AI$6&lt;=$I113),IF(AI$6&lt;$H113+ROUNDUP(($I113-$H113+1)*$L113,0),2,1),""))</x:f>
      </x:c>
      <x:c r="AJ113" s="35" t="str">
        <x:f>IF(OR($A113="",$M113="Yes",$H113="",$I113=""),"",IF(AND(AJ$6&gt;=$H113,AJ$6&lt;=$I113),IF(AJ$6&lt;$H113+ROUNDUP(($I113-$H113+1)*$L113,0),2,1),""))</x:f>
      </x:c>
      <x:c r="AK113" s="35" t="str">
        <x:f>IF(OR($A113="",$M113="Yes",$H113="",$I113=""),"",IF(AND(AK$6&gt;=$H113,AK$6&lt;=$I113),IF(AK$6&lt;$H113+ROUNDUP(($I113-$H113+1)*$L113,0),2,1),""))</x:f>
      </x:c>
      <x:c r="AL113" s="35" t="str">
        <x:f>IF(OR($A113="",$M113="Yes",$H113="",$I113=""),"",IF(AND(AL$6&gt;=$H113,AL$6&lt;=$I113),IF(AL$6&lt;$H113+ROUNDUP(($I113-$H113+1)*$L113,0),2,1),""))</x:f>
      </x:c>
      <x:c r="AM113" s="35" t="str">
        <x:f>IF(OR($A113="",$M113="Yes",$H113="",$I113=""),"",IF(AND(AM$6&gt;=$H113,AM$6&lt;=$I113),IF(AM$6&lt;$H113+ROUNDUP(($I113-$H113+1)*$L113,0),2,1),""))</x:f>
      </x:c>
      <x:c r="AN113" s="35" t="str">
        <x:f>IF(OR($A113="",$M113="Yes",$H113="",$I113=""),"",IF(AND(AN$6&gt;=$H113,AN$6&lt;=$I113),IF(AN$6&lt;$H113+ROUNDUP(($I113-$H113+1)*$L113,0),2,1),""))</x:f>
      </x:c>
      <x:c r="AO113" s="35" t="str">
        <x:f>IF(OR($A113="",$M113="Yes",$H113="",$I113=""),"",IF(AND(AO$6&gt;=$H113,AO$6&lt;=$I113),IF(AO$6&lt;$H113+ROUNDUP(($I113-$H113+1)*$L113,0),2,1),""))</x:f>
      </x:c>
      <x:c r="AP113" s="35" t="str">
        <x:f>IF(OR($A113="",$M113="Yes",$H113="",$I113=""),"",IF(AND(AP$6&gt;=$H113,AP$6&lt;=$I113),IF(AP$6&lt;$H113+ROUNDUP(($I113-$H113+1)*$L113,0),2,1),""))</x:f>
      </x:c>
      <x:c r="AQ113" s="35" t="str">
        <x:f>IF(OR($A113="",$M113="Yes",$H113="",$I113=""),"",IF(AND(AQ$6&gt;=$H113,AQ$6&lt;=$I113),IF(AQ$6&lt;$H113+ROUNDUP(($I113-$H113+1)*$L113,0),2,1),""))</x:f>
      </x:c>
      <x:c r="AR113" s="35" t="str">
        <x:f>IF(OR($A113="",$M113="Yes",$H113="",$I113=""),"",IF(AND(AR$6&gt;=$H113,AR$6&lt;=$I113),IF(AR$6&lt;$H113+ROUNDUP(($I113-$H113+1)*$L113,0),2,1),""))</x:f>
      </x:c>
      <x:c r="AS113" s="35" t="str">
        <x:f>IF(OR($A113="",$M113="Yes",$H113="",$I113=""),"",IF(AND(AS$6&gt;=$H113,AS$6&lt;=$I113),IF(AS$6&lt;$H113+ROUNDUP(($I113-$H113+1)*$L113,0),2,1),""))</x:f>
      </x:c>
      <x:c r="AT113" s="35" t="str">
        <x:f>IF(OR($A113="",$M113="Yes",$H113="",$I113=""),"",IF(AND(AT$6&gt;=$H113,AT$6&lt;=$I113),IF(AT$6&lt;$H113+ROUNDUP(($I113-$H113+1)*$L113,0),2,1),""))</x:f>
      </x:c>
      <x:c r="AU113" s="35" t="str">
        <x:f>IF(OR($A113="",$M113="Yes",$H113="",$I113=""),"",IF(AND(AU$6&gt;=$H113,AU$6&lt;=$I113),IF(AU$6&lt;$H113+ROUNDUP(($I113-$H113+1)*$L113,0),2,1),""))</x:f>
      </x:c>
      <x:c r="AV113" s="35" t="str">
        <x:f>IF(OR($A113="",$M113="Yes",$H113="",$I113=""),"",IF(AND(AV$6&gt;=$H113,AV$6&lt;=$I113),IF(AV$6&lt;$H113+ROUNDUP(($I113-$H113+1)*$L113,0),2,1),""))</x:f>
      </x:c>
      <x:c r="AW113" s="35" t="str">
        <x:f>IF(OR($A113="",$M113="Yes",$H113="",$I113=""),"",IF(AND(AW$6&gt;=$H113,AW$6&lt;=$I113),IF(AW$6&lt;$H113+ROUNDUP(($I113-$H113+1)*$L113,0),2,1),""))</x:f>
      </x:c>
      <x:c r="AX113" s="35" t="str">
        <x:f>IF(OR($A113="",$M113="Yes",$H113="",$I113=""),"",IF(AND(AX$6&gt;=$H113,AX$6&lt;=$I113),IF(AX$6&lt;$H113+ROUNDUP(($I113-$H113+1)*$L113,0),2,1),""))</x:f>
      </x:c>
      <x:c r="AY113" s="35" t="str">
        <x:f>IF(OR($A113="",$M113="Yes",$H113="",$I113=""),"",IF(AND(AY$6&gt;=$H113,AY$6&lt;=$I113),IF(AY$6&lt;$H113+ROUNDUP(($I113-$H113+1)*$L113,0),2,1),""))</x:f>
      </x:c>
      <x:c r="AZ113" s="35" t="str">
        <x:f>IF(OR($A113="",$M113="Yes",$H113="",$I113=""),"",IF(AND(AZ$6&gt;=$H113,AZ$6&lt;=$I113),IF(AZ$6&lt;$H113+ROUNDUP(($I113-$H113+1)*$L113,0),2,1),""))</x:f>
      </x:c>
      <x:c r="BA113" s="35" t="str">
        <x:f>IF(OR($A113="",$M113="Yes",$H113="",$I113=""),"",IF(AND(BA$6&gt;=$H113,BA$6&lt;=$I113),IF(BA$6&lt;$H113+ROUNDUP(($I113-$H113+1)*$L113,0),2,1),""))</x:f>
      </x:c>
      <x:c r="BB113" s="35" t="str">
        <x:f>IF(OR($A113="",$M113="Yes",$H113="",$I113=""),"",IF(AND(BB$6&gt;=$H113,BB$6&lt;=$I113),IF(BB$6&lt;$H113+ROUNDUP(($I113-$H113+1)*$L113,0),2,1),""))</x:f>
      </x:c>
      <x:c r="BC113" s="35" t="str">
        <x:f>IF(OR($A113="",$M113="Yes",$H113="",$I113=""),"",IF(AND(BC$6&gt;=$H113,BC$6&lt;=$I113),IF(BC$6&lt;$H113+ROUNDUP(($I113-$H113+1)*$L113,0),2,1),""))</x:f>
      </x:c>
      <x:c r="BD113" s="35" t="str">
        <x:f>IF(OR($A113="",$M113="Yes",$H113="",$I113=""),"",IF(AND(BD$6&gt;=$H113,BD$6&lt;=$I113),IF(BD$6&lt;$H113+ROUNDUP(($I113-$H113+1)*$L113,0),2,1),""))</x:f>
      </x:c>
      <x:c r="BE113" s="35" t="str">
        <x:f>IF(OR($A113="",$M113="Yes",$H113="",$I113=""),"",IF(AND(BE$6&gt;=$H113,BE$6&lt;=$I113),IF(BE$6&lt;$H113+ROUNDUP(($I113-$H113+1)*$L113,0),2,1),""))</x:f>
      </x:c>
      <x:c r="BF113" s="35" t="str">
        <x:f>IF(OR($A113="",$M113="Yes",$H113="",$I113=""),"",IF(AND(BF$6&gt;=$H113,BF$6&lt;=$I113),IF(BF$6&lt;$H113+ROUNDUP(($I113-$H113+1)*$L113,0),2,1),""))</x:f>
      </x:c>
      <x:c r="BG113" s="35" t="str">
        <x:f>IF(OR($A113="",$M113="Yes",$H113="",$I113=""),"",IF(AND(BG$6&gt;=$H113,BG$6&lt;=$I113),IF(BG$6&lt;$H113+ROUNDUP(($I113-$H113+1)*$L113,0),2,1),""))</x:f>
      </x:c>
      <x:c r="BH113" s="35" t="str">
        <x:f>IF(OR($A113="",$M113="Yes",$H113="",$I113=""),"",IF(AND(BH$6&gt;=$H113,BH$6&lt;=$I113),IF(BH$6&lt;$H113+ROUNDUP(($I113-$H113+1)*$L113,0),2,1),""))</x:f>
      </x:c>
      <x:c r="BI113" s="35" t="str">
        <x:f>IF(OR($A113="",$M113="Yes",$H113="",$I113=""),"",IF(AND(BI$6&gt;=$H113,BI$6&lt;=$I113),IF(BI$6&lt;$H113+ROUNDUP(($I113-$H113+1)*$L113,0),2,1),""))</x:f>
      </x:c>
      <x:c r="BJ113" s="35" t="str">
        <x:f>IF(OR($A113="",$M113="Yes",$H113="",$I113=""),"",IF(AND(BJ$6&gt;=$H113,BJ$6&lt;=$I113),IF(BJ$6&lt;$H113+ROUNDUP(($I113-$H113+1)*$L113,0),2,1),""))</x:f>
      </x:c>
      <x:c r="BK113" s="35" t="str">
        <x:f>IF(OR($A113="",$M113="Yes",$H113="",$I113=""),"",IF(AND(BK$6&gt;=$H113,BK$6&lt;=$I113),IF(BK$6&lt;$H113+ROUNDUP(($I113-$H113+1)*$L113,0),2,1),""))</x:f>
      </x:c>
      <x:c r="BL113" s="35" t="str">
        <x:f>IF(OR($A113="",$M113="Yes",$H113="",$I113=""),"",IF(AND(BL$6&gt;=$H113,BL$6&lt;=$I113),IF(BL$6&lt;$H113+ROUNDUP(($I113-$H113+1)*$L113,0),2,1),""))</x:f>
      </x:c>
      <x:c r="BM113" s="35" t="str">
        <x:f>IF(OR($A113="",$M113="Yes",$H113="",$I113=""),"",IF(AND(BM$6&gt;=$H113,BM$6&lt;=$I113),IF(BM$6&lt;$H113+ROUNDUP(($I113-$H113+1)*$L113,0),2,1),""))</x:f>
      </x:c>
      <x:c r="BN113" s="35" t="str">
        <x:f>IF(OR($A113="",$M113="Yes",$H113="",$I113=""),"",IF(AND(BN$6&gt;=$H113,BN$6&lt;=$I113),IF(BN$6&lt;$H113+ROUNDUP(($I113-$H113+1)*$L113,0),2,1),""))</x:f>
      </x:c>
      <x:c r="BO113" s="35" t="str">
        <x:f>IF(OR($A113="",$M113="Yes",$H113="",$I113=""),"",IF(AND(BO$6&gt;=$H113,BO$6&lt;=$I113),IF(BO$6&lt;$H113+ROUNDUP(($I113-$H113+1)*$L113,0),2,1),""))</x:f>
      </x:c>
      <x:c r="BP113" s="35" t="str">
        <x:f>IF(OR($A113="",$M113="Yes",$H113="",$I113=""),"",IF(AND(BP$6&gt;=$H113,BP$6&lt;=$I113),IF(BP$6&lt;$H113+ROUNDUP(($I113-$H113+1)*$L113,0),2,1),""))</x:f>
      </x:c>
      <x:c r="BQ113" s="35" t="str">
        <x:f>IF(OR($A113="",$M113="Yes",$H113="",$I113=""),"",IF(AND(BQ$6&gt;=$H113,BQ$6&lt;=$I113),IF(BQ$6&lt;$H113+ROUNDUP(($I113-$H113+1)*$L113,0),2,1),""))</x:f>
      </x:c>
      <x:c r="BR113" s="35" t="str">
        <x:f>IF(OR($A113="",$M113="Yes",$H113="",$I113=""),"",IF(AND(BR$6&gt;=$H113,BR$6&lt;=$I113),IF(BR$6&lt;$H113+ROUNDUP(($I113-$H113+1)*$L113,0),2,1),""))</x:f>
      </x:c>
      <x:c r="BS113" s="35" t="str">
        <x:f>IF(OR($A113="",$M113="Yes",$H113="",$I113=""),"",IF(AND(BS$6&gt;=$H113,BS$6&lt;=$I113),IF(BS$6&lt;$H113+ROUNDUP(($I113-$H113+1)*$L113,0),2,1),""))</x:f>
      </x:c>
      <x:c r="BT113" s="35" t="str">
        <x:f>IF(OR($A113="",$M113="Yes",$H113="",$I113=""),"",IF(AND(BT$6&gt;=$H113,BT$6&lt;=$I113),IF(BT$6&lt;$H113+ROUNDUP(($I113-$H113+1)*$L113,0),2,1),""))</x:f>
      </x:c>
      <x:c r="BU113" s="35" t="str">
        <x:f>IF(OR($A113="",$M113="Yes",$H113="",$I113=""),"",IF(AND(BU$6&gt;=$H113,BU$6&lt;=$I113),IF(BU$6&lt;$H113+ROUNDUP(($I113-$H113+1)*$L113,0),2,1),""))</x:f>
      </x:c>
      <x:c r="BV113" s="35" t="str">
        <x:f>IF(OR($A113="",$M113="Yes",$H113="",$I113=""),"",IF(AND(BV$6&gt;=$H113,BV$6&lt;=$I113),IF(BV$6&lt;$H113+ROUNDUP(($I113-$H113+1)*$L113,0),2,1),""))</x:f>
      </x:c>
      <x:c r="BW113" s="35" t="str">
        <x:f>IF(OR($A113="",$M113="Yes",$H113="",$I113=""),"",IF(AND(BW$6&gt;=$H113,BW$6&lt;=$I113),IF(BW$6&lt;$H113+ROUNDUP(($I113-$H113+1)*$L113,0),2,1),""))</x:f>
      </x:c>
      <x:c r="BX113" s="35" t="str">
        <x:f>IF(OR($A113="",$M113="Yes",$H113="",$I113=""),"",IF(AND(BX$6&gt;=$H113,BX$6&lt;=$I113),IF(BX$6&lt;$H113+ROUNDUP(($I113-$H113+1)*$L113,0),2,1),""))</x:f>
      </x:c>
      <x:c r="BY113" s="35" t="str">
        <x:f>IF(OR($A113="",$M113="Yes",$H113="",$I113=""),"",IF(AND(BY$6&gt;=$H113,BY$6&lt;=$I113),IF(BY$6&lt;$H113+ROUNDUP(($I113-$H113+1)*$L113,0),2,1),""))</x:f>
      </x:c>
      <x:c r="BZ113" s="35" t="str">
        <x:f>IF(OR($A113="",$M113="Yes",$H113="",$I113=""),"",IF(AND(BZ$6&gt;=$H113,BZ$6&lt;=$I113),IF(BZ$6&lt;$H113+ROUNDUP(($I113-$H113+1)*$L113,0),2,1),""))</x:f>
      </x:c>
      <x:c r="CA113" s="35" t="str">
        <x:f>IF(OR($A113="",$M113="Yes",$H113="",$I113=""),"",IF(AND(CA$6&gt;=$H113,CA$6&lt;=$I113),IF(CA$6&lt;$H113+ROUNDUP(($I113-$H113+1)*$L113,0),2,1),""))</x:f>
      </x:c>
    </x:row>
    <x:row r="114" ht="24" customHeight="1">
      <x:c r="A114" s="5"/>
      <x:c r="B114" s="5"/>
      <x:c r="C114" s="5"/>
      <x:c r="D114" s="5"/>
      <x:c r="E114" s="5"/>
      <x:c r="F114" s="5"/>
      <x:c r="G114" s="5"/>
      <x:c r="H114" s="10"/>
      <x:c r="I114" s="10"/>
      <x:c r="J114" s="10"/>
      <x:c r="K114" s="10"/>
      <x:c r="L114" s="11"/>
      <x:c r="M114" s="5"/>
      <x:c r="N114" s="16" t="str">
        <x:f>IF(A114="","",IF(M114="Yes","Cancelled",IF(ISBLANK(L114),"Missing %",IF(L114&gt;=1,"Completed",IF(OR(L114&gt;0,NOT(ISBLANK(J114))),"In progress","Not started")))))</x:f>
      </x:c>
      <x:c r="O114" s="16" t="str">
        <x:f>IF(OR(A114="",N114="Completed",N114="Cancelled"),"",IF(ISBLANK(I114),"Missing deadline",IF(I114&lt;'Dashboard'!$B$5,"Overdue",IF(I114='Dashboard'!$B$5,"Due today",IF(I114&lt;='Dashboard'!$B$5+'Dashboard'!$B$6,"Due soon",IF(AND(N114="Not started",H114&lt;'Dashboard'!$B$5),"Starting late",""))))))</x:f>
      </x:c>
      <x:c r="P114" s="5"/>
      <x:c r="Q114" s="16" t="str">
        <x:f>IF(A114="","",IF(COUNTIFS('Tasks &amp; Gantt'!$A$7:$A$155,A114)&gt;1,"Duplicate task ID",IF(COUNTIFS('Campaigns &amp; Budget'!$A$7:$A$8,B114)&lt;&gt;1,"Unknown campaign",IF(OR(ISBLANK(H114),ISBLANK(I114),E114="",ISBLANK(L114)),"Missing dates / PIC / %",IF(OR(L114&lt;0,L114&gt;1),"Invalid completion",IF(I114&lt;H114,"Deadline before start",IF(AND(NOT(ISBLANK(K114)),L114&lt;&gt;1),"Finish entered but not 100%",IF(AND(NOT(ISBLANK(J114)),NOT(ISBLANK(K114)),K114&lt;J114),"Finish before start",""))))))))</x:f>
      </x:c>
      <x:c r="T114" s="35" t="str">
        <x:f>IF(OR($A114="",$M114="Yes",$H114="",$I114=""),"",IF(AND(T$6&gt;=$H114,T$6&lt;=$I114),IF(T$6&lt;$H114+ROUNDUP(($I114-$H114+1)*$L114,0),2,1),""))</x:f>
      </x:c>
      <x:c r="U114" s="35" t="str">
        <x:f>IF(OR($A114="",$M114="Yes",$H114="",$I114=""),"",IF(AND(U$6&gt;=$H114,U$6&lt;=$I114),IF(U$6&lt;$H114+ROUNDUP(($I114-$H114+1)*$L114,0),2,1),""))</x:f>
      </x:c>
      <x:c r="V114" s="35" t="str">
        <x:f>IF(OR($A114="",$M114="Yes",$H114="",$I114=""),"",IF(AND(V$6&gt;=$H114,V$6&lt;=$I114),IF(V$6&lt;$H114+ROUNDUP(($I114-$H114+1)*$L114,0),2,1),""))</x:f>
      </x:c>
      <x:c r="W114" s="35" t="str">
        <x:f>IF(OR($A114="",$M114="Yes",$H114="",$I114=""),"",IF(AND(W$6&gt;=$H114,W$6&lt;=$I114),IF(W$6&lt;$H114+ROUNDUP(($I114-$H114+1)*$L114,0),2,1),""))</x:f>
      </x:c>
      <x:c r="X114" s="35" t="str">
        <x:f>IF(OR($A114="",$M114="Yes",$H114="",$I114=""),"",IF(AND(X$6&gt;=$H114,X$6&lt;=$I114),IF(X$6&lt;$H114+ROUNDUP(($I114-$H114+1)*$L114,0),2,1),""))</x:f>
      </x:c>
      <x:c r="Y114" s="35" t="str">
        <x:f>IF(OR($A114="",$M114="Yes",$H114="",$I114=""),"",IF(AND(Y$6&gt;=$H114,Y$6&lt;=$I114),IF(Y$6&lt;$H114+ROUNDUP(($I114-$H114+1)*$L114,0),2,1),""))</x:f>
      </x:c>
      <x:c r="Z114" s="35" t="str">
        <x:f>IF(OR($A114="",$M114="Yes",$H114="",$I114=""),"",IF(AND(Z$6&gt;=$H114,Z$6&lt;=$I114),IF(Z$6&lt;$H114+ROUNDUP(($I114-$H114+1)*$L114,0),2,1),""))</x:f>
      </x:c>
      <x:c r="AA114" s="35" t="str">
        <x:f>IF(OR($A114="",$M114="Yes",$H114="",$I114=""),"",IF(AND(AA$6&gt;=$H114,AA$6&lt;=$I114),IF(AA$6&lt;$H114+ROUNDUP(($I114-$H114+1)*$L114,0),2,1),""))</x:f>
      </x:c>
      <x:c r="AB114" s="35" t="str">
        <x:f>IF(OR($A114="",$M114="Yes",$H114="",$I114=""),"",IF(AND(AB$6&gt;=$H114,AB$6&lt;=$I114),IF(AB$6&lt;$H114+ROUNDUP(($I114-$H114+1)*$L114,0),2,1),""))</x:f>
      </x:c>
      <x:c r="AC114" s="35" t="str">
        <x:f>IF(OR($A114="",$M114="Yes",$H114="",$I114=""),"",IF(AND(AC$6&gt;=$H114,AC$6&lt;=$I114),IF(AC$6&lt;$H114+ROUNDUP(($I114-$H114+1)*$L114,0),2,1),""))</x:f>
      </x:c>
      <x:c r="AD114" s="35" t="str">
        <x:f>IF(OR($A114="",$M114="Yes",$H114="",$I114=""),"",IF(AND(AD$6&gt;=$H114,AD$6&lt;=$I114),IF(AD$6&lt;$H114+ROUNDUP(($I114-$H114+1)*$L114,0),2,1),""))</x:f>
      </x:c>
      <x:c r="AE114" s="35" t="str">
        <x:f>IF(OR($A114="",$M114="Yes",$H114="",$I114=""),"",IF(AND(AE$6&gt;=$H114,AE$6&lt;=$I114),IF(AE$6&lt;$H114+ROUNDUP(($I114-$H114+1)*$L114,0),2,1),""))</x:f>
      </x:c>
      <x:c r="AF114" s="35" t="str">
        <x:f>IF(OR($A114="",$M114="Yes",$H114="",$I114=""),"",IF(AND(AF$6&gt;=$H114,AF$6&lt;=$I114),IF(AF$6&lt;$H114+ROUNDUP(($I114-$H114+1)*$L114,0),2,1),""))</x:f>
      </x:c>
      <x:c r="AG114" s="35" t="str">
        <x:f>IF(OR($A114="",$M114="Yes",$H114="",$I114=""),"",IF(AND(AG$6&gt;=$H114,AG$6&lt;=$I114),IF(AG$6&lt;$H114+ROUNDUP(($I114-$H114+1)*$L114,0),2,1),""))</x:f>
      </x:c>
      <x:c r="AH114" s="35" t="str">
        <x:f>IF(OR($A114="",$M114="Yes",$H114="",$I114=""),"",IF(AND(AH$6&gt;=$H114,AH$6&lt;=$I114),IF(AH$6&lt;$H114+ROUNDUP(($I114-$H114+1)*$L114,0),2,1),""))</x:f>
      </x:c>
      <x:c r="AI114" s="35" t="str">
        <x:f>IF(OR($A114="",$M114="Yes",$H114="",$I114=""),"",IF(AND(AI$6&gt;=$H114,AI$6&lt;=$I114),IF(AI$6&lt;$H114+ROUNDUP(($I114-$H114+1)*$L114,0),2,1),""))</x:f>
      </x:c>
      <x:c r="AJ114" s="35" t="str">
        <x:f>IF(OR($A114="",$M114="Yes",$H114="",$I114=""),"",IF(AND(AJ$6&gt;=$H114,AJ$6&lt;=$I114),IF(AJ$6&lt;$H114+ROUNDUP(($I114-$H114+1)*$L114,0),2,1),""))</x:f>
      </x:c>
      <x:c r="AK114" s="35" t="str">
        <x:f>IF(OR($A114="",$M114="Yes",$H114="",$I114=""),"",IF(AND(AK$6&gt;=$H114,AK$6&lt;=$I114),IF(AK$6&lt;$H114+ROUNDUP(($I114-$H114+1)*$L114,0),2,1),""))</x:f>
      </x:c>
      <x:c r="AL114" s="35" t="str">
        <x:f>IF(OR($A114="",$M114="Yes",$H114="",$I114=""),"",IF(AND(AL$6&gt;=$H114,AL$6&lt;=$I114),IF(AL$6&lt;$H114+ROUNDUP(($I114-$H114+1)*$L114,0),2,1),""))</x:f>
      </x:c>
      <x:c r="AM114" s="35" t="str">
        <x:f>IF(OR($A114="",$M114="Yes",$H114="",$I114=""),"",IF(AND(AM$6&gt;=$H114,AM$6&lt;=$I114),IF(AM$6&lt;$H114+ROUNDUP(($I114-$H114+1)*$L114,0),2,1),""))</x:f>
      </x:c>
      <x:c r="AN114" s="35" t="str">
        <x:f>IF(OR($A114="",$M114="Yes",$H114="",$I114=""),"",IF(AND(AN$6&gt;=$H114,AN$6&lt;=$I114),IF(AN$6&lt;$H114+ROUNDUP(($I114-$H114+1)*$L114,0),2,1),""))</x:f>
      </x:c>
      <x:c r="AO114" s="35" t="str">
        <x:f>IF(OR($A114="",$M114="Yes",$H114="",$I114=""),"",IF(AND(AO$6&gt;=$H114,AO$6&lt;=$I114),IF(AO$6&lt;$H114+ROUNDUP(($I114-$H114+1)*$L114,0),2,1),""))</x:f>
      </x:c>
      <x:c r="AP114" s="35" t="str">
        <x:f>IF(OR($A114="",$M114="Yes",$H114="",$I114=""),"",IF(AND(AP$6&gt;=$H114,AP$6&lt;=$I114),IF(AP$6&lt;$H114+ROUNDUP(($I114-$H114+1)*$L114,0),2,1),""))</x:f>
      </x:c>
      <x:c r="AQ114" s="35" t="str">
        <x:f>IF(OR($A114="",$M114="Yes",$H114="",$I114=""),"",IF(AND(AQ$6&gt;=$H114,AQ$6&lt;=$I114),IF(AQ$6&lt;$H114+ROUNDUP(($I114-$H114+1)*$L114,0),2,1),""))</x:f>
      </x:c>
      <x:c r="AR114" s="35" t="str">
        <x:f>IF(OR($A114="",$M114="Yes",$H114="",$I114=""),"",IF(AND(AR$6&gt;=$H114,AR$6&lt;=$I114),IF(AR$6&lt;$H114+ROUNDUP(($I114-$H114+1)*$L114,0),2,1),""))</x:f>
      </x:c>
      <x:c r="AS114" s="35" t="str">
        <x:f>IF(OR($A114="",$M114="Yes",$H114="",$I114=""),"",IF(AND(AS$6&gt;=$H114,AS$6&lt;=$I114),IF(AS$6&lt;$H114+ROUNDUP(($I114-$H114+1)*$L114,0),2,1),""))</x:f>
      </x:c>
      <x:c r="AT114" s="35" t="str">
        <x:f>IF(OR($A114="",$M114="Yes",$H114="",$I114=""),"",IF(AND(AT$6&gt;=$H114,AT$6&lt;=$I114),IF(AT$6&lt;$H114+ROUNDUP(($I114-$H114+1)*$L114,0),2,1),""))</x:f>
      </x:c>
      <x:c r="AU114" s="35" t="str">
        <x:f>IF(OR($A114="",$M114="Yes",$H114="",$I114=""),"",IF(AND(AU$6&gt;=$H114,AU$6&lt;=$I114),IF(AU$6&lt;$H114+ROUNDUP(($I114-$H114+1)*$L114,0),2,1),""))</x:f>
      </x:c>
      <x:c r="AV114" s="35" t="str">
        <x:f>IF(OR($A114="",$M114="Yes",$H114="",$I114=""),"",IF(AND(AV$6&gt;=$H114,AV$6&lt;=$I114),IF(AV$6&lt;$H114+ROUNDUP(($I114-$H114+1)*$L114,0),2,1),""))</x:f>
      </x:c>
      <x:c r="AW114" s="35" t="str">
        <x:f>IF(OR($A114="",$M114="Yes",$H114="",$I114=""),"",IF(AND(AW$6&gt;=$H114,AW$6&lt;=$I114),IF(AW$6&lt;$H114+ROUNDUP(($I114-$H114+1)*$L114,0),2,1),""))</x:f>
      </x:c>
      <x:c r="AX114" s="35" t="str">
        <x:f>IF(OR($A114="",$M114="Yes",$H114="",$I114=""),"",IF(AND(AX$6&gt;=$H114,AX$6&lt;=$I114),IF(AX$6&lt;$H114+ROUNDUP(($I114-$H114+1)*$L114,0),2,1),""))</x:f>
      </x:c>
      <x:c r="AY114" s="35" t="str">
        <x:f>IF(OR($A114="",$M114="Yes",$H114="",$I114=""),"",IF(AND(AY$6&gt;=$H114,AY$6&lt;=$I114),IF(AY$6&lt;$H114+ROUNDUP(($I114-$H114+1)*$L114,0),2,1),""))</x:f>
      </x:c>
      <x:c r="AZ114" s="35" t="str">
        <x:f>IF(OR($A114="",$M114="Yes",$H114="",$I114=""),"",IF(AND(AZ$6&gt;=$H114,AZ$6&lt;=$I114),IF(AZ$6&lt;$H114+ROUNDUP(($I114-$H114+1)*$L114,0),2,1),""))</x:f>
      </x:c>
      <x:c r="BA114" s="35" t="str">
        <x:f>IF(OR($A114="",$M114="Yes",$H114="",$I114=""),"",IF(AND(BA$6&gt;=$H114,BA$6&lt;=$I114),IF(BA$6&lt;$H114+ROUNDUP(($I114-$H114+1)*$L114,0),2,1),""))</x:f>
      </x:c>
      <x:c r="BB114" s="35" t="str">
        <x:f>IF(OR($A114="",$M114="Yes",$H114="",$I114=""),"",IF(AND(BB$6&gt;=$H114,BB$6&lt;=$I114),IF(BB$6&lt;$H114+ROUNDUP(($I114-$H114+1)*$L114,0),2,1),""))</x:f>
      </x:c>
      <x:c r="BC114" s="35" t="str">
        <x:f>IF(OR($A114="",$M114="Yes",$H114="",$I114=""),"",IF(AND(BC$6&gt;=$H114,BC$6&lt;=$I114),IF(BC$6&lt;$H114+ROUNDUP(($I114-$H114+1)*$L114,0),2,1),""))</x:f>
      </x:c>
      <x:c r="BD114" s="35" t="str">
        <x:f>IF(OR($A114="",$M114="Yes",$H114="",$I114=""),"",IF(AND(BD$6&gt;=$H114,BD$6&lt;=$I114),IF(BD$6&lt;$H114+ROUNDUP(($I114-$H114+1)*$L114,0),2,1),""))</x:f>
      </x:c>
      <x:c r="BE114" s="35" t="str">
        <x:f>IF(OR($A114="",$M114="Yes",$H114="",$I114=""),"",IF(AND(BE$6&gt;=$H114,BE$6&lt;=$I114),IF(BE$6&lt;$H114+ROUNDUP(($I114-$H114+1)*$L114,0),2,1),""))</x:f>
      </x:c>
      <x:c r="BF114" s="35" t="str">
        <x:f>IF(OR($A114="",$M114="Yes",$H114="",$I114=""),"",IF(AND(BF$6&gt;=$H114,BF$6&lt;=$I114),IF(BF$6&lt;$H114+ROUNDUP(($I114-$H114+1)*$L114,0),2,1),""))</x:f>
      </x:c>
      <x:c r="BG114" s="35" t="str">
        <x:f>IF(OR($A114="",$M114="Yes",$H114="",$I114=""),"",IF(AND(BG$6&gt;=$H114,BG$6&lt;=$I114),IF(BG$6&lt;$H114+ROUNDUP(($I114-$H114+1)*$L114,0),2,1),""))</x:f>
      </x:c>
      <x:c r="BH114" s="35" t="str">
        <x:f>IF(OR($A114="",$M114="Yes",$H114="",$I114=""),"",IF(AND(BH$6&gt;=$H114,BH$6&lt;=$I114),IF(BH$6&lt;$H114+ROUNDUP(($I114-$H114+1)*$L114,0),2,1),""))</x:f>
      </x:c>
      <x:c r="BI114" s="35" t="str">
        <x:f>IF(OR($A114="",$M114="Yes",$H114="",$I114=""),"",IF(AND(BI$6&gt;=$H114,BI$6&lt;=$I114),IF(BI$6&lt;$H114+ROUNDUP(($I114-$H114+1)*$L114,0),2,1),""))</x:f>
      </x:c>
      <x:c r="BJ114" s="35" t="str">
        <x:f>IF(OR($A114="",$M114="Yes",$H114="",$I114=""),"",IF(AND(BJ$6&gt;=$H114,BJ$6&lt;=$I114),IF(BJ$6&lt;$H114+ROUNDUP(($I114-$H114+1)*$L114,0),2,1),""))</x:f>
      </x:c>
      <x:c r="BK114" s="35" t="str">
        <x:f>IF(OR($A114="",$M114="Yes",$H114="",$I114=""),"",IF(AND(BK$6&gt;=$H114,BK$6&lt;=$I114),IF(BK$6&lt;$H114+ROUNDUP(($I114-$H114+1)*$L114,0),2,1),""))</x:f>
      </x:c>
      <x:c r="BL114" s="35" t="str">
        <x:f>IF(OR($A114="",$M114="Yes",$H114="",$I114=""),"",IF(AND(BL$6&gt;=$H114,BL$6&lt;=$I114),IF(BL$6&lt;$H114+ROUNDUP(($I114-$H114+1)*$L114,0),2,1),""))</x:f>
      </x:c>
      <x:c r="BM114" s="35" t="str">
        <x:f>IF(OR($A114="",$M114="Yes",$H114="",$I114=""),"",IF(AND(BM$6&gt;=$H114,BM$6&lt;=$I114),IF(BM$6&lt;$H114+ROUNDUP(($I114-$H114+1)*$L114,0),2,1),""))</x:f>
      </x:c>
      <x:c r="BN114" s="35" t="str">
        <x:f>IF(OR($A114="",$M114="Yes",$H114="",$I114=""),"",IF(AND(BN$6&gt;=$H114,BN$6&lt;=$I114),IF(BN$6&lt;$H114+ROUNDUP(($I114-$H114+1)*$L114,0),2,1),""))</x:f>
      </x:c>
      <x:c r="BO114" s="35" t="str">
        <x:f>IF(OR($A114="",$M114="Yes",$H114="",$I114=""),"",IF(AND(BO$6&gt;=$H114,BO$6&lt;=$I114),IF(BO$6&lt;$H114+ROUNDUP(($I114-$H114+1)*$L114,0),2,1),""))</x:f>
      </x:c>
      <x:c r="BP114" s="35" t="str">
        <x:f>IF(OR($A114="",$M114="Yes",$H114="",$I114=""),"",IF(AND(BP$6&gt;=$H114,BP$6&lt;=$I114),IF(BP$6&lt;$H114+ROUNDUP(($I114-$H114+1)*$L114,0),2,1),""))</x:f>
      </x:c>
      <x:c r="BQ114" s="35" t="str">
        <x:f>IF(OR($A114="",$M114="Yes",$H114="",$I114=""),"",IF(AND(BQ$6&gt;=$H114,BQ$6&lt;=$I114),IF(BQ$6&lt;$H114+ROUNDUP(($I114-$H114+1)*$L114,0),2,1),""))</x:f>
      </x:c>
      <x:c r="BR114" s="35" t="str">
        <x:f>IF(OR($A114="",$M114="Yes",$H114="",$I114=""),"",IF(AND(BR$6&gt;=$H114,BR$6&lt;=$I114),IF(BR$6&lt;$H114+ROUNDUP(($I114-$H114+1)*$L114,0),2,1),""))</x:f>
      </x:c>
      <x:c r="BS114" s="35" t="str">
        <x:f>IF(OR($A114="",$M114="Yes",$H114="",$I114=""),"",IF(AND(BS$6&gt;=$H114,BS$6&lt;=$I114),IF(BS$6&lt;$H114+ROUNDUP(($I114-$H114+1)*$L114,0),2,1),""))</x:f>
      </x:c>
      <x:c r="BT114" s="35" t="str">
        <x:f>IF(OR($A114="",$M114="Yes",$H114="",$I114=""),"",IF(AND(BT$6&gt;=$H114,BT$6&lt;=$I114),IF(BT$6&lt;$H114+ROUNDUP(($I114-$H114+1)*$L114,0),2,1),""))</x:f>
      </x:c>
      <x:c r="BU114" s="35" t="str">
        <x:f>IF(OR($A114="",$M114="Yes",$H114="",$I114=""),"",IF(AND(BU$6&gt;=$H114,BU$6&lt;=$I114),IF(BU$6&lt;$H114+ROUNDUP(($I114-$H114+1)*$L114,0),2,1),""))</x:f>
      </x:c>
      <x:c r="BV114" s="35" t="str">
        <x:f>IF(OR($A114="",$M114="Yes",$H114="",$I114=""),"",IF(AND(BV$6&gt;=$H114,BV$6&lt;=$I114),IF(BV$6&lt;$H114+ROUNDUP(($I114-$H114+1)*$L114,0),2,1),""))</x:f>
      </x:c>
      <x:c r="BW114" s="35" t="str">
        <x:f>IF(OR($A114="",$M114="Yes",$H114="",$I114=""),"",IF(AND(BW$6&gt;=$H114,BW$6&lt;=$I114),IF(BW$6&lt;$H114+ROUNDUP(($I114-$H114+1)*$L114,0),2,1),""))</x:f>
      </x:c>
      <x:c r="BX114" s="35" t="str">
        <x:f>IF(OR($A114="",$M114="Yes",$H114="",$I114=""),"",IF(AND(BX$6&gt;=$H114,BX$6&lt;=$I114),IF(BX$6&lt;$H114+ROUNDUP(($I114-$H114+1)*$L114,0),2,1),""))</x:f>
      </x:c>
      <x:c r="BY114" s="35" t="str">
        <x:f>IF(OR($A114="",$M114="Yes",$H114="",$I114=""),"",IF(AND(BY$6&gt;=$H114,BY$6&lt;=$I114),IF(BY$6&lt;$H114+ROUNDUP(($I114-$H114+1)*$L114,0),2,1),""))</x:f>
      </x:c>
      <x:c r="BZ114" s="35" t="str">
        <x:f>IF(OR($A114="",$M114="Yes",$H114="",$I114=""),"",IF(AND(BZ$6&gt;=$H114,BZ$6&lt;=$I114),IF(BZ$6&lt;$H114+ROUNDUP(($I114-$H114+1)*$L114,0),2,1),""))</x:f>
      </x:c>
      <x:c r="CA114" s="35" t="str">
        <x:f>IF(OR($A114="",$M114="Yes",$H114="",$I114=""),"",IF(AND(CA$6&gt;=$H114,CA$6&lt;=$I114),IF(CA$6&lt;$H114+ROUNDUP(($I114-$H114+1)*$L114,0),2,1),""))</x:f>
      </x:c>
    </x:row>
    <x:row r="115" ht="24" customHeight="1">
      <x:c r="A115" s="5"/>
      <x:c r="B115" s="5"/>
      <x:c r="C115" s="5"/>
      <x:c r="D115" s="5"/>
      <x:c r="E115" s="5"/>
      <x:c r="F115" s="5"/>
      <x:c r="G115" s="5"/>
      <x:c r="H115" s="10"/>
      <x:c r="I115" s="10"/>
      <x:c r="J115" s="10"/>
      <x:c r="K115" s="10"/>
      <x:c r="L115" s="11"/>
      <x:c r="M115" s="5"/>
      <x:c r="N115" s="16" t="str">
        <x:f>IF(A115="","",IF(M115="Yes","Cancelled",IF(ISBLANK(L115),"Missing %",IF(L115&gt;=1,"Completed",IF(OR(L115&gt;0,NOT(ISBLANK(J115))),"In progress","Not started")))))</x:f>
      </x:c>
      <x:c r="O115" s="16" t="str">
        <x:f>IF(OR(A115="",N115="Completed",N115="Cancelled"),"",IF(ISBLANK(I115),"Missing deadline",IF(I115&lt;'Dashboard'!$B$5,"Overdue",IF(I115='Dashboard'!$B$5,"Due today",IF(I115&lt;='Dashboard'!$B$5+'Dashboard'!$B$6,"Due soon",IF(AND(N115="Not started",H115&lt;'Dashboard'!$B$5),"Starting late",""))))))</x:f>
      </x:c>
      <x:c r="P115" s="5"/>
      <x:c r="Q115" s="16" t="str">
        <x:f>IF(A115="","",IF(COUNTIFS('Tasks &amp; Gantt'!$A$7:$A$155,A115)&gt;1,"Duplicate task ID",IF(COUNTIFS('Campaigns &amp; Budget'!$A$7:$A$8,B115)&lt;&gt;1,"Unknown campaign",IF(OR(ISBLANK(H115),ISBLANK(I115),E115="",ISBLANK(L115)),"Missing dates / PIC / %",IF(OR(L115&lt;0,L115&gt;1),"Invalid completion",IF(I115&lt;H115,"Deadline before start",IF(AND(NOT(ISBLANK(K115)),L115&lt;&gt;1),"Finish entered but not 100%",IF(AND(NOT(ISBLANK(J115)),NOT(ISBLANK(K115)),K115&lt;J115),"Finish before start",""))))))))</x:f>
      </x:c>
      <x:c r="T115" s="35" t="str">
        <x:f>IF(OR($A115="",$M115="Yes",$H115="",$I115=""),"",IF(AND(T$6&gt;=$H115,T$6&lt;=$I115),IF(T$6&lt;$H115+ROUNDUP(($I115-$H115+1)*$L115,0),2,1),""))</x:f>
      </x:c>
      <x:c r="U115" s="35" t="str">
        <x:f>IF(OR($A115="",$M115="Yes",$H115="",$I115=""),"",IF(AND(U$6&gt;=$H115,U$6&lt;=$I115),IF(U$6&lt;$H115+ROUNDUP(($I115-$H115+1)*$L115,0),2,1),""))</x:f>
      </x:c>
      <x:c r="V115" s="35" t="str">
        <x:f>IF(OR($A115="",$M115="Yes",$H115="",$I115=""),"",IF(AND(V$6&gt;=$H115,V$6&lt;=$I115),IF(V$6&lt;$H115+ROUNDUP(($I115-$H115+1)*$L115,0),2,1),""))</x:f>
      </x:c>
      <x:c r="W115" s="35" t="str">
        <x:f>IF(OR($A115="",$M115="Yes",$H115="",$I115=""),"",IF(AND(W$6&gt;=$H115,W$6&lt;=$I115),IF(W$6&lt;$H115+ROUNDUP(($I115-$H115+1)*$L115,0),2,1),""))</x:f>
      </x:c>
      <x:c r="X115" s="35" t="str">
        <x:f>IF(OR($A115="",$M115="Yes",$H115="",$I115=""),"",IF(AND(X$6&gt;=$H115,X$6&lt;=$I115),IF(X$6&lt;$H115+ROUNDUP(($I115-$H115+1)*$L115,0),2,1),""))</x:f>
      </x:c>
      <x:c r="Y115" s="35" t="str">
        <x:f>IF(OR($A115="",$M115="Yes",$H115="",$I115=""),"",IF(AND(Y$6&gt;=$H115,Y$6&lt;=$I115),IF(Y$6&lt;$H115+ROUNDUP(($I115-$H115+1)*$L115,0),2,1),""))</x:f>
      </x:c>
      <x:c r="Z115" s="35" t="str">
        <x:f>IF(OR($A115="",$M115="Yes",$H115="",$I115=""),"",IF(AND(Z$6&gt;=$H115,Z$6&lt;=$I115),IF(Z$6&lt;$H115+ROUNDUP(($I115-$H115+1)*$L115,0),2,1),""))</x:f>
      </x:c>
      <x:c r="AA115" s="35" t="str">
        <x:f>IF(OR($A115="",$M115="Yes",$H115="",$I115=""),"",IF(AND(AA$6&gt;=$H115,AA$6&lt;=$I115),IF(AA$6&lt;$H115+ROUNDUP(($I115-$H115+1)*$L115,0),2,1),""))</x:f>
      </x:c>
      <x:c r="AB115" s="35" t="str">
        <x:f>IF(OR($A115="",$M115="Yes",$H115="",$I115=""),"",IF(AND(AB$6&gt;=$H115,AB$6&lt;=$I115),IF(AB$6&lt;$H115+ROUNDUP(($I115-$H115+1)*$L115,0),2,1),""))</x:f>
      </x:c>
      <x:c r="AC115" s="35" t="str">
        <x:f>IF(OR($A115="",$M115="Yes",$H115="",$I115=""),"",IF(AND(AC$6&gt;=$H115,AC$6&lt;=$I115),IF(AC$6&lt;$H115+ROUNDUP(($I115-$H115+1)*$L115,0),2,1),""))</x:f>
      </x:c>
      <x:c r="AD115" s="35" t="str">
        <x:f>IF(OR($A115="",$M115="Yes",$H115="",$I115=""),"",IF(AND(AD$6&gt;=$H115,AD$6&lt;=$I115),IF(AD$6&lt;$H115+ROUNDUP(($I115-$H115+1)*$L115,0),2,1),""))</x:f>
      </x:c>
      <x:c r="AE115" s="35" t="str">
        <x:f>IF(OR($A115="",$M115="Yes",$H115="",$I115=""),"",IF(AND(AE$6&gt;=$H115,AE$6&lt;=$I115),IF(AE$6&lt;$H115+ROUNDUP(($I115-$H115+1)*$L115,0),2,1),""))</x:f>
      </x:c>
      <x:c r="AF115" s="35" t="str">
        <x:f>IF(OR($A115="",$M115="Yes",$H115="",$I115=""),"",IF(AND(AF$6&gt;=$H115,AF$6&lt;=$I115),IF(AF$6&lt;$H115+ROUNDUP(($I115-$H115+1)*$L115,0),2,1),""))</x:f>
      </x:c>
      <x:c r="AG115" s="35" t="str">
        <x:f>IF(OR($A115="",$M115="Yes",$H115="",$I115=""),"",IF(AND(AG$6&gt;=$H115,AG$6&lt;=$I115),IF(AG$6&lt;$H115+ROUNDUP(($I115-$H115+1)*$L115,0),2,1),""))</x:f>
      </x:c>
      <x:c r="AH115" s="35" t="str">
        <x:f>IF(OR($A115="",$M115="Yes",$H115="",$I115=""),"",IF(AND(AH$6&gt;=$H115,AH$6&lt;=$I115),IF(AH$6&lt;$H115+ROUNDUP(($I115-$H115+1)*$L115,0),2,1),""))</x:f>
      </x:c>
      <x:c r="AI115" s="35" t="str">
        <x:f>IF(OR($A115="",$M115="Yes",$H115="",$I115=""),"",IF(AND(AI$6&gt;=$H115,AI$6&lt;=$I115),IF(AI$6&lt;$H115+ROUNDUP(($I115-$H115+1)*$L115,0),2,1),""))</x:f>
      </x:c>
      <x:c r="AJ115" s="35" t="str">
        <x:f>IF(OR($A115="",$M115="Yes",$H115="",$I115=""),"",IF(AND(AJ$6&gt;=$H115,AJ$6&lt;=$I115),IF(AJ$6&lt;$H115+ROUNDUP(($I115-$H115+1)*$L115,0),2,1),""))</x:f>
      </x:c>
      <x:c r="AK115" s="35" t="str">
        <x:f>IF(OR($A115="",$M115="Yes",$H115="",$I115=""),"",IF(AND(AK$6&gt;=$H115,AK$6&lt;=$I115),IF(AK$6&lt;$H115+ROUNDUP(($I115-$H115+1)*$L115,0),2,1),""))</x:f>
      </x:c>
      <x:c r="AL115" s="35" t="str">
        <x:f>IF(OR($A115="",$M115="Yes",$H115="",$I115=""),"",IF(AND(AL$6&gt;=$H115,AL$6&lt;=$I115),IF(AL$6&lt;$H115+ROUNDUP(($I115-$H115+1)*$L115,0),2,1),""))</x:f>
      </x:c>
      <x:c r="AM115" s="35" t="str">
        <x:f>IF(OR($A115="",$M115="Yes",$H115="",$I115=""),"",IF(AND(AM$6&gt;=$H115,AM$6&lt;=$I115),IF(AM$6&lt;$H115+ROUNDUP(($I115-$H115+1)*$L115,0),2,1),""))</x:f>
      </x:c>
      <x:c r="AN115" s="35" t="str">
        <x:f>IF(OR($A115="",$M115="Yes",$H115="",$I115=""),"",IF(AND(AN$6&gt;=$H115,AN$6&lt;=$I115),IF(AN$6&lt;$H115+ROUNDUP(($I115-$H115+1)*$L115,0),2,1),""))</x:f>
      </x:c>
      <x:c r="AO115" s="35" t="str">
        <x:f>IF(OR($A115="",$M115="Yes",$H115="",$I115=""),"",IF(AND(AO$6&gt;=$H115,AO$6&lt;=$I115),IF(AO$6&lt;$H115+ROUNDUP(($I115-$H115+1)*$L115,0),2,1),""))</x:f>
      </x:c>
      <x:c r="AP115" s="35" t="str">
        <x:f>IF(OR($A115="",$M115="Yes",$H115="",$I115=""),"",IF(AND(AP$6&gt;=$H115,AP$6&lt;=$I115),IF(AP$6&lt;$H115+ROUNDUP(($I115-$H115+1)*$L115,0),2,1),""))</x:f>
      </x:c>
      <x:c r="AQ115" s="35" t="str">
        <x:f>IF(OR($A115="",$M115="Yes",$H115="",$I115=""),"",IF(AND(AQ$6&gt;=$H115,AQ$6&lt;=$I115),IF(AQ$6&lt;$H115+ROUNDUP(($I115-$H115+1)*$L115,0),2,1),""))</x:f>
      </x:c>
      <x:c r="AR115" s="35" t="str">
        <x:f>IF(OR($A115="",$M115="Yes",$H115="",$I115=""),"",IF(AND(AR$6&gt;=$H115,AR$6&lt;=$I115),IF(AR$6&lt;$H115+ROUNDUP(($I115-$H115+1)*$L115,0),2,1),""))</x:f>
      </x:c>
      <x:c r="AS115" s="35" t="str">
        <x:f>IF(OR($A115="",$M115="Yes",$H115="",$I115=""),"",IF(AND(AS$6&gt;=$H115,AS$6&lt;=$I115),IF(AS$6&lt;$H115+ROUNDUP(($I115-$H115+1)*$L115,0),2,1),""))</x:f>
      </x:c>
      <x:c r="AT115" s="35" t="str">
        <x:f>IF(OR($A115="",$M115="Yes",$H115="",$I115=""),"",IF(AND(AT$6&gt;=$H115,AT$6&lt;=$I115),IF(AT$6&lt;$H115+ROUNDUP(($I115-$H115+1)*$L115,0),2,1),""))</x:f>
      </x:c>
      <x:c r="AU115" s="35" t="str">
        <x:f>IF(OR($A115="",$M115="Yes",$H115="",$I115=""),"",IF(AND(AU$6&gt;=$H115,AU$6&lt;=$I115),IF(AU$6&lt;$H115+ROUNDUP(($I115-$H115+1)*$L115,0),2,1),""))</x:f>
      </x:c>
      <x:c r="AV115" s="35" t="str">
        <x:f>IF(OR($A115="",$M115="Yes",$H115="",$I115=""),"",IF(AND(AV$6&gt;=$H115,AV$6&lt;=$I115),IF(AV$6&lt;$H115+ROUNDUP(($I115-$H115+1)*$L115,0),2,1),""))</x:f>
      </x:c>
      <x:c r="AW115" s="35" t="str">
        <x:f>IF(OR($A115="",$M115="Yes",$H115="",$I115=""),"",IF(AND(AW$6&gt;=$H115,AW$6&lt;=$I115),IF(AW$6&lt;$H115+ROUNDUP(($I115-$H115+1)*$L115,0),2,1),""))</x:f>
      </x:c>
      <x:c r="AX115" s="35" t="str">
        <x:f>IF(OR($A115="",$M115="Yes",$H115="",$I115=""),"",IF(AND(AX$6&gt;=$H115,AX$6&lt;=$I115),IF(AX$6&lt;$H115+ROUNDUP(($I115-$H115+1)*$L115,0),2,1),""))</x:f>
      </x:c>
      <x:c r="AY115" s="35" t="str">
        <x:f>IF(OR($A115="",$M115="Yes",$H115="",$I115=""),"",IF(AND(AY$6&gt;=$H115,AY$6&lt;=$I115),IF(AY$6&lt;$H115+ROUNDUP(($I115-$H115+1)*$L115,0),2,1),""))</x:f>
      </x:c>
      <x:c r="AZ115" s="35" t="str">
        <x:f>IF(OR($A115="",$M115="Yes",$H115="",$I115=""),"",IF(AND(AZ$6&gt;=$H115,AZ$6&lt;=$I115),IF(AZ$6&lt;$H115+ROUNDUP(($I115-$H115+1)*$L115,0),2,1),""))</x:f>
      </x:c>
      <x:c r="BA115" s="35" t="str">
        <x:f>IF(OR($A115="",$M115="Yes",$H115="",$I115=""),"",IF(AND(BA$6&gt;=$H115,BA$6&lt;=$I115),IF(BA$6&lt;$H115+ROUNDUP(($I115-$H115+1)*$L115,0),2,1),""))</x:f>
      </x:c>
      <x:c r="BB115" s="35" t="str">
        <x:f>IF(OR($A115="",$M115="Yes",$H115="",$I115=""),"",IF(AND(BB$6&gt;=$H115,BB$6&lt;=$I115),IF(BB$6&lt;$H115+ROUNDUP(($I115-$H115+1)*$L115,0),2,1),""))</x:f>
      </x:c>
      <x:c r="BC115" s="35" t="str">
        <x:f>IF(OR($A115="",$M115="Yes",$H115="",$I115=""),"",IF(AND(BC$6&gt;=$H115,BC$6&lt;=$I115),IF(BC$6&lt;$H115+ROUNDUP(($I115-$H115+1)*$L115,0),2,1),""))</x:f>
      </x:c>
      <x:c r="BD115" s="35" t="str">
        <x:f>IF(OR($A115="",$M115="Yes",$H115="",$I115=""),"",IF(AND(BD$6&gt;=$H115,BD$6&lt;=$I115),IF(BD$6&lt;$H115+ROUNDUP(($I115-$H115+1)*$L115,0),2,1),""))</x:f>
      </x:c>
      <x:c r="BE115" s="35" t="str">
        <x:f>IF(OR($A115="",$M115="Yes",$H115="",$I115=""),"",IF(AND(BE$6&gt;=$H115,BE$6&lt;=$I115),IF(BE$6&lt;$H115+ROUNDUP(($I115-$H115+1)*$L115,0),2,1),""))</x:f>
      </x:c>
      <x:c r="BF115" s="35" t="str">
        <x:f>IF(OR($A115="",$M115="Yes",$H115="",$I115=""),"",IF(AND(BF$6&gt;=$H115,BF$6&lt;=$I115),IF(BF$6&lt;$H115+ROUNDUP(($I115-$H115+1)*$L115,0),2,1),""))</x:f>
      </x:c>
      <x:c r="BG115" s="35" t="str">
        <x:f>IF(OR($A115="",$M115="Yes",$H115="",$I115=""),"",IF(AND(BG$6&gt;=$H115,BG$6&lt;=$I115),IF(BG$6&lt;$H115+ROUNDUP(($I115-$H115+1)*$L115,0),2,1),""))</x:f>
      </x:c>
      <x:c r="BH115" s="35" t="str">
        <x:f>IF(OR($A115="",$M115="Yes",$H115="",$I115=""),"",IF(AND(BH$6&gt;=$H115,BH$6&lt;=$I115),IF(BH$6&lt;$H115+ROUNDUP(($I115-$H115+1)*$L115,0),2,1),""))</x:f>
      </x:c>
      <x:c r="BI115" s="35" t="str">
        <x:f>IF(OR($A115="",$M115="Yes",$H115="",$I115=""),"",IF(AND(BI$6&gt;=$H115,BI$6&lt;=$I115),IF(BI$6&lt;$H115+ROUNDUP(($I115-$H115+1)*$L115,0),2,1),""))</x:f>
      </x:c>
      <x:c r="BJ115" s="35" t="str">
        <x:f>IF(OR($A115="",$M115="Yes",$H115="",$I115=""),"",IF(AND(BJ$6&gt;=$H115,BJ$6&lt;=$I115),IF(BJ$6&lt;$H115+ROUNDUP(($I115-$H115+1)*$L115,0),2,1),""))</x:f>
      </x:c>
      <x:c r="BK115" s="35" t="str">
        <x:f>IF(OR($A115="",$M115="Yes",$H115="",$I115=""),"",IF(AND(BK$6&gt;=$H115,BK$6&lt;=$I115),IF(BK$6&lt;$H115+ROUNDUP(($I115-$H115+1)*$L115,0),2,1),""))</x:f>
      </x:c>
      <x:c r="BL115" s="35" t="str">
        <x:f>IF(OR($A115="",$M115="Yes",$H115="",$I115=""),"",IF(AND(BL$6&gt;=$H115,BL$6&lt;=$I115),IF(BL$6&lt;$H115+ROUNDUP(($I115-$H115+1)*$L115,0),2,1),""))</x:f>
      </x:c>
      <x:c r="BM115" s="35" t="str">
        <x:f>IF(OR($A115="",$M115="Yes",$H115="",$I115=""),"",IF(AND(BM$6&gt;=$H115,BM$6&lt;=$I115),IF(BM$6&lt;$H115+ROUNDUP(($I115-$H115+1)*$L115,0),2,1),""))</x:f>
      </x:c>
      <x:c r="BN115" s="35" t="str">
        <x:f>IF(OR($A115="",$M115="Yes",$H115="",$I115=""),"",IF(AND(BN$6&gt;=$H115,BN$6&lt;=$I115),IF(BN$6&lt;$H115+ROUNDUP(($I115-$H115+1)*$L115,0),2,1),""))</x:f>
      </x:c>
      <x:c r="BO115" s="35" t="str">
        <x:f>IF(OR($A115="",$M115="Yes",$H115="",$I115=""),"",IF(AND(BO$6&gt;=$H115,BO$6&lt;=$I115),IF(BO$6&lt;$H115+ROUNDUP(($I115-$H115+1)*$L115,0),2,1),""))</x:f>
      </x:c>
      <x:c r="BP115" s="35" t="str">
        <x:f>IF(OR($A115="",$M115="Yes",$H115="",$I115=""),"",IF(AND(BP$6&gt;=$H115,BP$6&lt;=$I115),IF(BP$6&lt;$H115+ROUNDUP(($I115-$H115+1)*$L115,0),2,1),""))</x:f>
      </x:c>
      <x:c r="BQ115" s="35" t="str">
        <x:f>IF(OR($A115="",$M115="Yes",$H115="",$I115=""),"",IF(AND(BQ$6&gt;=$H115,BQ$6&lt;=$I115),IF(BQ$6&lt;$H115+ROUNDUP(($I115-$H115+1)*$L115,0),2,1),""))</x:f>
      </x:c>
      <x:c r="BR115" s="35" t="str">
        <x:f>IF(OR($A115="",$M115="Yes",$H115="",$I115=""),"",IF(AND(BR$6&gt;=$H115,BR$6&lt;=$I115),IF(BR$6&lt;$H115+ROUNDUP(($I115-$H115+1)*$L115,0),2,1),""))</x:f>
      </x:c>
      <x:c r="BS115" s="35" t="str">
        <x:f>IF(OR($A115="",$M115="Yes",$H115="",$I115=""),"",IF(AND(BS$6&gt;=$H115,BS$6&lt;=$I115),IF(BS$6&lt;$H115+ROUNDUP(($I115-$H115+1)*$L115,0),2,1),""))</x:f>
      </x:c>
      <x:c r="BT115" s="35" t="str">
        <x:f>IF(OR($A115="",$M115="Yes",$H115="",$I115=""),"",IF(AND(BT$6&gt;=$H115,BT$6&lt;=$I115),IF(BT$6&lt;$H115+ROUNDUP(($I115-$H115+1)*$L115,0),2,1),""))</x:f>
      </x:c>
      <x:c r="BU115" s="35" t="str">
        <x:f>IF(OR($A115="",$M115="Yes",$H115="",$I115=""),"",IF(AND(BU$6&gt;=$H115,BU$6&lt;=$I115),IF(BU$6&lt;$H115+ROUNDUP(($I115-$H115+1)*$L115,0),2,1),""))</x:f>
      </x:c>
      <x:c r="BV115" s="35" t="str">
        <x:f>IF(OR($A115="",$M115="Yes",$H115="",$I115=""),"",IF(AND(BV$6&gt;=$H115,BV$6&lt;=$I115),IF(BV$6&lt;$H115+ROUNDUP(($I115-$H115+1)*$L115,0),2,1),""))</x:f>
      </x:c>
      <x:c r="BW115" s="35" t="str">
        <x:f>IF(OR($A115="",$M115="Yes",$H115="",$I115=""),"",IF(AND(BW$6&gt;=$H115,BW$6&lt;=$I115),IF(BW$6&lt;$H115+ROUNDUP(($I115-$H115+1)*$L115,0),2,1),""))</x:f>
      </x:c>
      <x:c r="BX115" s="35" t="str">
        <x:f>IF(OR($A115="",$M115="Yes",$H115="",$I115=""),"",IF(AND(BX$6&gt;=$H115,BX$6&lt;=$I115),IF(BX$6&lt;$H115+ROUNDUP(($I115-$H115+1)*$L115,0),2,1),""))</x:f>
      </x:c>
      <x:c r="BY115" s="35" t="str">
        <x:f>IF(OR($A115="",$M115="Yes",$H115="",$I115=""),"",IF(AND(BY$6&gt;=$H115,BY$6&lt;=$I115),IF(BY$6&lt;$H115+ROUNDUP(($I115-$H115+1)*$L115,0),2,1),""))</x:f>
      </x:c>
      <x:c r="BZ115" s="35" t="str">
        <x:f>IF(OR($A115="",$M115="Yes",$H115="",$I115=""),"",IF(AND(BZ$6&gt;=$H115,BZ$6&lt;=$I115),IF(BZ$6&lt;$H115+ROUNDUP(($I115-$H115+1)*$L115,0),2,1),""))</x:f>
      </x:c>
      <x:c r="CA115" s="35" t="str">
        <x:f>IF(OR($A115="",$M115="Yes",$H115="",$I115=""),"",IF(AND(CA$6&gt;=$H115,CA$6&lt;=$I115),IF(CA$6&lt;$H115+ROUNDUP(($I115-$H115+1)*$L115,0),2,1),""))</x:f>
      </x:c>
    </x:row>
    <x:row r="116" ht="24" customHeight="1">
      <x:c r="A116" s="5"/>
      <x:c r="B116" s="5"/>
      <x:c r="C116" s="5"/>
      <x:c r="D116" s="5"/>
      <x:c r="E116" s="5"/>
      <x:c r="F116" s="5"/>
      <x:c r="G116" s="5"/>
      <x:c r="H116" s="10"/>
      <x:c r="I116" s="10"/>
      <x:c r="J116" s="10"/>
      <x:c r="K116" s="10"/>
      <x:c r="L116" s="11"/>
      <x:c r="M116" s="5"/>
      <x:c r="N116" s="16" t="str">
        <x:f>IF(A116="","",IF(M116="Yes","Cancelled",IF(ISBLANK(L116),"Missing %",IF(L116&gt;=1,"Completed",IF(OR(L116&gt;0,NOT(ISBLANK(J116))),"In progress","Not started")))))</x:f>
      </x:c>
      <x:c r="O116" s="16" t="str">
        <x:f>IF(OR(A116="",N116="Completed",N116="Cancelled"),"",IF(ISBLANK(I116),"Missing deadline",IF(I116&lt;'Dashboard'!$B$5,"Overdue",IF(I116='Dashboard'!$B$5,"Due today",IF(I116&lt;='Dashboard'!$B$5+'Dashboard'!$B$6,"Due soon",IF(AND(N116="Not started",H116&lt;'Dashboard'!$B$5),"Starting late",""))))))</x:f>
      </x:c>
      <x:c r="P116" s="5"/>
      <x:c r="Q116" s="16" t="str">
        <x:f>IF(A116="","",IF(COUNTIFS('Tasks &amp; Gantt'!$A$7:$A$155,A116)&gt;1,"Duplicate task ID",IF(COUNTIFS('Campaigns &amp; Budget'!$A$7:$A$8,B116)&lt;&gt;1,"Unknown campaign",IF(OR(ISBLANK(H116),ISBLANK(I116),E116="",ISBLANK(L116)),"Missing dates / PIC / %",IF(OR(L116&lt;0,L116&gt;1),"Invalid completion",IF(I116&lt;H116,"Deadline before start",IF(AND(NOT(ISBLANK(K116)),L116&lt;&gt;1),"Finish entered but not 100%",IF(AND(NOT(ISBLANK(J116)),NOT(ISBLANK(K116)),K116&lt;J116),"Finish before start",""))))))))</x:f>
      </x:c>
      <x:c r="T116" s="35" t="str">
        <x:f>IF(OR($A116="",$M116="Yes",$H116="",$I116=""),"",IF(AND(T$6&gt;=$H116,T$6&lt;=$I116),IF(T$6&lt;$H116+ROUNDUP(($I116-$H116+1)*$L116,0),2,1),""))</x:f>
      </x:c>
      <x:c r="U116" s="35" t="str">
        <x:f>IF(OR($A116="",$M116="Yes",$H116="",$I116=""),"",IF(AND(U$6&gt;=$H116,U$6&lt;=$I116),IF(U$6&lt;$H116+ROUNDUP(($I116-$H116+1)*$L116,0),2,1),""))</x:f>
      </x:c>
      <x:c r="V116" s="35" t="str">
        <x:f>IF(OR($A116="",$M116="Yes",$H116="",$I116=""),"",IF(AND(V$6&gt;=$H116,V$6&lt;=$I116),IF(V$6&lt;$H116+ROUNDUP(($I116-$H116+1)*$L116,0),2,1),""))</x:f>
      </x:c>
      <x:c r="W116" s="35" t="str">
        <x:f>IF(OR($A116="",$M116="Yes",$H116="",$I116=""),"",IF(AND(W$6&gt;=$H116,W$6&lt;=$I116),IF(W$6&lt;$H116+ROUNDUP(($I116-$H116+1)*$L116,0),2,1),""))</x:f>
      </x:c>
      <x:c r="X116" s="35" t="str">
        <x:f>IF(OR($A116="",$M116="Yes",$H116="",$I116=""),"",IF(AND(X$6&gt;=$H116,X$6&lt;=$I116),IF(X$6&lt;$H116+ROUNDUP(($I116-$H116+1)*$L116,0),2,1),""))</x:f>
      </x:c>
      <x:c r="Y116" s="35" t="str">
        <x:f>IF(OR($A116="",$M116="Yes",$H116="",$I116=""),"",IF(AND(Y$6&gt;=$H116,Y$6&lt;=$I116),IF(Y$6&lt;$H116+ROUNDUP(($I116-$H116+1)*$L116,0),2,1),""))</x:f>
      </x:c>
      <x:c r="Z116" s="35" t="str">
        <x:f>IF(OR($A116="",$M116="Yes",$H116="",$I116=""),"",IF(AND(Z$6&gt;=$H116,Z$6&lt;=$I116),IF(Z$6&lt;$H116+ROUNDUP(($I116-$H116+1)*$L116,0),2,1),""))</x:f>
      </x:c>
      <x:c r="AA116" s="35" t="str">
        <x:f>IF(OR($A116="",$M116="Yes",$H116="",$I116=""),"",IF(AND(AA$6&gt;=$H116,AA$6&lt;=$I116),IF(AA$6&lt;$H116+ROUNDUP(($I116-$H116+1)*$L116,0),2,1),""))</x:f>
      </x:c>
      <x:c r="AB116" s="35" t="str">
        <x:f>IF(OR($A116="",$M116="Yes",$H116="",$I116=""),"",IF(AND(AB$6&gt;=$H116,AB$6&lt;=$I116),IF(AB$6&lt;$H116+ROUNDUP(($I116-$H116+1)*$L116,0),2,1),""))</x:f>
      </x:c>
      <x:c r="AC116" s="35" t="str">
        <x:f>IF(OR($A116="",$M116="Yes",$H116="",$I116=""),"",IF(AND(AC$6&gt;=$H116,AC$6&lt;=$I116),IF(AC$6&lt;$H116+ROUNDUP(($I116-$H116+1)*$L116,0),2,1),""))</x:f>
      </x:c>
      <x:c r="AD116" s="35" t="str">
        <x:f>IF(OR($A116="",$M116="Yes",$H116="",$I116=""),"",IF(AND(AD$6&gt;=$H116,AD$6&lt;=$I116),IF(AD$6&lt;$H116+ROUNDUP(($I116-$H116+1)*$L116,0),2,1),""))</x:f>
      </x:c>
      <x:c r="AE116" s="35" t="str">
        <x:f>IF(OR($A116="",$M116="Yes",$H116="",$I116=""),"",IF(AND(AE$6&gt;=$H116,AE$6&lt;=$I116),IF(AE$6&lt;$H116+ROUNDUP(($I116-$H116+1)*$L116,0),2,1),""))</x:f>
      </x:c>
      <x:c r="AF116" s="35" t="str">
        <x:f>IF(OR($A116="",$M116="Yes",$H116="",$I116=""),"",IF(AND(AF$6&gt;=$H116,AF$6&lt;=$I116),IF(AF$6&lt;$H116+ROUNDUP(($I116-$H116+1)*$L116,0),2,1),""))</x:f>
      </x:c>
      <x:c r="AG116" s="35" t="str">
        <x:f>IF(OR($A116="",$M116="Yes",$H116="",$I116=""),"",IF(AND(AG$6&gt;=$H116,AG$6&lt;=$I116),IF(AG$6&lt;$H116+ROUNDUP(($I116-$H116+1)*$L116,0),2,1),""))</x:f>
      </x:c>
      <x:c r="AH116" s="35" t="str">
        <x:f>IF(OR($A116="",$M116="Yes",$H116="",$I116=""),"",IF(AND(AH$6&gt;=$H116,AH$6&lt;=$I116),IF(AH$6&lt;$H116+ROUNDUP(($I116-$H116+1)*$L116,0),2,1),""))</x:f>
      </x:c>
      <x:c r="AI116" s="35" t="str">
        <x:f>IF(OR($A116="",$M116="Yes",$H116="",$I116=""),"",IF(AND(AI$6&gt;=$H116,AI$6&lt;=$I116),IF(AI$6&lt;$H116+ROUNDUP(($I116-$H116+1)*$L116,0),2,1),""))</x:f>
      </x:c>
      <x:c r="AJ116" s="35" t="str">
        <x:f>IF(OR($A116="",$M116="Yes",$H116="",$I116=""),"",IF(AND(AJ$6&gt;=$H116,AJ$6&lt;=$I116),IF(AJ$6&lt;$H116+ROUNDUP(($I116-$H116+1)*$L116,0),2,1),""))</x:f>
      </x:c>
      <x:c r="AK116" s="35" t="str">
        <x:f>IF(OR($A116="",$M116="Yes",$H116="",$I116=""),"",IF(AND(AK$6&gt;=$H116,AK$6&lt;=$I116),IF(AK$6&lt;$H116+ROUNDUP(($I116-$H116+1)*$L116,0),2,1),""))</x:f>
      </x:c>
      <x:c r="AL116" s="35" t="str">
        <x:f>IF(OR($A116="",$M116="Yes",$H116="",$I116=""),"",IF(AND(AL$6&gt;=$H116,AL$6&lt;=$I116),IF(AL$6&lt;$H116+ROUNDUP(($I116-$H116+1)*$L116,0),2,1),""))</x:f>
      </x:c>
      <x:c r="AM116" s="35" t="str">
        <x:f>IF(OR($A116="",$M116="Yes",$H116="",$I116=""),"",IF(AND(AM$6&gt;=$H116,AM$6&lt;=$I116),IF(AM$6&lt;$H116+ROUNDUP(($I116-$H116+1)*$L116,0),2,1),""))</x:f>
      </x:c>
      <x:c r="AN116" s="35" t="str">
        <x:f>IF(OR($A116="",$M116="Yes",$H116="",$I116=""),"",IF(AND(AN$6&gt;=$H116,AN$6&lt;=$I116),IF(AN$6&lt;$H116+ROUNDUP(($I116-$H116+1)*$L116,0),2,1),""))</x:f>
      </x:c>
      <x:c r="AO116" s="35" t="str">
        <x:f>IF(OR($A116="",$M116="Yes",$H116="",$I116=""),"",IF(AND(AO$6&gt;=$H116,AO$6&lt;=$I116),IF(AO$6&lt;$H116+ROUNDUP(($I116-$H116+1)*$L116,0),2,1),""))</x:f>
      </x:c>
      <x:c r="AP116" s="35" t="str">
        <x:f>IF(OR($A116="",$M116="Yes",$H116="",$I116=""),"",IF(AND(AP$6&gt;=$H116,AP$6&lt;=$I116),IF(AP$6&lt;$H116+ROUNDUP(($I116-$H116+1)*$L116,0),2,1),""))</x:f>
      </x:c>
      <x:c r="AQ116" s="35" t="str">
        <x:f>IF(OR($A116="",$M116="Yes",$H116="",$I116=""),"",IF(AND(AQ$6&gt;=$H116,AQ$6&lt;=$I116),IF(AQ$6&lt;$H116+ROUNDUP(($I116-$H116+1)*$L116,0),2,1),""))</x:f>
      </x:c>
      <x:c r="AR116" s="35" t="str">
        <x:f>IF(OR($A116="",$M116="Yes",$H116="",$I116=""),"",IF(AND(AR$6&gt;=$H116,AR$6&lt;=$I116),IF(AR$6&lt;$H116+ROUNDUP(($I116-$H116+1)*$L116,0),2,1),""))</x:f>
      </x:c>
      <x:c r="AS116" s="35" t="str">
        <x:f>IF(OR($A116="",$M116="Yes",$H116="",$I116=""),"",IF(AND(AS$6&gt;=$H116,AS$6&lt;=$I116),IF(AS$6&lt;$H116+ROUNDUP(($I116-$H116+1)*$L116,0),2,1),""))</x:f>
      </x:c>
      <x:c r="AT116" s="35" t="str">
        <x:f>IF(OR($A116="",$M116="Yes",$H116="",$I116=""),"",IF(AND(AT$6&gt;=$H116,AT$6&lt;=$I116),IF(AT$6&lt;$H116+ROUNDUP(($I116-$H116+1)*$L116,0),2,1),""))</x:f>
      </x:c>
      <x:c r="AU116" s="35" t="str">
        <x:f>IF(OR($A116="",$M116="Yes",$H116="",$I116=""),"",IF(AND(AU$6&gt;=$H116,AU$6&lt;=$I116),IF(AU$6&lt;$H116+ROUNDUP(($I116-$H116+1)*$L116,0),2,1),""))</x:f>
      </x:c>
      <x:c r="AV116" s="35" t="str">
        <x:f>IF(OR($A116="",$M116="Yes",$H116="",$I116=""),"",IF(AND(AV$6&gt;=$H116,AV$6&lt;=$I116),IF(AV$6&lt;$H116+ROUNDUP(($I116-$H116+1)*$L116,0),2,1),""))</x:f>
      </x:c>
      <x:c r="AW116" s="35" t="str">
        <x:f>IF(OR($A116="",$M116="Yes",$H116="",$I116=""),"",IF(AND(AW$6&gt;=$H116,AW$6&lt;=$I116),IF(AW$6&lt;$H116+ROUNDUP(($I116-$H116+1)*$L116,0),2,1),""))</x:f>
      </x:c>
      <x:c r="AX116" s="35" t="str">
        <x:f>IF(OR($A116="",$M116="Yes",$H116="",$I116=""),"",IF(AND(AX$6&gt;=$H116,AX$6&lt;=$I116),IF(AX$6&lt;$H116+ROUNDUP(($I116-$H116+1)*$L116,0),2,1),""))</x:f>
      </x:c>
      <x:c r="AY116" s="35" t="str">
        <x:f>IF(OR($A116="",$M116="Yes",$H116="",$I116=""),"",IF(AND(AY$6&gt;=$H116,AY$6&lt;=$I116),IF(AY$6&lt;$H116+ROUNDUP(($I116-$H116+1)*$L116,0),2,1),""))</x:f>
      </x:c>
      <x:c r="AZ116" s="35" t="str">
        <x:f>IF(OR($A116="",$M116="Yes",$H116="",$I116=""),"",IF(AND(AZ$6&gt;=$H116,AZ$6&lt;=$I116),IF(AZ$6&lt;$H116+ROUNDUP(($I116-$H116+1)*$L116,0),2,1),""))</x:f>
      </x:c>
      <x:c r="BA116" s="35" t="str">
        <x:f>IF(OR($A116="",$M116="Yes",$H116="",$I116=""),"",IF(AND(BA$6&gt;=$H116,BA$6&lt;=$I116),IF(BA$6&lt;$H116+ROUNDUP(($I116-$H116+1)*$L116,0),2,1),""))</x:f>
      </x:c>
      <x:c r="BB116" s="35" t="str">
        <x:f>IF(OR($A116="",$M116="Yes",$H116="",$I116=""),"",IF(AND(BB$6&gt;=$H116,BB$6&lt;=$I116),IF(BB$6&lt;$H116+ROUNDUP(($I116-$H116+1)*$L116,0),2,1),""))</x:f>
      </x:c>
      <x:c r="BC116" s="35" t="str">
        <x:f>IF(OR($A116="",$M116="Yes",$H116="",$I116=""),"",IF(AND(BC$6&gt;=$H116,BC$6&lt;=$I116),IF(BC$6&lt;$H116+ROUNDUP(($I116-$H116+1)*$L116,0),2,1),""))</x:f>
      </x:c>
      <x:c r="BD116" s="35" t="str">
        <x:f>IF(OR($A116="",$M116="Yes",$H116="",$I116=""),"",IF(AND(BD$6&gt;=$H116,BD$6&lt;=$I116),IF(BD$6&lt;$H116+ROUNDUP(($I116-$H116+1)*$L116,0),2,1),""))</x:f>
      </x:c>
      <x:c r="BE116" s="35" t="str">
        <x:f>IF(OR($A116="",$M116="Yes",$H116="",$I116=""),"",IF(AND(BE$6&gt;=$H116,BE$6&lt;=$I116),IF(BE$6&lt;$H116+ROUNDUP(($I116-$H116+1)*$L116,0),2,1),""))</x:f>
      </x:c>
      <x:c r="BF116" s="35" t="str">
        <x:f>IF(OR($A116="",$M116="Yes",$H116="",$I116=""),"",IF(AND(BF$6&gt;=$H116,BF$6&lt;=$I116),IF(BF$6&lt;$H116+ROUNDUP(($I116-$H116+1)*$L116,0),2,1),""))</x:f>
      </x:c>
      <x:c r="BG116" s="35" t="str">
        <x:f>IF(OR($A116="",$M116="Yes",$H116="",$I116=""),"",IF(AND(BG$6&gt;=$H116,BG$6&lt;=$I116),IF(BG$6&lt;$H116+ROUNDUP(($I116-$H116+1)*$L116,0),2,1),""))</x:f>
      </x:c>
      <x:c r="BH116" s="35" t="str">
        <x:f>IF(OR($A116="",$M116="Yes",$H116="",$I116=""),"",IF(AND(BH$6&gt;=$H116,BH$6&lt;=$I116),IF(BH$6&lt;$H116+ROUNDUP(($I116-$H116+1)*$L116,0),2,1),""))</x:f>
      </x:c>
      <x:c r="BI116" s="35" t="str">
        <x:f>IF(OR($A116="",$M116="Yes",$H116="",$I116=""),"",IF(AND(BI$6&gt;=$H116,BI$6&lt;=$I116),IF(BI$6&lt;$H116+ROUNDUP(($I116-$H116+1)*$L116,0),2,1),""))</x:f>
      </x:c>
      <x:c r="BJ116" s="35" t="str">
        <x:f>IF(OR($A116="",$M116="Yes",$H116="",$I116=""),"",IF(AND(BJ$6&gt;=$H116,BJ$6&lt;=$I116),IF(BJ$6&lt;$H116+ROUNDUP(($I116-$H116+1)*$L116,0),2,1),""))</x:f>
      </x:c>
      <x:c r="BK116" s="35" t="str">
        <x:f>IF(OR($A116="",$M116="Yes",$H116="",$I116=""),"",IF(AND(BK$6&gt;=$H116,BK$6&lt;=$I116),IF(BK$6&lt;$H116+ROUNDUP(($I116-$H116+1)*$L116,0),2,1),""))</x:f>
      </x:c>
      <x:c r="BL116" s="35" t="str">
        <x:f>IF(OR($A116="",$M116="Yes",$H116="",$I116=""),"",IF(AND(BL$6&gt;=$H116,BL$6&lt;=$I116),IF(BL$6&lt;$H116+ROUNDUP(($I116-$H116+1)*$L116,0),2,1),""))</x:f>
      </x:c>
      <x:c r="BM116" s="35" t="str">
        <x:f>IF(OR($A116="",$M116="Yes",$H116="",$I116=""),"",IF(AND(BM$6&gt;=$H116,BM$6&lt;=$I116),IF(BM$6&lt;$H116+ROUNDUP(($I116-$H116+1)*$L116,0),2,1),""))</x:f>
      </x:c>
      <x:c r="BN116" s="35" t="str">
        <x:f>IF(OR($A116="",$M116="Yes",$H116="",$I116=""),"",IF(AND(BN$6&gt;=$H116,BN$6&lt;=$I116),IF(BN$6&lt;$H116+ROUNDUP(($I116-$H116+1)*$L116,0),2,1),""))</x:f>
      </x:c>
      <x:c r="BO116" s="35" t="str">
        <x:f>IF(OR($A116="",$M116="Yes",$H116="",$I116=""),"",IF(AND(BO$6&gt;=$H116,BO$6&lt;=$I116),IF(BO$6&lt;$H116+ROUNDUP(($I116-$H116+1)*$L116,0),2,1),""))</x:f>
      </x:c>
      <x:c r="BP116" s="35" t="str">
        <x:f>IF(OR($A116="",$M116="Yes",$H116="",$I116=""),"",IF(AND(BP$6&gt;=$H116,BP$6&lt;=$I116),IF(BP$6&lt;$H116+ROUNDUP(($I116-$H116+1)*$L116,0),2,1),""))</x:f>
      </x:c>
      <x:c r="BQ116" s="35" t="str">
        <x:f>IF(OR($A116="",$M116="Yes",$H116="",$I116=""),"",IF(AND(BQ$6&gt;=$H116,BQ$6&lt;=$I116),IF(BQ$6&lt;$H116+ROUNDUP(($I116-$H116+1)*$L116,0),2,1),""))</x:f>
      </x:c>
      <x:c r="BR116" s="35" t="str">
        <x:f>IF(OR($A116="",$M116="Yes",$H116="",$I116=""),"",IF(AND(BR$6&gt;=$H116,BR$6&lt;=$I116),IF(BR$6&lt;$H116+ROUNDUP(($I116-$H116+1)*$L116,0),2,1),""))</x:f>
      </x:c>
      <x:c r="BS116" s="35" t="str">
        <x:f>IF(OR($A116="",$M116="Yes",$H116="",$I116=""),"",IF(AND(BS$6&gt;=$H116,BS$6&lt;=$I116),IF(BS$6&lt;$H116+ROUNDUP(($I116-$H116+1)*$L116,0),2,1),""))</x:f>
      </x:c>
      <x:c r="BT116" s="35" t="str">
        <x:f>IF(OR($A116="",$M116="Yes",$H116="",$I116=""),"",IF(AND(BT$6&gt;=$H116,BT$6&lt;=$I116),IF(BT$6&lt;$H116+ROUNDUP(($I116-$H116+1)*$L116,0),2,1),""))</x:f>
      </x:c>
      <x:c r="BU116" s="35" t="str">
        <x:f>IF(OR($A116="",$M116="Yes",$H116="",$I116=""),"",IF(AND(BU$6&gt;=$H116,BU$6&lt;=$I116),IF(BU$6&lt;$H116+ROUNDUP(($I116-$H116+1)*$L116,0),2,1),""))</x:f>
      </x:c>
      <x:c r="BV116" s="35" t="str">
        <x:f>IF(OR($A116="",$M116="Yes",$H116="",$I116=""),"",IF(AND(BV$6&gt;=$H116,BV$6&lt;=$I116),IF(BV$6&lt;$H116+ROUNDUP(($I116-$H116+1)*$L116,0),2,1),""))</x:f>
      </x:c>
      <x:c r="BW116" s="35" t="str">
        <x:f>IF(OR($A116="",$M116="Yes",$H116="",$I116=""),"",IF(AND(BW$6&gt;=$H116,BW$6&lt;=$I116),IF(BW$6&lt;$H116+ROUNDUP(($I116-$H116+1)*$L116,0),2,1),""))</x:f>
      </x:c>
      <x:c r="BX116" s="35" t="str">
        <x:f>IF(OR($A116="",$M116="Yes",$H116="",$I116=""),"",IF(AND(BX$6&gt;=$H116,BX$6&lt;=$I116),IF(BX$6&lt;$H116+ROUNDUP(($I116-$H116+1)*$L116,0),2,1),""))</x:f>
      </x:c>
      <x:c r="BY116" s="35" t="str">
        <x:f>IF(OR($A116="",$M116="Yes",$H116="",$I116=""),"",IF(AND(BY$6&gt;=$H116,BY$6&lt;=$I116),IF(BY$6&lt;$H116+ROUNDUP(($I116-$H116+1)*$L116,0),2,1),""))</x:f>
      </x:c>
      <x:c r="BZ116" s="35" t="str">
        <x:f>IF(OR($A116="",$M116="Yes",$H116="",$I116=""),"",IF(AND(BZ$6&gt;=$H116,BZ$6&lt;=$I116),IF(BZ$6&lt;$H116+ROUNDUP(($I116-$H116+1)*$L116,0),2,1),""))</x:f>
      </x:c>
      <x:c r="CA116" s="35" t="str">
        <x:f>IF(OR($A116="",$M116="Yes",$H116="",$I116=""),"",IF(AND(CA$6&gt;=$H116,CA$6&lt;=$I116),IF(CA$6&lt;$H116+ROUNDUP(($I116-$H116+1)*$L116,0),2,1),""))</x:f>
      </x:c>
    </x:row>
    <x:row r="117" ht="24" customHeight="1">
      <x:c r="A117" s="5"/>
      <x:c r="B117" s="5"/>
      <x:c r="C117" s="5"/>
      <x:c r="D117" s="5"/>
      <x:c r="E117" s="5"/>
      <x:c r="F117" s="5"/>
      <x:c r="G117" s="5"/>
      <x:c r="H117" s="10"/>
      <x:c r="I117" s="10"/>
      <x:c r="J117" s="10"/>
      <x:c r="K117" s="10"/>
      <x:c r="L117" s="11"/>
      <x:c r="M117" s="5"/>
      <x:c r="N117" s="16" t="str">
        <x:f>IF(A117="","",IF(M117="Yes","Cancelled",IF(ISBLANK(L117),"Missing %",IF(L117&gt;=1,"Completed",IF(OR(L117&gt;0,NOT(ISBLANK(J117))),"In progress","Not started")))))</x:f>
      </x:c>
      <x:c r="O117" s="16" t="str">
        <x:f>IF(OR(A117="",N117="Completed",N117="Cancelled"),"",IF(ISBLANK(I117),"Missing deadline",IF(I117&lt;'Dashboard'!$B$5,"Overdue",IF(I117='Dashboard'!$B$5,"Due today",IF(I117&lt;='Dashboard'!$B$5+'Dashboard'!$B$6,"Due soon",IF(AND(N117="Not started",H117&lt;'Dashboard'!$B$5),"Starting late",""))))))</x:f>
      </x:c>
      <x:c r="P117" s="5"/>
      <x:c r="Q117" s="16" t="str">
        <x:f>IF(A117="","",IF(COUNTIFS('Tasks &amp; Gantt'!$A$7:$A$155,A117)&gt;1,"Duplicate task ID",IF(COUNTIFS('Campaigns &amp; Budget'!$A$7:$A$8,B117)&lt;&gt;1,"Unknown campaign",IF(OR(ISBLANK(H117),ISBLANK(I117),E117="",ISBLANK(L117)),"Missing dates / PIC / %",IF(OR(L117&lt;0,L117&gt;1),"Invalid completion",IF(I117&lt;H117,"Deadline before start",IF(AND(NOT(ISBLANK(K117)),L117&lt;&gt;1),"Finish entered but not 100%",IF(AND(NOT(ISBLANK(J117)),NOT(ISBLANK(K117)),K117&lt;J117),"Finish before start",""))))))))</x:f>
      </x:c>
      <x:c r="T117" s="35" t="str">
        <x:f>IF(OR($A117="",$M117="Yes",$H117="",$I117=""),"",IF(AND(T$6&gt;=$H117,T$6&lt;=$I117),IF(T$6&lt;$H117+ROUNDUP(($I117-$H117+1)*$L117,0),2,1),""))</x:f>
      </x:c>
      <x:c r="U117" s="35" t="str">
        <x:f>IF(OR($A117="",$M117="Yes",$H117="",$I117=""),"",IF(AND(U$6&gt;=$H117,U$6&lt;=$I117),IF(U$6&lt;$H117+ROUNDUP(($I117-$H117+1)*$L117,0),2,1),""))</x:f>
      </x:c>
      <x:c r="V117" s="35" t="str">
        <x:f>IF(OR($A117="",$M117="Yes",$H117="",$I117=""),"",IF(AND(V$6&gt;=$H117,V$6&lt;=$I117),IF(V$6&lt;$H117+ROUNDUP(($I117-$H117+1)*$L117,0),2,1),""))</x:f>
      </x:c>
      <x:c r="W117" s="35" t="str">
        <x:f>IF(OR($A117="",$M117="Yes",$H117="",$I117=""),"",IF(AND(W$6&gt;=$H117,W$6&lt;=$I117),IF(W$6&lt;$H117+ROUNDUP(($I117-$H117+1)*$L117,0),2,1),""))</x:f>
      </x:c>
      <x:c r="X117" s="35" t="str">
        <x:f>IF(OR($A117="",$M117="Yes",$H117="",$I117=""),"",IF(AND(X$6&gt;=$H117,X$6&lt;=$I117),IF(X$6&lt;$H117+ROUNDUP(($I117-$H117+1)*$L117,0),2,1),""))</x:f>
      </x:c>
      <x:c r="Y117" s="35" t="str">
        <x:f>IF(OR($A117="",$M117="Yes",$H117="",$I117=""),"",IF(AND(Y$6&gt;=$H117,Y$6&lt;=$I117),IF(Y$6&lt;$H117+ROUNDUP(($I117-$H117+1)*$L117,0),2,1),""))</x:f>
      </x:c>
      <x:c r="Z117" s="35" t="str">
        <x:f>IF(OR($A117="",$M117="Yes",$H117="",$I117=""),"",IF(AND(Z$6&gt;=$H117,Z$6&lt;=$I117),IF(Z$6&lt;$H117+ROUNDUP(($I117-$H117+1)*$L117,0),2,1),""))</x:f>
      </x:c>
      <x:c r="AA117" s="35" t="str">
        <x:f>IF(OR($A117="",$M117="Yes",$H117="",$I117=""),"",IF(AND(AA$6&gt;=$H117,AA$6&lt;=$I117),IF(AA$6&lt;$H117+ROUNDUP(($I117-$H117+1)*$L117,0),2,1),""))</x:f>
      </x:c>
      <x:c r="AB117" s="35" t="str">
        <x:f>IF(OR($A117="",$M117="Yes",$H117="",$I117=""),"",IF(AND(AB$6&gt;=$H117,AB$6&lt;=$I117),IF(AB$6&lt;$H117+ROUNDUP(($I117-$H117+1)*$L117,0),2,1),""))</x:f>
      </x:c>
      <x:c r="AC117" s="35" t="str">
        <x:f>IF(OR($A117="",$M117="Yes",$H117="",$I117=""),"",IF(AND(AC$6&gt;=$H117,AC$6&lt;=$I117),IF(AC$6&lt;$H117+ROUNDUP(($I117-$H117+1)*$L117,0),2,1),""))</x:f>
      </x:c>
      <x:c r="AD117" s="35" t="str">
        <x:f>IF(OR($A117="",$M117="Yes",$H117="",$I117=""),"",IF(AND(AD$6&gt;=$H117,AD$6&lt;=$I117),IF(AD$6&lt;$H117+ROUNDUP(($I117-$H117+1)*$L117,0),2,1),""))</x:f>
      </x:c>
      <x:c r="AE117" s="35" t="str">
        <x:f>IF(OR($A117="",$M117="Yes",$H117="",$I117=""),"",IF(AND(AE$6&gt;=$H117,AE$6&lt;=$I117),IF(AE$6&lt;$H117+ROUNDUP(($I117-$H117+1)*$L117,0),2,1),""))</x:f>
      </x:c>
      <x:c r="AF117" s="35" t="str">
        <x:f>IF(OR($A117="",$M117="Yes",$H117="",$I117=""),"",IF(AND(AF$6&gt;=$H117,AF$6&lt;=$I117),IF(AF$6&lt;$H117+ROUNDUP(($I117-$H117+1)*$L117,0),2,1),""))</x:f>
      </x:c>
      <x:c r="AG117" s="35" t="str">
        <x:f>IF(OR($A117="",$M117="Yes",$H117="",$I117=""),"",IF(AND(AG$6&gt;=$H117,AG$6&lt;=$I117),IF(AG$6&lt;$H117+ROUNDUP(($I117-$H117+1)*$L117,0),2,1),""))</x:f>
      </x:c>
      <x:c r="AH117" s="35" t="str">
        <x:f>IF(OR($A117="",$M117="Yes",$H117="",$I117=""),"",IF(AND(AH$6&gt;=$H117,AH$6&lt;=$I117),IF(AH$6&lt;$H117+ROUNDUP(($I117-$H117+1)*$L117,0),2,1),""))</x:f>
      </x:c>
      <x:c r="AI117" s="35" t="str">
        <x:f>IF(OR($A117="",$M117="Yes",$H117="",$I117=""),"",IF(AND(AI$6&gt;=$H117,AI$6&lt;=$I117),IF(AI$6&lt;$H117+ROUNDUP(($I117-$H117+1)*$L117,0),2,1),""))</x:f>
      </x:c>
      <x:c r="AJ117" s="35" t="str">
        <x:f>IF(OR($A117="",$M117="Yes",$H117="",$I117=""),"",IF(AND(AJ$6&gt;=$H117,AJ$6&lt;=$I117),IF(AJ$6&lt;$H117+ROUNDUP(($I117-$H117+1)*$L117,0),2,1),""))</x:f>
      </x:c>
      <x:c r="AK117" s="35" t="str">
        <x:f>IF(OR($A117="",$M117="Yes",$H117="",$I117=""),"",IF(AND(AK$6&gt;=$H117,AK$6&lt;=$I117),IF(AK$6&lt;$H117+ROUNDUP(($I117-$H117+1)*$L117,0),2,1),""))</x:f>
      </x:c>
      <x:c r="AL117" s="35" t="str">
        <x:f>IF(OR($A117="",$M117="Yes",$H117="",$I117=""),"",IF(AND(AL$6&gt;=$H117,AL$6&lt;=$I117),IF(AL$6&lt;$H117+ROUNDUP(($I117-$H117+1)*$L117,0),2,1),""))</x:f>
      </x:c>
      <x:c r="AM117" s="35" t="str">
        <x:f>IF(OR($A117="",$M117="Yes",$H117="",$I117=""),"",IF(AND(AM$6&gt;=$H117,AM$6&lt;=$I117),IF(AM$6&lt;$H117+ROUNDUP(($I117-$H117+1)*$L117,0),2,1),""))</x:f>
      </x:c>
      <x:c r="AN117" s="35" t="str">
        <x:f>IF(OR($A117="",$M117="Yes",$H117="",$I117=""),"",IF(AND(AN$6&gt;=$H117,AN$6&lt;=$I117),IF(AN$6&lt;$H117+ROUNDUP(($I117-$H117+1)*$L117,0),2,1),""))</x:f>
      </x:c>
      <x:c r="AO117" s="35" t="str">
        <x:f>IF(OR($A117="",$M117="Yes",$H117="",$I117=""),"",IF(AND(AO$6&gt;=$H117,AO$6&lt;=$I117),IF(AO$6&lt;$H117+ROUNDUP(($I117-$H117+1)*$L117,0),2,1),""))</x:f>
      </x:c>
      <x:c r="AP117" s="35" t="str">
        <x:f>IF(OR($A117="",$M117="Yes",$H117="",$I117=""),"",IF(AND(AP$6&gt;=$H117,AP$6&lt;=$I117),IF(AP$6&lt;$H117+ROUNDUP(($I117-$H117+1)*$L117,0),2,1),""))</x:f>
      </x:c>
      <x:c r="AQ117" s="35" t="str">
        <x:f>IF(OR($A117="",$M117="Yes",$H117="",$I117=""),"",IF(AND(AQ$6&gt;=$H117,AQ$6&lt;=$I117),IF(AQ$6&lt;$H117+ROUNDUP(($I117-$H117+1)*$L117,0),2,1),""))</x:f>
      </x:c>
      <x:c r="AR117" s="35" t="str">
        <x:f>IF(OR($A117="",$M117="Yes",$H117="",$I117=""),"",IF(AND(AR$6&gt;=$H117,AR$6&lt;=$I117),IF(AR$6&lt;$H117+ROUNDUP(($I117-$H117+1)*$L117,0),2,1),""))</x:f>
      </x:c>
      <x:c r="AS117" s="35" t="str">
        <x:f>IF(OR($A117="",$M117="Yes",$H117="",$I117=""),"",IF(AND(AS$6&gt;=$H117,AS$6&lt;=$I117),IF(AS$6&lt;$H117+ROUNDUP(($I117-$H117+1)*$L117,0),2,1),""))</x:f>
      </x:c>
      <x:c r="AT117" s="35" t="str">
        <x:f>IF(OR($A117="",$M117="Yes",$H117="",$I117=""),"",IF(AND(AT$6&gt;=$H117,AT$6&lt;=$I117),IF(AT$6&lt;$H117+ROUNDUP(($I117-$H117+1)*$L117,0),2,1),""))</x:f>
      </x:c>
      <x:c r="AU117" s="35" t="str">
        <x:f>IF(OR($A117="",$M117="Yes",$H117="",$I117=""),"",IF(AND(AU$6&gt;=$H117,AU$6&lt;=$I117),IF(AU$6&lt;$H117+ROUNDUP(($I117-$H117+1)*$L117,0),2,1),""))</x:f>
      </x:c>
      <x:c r="AV117" s="35" t="str">
        <x:f>IF(OR($A117="",$M117="Yes",$H117="",$I117=""),"",IF(AND(AV$6&gt;=$H117,AV$6&lt;=$I117),IF(AV$6&lt;$H117+ROUNDUP(($I117-$H117+1)*$L117,0),2,1),""))</x:f>
      </x:c>
      <x:c r="AW117" s="35" t="str">
        <x:f>IF(OR($A117="",$M117="Yes",$H117="",$I117=""),"",IF(AND(AW$6&gt;=$H117,AW$6&lt;=$I117),IF(AW$6&lt;$H117+ROUNDUP(($I117-$H117+1)*$L117,0),2,1),""))</x:f>
      </x:c>
      <x:c r="AX117" s="35" t="str">
        <x:f>IF(OR($A117="",$M117="Yes",$H117="",$I117=""),"",IF(AND(AX$6&gt;=$H117,AX$6&lt;=$I117),IF(AX$6&lt;$H117+ROUNDUP(($I117-$H117+1)*$L117,0),2,1),""))</x:f>
      </x:c>
      <x:c r="AY117" s="35" t="str">
        <x:f>IF(OR($A117="",$M117="Yes",$H117="",$I117=""),"",IF(AND(AY$6&gt;=$H117,AY$6&lt;=$I117),IF(AY$6&lt;$H117+ROUNDUP(($I117-$H117+1)*$L117,0),2,1),""))</x:f>
      </x:c>
      <x:c r="AZ117" s="35" t="str">
        <x:f>IF(OR($A117="",$M117="Yes",$H117="",$I117=""),"",IF(AND(AZ$6&gt;=$H117,AZ$6&lt;=$I117),IF(AZ$6&lt;$H117+ROUNDUP(($I117-$H117+1)*$L117,0),2,1),""))</x:f>
      </x:c>
      <x:c r="BA117" s="35" t="str">
        <x:f>IF(OR($A117="",$M117="Yes",$H117="",$I117=""),"",IF(AND(BA$6&gt;=$H117,BA$6&lt;=$I117),IF(BA$6&lt;$H117+ROUNDUP(($I117-$H117+1)*$L117,0),2,1),""))</x:f>
      </x:c>
      <x:c r="BB117" s="35" t="str">
        <x:f>IF(OR($A117="",$M117="Yes",$H117="",$I117=""),"",IF(AND(BB$6&gt;=$H117,BB$6&lt;=$I117),IF(BB$6&lt;$H117+ROUNDUP(($I117-$H117+1)*$L117,0),2,1),""))</x:f>
      </x:c>
      <x:c r="BC117" s="35" t="str">
        <x:f>IF(OR($A117="",$M117="Yes",$H117="",$I117=""),"",IF(AND(BC$6&gt;=$H117,BC$6&lt;=$I117),IF(BC$6&lt;$H117+ROUNDUP(($I117-$H117+1)*$L117,0),2,1),""))</x:f>
      </x:c>
      <x:c r="BD117" s="35" t="str">
        <x:f>IF(OR($A117="",$M117="Yes",$H117="",$I117=""),"",IF(AND(BD$6&gt;=$H117,BD$6&lt;=$I117),IF(BD$6&lt;$H117+ROUNDUP(($I117-$H117+1)*$L117,0),2,1),""))</x:f>
      </x:c>
      <x:c r="BE117" s="35" t="str">
        <x:f>IF(OR($A117="",$M117="Yes",$H117="",$I117=""),"",IF(AND(BE$6&gt;=$H117,BE$6&lt;=$I117),IF(BE$6&lt;$H117+ROUNDUP(($I117-$H117+1)*$L117,0),2,1),""))</x:f>
      </x:c>
      <x:c r="BF117" s="35" t="str">
        <x:f>IF(OR($A117="",$M117="Yes",$H117="",$I117=""),"",IF(AND(BF$6&gt;=$H117,BF$6&lt;=$I117),IF(BF$6&lt;$H117+ROUNDUP(($I117-$H117+1)*$L117,0),2,1),""))</x:f>
      </x:c>
      <x:c r="BG117" s="35" t="str">
        <x:f>IF(OR($A117="",$M117="Yes",$H117="",$I117=""),"",IF(AND(BG$6&gt;=$H117,BG$6&lt;=$I117),IF(BG$6&lt;$H117+ROUNDUP(($I117-$H117+1)*$L117,0),2,1),""))</x:f>
      </x:c>
      <x:c r="BH117" s="35" t="str">
        <x:f>IF(OR($A117="",$M117="Yes",$H117="",$I117=""),"",IF(AND(BH$6&gt;=$H117,BH$6&lt;=$I117),IF(BH$6&lt;$H117+ROUNDUP(($I117-$H117+1)*$L117,0),2,1),""))</x:f>
      </x:c>
      <x:c r="BI117" s="35" t="str">
        <x:f>IF(OR($A117="",$M117="Yes",$H117="",$I117=""),"",IF(AND(BI$6&gt;=$H117,BI$6&lt;=$I117),IF(BI$6&lt;$H117+ROUNDUP(($I117-$H117+1)*$L117,0),2,1),""))</x:f>
      </x:c>
      <x:c r="BJ117" s="35" t="str">
        <x:f>IF(OR($A117="",$M117="Yes",$H117="",$I117=""),"",IF(AND(BJ$6&gt;=$H117,BJ$6&lt;=$I117),IF(BJ$6&lt;$H117+ROUNDUP(($I117-$H117+1)*$L117,0),2,1),""))</x:f>
      </x:c>
      <x:c r="BK117" s="35" t="str">
        <x:f>IF(OR($A117="",$M117="Yes",$H117="",$I117=""),"",IF(AND(BK$6&gt;=$H117,BK$6&lt;=$I117),IF(BK$6&lt;$H117+ROUNDUP(($I117-$H117+1)*$L117,0),2,1),""))</x:f>
      </x:c>
      <x:c r="BL117" s="35" t="str">
        <x:f>IF(OR($A117="",$M117="Yes",$H117="",$I117=""),"",IF(AND(BL$6&gt;=$H117,BL$6&lt;=$I117),IF(BL$6&lt;$H117+ROUNDUP(($I117-$H117+1)*$L117,0),2,1),""))</x:f>
      </x:c>
      <x:c r="BM117" s="35" t="str">
        <x:f>IF(OR($A117="",$M117="Yes",$H117="",$I117=""),"",IF(AND(BM$6&gt;=$H117,BM$6&lt;=$I117),IF(BM$6&lt;$H117+ROUNDUP(($I117-$H117+1)*$L117,0),2,1),""))</x:f>
      </x:c>
      <x:c r="BN117" s="35" t="str">
        <x:f>IF(OR($A117="",$M117="Yes",$H117="",$I117=""),"",IF(AND(BN$6&gt;=$H117,BN$6&lt;=$I117),IF(BN$6&lt;$H117+ROUNDUP(($I117-$H117+1)*$L117,0),2,1),""))</x:f>
      </x:c>
      <x:c r="BO117" s="35" t="str">
        <x:f>IF(OR($A117="",$M117="Yes",$H117="",$I117=""),"",IF(AND(BO$6&gt;=$H117,BO$6&lt;=$I117),IF(BO$6&lt;$H117+ROUNDUP(($I117-$H117+1)*$L117,0),2,1),""))</x:f>
      </x:c>
      <x:c r="BP117" s="35" t="str">
        <x:f>IF(OR($A117="",$M117="Yes",$H117="",$I117=""),"",IF(AND(BP$6&gt;=$H117,BP$6&lt;=$I117),IF(BP$6&lt;$H117+ROUNDUP(($I117-$H117+1)*$L117,0),2,1),""))</x:f>
      </x:c>
      <x:c r="BQ117" s="35" t="str">
        <x:f>IF(OR($A117="",$M117="Yes",$H117="",$I117=""),"",IF(AND(BQ$6&gt;=$H117,BQ$6&lt;=$I117),IF(BQ$6&lt;$H117+ROUNDUP(($I117-$H117+1)*$L117,0),2,1),""))</x:f>
      </x:c>
      <x:c r="BR117" s="35" t="str">
        <x:f>IF(OR($A117="",$M117="Yes",$H117="",$I117=""),"",IF(AND(BR$6&gt;=$H117,BR$6&lt;=$I117),IF(BR$6&lt;$H117+ROUNDUP(($I117-$H117+1)*$L117,0),2,1),""))</x:f>
      </x:c>
      <x:c r="BS117" s="35" t="str">
        <x:f>IF(OR($A117="",$M117="Yes",$H117="",$I117=""),"",IF(AND(BS$6&gt;=$H117,BS$6&lt;=$I117),IF(BS$6&lt;$H117+ROUNDUP(($I117-$H117+1)*$L117,0),2,1),""))</x:f>
      </x:c>
      <x:c r="BT117" s="35" t="str">
        <x:f>IF(OR($A117="",$M117="Yes",$H117="",$I117=""),"",IF(AND(BT$6&gt;=$H117,BT$6&lt;=$I117),IF(BT$6&lt;$H117+ROUNDUP(($I117-$H117+1)*$L117,0),2,1),""))</x:f>
      </x:c>
      <x:c r="BU117" s="35" t="str">
        <x:f>IF(OR($A117="",$M117="Yes",$H117="",$I117=""),"",IF(AND(BU$6&gt;=$H117,BU$6&lt;=$I117),IF(BU$6&lt;$H117+ROUNDUP(($I117-$H117+1)*$L117,0),2,1),""))</x:f>
      </x:c>
      <x:c r="BV117" s="35" t="str">
        <x:f>IF(OR($A117="",$M117="Yes",$H117="",$I117=""),"",IF(AND(BV$6&gt;=$H117,BV$6&lt;=$I117),IF(BV$6&lt;$H117+ROUNDUP(($I117-$H117+1)*$L117,0),2,1),""))</x:f>
      </x:c>
      <x:c r="BW117" s="35" t="str">
        <x:f>IF(OR($A117="",$M117="Yes",$H117="",$I117=""),"",IF(AND(BW$6&gt;=$H117,BW$6&lt;=$I117),IF(BW$6&lt;$H117+ROUNDUP(($I117-$H117+1)*$L117,0),2,1),""))</x:f>
      </x:c>
      <x:c r="BX117" s="35" t="str">
        <x:f>IF(OR($A117="",$M117="Yes",$H117="",$I117=""),"",IF(AND(BX$6&gt;=$H117,BX$6&lt;=$I117),IF(BX$6&lt;$H117+ROUNDUP(($I117-$H117+1)*$L117,0),2,1),""))</x:f>
      </x:c>
      <x:c r="BY117" s="35" t="str">
        <x:f>IF(OR($A117="",$M117="Yes",$H117="",$I117=""),"",IF(AND(BY$6&gt;=$H117,BY$6&lt;=$I117),IF(BY$6&lt;$H117+ROUNDUP(($I117-$H117+1)*$L117,0),2,1),""))</x:f>
      </x:c>
      <x:c r="BZ117" s="35" t="str">
        <x:f>IF(OR($A117="",$M117="Yes",$H117="",$I117=""),"",IF(AND(BZ$6&gt;=$H117,BZ$6&lt;=$I117),IF(BZ$6&lt;$H117+ROUNDUP(($I117-$H117+1)*$L117,0),2,1),""))</x:f>
      </x:c>
      <x:c r="CA117" s="35" t="str">
        <x:f>IF(OR($A117="",$M117="Yes",$H117="",$I117=""),"",IF(AND(CA$6&gt;=$H117,CA$6&lt;=$I117),IF(CA$6&lt;$H117+ROUNDUP(($I117-$H117+1)*$L117,0),2,1),""))</x:f>
      </x:c>
    </x:row>
    <x:row r="118" ht="24" customHeight="1">
      <x:c r="A118" s="5"/>
      <x:c r="B118" s="5"/>
      <x:c r="C118" s="5"/>
      <x:c r="D118" s="5"/>
      <x:c r="E118" s="5"/>
      <x:c r="F118" s="5"/>
      <x:c r="G118" s="5"/>
      <x:c r="H118" s="10"/>
      <x:c r="I118" s="10"/>
      <x:c r="J118" s="10"/>
      <x:c r="K118" s="10"/>
      <x:c r="L118" s="11"/>
      <x:c r="M118" s="5"/>
      <x:c r="N118" s="16" t="str">
        <x:f>IF(A118="","",IF(M118="Yes","Cancelled",IF(ISBLANK(L118),"Missing %",IF(L118&gt;=1,"Completed",IF(OR(L118&gt;0,NOT(ISBLANK(J118))),"In progress","Not started")))))</x:f>
      </x:c>
      <x:c r="O118" s="16" t="str">
        <x:f>IF(OR(A118="",N118="Completed",N118="Cancelled"),"",IF(ISBLANK(I118),"Missing deadline",IF(I118&lt;'Dashboard'!$B$5,"Overdue",IF(I118='Dashboard'!$B$5,"Due today",IF(I118&lt;='Dashboard'!$B$5+'Dashboard'!$B$6,"Due soon",IF(AND(N118="Not started",H118&lt;'Dashboard'!$B$5),"Starting late",""))))))</x:f>
      </x:c>
      <x:c r="P118" s="5"/>
      <x:c r="Q118" s="16" t="str">
        <x:f>IF(A118="","",IF(COUNTIFS('Tasks &amp; Gantt'!$A$7:$A$155,A118)&gt;1,"Duplicate task ID",IF(COUNTIFS('Campaigns &amp; Budget'!$A$7:$A$8,B118)&lt;&gt;1,"Unknown campaign",IF(OR(ISBLANK(H118),ISBLANK(I118),E118="",ISBLANK(L118)),"Missing dates / PIC / %",IF(OR(L118&lt;0,L118&gt;1),"Invalid completion",IF(I118&lt;H118,"Deadline before start",IF(AND(NOT(ISBLANK(K118)),L118&lt;&gt;1),"Finish entered but not 100%",IF(AND(NOT(ISBLANK(J118)),NOT(ISBLANK(K118)),K118&lt;J118),"Finish before start",""))))))))</x:f>
      </x:c>
      <x:c r="T118" s="35" t="str">
        <x:f>IF(OR($A118="",$M118="Yes",$H118="",$I118=""),"",IF(AND(T$6&gt;=$H118,T$6&lt;=$I118),IF(T$6&lt;$H118+ROUNDUP(($I118-$H118+1)*$L118,0),2,1),""))</x:f>
      </x:c>
      <x:c r="U118" s="35" t="str">
        <x:f>IF(OR($A118="",$M118="Yes",$H118="",$I118=""),"",IF(AND(U$6&gt;=$H118,U$6&lt;=$I118),IF(U$6&lt;$H118+ROUNDUP(($I118-$H118+1)*$L118,0),2,1),""))</x:f>
      </x:c>
      <x:c r="V118" s="35" t="str">
        <x:f>IF(OR($A118="",$M118="Yes",$H118="",$I118=""),"",IF(AND(V$6&gt;=$H118,V$6&lt;=$I118),IF(V$6&lt;$H118+ROUNDUP(($I118-$H118+1)*$L118,0),2,1),""))</x:f>
      </x:c>
      <x:c r="W118" s="35" t="str">
        <x:f>IF(OR($A118="",$M118="Yes",$H118="",$I118=""),"",IF(AND(W$6&gt;=$H118,W$6&lt;=$I118),IF(W$6&lt;$H118+ROUNDUP(($I118-$H118+1)*$L118,0),2,1),""))</x:f>
      </x:c>
      <x:c r="X118" s="35" t="str">
        <x:f>IF(OR($A118="",$M118="Yes",$H118="",$I118=""),"",IF(AND(X$6&gt;=$H118,X$6&lt;=$I118),IF(X$6&lt;$H118+ROUNDUP(($I118-$H118+1)*$L118,0),2,1),""))</x:f>
      </x:c>
      <x:c r="Y118" s="35" t="str">
        <x:f>IF(OR($A118="",$M118="Yes",$H118="",$I118=""),"",IF(AND(Y$6&gt;=$H118,Y$6&lt;=$I118),IF(Y$6&lt;$H118+ROUNDUP(($I118-$H118+1)*$L118,0),2,1),""))</x:f>
      </x:c>
      <x:c r="Z118" s="35" t="str">
        <x:f>IF(OR($A118="",$M118="Yes",$H118="",$I118=""),"",IF(AND(Z$6&gt;=$H118,Z$6&lt;=$I118),IF(Z$6&lt;$H118+ROUNDUP(($I118-$H118+1)*$L118,0),2,1),""))</x:f>
      </x:c>
      <x:c r="AA118" s="35" t="str">
        <x:f>IF(OR($A118="",$M118="Yes",$H118="",$I118=""),"",IF(AND(AA$6&gt;=$H118,AA$6&lt;=$I118),IF(AA$6&lt;$H118+ROUNDUP(($I118-$H118+1)*$L118,0),2,1),""))</x:f>
      </x:c>
      <x:c r="AB118" s="35" t="str">
        <x:f>IF(OR($A118="",$M118="Yes",$H118="",$I118=""),"",IF(AND(AB$6&gt;=$H118,AB$6&lt;=$I118),IF(AB$6&lt;$H118+ROUNDUP(($I118-$H118+1)*$L118,0),2,1),""))</x:f>
      </x:c>
      <x:c r="AC118" s="35" t="str">
        <x:f>IF(OR($A118="",$M118="Yes",$H118="",$I118=""),"",IF(AND(AC$6&gt;=$H118,AC$6&lt;=$I118),IF(AC$6&lt;$H118+ROUNDUP(($I118-$H118+1)*$L118,0),2,1),""))</x:f>
      </x:c>
      <x:c r="AD118" s="35" t="str">
        <x:f>IF(OR($A118="",$M118="Yes",$H118="",$I118=""),"",IF(AND(AD$6&gt;=$H118,AD$6&lt;=$I118),IF(AD$6&lt;$H118+ROUNDUP(($I118-$H118+1)*$L118,0),2,1),""))</x:f>
      </x:c>
      <x:c r="AE118" s="35" t="str">
        <x:f>IF(OR($A118="",$M118="Yes",$H118="",$I118=""),"",IF(AND(AE$6&gt;=$H118,AE$6&lt;=$I118),IF(AE$6&lt;$H118+ROUNDUP(($I118-$H118+1)*$L118,0),2,1),""))</x:f>
      </x:c>
      <x:c r="AF118" s="35" t="str">
        <x:f>IF(OR($A118="",$M118="Yes",$H118="",$I118=""),"",IF(AND(AF$6&gt;=$H118,AF$6&lt;=$I118),IF(AF$6&lt;$H118+ROUNDUP(($I118-$H118+1)*$L118,0),2,1),""))</x:f>
      </x:c>
      <x:c r="AG118" s="35" t="str">
        <x:f>IF(OR($A118="",$M118="Yes",$H118="",$I118=""),"",IF(AND(AG$6&gt;=$H118,AG$6&lt;=$I118),IF(AG$6&lt;$H118+ROUNDUP(($I118-$H118+1)*$L118,0),2,1),""))</x:f>
      </x:c>
      <x:c r="AH118" s="35" t="str">
        <x:f>IF(OR($A118="",$M118="Yes",$H118="",$I118=""),"",IF(AND(AH$6&gt;=$H118,AH$6&lt;=$I118),IF(AH$6&lt;$H118+ROUNDUP(($I118-$H118+1)*$L118,0),2,1),""))</x:f>
      </x:c>
      <x:c r="AI118" s="35" t="str">
        <x:f>IF(OR($A118="",$M118="Yes",$H118="",$I118=""),"",IF(AND(AI$6&gt;=$H118,AI$6&lt;=$I118),IF(AI$6&lt;$H118+ROUNDUP(($I118-$H118+1)*$L118,0),2,1),""))</x:f>
      </x:c>
      <x:c r="AJ118" s="35" t="str">
        <x:f>IF(OR($A118="",$M118="Yes",$H118="",$I118=""),"",IF(AND(AJ$6&gt;=$H118,AJ$6&lt;=$I118),IF(AJ$6&lt;$H118+ROUNDUP(($I118-$H118+1)*$L118,0),2,1),""))</x:f>
      </x:c>
      <x:c r="AK118" s="35" t="str">
        <x:f>IF(OR($A118="",$M118="Yes",$H118="",$I118=""),"",IF(AND(AK$6&gt;=$H118,AK$6&lt;=$I118),IF(AK$6&lt;$H118+ROUNDUP(($I118-$H118+1)*$L118,0),2,1),""))</x:f>
      </x:c>
      <x:c r="AL118" s="35" t="str">
        <x:f>IF(OR($A118="",$M118="Yes",$H118="",$I118=""),"",IF(AND(AL$6&gt;=$H118,AL$6&lt;=$I118),IF(AL$6&lt;$H118+ROUNDUP(($I118-$H118+1)*$L118,0),2,1),""))</x:f>
      </x:c>
      <x:c r="AM118" s="35" t="str">
        <x:f>IF(OR($A118="",$M118="Yes",$H118="",$I118=""),"",IF(AND(AM$6&gt;=$H118,AM$6&lt;=$I118),IF(AM$6&lt;$H118+ROUNDUP(($I118-$H118+1)*$L118,0),2,1),""))</x:f>
      </x:c>
      <x:c r="AN118" s="35" t="str">
        <x:f>IF(OR($A118="",$M118="Yes",$H118="",$I118=""),"",IF(AND(AN$6&gt;=$H118,AN$6&lt;=$I118),IF(AN$6&lt;$H118+ROUNDUP(($I118-$H118+1)*$L118,0),2,1),""))</x:f>
      </x:c>
      <x:c r="AO118" s="35" t="str">
        <x:f>IF(OR($A118="",$M118="Yes",$H118="",$I118=""),"",IF(AND(AO$6&gt;=$H118,AO$6&lt;=$I118),IF(AO$6&lt;$H118+ROUNDUP(($I118-$H118+1)*$L118,0),2,1),""))</x:f>
      </x:c>
      <x:c r="AP118" s="35" t="str">
        <x:f>IF(OR($A118="",$M118="Yes",$H118="",$I118=""),"",IF(AND(AP$6&gt;=$H118,AP$6&lt;=$I118),IF(AP$6&lt;$H118+ROUNDUP(($I118-$H118+1)*$L118,0),2,1),""))</x:f>
      </x:c>
      <x:c r="AQ118" s="35" t="str">
        <x:f>IF(OR($A118="",$M118="Yes",$H118="",$I118=""),"",IF(AND(AQ$6&gt;=$H118,AQ$6&lt;=$I118),IF(AQ$6&lt;$H118+ROUNDUP(($I118-$H118+1)*$L118,0),2,1),""))</x:f>
      </x:c>
      <x:c r="AR118" s="35" t="str">
        <x:f>IF(OR($A118="",$M118="Yes",$H118="",$I118=""),"",IF(AND(AR$6&gt;=$H118,AR$6&lt;=$I118),IF(AR$6&lt;$H118+ROUNDUP(($I118-$H118+1)*$L118,0),2,1),""))</x:f>
      </x:c>
      <x:c r="AS118" s="35" t="str">
        <x:f>IF(OR($A118="",$M118="Yes",$H118="",$I118=""),"",IF(AND(AS$6&gt;=$H118,AS$6&lt;=$I118),IF(AS$6&lt;$H118+ROUNDUP(($I118-$H118+1)*$L118,0),2,1),""))</x:f>
      </x:c>
      <x:c r="AT118" s="35" t="str">
        <x:f>IF(OR($A118="",$M118="Yes",$H118="",$I118=""),"",IF(AND(AT$6&gt;=$H118,AT$6&lt;=$I118),IF(AT$6&lt;$H118+ROUNDUP(($I118-$H118+1)*$L118,0),2,1),""))</x:f>
      </x:c>
      <x:c r="AU118" s="35" t="str">
        <x:f>IF(OR($A118="",$M118="Yes",$H118="",$I118=""),"",IF(AND(AU$6&gt;=$H118,AU$6&lt;=$I118),IF(AU$6&lt;$H118+ROUNDUP(($I118-$H118+1)*$L118,0),2,1),""))</x:f>
      </x:c>
      <x:c r="AV118" s="35" t="str">
        <x:f>IF(OR($A118="",$M118="Yes",$H118="",$I118=""),"",IF(AND(AV$6&gt;=$H118,AV$6&lt;=$I118),IF(AV$6&lt;$H118+ROUNDUP(($I118-$H118+1)*$L118,0),2,1),""))</x:f>
      </x:c>
      <x:c r="AW118" s="35" t="str">
        <x:f>IF(OR($A118="",$M118="Yes",$H118="",$I118=""),"",IF(AND(AW$6&gt;=$H118,AW$6&lt;=$I118),IF(AW$6&lt;$H118+ROUNDUP(($I118-$H118+1)*$L118,0),2,1),""))</x:f>
      </x:c>
      <x:c r="AX118" s="35" t="str">
        <x:f>IF(OR($A118="",$M118="Yes",$H118="",$I118=""),"",IF(AND(AX$6&gt;=$H118,AX$6&lt;=$I118),IF(AX$6&lt;$H118+ROUNDUP(($I118-$H118+1)*$L118,0),2,1),""))</x:f>
      </x:c>
      <x:c r="AY118" s="35" t="str">
        <x:f>IF(OR($A118="",$M118="Yes",$H118="",$I118=""),"",IF(AND(AY$6&gt;=$H118,AY$6&lt;=$I118),IF(AY$6&lt;$H118+ROUNDUP(($I118-$H118+1)*$L118,0),2,1),""))</x:f>
      </x:c>
      <x:c r="AZ118" s="35" t="str">
        <x:f>IF(OR($A118="",$M118="Yes",$H118="",$I118=""),"",IF(AND(AZ$6&gt;=$H118,AZ$6&lt;=$I118),IF(AZ$6&lt;$H118+ROUNDUP(($I118-$H118+1)*$L118,0),2,1),""))</x:f>
      </x:c>
      <x:c r="BA118" s="35" t="str">
        <x:f>IF(OR($A118="",$M118="Yes",$H118="",$I118=""),"",IF(AND(BA$6&gt;=$H118,BA$6&lt;=$I118),IF(BA$6&lt;$H118+ROUNDUP(($I118-$H118+1)*$L118,0),2,1),""))</x:f>
      </x:c>
      <x:c r="BB118" s="35" t="str">
        <x:f>IF(OR($A118="",$M118="Yes",$H118="",$I118=""),"",IF(AND(BB$6&gt;=$H118,BB$6&lt;=$I118),IF(BB$6&lt;$H118+ROUNDUP(($I118-$H118+1)*$L118,0),2,1),""))</x:f>
      </x:c>
      <x:c r="BC118" s="35" t="str">
        <x:f>IF(OR($A118="",$M118="Yes",$H118="",$I118=""),"",IF(AND(BC$6&gt;=$H118,BC$6&lt;=$I118),IF(BC$6&lt;$H118+ROUNDUP(($I118-$H118+1)*$L118,0),2,1),""))</x:f>
      </x:c>
      <x:c r="BD118" s="35" t="str">
        <x:f>IF(OR($A118="",$M118="Yes",$H118="",$I118=""),"",IF(AND(BD$6&gt;=$H118,BD$6&lt;=$I118),IF(BD$6&lt;$H118+ROUNDUP(($I118-$H118+1)*$L118,0),2,1),""))</x:f>
      </x:c>
      <x:c r="BE118" s="35" t="str">
        <x:f>IF(OR($A118="",$M118="Yes",$H118="",$I118=""),"",IF(AND(BE$6&gt;=$H118,BE$6&lt;=$I118),IF(BE$6&lt;$H118+ROUNDUP(($I118-$H118+1)*$L118,0),2,1),""))</x:f>
      </x:c>
      <x:c r="BF118" s="35" t="str">
        <x:f>IF(OR($A118="",$M118="Yes",$H118="",$I118=""),"",IF(AND(BF$6&gt;=$H118,BF$6&lt;=$I118),IF(BF$6&lt;$H118+ROUNDUP(($I118-$H118+1)*$L118,0),2,1),""))</x:f>
      </x:c>
      <x:c r="BG118" s="35" t="str">
        <x:f>IF(OR($A118="",$M118="Yes",$H118="",$I118=""),"",IF(AND(BG$6&gt;=$H118,BG$6&lt;=$I118),IF(BG$6&lt;$H118+ROUNDUP(($I118-$H118+1)*$L118,0),2,1),""))</x:f>
      </x:c>
      <x:c r="BH118" s="35" t="str">
        <x:f>IF(OR($A118="",$M118="Yes",$H118="",$I118=""),"",IF(AND(BH$6&gt;=$H118,BH$6&lt;=$I118),IF(BH$6&lt;$H118+ROUNDUP(($I118-$H118+1)*$L118,0),2,1),""))</x:f>
      </x:c>
      <x:c r="BI118" s="35" t="str">
        <x:f>IF(OR($A118="",$M118="Yes",$H118="",$I118=""),"",IF(AND(BI$6&gt;=$H118,BI$6&lt;=$I118),IF(BI$6&lt;$H118+ROUNDUP(($I118-$H118+1)*$L118,0),2,1),""))</x:f>
      </x:c>
      <x:c r="BJ118" s="35" t="str">
        <x:f>IF(OR($A118="",$M118="Yes",$H118="",$I118=""),"",IF(AND(BJ$6&gt;=$H118,BJ$6&lt;=$I118),IF(BJ$6&lt;$H118+ROUNDUP(($I118-$H118+1)*$L118,0),2,1),""))</x:f>
      </x:c>
      <x:c r="BK118" s="35" t="str">
        <x:f>IF(OR($A118="",$M118="Yes",$H118="",$I118=""),"",IF(AND(BK$6&gt;=$H118,BK$6&lt;=$I118),IF(BK$6&lt;$H118+ROUNDUP(($I118-$H118+1)*$L118,0),2,1),""))</x:f>
      </x:c>
      <x:c r="BL118" s="35" t="str">
        <x:f>IF(OR($A118="",$M118="Yes",$H118="",$I118=""),"",IF(AND(BL$6&gt;=$H118,BL$6&lt;=$I118),IF(BL$6&lt;$H118+ROUNDUP(($I118-$H118+1)*$L118,0),2,1),""))</x:f>
      </x:c>
      <x:c r="BM118" s="35" t="str">
        <x:f>IF(OR($A118="",$M118="Yes",$H118="",$I118=""),"",IF(AND(BM$6&gt;=$H118,BM$6&lt;=$I118),IF(BM$6&lt;$H118+ROUNDUP(($I118-$H118+1)*$L118,0),2,1),""))</x:f>
      </x:c>
      <x:c r="BN118" s="35" t="str">
        <x:f>IF(OR($A118="",$M118="Yes",$H118="",$I118=""),"",IF(AND(BN$6&gt;=$H118,BN$6&lt;=$I118),IF(BN$6&lt;$H118+ROUNDUP(($I118-$H118+1)*$L118,0),2,1),""))</x:f>
      </x:c>
      <x:c r="BO118" s="35" t="str">
        <x:f>IF(OR($A118="",$M118="Yes",$H118="",$I118=""),"",IF(AND(BO$6&gt;=$H118,BO$6&lt;=$I118),IF(BO$6&lt;$H118+ROUNDUP(($I118-$H118+1)*$L118,0),2,1),""))</x:f>
      </x:c>
      <x:c r="BP118" s="35" t="str">
        <x:f>IF(OR($A118="",$M118="Yes",$H118="",$I118=""),"",IF(AND(BP$6&gt;=$H118,BP$6&lt;=$I118),IF(BP$6&lt;$H118+ROUNDUP(($I118-$H118+1)*$L118,0),2,1),""))</x:f>
      </x:c>
      <x:c r="BQ118" s="35" t="str">
        <x:f>IF(OR($A118="",$M118="Yes",$H118="",$I118=""),"",IF(AND(BQ$6&gt;=$H118,BQ$6&lt;=$I118),IF(BQ$6&lt;$H118+ROUNDUP(($I118-$H118+1)*$L118,0),2,1),""))</x:f>
      </x:c>
      <x:c r="BR118" s="35" t="str">
        <x:f>IF(OR($A118="",$M118="Yes",$H118="",$I118=""),"",IF(AND(BR$6&gt;=$H118,BR$6&lt;=$I118),IF(BR$6&lt;$H118+ROUNDUP(($I118-$H118+1)*$L118,0),2,1),""))</x:f>
      </x:c>
      <x:c r="BS118" s="35" t="str">
        <x:f>IF(OR($A118="",$M118="Yes",$H118="",$I118=""),"",IF(AND(BS$6&gt;=$H118,BS$6&lt;=$I118),IF(BS$6&lt;$H118+ROUNDUP(($I118-$H118+1)*$L118,0),2,1),""))</x:f>
      </x:c>
      <x:c r="BT118" s="35" t="str">
        <x:f>IF(OR($A118="",$M118="Yes",$H118="",$I118=""),"",IF(AND(BT$6&gt;=$H118,BT$6&lt;=$I118),IF(BT$6&lt;$H118+ROUNDUP(($I118-$H118+1)*$L118,0),2,1),""))</x:f>
      </x:c>
      <x:c r="BU118" s="35" t="str">
        <x:f>IF(OR($A118="",$M118="Yes",$H118="",$I118=""),"",IF(AND(BU$6&gt;=$H118,BU$6&lt;=$I118),IF(BU$6&lt;$H118+ROUNDUP(($I118-$H118+1)*$L118,0),2,1),""))</x:f>
      </x:c>
      <x:c r="BV118" s="35" t="str">
        <x:f>IF(OR($A118="",$M118="Yes",$H118="",$I118=""),"",IF(AND(BV$6&gt;=$H118,BV$6&lt;=$I118),IF(BV$6&lt;$H118+ROUNDUP(($I118-$H118+1)*$L118,0),2,1),""))</x:f>
      </x:c>
      <x:c r="BW118" s="35" t="str">
        <x:f>IF(OR($A118="",$M118="Yes",$H118="",$I118=""),"",IF(AND(BW$6&gt;=$H118,BW$6&lt;=$I118),IF(BW$6&lt;$H118+ROUNDUP(($I118-$H118+1)*$L118,0),2,1),""))</x:f>
      </x:c>
      <x:c r="BX118" s="35" t="str">
        <x:f>IF(OR($A118="",$M118="Yes",$H118="",$I118=""),"",IF(AND(BX$6&gt;=$H118,BX$6&lt;=$I118),IF(BX$6&lt;$H118+ROUNDUP(($I118-$H118+1)*$L118,0),2,1),""))</x:f>
      </x:c>
      <x:c r="BY118" s="35" t="str">
        <x:f>IF(OR($A118="",$M118="Yes",$H118="",$I118=""),"",IF(AND(BY$6&gt;=$H118,BY$6&lt;=$I118),IF(BY$6&lt;$H118+ROUNDUP(($I118-$H118+1)*$L118,0),2,1),""))</x:f>
      </x:c>
      <x:c r="BZ118" s="35" t="str">
        <x:f>IF(OR($A118="",$M118="Yes",$H118="",$I118=""),"",IF(AND(BZ$6&gt;=$H118,BZ$6&lt;=$I118),IF(BZ$6&lt;$H118+ROUNDUP(($I118-$H118+1)*$L118,0),2,1),""))</x:f>
      </x:c>
      <x:c r="CA118" s="35" t="str">
        <x:f>IF(OR($A118="",$M118="Yes",$H118="",$I118=""),"",IF(AND(CA$6&gt;=$H118,CA$6&lt;=$I118),IF(CA$6&lt;$H118+ROUNDUP(($I118-$H118+1)*$L118,0),2,1),""))</x:f>
      </x:c>
    </x:row>
    <x:row r="119" ht="24" customHeight="1">
      <x:c r="A119" s="5"/>
      <x:c r="B119" s="5"/>
      <x:c r="C119" s="5"/>
      <x:c r="D119" s="5"/>
      <x:c r="E119" s="5"/>
      <x:c r="F119" s="5"/>
      <x:c r="G119" s="5"/>
      <x:c r="H119" s="10"/>
      <x:c r="I119" s="10"/>
      <x:c r="J119" s="10"/>
      <x:c r="K119" s="10"/>
      <x:c r="L119" s="11"/>
      <x:c r="M119" s="5"/>
      <x:c r="N119" s="16" t="str">
        <x:f>IF(A119="","",IF(M119="Yes","Cancelled",IF(ISBLANK(L119),"Missing %",IF(L119&gt;=1,"Completed",IF(OR(L119&gt;0,NOT(ISBLANK(J119))),"In progress","Not started")))))</x:f>
      </x:c>
      <x:c r="O119" s="16" t="str">
        <x:f>IF(OR(A119="",N119="Completed",N119="Cancelled"),"",IF(ISBLANK(I119),"Missing deadline",IF(I119&lt;'Dashboard'!$B$5,"Overdue",IF(I119='Dashboard'!$B$5,"Due today",IF(I119&lt;='Dashboard'!$B$5+'Dashboard'!$B$6,"Due soon",IF(AND(N119="Not started",H119&lt;'Dashboard'!$B$5),"Starting late",""))))))</x:f>
      </x:c>
      <x:c r="P119" s="5"/>
      <x:c r="Q119" s="16" t="str">
        <x:f>IF(A119="","",IF(COUNTIFS('Tasks &amp; Gantt'!$A$7:$A$155,A119)&gt;1,"Duplicate task ID",IF(COUNTIFS('Campaigns &amp; Budget'!$A$7:$A$8,B119)&lt;&gt;1,"Unknown campaign",IF(OR(ISBLANK(H119),ISBLANK(I119),E119="",ISBLANK(L119)),"Missing dates / PIC / %",IF(OR(L119&lt;0,L119&gt;1),"Invalid completion",IF(I119&lt;H119,"Deadline before start",IF(AND(NOT(ISBLANK(K119)),L119&lt;&gt;1),"Finish entered but not 100%",IF(AND(NOT(ISBLANK(J119)),NOT(ISBLANK(K119)),K119&lt;J119),"Finish before start",""))))))))</x:f>
      </x:c>
      <x:c r="T119" s="35" t="str">
        <x:f>IF(OR($A119="",$M119="Yes",$H119="",$I119=""),"",IF(AND(T$6&gt;=$H119,T$6&lt;=$I119),IF(T$6&lt;$H119+ROUNDUP(($I119-$H119+1)*$L119,0),2,1),""))</x:f>
      </x:c>
      <x:c r="U119" s="35" t="str">
        <x:f>IF(OR($A119="",$M119="Yes",$H119="",$I119=""),"",IF(AND(U$6&gt;=$H119,U$6&lt;=$I119),IF(U$6&lt;$H119+ROUNDUP(($I119-$H119+1)*$L119,0),2,1),""))</x:f>
      </x:c>
      <x:c r="V119" s="35" t="str">
        <x:f>IF(OR($A119="",$M119="Yes",$H119="",$I119=""),"",IF(AND(V$6&gt;=$H119,V$6&lt;=$I119),IF(V$6&lt;$H119+ROUNDUP(($I119-$H119+1)*$L119,0),2,1),""))</x:f>
      </x:c>
      <x:c r="W119" s="35" t="str">
        <x:f>IF(OR($A119="",$M119="Yes",$H119="",$I119=""),"",IF(AND(W$6&gt;=$H119,W$6&lt;=$I119),IF(W$6&lt;$H119+ROUNDUP(($I119-$H119+1)*$L119,0),2,1),""))</x:f>
      </x:c>
      <x:c r="X119" s="35" t="str">
        <x:f>IF(OR($A119="",$M119="Yes",$H119="",$I119=""),"",IF(AND(X$6&gt;=$H119,X$6&lt;=$I119),IF(X$6&lt;$H119+ROUNDUP(($I119-$H119+1)*$L119,0),2,1),""))</x:f>
      </x:c>
      <x:c r="Y119" s="35" t="str">
        <x:f>IF(OR($A119="",$M119="Yes",$H119="",$I119=""),"",IF(AND(Y$6&gt;=$H119,Y$6&lt;=$I119),IF(Y$6&lt;$H119+ROUNDUP(($I119-$H119+1)*$L119,0),2,1),""))</x:f>
      </x:c>
      <x:c r="Z119" s="35" t="str">
        <x:f>IF(OR($A119="",$M119="Yes",$H119="",$I119=""),"",IF(AND(Z$6&gt;=$H119,Z$6&lt;=$I119),IF(Z$6&lt;$H119+ROUNDUP(($I119-$H119+1)*$L119,0),2,1),""))</x:f>
      </x:c>
      <x:c r="AA119" s="35" t="str">
        <x:f>IF(OR($A119="",$M119="Yes",$H119="",$I119=""),"",IF(AND(AA$6&gt;=$H119,AA$6&lt;=$I119),IF(AA$6&lt;$H119+ROUNDUP(($I119-$H119+1)*$L119,0),2,1),""))</x:f>
      </x:c>
      <x:c r="AB119" s="35" t="str">
        <x:f>IF(OR($A119="",$M119="Yes",$H119="",$I119=""),"",IF(AND(AB$6&gt;=$H119,AB$6&lt;=$I119),IF(AB$6&lt;$H119+ROUNDUP(($I119-$H119+1)*$L119,0),2,1),""))</x:f>
      </x:c>
      <x:c r="AC119" s="35" t="str">
        <x:f>IF(OR($A119="",$M119="Yes",$H119="",$I119=""),"",IF(AND(AC$6&gt;=$H119,AC$6&lt;=$I119),IF(AC$6&lt;$H119+ROUNDUP(($I119-$H119+1)*$L119,0),2,1),""))</x:f>
      </x:c>
      <x:c r="AD119" s="35" t="str">
        <x:f>IF(OR($A119="",$M119="Yes",$H119="",$I119=""),"",IF(AND(AD$6&gt;=$H119,AD$6&lt;=$I119),IF(AD$6&lt;$H119+ROUNDUP(($I119-$H119+1)*$L119,0),2,1),""))</x:f>
      </x:c>
      <x:c r="AE119" s="35" t="str">
        <x:f>IF(OR($A119="",$M119="Yes",$H119="",$I119=""),"",IF(AND(AE$6&gt;=$H119,AE$6&lt;=$I119),IF(AE$6&lt;$H119+ROUNDUP(($I119-$H119+1)*$L119,0),2,1),""))</x:f>
      </x:c>
      <x:c r="AF119" s="35" t="str">
        <x:f>IF(OR($A119="",$M119="Yes",$H119="",$I119=""),"",IF(AND(AF$6&gt;=$H119,AF$6&lt;=$I119),IF(AF$6&lt;$H119+ROUNDUP(($I119-$H119+1)*$L119,0),2,1),""))</x:f>
      </x:c>
      <x:c r="AG119" s="35" t="str">
        <x:f>IF(OR($A119="",$M119="Yes",$H119="",$I119=""),"",IF(AND(AG$6&gt;=$H119,AG$6&lt;=$I119),IF(AG$6&lt;$H119+ROUNDUP(($I119-$H119+1)*$L119,0),2,1),""))</x:f>
      </x:c>
      <x:c r="AH119" s="35" t="str">
        <x:f>IF(OR($A119="",$M119="Yes",$H119="",$I119=""),"",IF(AND(AH$6&gt;=$H119,AH$6&lt;=$I119),IF(AH$6&lt;$H119+ROUNDUP(($I119-$H119+1)*$L119,0),2,1),""))</x:f>
      </x:c>
      <x:c r="AI119" s="35" t="str">
        <x:f>IF(OR($A119="",$M119="Yes",$H119="",$I119=""),"",IF(AND(AI$6&gt;=$H119,AI$6&lt;=$I119),IF(AI$6&lt;$H119+ROUNDUP(($I119-$H119+1)*$L119,0),2,1),""))</x:f>
      </x:c>
      <x:c r="AJ119" s="35" t="str">
        <x:f>IF(OR($A119="",$M119="Yes",$H119="",$I119=""),"",IF(AND(AJ$6&gt;=$H119,AJ$6&lt;=$I119),IF(AJ$6&lt;$H119+ROUNDUP(($I119-$H119+1)*$L119,0),2,1),""))</x:f>
      </x:c>
      <x:c r="AK119" s="35" t="str">
        <x:f>IF(OR($A119="",$M119="Yes",$H119="",$I119=""),"",IF(AND(AK$6&gt;=$H119,AK$6&lt;=$I119),IF(AK$6&lt;$H119+ROUNDUP(($I119-$H119+1)*$L119,0),2,1),""))</x:f>
      </x:c>
      <x:c r="AL119" s="35" t="str">
        <x:f>IF(OR($A119="",$M119="Yes",$H119="",$I119=""),"",IF(AND(AL$6&gt;=$H119,AL$6&lt;=$I119),IF(AL$6&lt;$H119+ROUNDUP(($I119-$H119+1)*$L119,0),2,1),""))</x:f>
      </x:c>
      <x:c r="AM119" s="35" t="str">
        <x:f>IF(OR($A119="",$M119="Yes",$H119="",$I119=""),"",IF(AND(AM$6&gt;=$H119,AM$6&lt;=$I119),IF(AM$6&lt;$H119+ROUNDUP(($I119-$H119+1)*$L119,0),2,1),""))</x:f>
      </x:c>
      <x:c r="AN119" s="35" t="str">
        <x:f>IF(OR($A119="",$M119="Yes",$H119="",$I119=""),"",IF(AND(AN$6&gt;=$H119,AN$6&lt;=$I119),IF(AN$6&lt;$H119+ROUNDUP(($I119-$H119+1)*$L119,0),2,1),""))</x:f>
      </x:c>
      <x:c r="AO119" s="35" t="str">
        <x:f>IF(OR($A119="",$M119="Yes",$H119="",$I119=""),"",IF(AND(AO$6&gt;=$H119,AO$6&lt;=$I119),IF(AO$6&lt;$H119+ROUNDUP(($I119-$H119+1)*$L119,0),2,1),""))</x:f>
      </x:c>
      <x:c r="AP119" s="35" t="str">
        <x:f>IF(OR($A119="",$M119="Yes",$H119="",$I119=""),"",IF(AND(AP$6&gt;=$H119,AP$6&lt;=$I119),IF(AP$6&lt;$H119+ROUNDUP(($I119-$H119+1)*$L119,0),2,1),""))</x:f>
      </x:c>
      <x:c r="AQ119" s="35" t="str">
        <x:f>IF(OR($A119="",$M119="Yes",$H119="",$I119=""),"",IF(AND(AQ$6&gt;=$H119,AQ$6&lt;=$I119),IF(AQ$6&lt;$H119+ROUNDUP(($I119-$H119+1)*$L119,0),2,1),""))</x:f>
      </x:c>
      <x:c r="AR119" s="35" t="str">
        <x:f>IF(OR($A119="",$M119="Yes",$H119="",$I119=""),"",IF(AND(AR$6&gt;=$H119,AR$6&lt;=$I119),IF(AR$6&lt;$H119+ROUNDUP(($I119-$H119+1)*$L119,0),2,1),""))</x:f>
      </x:c>
      <x:c r="AS119" s="35" t="str">
        <x:f>IF(OR($A119="",$M119="Yes",$H119="",$I119=""),"",IF(AND(AS$6&gt;=$H119,AS$6&lt;=$I119),IF(AS$6&lt;$H119+ROUNDUP(($I119-$H119+1)*$L119,0),2,1),""))</x:f>
      </x:c>
      <x:c r="AT119" s="35" t="str">
        <x:f>IF(OR($A119="",$M119="Yes",$H119="",$I119=""),"",IF(AND(AT$6&gt;=$H119,AT$6&lt;=$I119),IF(AT$6&lt;$H119+ROUNDUP(($I119-$H119+1)*$L119,0),2,1),""))</x:f>
      </x:c>
      <x:c r="AU119" s="35" t="str">
        <x:f>IF(OR($A119="",$M119="Yes",$H119="",$I119=""),"",IF(AND(AU$6&gt;=$H119,AU$6&lt;=$I119),IF(AU$6&lt;$H119+ROUNDUP(($I119-$H119+1)*$L119,0),2,1),""))</x:f>
      </x:c>
      <x:c r="AV119" s="35" t="str">
        <x:f>IF(OR($A119="",$M119="Yes",$H119="",$I119=""),"",IF(AND(AV$6&gt;=$H119,AV$6&lt;=$I119),IF(AV$6&lt;$H119+ROUNDUP(($I119-$H119+1)*$L119,0),2,1),""))</x:f>
      </x:c>
      <x:c r="AW119" s="35" t="str">
        <x:f>IF(OR($A119="",$M119="Yes",$H119="",$I119=""),"",IF(AND(AW$6&gt;=$H119,AW$6&lt;=$I119),IF(AW$6&lt;$H119+ROUNDUP(($I119-$H119+1)*$L119,0),2,1),""))</x:f>
      </x:c>
      <x:c r="AX119" s="35" t="str">
        <x:f>IF(OR($A119="",$M119="Yes",$H119="",$I119=""),"",IF(AND(AX$6&gt;=$H119,AX$6&lt;=$I119),IF(AX$6&lt;$H119+ROUNDUP(($I119-$H119+1)*$L119,0),2,1),""))</x:f>
      </x:c>
      <x:c r="AY119" s="35" t="str">
        <x:f>IF(OR($A119="",$M119="Yes",$H119="",$I119=""),"",IF(AND(AY$6&gt;=$H119,AY$6&lt;=$I119),IF(AY$6&lt;$H119+ROUNDUP(($I119-$H119+1)*$L119,0),2,1),""))</x:f>
      </x:c>
      <x:c r="AZ119" s="35" t="str">
        <x:f>IF(OR($A119="",$M119="Yes",$H119="",$I119=""),"",IF(AND(AZ$6&gt;=$H119,AZ$6&lt;=$I119),IF(AZ$6&lt;$H119+ROUNDUP(($I119-$H119+1)*$L119,0),2,1),""))</x:f>
      </x:c>
      <x:c r="BA119" s="35" t="str">
        <x:f>IF(OR($A119="",$M119="Yes",$H119="",$I119=""),"",IF(AND(BA$6&gt;=$H119,BA$6&lt;=$I119),IF(BA$6&lt;$H119+ROUNDUP(($I119-$H119+1)*$L119,0),2,1),""))</x:f>
      </x:c>
      <x:c r="BB119" s="35" t="str">
        <x:f>IF(OR($A119="",$M119="Yes",$H119="",$I119=""),"",IF(AND(BB$6&gt;=$H119,BB$6&lt;=$I119),IF(BB$6&lt;$H119+ROUNDUP(($I119-$H119+1)*$L119,0),2,1),""))</x:f>
      </x:c>
      <x:c r="BC119" s="35" t="str">
        <x:f>IF(OR($A119="",$M119="Yes",$H119="",$I119=""),"",IF(AND(BC$6&gt;=$H119,BC$6&lt;=$I119),IF(BC$6&lt;$H119+ROUNDUP(($I119-$H119+1)*$L119,0),2,1),""))</x:f>
      </x:c>
      <x:c r="BD119" s="35" t="str">
        <x:f>IF(OR($A119="",$M119="Yes",$H119="",$I119=""),"",IF(AND(BD$6&gt;=$H119,BD$6&lt;=$I119),IF(BD$6&lt;$H119+ROUNDUP(($I119-$H119+1)*$L119,0),2,1),""))</x:f>
      </x:c>
      <x:c r="BE119" s="35" t="str">
        <x:f>IF(OR($A119="",$M119="Yes",$H119="",$I119=""),"",IF(AND(BE$6&gt;=$H119,BE$6&lt;=$I119),IF(BE$6&lt;$H119+ROUNDUP(($I119-$H119+1)*$L119,0),2,1),""))</x:f>
      </x:c>
      <x:c r="BF119" s="35" t="str">
        <x:f>IF(OR($A119="",$M119="Yes",$H119="",$I119=""),"",IF(AND(BF$6&gt;=$H119,BF$6&lt;=$I119),IF(BF$6&lt;$H119+ROUNDUP(($I119-$H119+1)*$L119,0),2,1),""))</x:f>
      </x:c>
      <x:c r="BG119" s="35" t="str">
        <x:f>IF(OR($A119="",$M119="Yes",$H119="",$I119=""),"",IF(AND(BG$6&gt;=$H119,BG$6&lt;=$I119),IF(BG$6&lt;$H119+ROUNDUP(($I119-$H119+1)*$L119,0),2,1),""))</x:f>
      </x:c>
      <x:c r="BH119" s="35" t="str">
        <x:f>IF(OR($A119="",$M119="Yes",$H119="",$I119=""),"",IF(AND(BH$6&gt;=$H119,BH$6&lt;=$I119),IF(BH$6&lt;$H119+ROUNDUP(($I119-$H119+1)*$L119,0),2,1),""))</x:f>
      </x:c>
      <x:c r="BI119" s="35" t="str">
        <x:f>IF(OR($A119="",$M119="Yes",$H119="",$I119=""),"",IF(AND(BI$6&gt;=$H119,BI$6&lt;=$I119),IF(BI$6&lt;$H119+ROUNDUP(($I119-$H119+1)*$L119,0),2,1),""))</x:f>
      </x:c>
      <x:c r="BJ119" s="35" t="str">
        <x:f>IF(OR($A119="",$M119="Yes",$H119="",$I119=""),"",IF(AND(BJ$6&gt;=$H119,BJ$6&lt;=$I119),IF(BJ$6&lt;$H119+ROUNDUP(($I119-$H119+1)*$L119,0),2,1),""))</x:f>
      </x:c>
      <x:c r="BK119" s="35" t="str">
        <x:f>IF(OR($A119="",$M119="Yes",$H119="",$I119=""),"",IF(AND(BK$6&gt;=$H119,BK$6&lt;=$I119),IF(BK$6&lt;$H119+ROUNDUP(($I119-$H119+1)*$L119,0),2,1),""))</x:f>
      </x:c>
      <x:c r="BL119" s="35" t="str">
        <x:f>IF(OR($A119="",$M119="Yes",$H119="",$I119=""),"",IF(AND(BL$6&gt;=$H119,BL$6&lt;=$I119),IF(BL$6&lt;$H119+ROUNDUP(($I119-$H119+1)*$L119,0),2,1),""))</x:f>
      </x:c>
      <x:c r="BM119" s="35" t="str">
        <x:f>IF(OR($A119="",$M119="Yes",$H119="",$I119=""),"",IF(AND(BM$6&gt;=$H119,BM$6&lt;=$I119),IF(BM$6&lt;$H119+ROUNDUP(($I119-$H119+1)*$L119,0),2,1),""))</x:f>
      </x:c>
      <x:c r="BN119" s="35" t="str">
        <x:f>IF(OR($A119="",$M119="Yes",$H119="",$I119=""),"",IF(AND(BN$6&gt;=$H119,BN$6&lt;=$I119),IF(BN$6&lt;$H119+ROUNDUP(($I119-$H119+1)*$L119,0),2,1),""))</x:f>
      </x:c>
      <x:c r="BO119" s="35" t="str">
        <x:f>IF(OR($A119="",$M119="Yes",$H119="",$I119=""),"",IF(AND(BO$6&gt;=$H119,BO$6&lt;=$I119),IF(BO$6&lt;$H119+ROUNDUP(($I119-$H119+1)*$L119,0),2,1),""))</x:f>
      </x:c>
      <x:c r="BP119" s="35" t="str">
        <x:f>IF(OR($A119="",$M119="Yes",$H119="",$I119=""),"",IF(AND(BP$6&gt;=$H119,BP$6&lt;=$I119),IF(BP$6&lt;$H119+ROUNDUP(($I119-$H119+1)*$L119,0),2,1),""))</x:f>
      </x:c>
      <x:c r="BQ119" s="35" t="str">
        <x:f>IF(OR($A119="",$M119="Yes",$H119="",$I119=""),"",IF(AND(BQ$6&gt;=$H119,BQ$6&lt;=$I119),IF(BQ$6&lt;$H119+ROUNDUP(($I119-$H119+1)*$L119,0),2,1),""))</x:f>
      </x:c>
      <x:c r="BR119" s="35" t="str">
        <x:f>IF(OR($A119="",$M119="Yes",$H119="",$I119=""),"",IF(AND(BR$6&gt;=$H119,BR$6&lt;=$I119),IF(BR$6&lt;$H119+ROUNDUP(($I119-$H119+1)*$L119,0),2,1),""))</x:f>
      </x:c>
      <x:c r="BS119" s="35" t="str">
        <x:f>IF(OR($A119="",$M119="Yes",$H119="",$I119=""),"",IF(AND(BS$6&gt;=$H119,BS$6&lt;=$I119),IF(BS$6&lt;$H119+ROUNDUP(($I119-$H119+1)*$L119,0),2,1),""))</x:f>
      </x:c>
      <x:c r="BT119" s="35" t="str">
        <x:f>IF(OR($A119="",$M119="Yes",$H119="",$I119=""),"",IF(AND(BT$6&gt;=$H119,BT$6&lt;=$I119),IF(BT$6&lt;$H119+ROUNDUP(($I119-$H119+1)*$L119,0),2,1),""))</x:f>
      </x:c>
      <x:c r="BU119" s="35" t="str">
        <x:f>IF(OR($A119="",$M119="Yes",$H119="",$I119=""),"",IF(AND(BU$6&gt;=$H119,BU$6&lt;=$I119),IF(BU$6&lt;$H119+ROUNDUP(($I119-$H119+1)*$L119,0),2,1),""))</x:f>
      </x:c>
      <x:c r="BV119" s="35" t="str">
        <x:f>IF(OR($A119="",$M119="Yes",$H119="",$I119=""),"",IF(AND(BV$6&gt;=$H119,BV$6&lt;=$I119),IF(BV$6&lt;$H119+ROUNDUP(($I119-$H119+1)*$L119,0),2,1),""))</x:f>
      </x:c>
      <x:c r="BW119" s="35" t="str">
        <x:f>IF(OR($A119="",$M119="Yes",$H119="",$I119=""),"",IF(AND(BW$6&gt;=$H119,BW$6&lt;=$I119),IF(BW$6&lt;$H119+ROUNDUP(($I119-$H119+1)*$L119,0),2,1),""))</x:f>
      </x:c>
      <x:c r="BX119" s="35" t="str">
        <x:f>IF(OR($A119="",$M119="Yes",$H119="",$I119=""),"",IF(AND(BX$6&gt;=$H119,BX$6&lt;=$I119),IF(BX$6&lt;$H119+ROUNDUP(($I119-$H119+1)*$L119,0),2,1),""))</x:f>
      </x:c>
      <x:c r="BY119" s="35" t="str">
        <x:f>IF(OR($A119="",$M119="Yes",$H119="",$I119=""),"",IF(AND(BY$6&gt;=$H119,BY$6&lt;=$I119),IF(BY$6&lt;$H119+ROUNDUP(($I119-$H119+1)*$L119,0),2,1),""))</x:f>
      </x:c>
      <x:c r="BZ119" s="35" t="str">
        <x:f>IF(OR($A119="",$M119="Yes",$H119="",$I119=""),"",IF(AND(BZ$6&gt;=$H119,BZ$6&lt;=$I119),IF(BZ$6&lt;$H119+ROUNDUP(($I119-$H119+1)*$L119,0),2,1),""))</x:f>
      </x:c>
      <x:c r="CA119" s="35" t="str">
        <x:f>IF(OR($A119="",$M119="Yes",$H119="",$I119=""),"",IF(AND(CA$6&gt;=$H119,CA$6&lt;=$I119),IF(CA$6&lt;$H119+ROUNDUP(($I119-$H119+1)*$L119,0),2,1),""))</x:f>
      </x:c>
    </x:row>
    <x:row r="120" ht="24" customHeight="1">
      <x:c r="A120" s="5"/>
      <x:c r="B120" s="5"/>
      <x:c r="C120" s="5"/>
      <x:c r="D120" s="5"/>
      <x:c r="E120" s="5"/>
      <x:c r="F120" s="5"/>
      <x:c r="G120" s="5"/>
      <x:c r="H120" s="10"/>
      <x:c r="I120" s="10"/>
      <x:c r="J120" s="10"/>
      <x:c r="K120" s="10"/>
      <x:c r="L120" s="11"/>
      <x:c r="M120" s="5"/>
      <x:c r="N120" s="16" t="str">
        <x:f>IF(A120="","",IF(M120="Yes","Cancelled",IF(ISBLANK(L120),"Missing %",IF(L120&gt;=1,"Completed",IF(OR(L120&gt;0,NOT(ISBLANK(J120))),"In progress","Not started")))))</x:f>
      </x:c>
      <x:c r="O120" s="16" t="str">
        <x:f>IF(OR(A120="",N120="Completed",N120="Cancelled"),"",IF(ISBLANK(I120),"Missing deadline",IF(I120&lt;'Dashboard'!$B$5,"Overdue",IF(I120='Dashboard'!$B$5,"Due today",IF(I120&lt;='Dashboard'!$B$5+'Dashboard'!$B$6,"Due soon",IF(AND(N120="Not started",H120&lt;'Dashboard'!$B$5),"Starting late",""))))))</x:f>
      </x:c>
      <x:c r="P120" s="5"/>
      <x:c r="Q120" s="16" t="str">
        <x:f>IF(A120="","",IF(COUNTIFS('Tasks &amp; Gantt'!$A$7:$A$155,A120)&gt;1,"Duplicate task ID",IF(COUNTIFS('Campaigns &amp; Budget'!$A$7:$A$8,B120)&lt;&gt;1,"Unknown campaign",IF(OR(ISBLANK(H120),ISBLANK(I120),E120="",ISBLANK(L120)),"Missing dates / PIC / %",IF(OR(L120&lt;0,L120&gt;1),"Invalid completion",IF(I120&lt;H120,"Deadline before start",IF(AND(NOT(ISBLANK(K120)),L120&lt;&gt;1),"Finish entered but not 100%",IF(AND(NOT(ISBLANK(J120)),NOT(ISBLANK(K120)),K120&lt;J120),"Finish before start",""))))))))</x:f>
      </x:c>
      <x:c r="T120" s="35" t="str">
        <x:f>IF(OR($A120="",$M120="Yes",$H120="",$I120=""),"",IF(AND(T$6&gt;=$H120,T$6&lt;=$I120),IF(T$6&lt;$H120+ROUNDUP(($I120-$H120+1)*$L120,0),2,1),""))</x:f>
      </x:c>
      <x:c r="U120" s="35" t="str">
        <x:f>IF(OR($A120="",$M120="Yes",$H120="",$I120=""),"",IF(AND(U$6&gt;=$H120,U$6&lt;=$I120),IF(U$6&lt;$H120+ROUNDUP(($I120-$H120+1)*$L120,0),2,1),""))</x:f>
      </x:c>
      <x:c r="V120" s="35" t="str">
        <x:f>IF(OR($A120="",$M120="Yes",$H120="",$I120=""),"",IF(AND(V$6&gt;=$H120,V$6&lt;=$I120),IF(V$6&lt;$H120+ROUNDUP(($I120-$H120+1)*$L120,0),2,1),""))</x:f>
      </x:c>
      <x:c r="W120" s="35" t="str">
        <x:f>IF(OR($A120="",$M120="Yes",$H120="",$I120=""),"",IF(AND(W$6&gt;=$H120,W$6&lt;=$I120),IF(W$6&lt;$H120+ROUNDUP(($I120-$H120+1)*$L120,0),2,1),""))</x:f>
      </x:c>
      <x:c r="X120" s="35" t="str">
        <x:f>IF(OR($A120="",$M120="Yes",$H120="",$I120=""),"",IF(AND(X$6&gt;=$H120,X$6&lt;=$I120),IF(X$6&lt;$H120+ROUNDUP(($I120-$H120+1)*$L120,0),2,1),""))</x:f>
      </x:c>
      <x:c r="Y120" s="35" t="str">
        <x:f>IF(OR($A120="",$M120="Yes",$H120="",$I120=""),"",IF(AND(Y$6&gt;=$H120,Y$6&lt;=$I120),IF(Y$6&lt;$H120+ROUNDUP(($I120-$H120+1)*$L120,0),2,1),""))</x:f>
      </x:c>
      <x:c r="Z120" s="35" t="str">
        <x:f>IF(OR($A120="",$M120="Yes",$H120="",$I120=""),"",IF(AND(Z$6&gt;=$H120,Z$6&lt;=$I120),IF(Z$6&lt;$H120+ROUNDUP(($I120-$H120+1)*$L120,0),2,1),""))</x:f>
      </x:c>
      <x:c r="AA120" s="35" t="str">
        <x:f>IF(OR($A120="",$M120="Yes",$H120="",$I120=""),"",IF(AND(AA$6&gt;=$H120,AA$6&lt;=$I120),IF(AA$6&lt;$H120+ROUNDUP(($I120-$H120+1)*$L120,0),2,1),""))</x:f>
      </x:c>
      <x:c r="AB120" s="35" t="str">
        <x:f>IF(OR($A120="",$M120="Yes",$H120="",$I120=""),"",IF(AND(AB$6&gt;=$H120,AB$6&lt;=$I120),IF(AB$6&lt;$H120+ROUNDUP(($I120-$H120+1)*$L120,0),2,1),""))</x:f>
      </x:c>
      <x:c r="AC120" s="35" t="str">
        <x:f>IF(OR($A120="",$M120="Yes",$H120="",$I120=""),"",IF(AND(AC$6&gt;=$H120,AC$6&lt;=$I120),IF(AC$6&lt;$H120+ROUNDUP(($I120-$H120+1)*$L120,0),2,1),""))</x:f>
      </x:c>
      <x:c r="AD120" s="35" t="str">
        <x:f>IF(OR($A120="",$M120="Yes",$H120="",$I120=""),"",IF(AND(AD$6&gt;=$H120,AD$6&lt;=$I120),IF(AD$6&lt;$H120+ROUNDUP(($I120-$H120+1)*$L120,0),2,1),""))</x:f>
      </x:c>
      <x:c r="AE120" s="35" t="str">
        <x:f>IF(OR($A120="",$M120="Yes",$H120="",$I120=""),"",IF(AND(AE$6&gt;=$H120,AE$6&lt;=$I120),IF(AE$6&lt;$H120+ROUNDUP(($I120-$H120+1)*$L120,0),2,1),""))</x:f>
      </x:c>
      <x:c r="AF120" s="35" t="str">
        <x:f>IF(OR($A120="",$M120="Yes",$H120="",$I120=""),"",IF(AND(AF$6&gt;=$H120,AF$6&lt;=$I120),IF(AF$6&lt;$H120+ROUNDUP(($I120-$H120+1)*$L120,0),2,1),""))</x:f>
      </x:c>
      <x:c r="AG120" s="35" t="str">
        <x:f>IF(OR($A120="",$M120="Yes",$H120="",$I120=""),"",IF(AND(AG$6&gt;=$H120,AG$6&lt;=$I120),IF(AG$6&lt;$H120+ROUNDUP(($I120-$H120+1)*$L120,0),2,1),""))</x:f>
      </x:c>
      <x:c r="AH120" s="35" t="str">
        <x:f>IF(OR($A120="",$M120="Yes",$H120="",$I120=""),"",IF(AND(AH$6&gt;=$H120,AH$6&lt;=$I120),IF(AH$6&lt;$H120+ROUNDUP(($I120-$H120+1)*$L120,0),2,1),""))</x:f>
      </x:c>
      <x:c r="AI120" s="35" t="str">
        <x:f>IF(OR($A120="",$M120="Yes",$H120="",$I120=""),"",IF(AND(AI$6&gt;=$H120,AI$6&lt;=$I120),IF(AI$6&lt;$H120+ROUNDUP(($I120-$H120+1)*$L120,0),2,1),""))</x:f>
      </x:c>
      <x:c r="AJ120" s="35" t="str">
        <x:f>IF(OR($A120="",$M120="Yes",$H120="",$I120=""),"",IF(AND(AJ$6&gt;=$H120,AJ$6&lt;=$I120),IF(AJ$6&lt;$H120+ROUNDUP(($I120-$H120+1)*$L120,0),2,1),""))</x:f>
      </x:c>
      <x:c r="AK120" s="35" t="str">
        <x:f>IF(OR($A120="",$M120="Yes",$H120="",$I120=""),"",IF(AND(AK$6&gt;=$H120,AK$6&lt;=$I120),IF(AK$6&lt;$H120+ROUNDUP(($I120-$H120+1)*$L120,0),2,1),""))</x:f>
      </x:c>
      <x:c r="AL120" s="35" t="str">
        <x:f>IF(OR($A120="",$M120="Yes",$H120="",$I120=""),"",IF(AND(AL$6&gt;=$H120,AL$6&lt;=$I120),IF(AL$6&lt;$H120+ROUNDUP(($I120-$H120+1)*$L120,0),2,1),""))</x:f>
      </x:c>
      <x:c r="AM120" s="35" t="str">
        <x:f>IF(OR($A120="",$M120="Yes",$H120="",$I120=""),"",IF(AND(AM$6&gt;=$H120,AM$6&lt;=$I120),IF(AM$6&lt;$H120+ROUNDUP(($I120-$H120+1)*$L120,0),2,1),""))</x:f>
      </x:c>
      <x:c r="AN120" s="35" t="str">
        <x:f>IF(OR($A120="",$M120="Yes",$H120="",$I120=""),"",IF(AND(AN$6&gt;=$H120,AN$6&lt;=$I120),IF(AN$6&lt;$H120+ROUNDUP(($I120-$H120+1)*$L120,0),2,1),""))</x:f>
      </x:c>
      <x:c r="AO120" s="35" t="str">
        <x:f>IF(OR($A120="",$M120="Yes",$H120="",$I120=""),"",IF(AND(AO$6&gt;=$H120,AO$6&lt;=$I120),IF(AO$6&lt;$H120+ROUNDUP(($I120-$H120+1)*$L120,0),2,1),""))</x:f>
      </x:c>
      <x:c r="AP120" s="35" t="str">
        <x:f>IF(OR($A120="",$M120="Yes",$H120="",$I120=""),"",IF(AND(AP$6&gt;=$H120,AP$6&lt;=$I120),IF(AP$6&lt;$H120+ROUNDUP(($I120-$H120+1)*$L120,0),2,1),""))</x:f>
      </x:c>
      <x:c r="AQ120" s="35" t="str">
        <x:f>IF(OR($A120="",$M120="Yes",$H120="",$I120=""),"",IF(AND(AQ$6&gt;=$H120,AQ$6&lt;=$I120),IF(AQ$6&lt;$H120+ROUNDUP(($I120-$H120+1)*$L120,0),2,1),""))</x:f>
      </x:c>
      <x:c r="AR120" s="35" t="str">
        <x:f>IF(OR($A120="",$M120="Yes",$H120="",$I120=""),"",IF(AND(AR$6&gt;=$H120,AR$6&lt;=$I120),IF(AR$6&lt;$H120+ROUNDUP(($I120-$H120+1)*$L120,0),2,1),""))</x:f>
      </x:c>
      <x:c r="AS120" s="35" t="str">
        <x:f>IF(OR($A120="",$M120="Yes",$H120="",$I120=""),"",IF(AND(AS$6&gt;=$H120,AS$6&lt;=$I120),IF(AS$6&lt;$H120+ROUNDUP(($I120-$H120+1)*$L120,0),2,1),""))</x:f>
      </x:c>
      <x:c r="AT120" s="35" t="str">
        <x:f>IF(OR($A120="",$M120="Yes",$H120="",$I120=""),"",IF(AND(AT$6&gt;=$H120,AT$6&lt;=$I120),IF(AT$6&lt;$H120+ROUNDUP(($I120-$H120+1)*$L120,0),2,1),""))</x:f>
      </x:c>
      <x:c r="AU120" s="35" t="str">
        <x:f>IF(OR($A120="",$M120="Yes",$H120="",$I120=""),"",IF(AND(AU$6&gt;=$H120,AU$6&lt;=$I120),IF(AU$6&lt;$H120+ROUNDUP(($I120-$H120+1)*$L120,0),2,1),""))</x:f>
      </x:c>
      <x:c r="AV120" s="35" t="str">
        <x:f>IF(OR($A120="",$M120="Yes",$H120="",$I120=""),"",IF(AND(AV$6&gt;=$H120,AV$6&lt;=$I120),IF(AV$6&lt;$H120+ROUNDUP(($I120-$H120+1)*$L120,0),2,1),""))</x:f>
      </x:c>
      <x:c r="AW120" s="35" t="str">
        <x:f>IF(OR($A120="",$M120="Yes",$H120="",$I120=""),"",IF(AND(AW$6&gt;=$H120,AW$6&lt;=$I120),IF(AW$6&lt;$H120+ROUNDUP(($I120-$H120+1)*$L120,0),2,1),""))</x:f>
      </x:c>
      <x:c r="AX120" s="35" t="str">
        <x:f>IF(OR($A120="",$M120="Yes",$H120="",$I120=""),"",IF(AND(AX$6&gt;=$H120,AX$6&lt;=$I120),IF(AX$6&lt;$H120+ROUNDUP(($I120-$H120+1)*$L120,0),2,1),""))</x:f>
      </x:c>
      <x:c r="AY120" s="35" t="str">
        <x:f>IF(OR($A120="",$M120="Yes",$H120="",$I120=""),"",IF(AND(AY$6&gt;=$H120,AY$6&lt;=$I120),IF(AY$6&lt;$H120+ROUNDUP(($I120-$H120+1)*$L120,0),2,1),""))</x:f>
      </x:c>
      <x:c r="AZ120" s="35" t="str">
        <x:f>IF(OR($A120="",$M120="Yes",$H120="",$I120=""),"",IF(AND(AZ$6&gt;=$H120,AZ$6&lt;=$I120),IF(AZ$6&lt;$H120+ROUNDUP(($I120-$H120+1)*$L120,0),2,1),""))</x:f>
      </x:c>
      <x:c r="BA120" s="35" t="str">
        <x:f>IF(OR($A120="",$M120="Yes",$H120="",$I120=""),"",IF(AND(BA$6&gt;=$H120,BA$6&lt;=$I120),IF(BA$6&lt;$H120+ROUNDUP(($I120-$H120+1)*$L120,0),2,1),""))</x:f>
      </x:c>
      <x:c r="BB120" s="35" t="str">
        <x:f>IF(OR($A120="",$M120="Yes",$H120="",$I120=""),"",IF(AND(BB$6&gt;=$H120,BB$6&lt;=$I120),IF(BB$6&lt;$H120+ROUNDUP(($I120-$H120+1)*$L120,0),2,1),""))</x:f>
      </x:c>
      <x:c r="BC120" s="35" t="str">
        <x:f>IF(OR($A120="",$M120="Yes",$H120="",$I120=""),"",IF(AND(BC$6&gt;=$H120,BC$6&lt;=$I120),IF(BC$6&lt;$H120+ROUNDUP(($I120-$H120+1)*$L120,0),2,1),""))</x:f>
      </x:c>
      <x:c r="BD120" s="35" t="str">
        <x:f>IF(OR($A120="",$M120="Yes",$H120="",$I120=""),"",IF(AND(BD$6&gt;=$H120,BD$6&lt;=$I120),IF(BD$6&lt;$H120+ROUNDUP(($I120-$H120+1)*$L120,0),2,1),""))</x:f>
      </x:c>
      <x:c r="BE120" s="35" t="str">
        <x:f>IF(OR($A120="",$M120="Yes",$H120="",$I120=""),"",IF(AND(BE$6&gt;=$H120,BE$6&lt;=$I120),IF(BE$6&lt;$H120+ROUNDUP(($I120-$H120+1)*$L120,0),2,1),""))</x:f>
      </x:c>
      <x:c r="BF120" s="35" t="str">
        <x:f>IF(OR($A120="",$M120="Yes",$H120="",$I120=""),"",IF(AND(BF$6&gt;=$H120,BF$6&lt;=$I120),IF(BF$6&lt;$H120+ROUNDUP(($I120-$H120+1)*$L120,0),2,1),""))</x:f>
      </x:c>
      <x:c r="BG120" s="35" t="str">
        <x:f>IF(OR($A120="",$M120="Yes",$H120="",$I120=""),"",IF(AND(BG$6&gt;=$H120,BG$6&lt;=$I120),IF(BG$6&lt;$H120+ROUNDUP(($I120-$H120+1)*$L120,0),2,1),""))</x:f>
      </x:c>
      <x:c r="BH120" s="35" t="str">
        <x:f>IF(OR($A120="",$M120="Yes",$H120="",$I120=""),"",IF(AND(BH$6&gt;=$H120,BH$6&lt;=$I120),IF(BH$6&lt;$H120+ROUNDUP(($I120-$H120+1)*$L120,0),2,1),""))</x:f>
      </x:c>
      <x:c r="BI120" s="35" t="str">
        <x:f>IF(OR($A120="",$M120="Yes",$H120="",$I120=""),"",IF(AND(BI$6&gt;=$H120,BI$6&lt;=$I120),IF(BI$6&lt;$H120+ROUNDUP(($I120-$H120+1)*$L120,0),2,1),""))</x:f>
      </x:c>
      <x:c r="BJ120" s="35" t="str">
        <x:f>IF(OR($A120="",$M120="Yes",$H120="",$I120=""),"",IF(AND(BJ$6&gt;=$H120,BJ$6&lt;=$I120),IF(BJ$6&lt;$H120+ROUNDUP(($I120-$H120+1)*$L120,0),2,1),""))</x:f>
      </x:c>
      <x:c r="BK120" s="35" t="str">
        <x:f>IF(OR($A120="",$M120="Yes",$H120="",$I120=""),"",IF(AND(BK$6&gt;=$H120,BK$6&lt;=$I120),IF(BK$6&lt;$H120+ROUNDUP(($I120-$H120+1)*$L120,0),2,1),""))</x:f>
      </x:c>
      <x:c r="BL120" s="35" t="str">
        <x:f>IF(OR($A120="",$M120="Yes",$H120="",$I120=""),"",IF(AND(BL$6&gt;=$H120,BL$6&lt;=$I120),IF(BL$6&lt;$H120+ROUNDUP(($I120-$H120+1)*$L120,0),2,1),""))</x:f>
      </x:c>
      <x:c r="BM120" s="35" t="str">
        <x:f>IF(OR($A120="",$M120="Yes",$H120="",$I120=""),"",IF(AND(BM$6&gt;=$H120,BM$6&lt;=$I120),IF(BM$6&lt;$H120+ROUNDUP(($I120-$H120+1)*$L120,0),2,1),""))</x:f>
      </x:c>
      <x:c r="BN120" s="35" t="str">
        <x:f>IF(OR($A120="",$M120="Yes",$H120="",$I120=""),"",IF(AND(BN$6&gt;=$H120,BN$6&lt;=$I120),IF(BN$6&lt;$H120+ROUNDUP(($I120-$H120+1)*$L120,0),2,1),""))</x:f>
      </x:c>
      <x:c r="BO120" s="35" t="str">
        <x:f>IF(OR($A120="",$M120="Yes",$H120="",$I120=""),"",IF(AND(BO$6&gt;=$H120,BO$6&lt;=$I120),IF(BO$6&lt;$H120+ROUNDUP(($I120-$H120+1)*$L120,0),2,1),""))</x:f>
      </x:c>
      <x:c r="BP120" s="35" t="str">
        <x:f>IF(OR($A120="",$M120="Yes",$H120="",$I120=""),"",IF(AND(BP$6&gt;=$H120,BP$6&lt;=$I120),IF(BP$6&lt;$H120+ROUNDUP(($I120-$H120+1)*$L120,0),2,1),""))</x:f>
      </x:c>
      <x:c r="BQ120" s="35" t="str">
        <x:f>IF(OR($A120="",$M120="Yes",$H120="",$I120=""),"",IF(AND(BQ$6&gt;=$H120,BQ$6&lt;=$I120),IF(BQ$6&lt;$H120+ROUNDUP(($I120-$H120+1)*$L120,0),2,1),""))</x:f>
      </x:c>
      <x:c r="BR120" s="35" t="str">
        <x:f>IF(OR($A120="",$M120="Yes",$H120="",$I120=""),"",IF(AND(BR$6&gt;=$H120,BR$6&lt;=$I120),IF(BR$6&lt;$H120+ROUNDUP(($I120-$H120+1)*$L120,0),2,1),""))</x:f>
      </x:c>
      <x:c r="BS120" s="35" t="str">
        <x:f>IF(OR($A120="",$M120="Yes",$H120="",$I120=""),"",IF(AND(BS$6&gt;=$H120,BS$6&lt;=$I120),IF(BS$6&lt;$H120+ROUNDUP(($I120-$H120+1)*$L120,0),2,1),""))</x:f>
      </x:c>
      <x:c r="BT120" s="35" t="str">
        <x:f>IF(OR($A120="",$M120="Yes",$H120="",$I120=""),"",IF(AND(BT$6&gt;=$H120,BT$6&lt;=$I120),IF(BT$6&lt;$H120+ROUNDUP(($I120-$H120+1)*$L120,0),2,1),""))</x:f>
      </x:c>
      <x:c r="BU120" s="35" t="str">
        <x:f>IF(OR($A120="",$M120="Yes",$H120="",$I120=""),"",IF(AND(BU$6&gt;=$H120,BU$6&lt;=$I120),IF(BU$6&lt;$H120+ROUNDUP(($I120-$H120+1)*$L120,0),2,1),""))</x:f>
      </x:c>
      <x:c r="BV120" s="35" t="str">
        <x:f>IF(OR($A120="",$M120="Yes",$H120="",$I120=""),"",IF(AND(BV$6&gt;=$H120,BV$6&lt;=$I120),IF(BV$6&lt;$H120+ROUNDUP(($I120-$H120+1)*$L120,0),2,1),""))</x:f>
      </x:c>
      <x:c r="BW120" s="35" t="str">
        <x:f>IF(OR($A120="",$M120="Yes",$H120="",$I120=""),"",IF(AND(BW$6&gt;=$H120,BW$6&lt;=$I120),IF(BW$6&lt;$H120+ROUNDUP(($I120-$H120+1)*$L120,0),2,1),""))</x:f>
      </x:c>
      <x:c r="BX120" s="35" t="str">
        <x:f>IF(OR($A120="",$M120="Yes",$H120="",$I120=""),"",IF(AND(BX$6&gt;=$H120,BX$6&lt;=$I120),IF(BX$6&lt;$H120+ROUNDUP(($I120-$H120+1)*$L120,0),2,1),""))</x:f>
      </x:c>
      <x:c r="BY120" s="35" t="str">
        <x:f>IF(OR($A120="",$M120="Yes",$H120="",$I120=""),"",IF(AND(BY$6&gt;=$H120,BY$6&lt;=$I120),IF(BY$6&lt;$H120+ROUNDUP(($I120-$H120+1)*$L120,0),2,1),""))</x:f>
      </x:c>
      <x:c r="BZ120" s="35" t="str">
        <x:f>IF(OR($A120="",$M120="Yes",$H120="",$I120=""),"",IF(AND(BZ$6&gt;=$H120,BZ$6&lt;=$I120),IF(BZ$6&lt;$H120+ROUNDUP(($I120-$H120+1)*$L120,0),2,1),""))</x:f>
      </x:c>
      <x:c r="CA120" s="35" t="str">
        <x:f>IF(OR($A120="",$M120="Yes",$H120="",$I120=""),"",IF(AND(CA$6&gt;=$H120,CA$6&lt;=$I120),IF(CA$6&lt;$H120+ROUNDUP(($I120-$H120+1)*$L120,0),2,1),""))</x:f>
      </x:c>
    </x:row>
    <x:row r="121" ht="24" customHeight="1">
      <x:c r="A121" s="5"/>
      <x:c r="B121" s="5"/>
      <x:c r="C121" s="5"/>
      <x:c r="D121" s="5"/>
      <x:c r="E121" s="5"/>
      <x:c r="F121" s="5"/>
      <x:c r="G121" s="5"/>
      <x:c r="H121" s="10"/>
      <x:c r="I121" s="10"/>
      <x:c r="J121" s="10"/>
      <x:c r="K121" s="10"/>
      <x:c r="L121" s="11"/>
      <x:c r="M121" s="5"/>
      <x:c r="N121" s="16" t="str">
        <x:f>IF(A121="","",IF(M121="Yes","Cancelled",IF(ISBLANK(L121),"Missing %",IF(L121&gt;=1,"Completed",IF(OR(L121&gt;0,NOT(ISBLANK(J121))),"In progress","Not started")))))</x:f>
      </x:c>
      <x:c r="O121" s="16" t="str">
        <x:f>IF(OR(A121="",N121="Completed",N121="Cancelled"),"",IF(ISBLANK(I121),"Missing deadline",IF(I121&lt;'Dashboard'!$B$5,"Overdue",IF(I121='Dashboard'!$B$5,"Due today",IF(I121&lt;='Dashboard'!$B$5+'Dashboard'!$B$6,"Due soon",IF(AND(N121="Not started",H121&lt;'Dashboard'!$B$5),"Starting late",""))))))</x:f>
      </x:c>
      <x:c r="P121" s="5"/>
      <x:c r="Q121" s="16" t="str">
        <x:f>IF(A121="","",IF(COUNTIFS('Tasks &amp; Gantt'!$A$7:$A$155,A121)&gt;1,"Duplicate task ID",IF(COUNTIFS('Campaigns &amp; Budget'!$A$7:$A$8,B121)&lt;&gt;1,"Unknown campaign",IF(OR(ISBLANK(H121),ISBLANK(I121),E121="",ISBLANK(L121)),"Missing dates / PIC / %",IF(OR(L121&lt;0,L121&gt;1),"Invalid completion",IF(I121&lt;H121,"Deadline before start",IF(AND(NOT(ISBLANK(K121)),L121&lt;&gt;1),"Finish entered but not 100%",IF(AND(NOT(ISBLANK(J121)),NOT(ISBLANK(K121)),K121&lt;J121),"Finish before start",""))))))))</x:f>
      </x:c>
      <x:c r="T121" s="35" t="str">
        <x:f>IF(OR($A121="",$M121="Yes",$H121="",$I121=""),"",IF(AND(T$6&gt;=$H121,T$6&lt;=$I121),IF(T$6&lt;$H121+ROUNDUP(($I121-$H121+1)*$L121,0),2,1),""))</x:f>
      </x:c>
      <x:c r="U121" s="35" t="str">
        <x:f>IF(OR($A121="",$M121="Yes",$H121="",$I121=""),"",IF(AND(U$6&gt;=$H121,U$6&lt;=$I121),IF(U$6&lt;$H121+ROUNDUP(($I121-$H121+1)*$L121,0),2,1),""))</x:f>
      </x:c>
      <x:c r="V121" s="35" t="str">
        <x:f>IF(OR($A121="",$M121="Yes",$H121="",$I121=""),"",IF(AND(V$6&gt;=$H121,V$6&lt;=$I121),IF(V$6&lt;$H121+ROUNDUP(($I121-$H121+1)*$L121,0),2,1),""))</x:f>
      </x:c>
      <x:c r="W121" s="35" t="str">
        <x:f>IF(OR($A121="",$M121="Yes",$H121="",$I121=""),"",IF(AND(W$6&gt;=$H121,W$6&lt;=$I121),IF(W$6&lt;$H121+ROUNDUP(($I121-$H121+1)*$L121,0),2,1),""))</x:f>
      </x:c>
      <x:c r="X121" s="35" t="str">
        <x:f>IF(OR($A121="",$M121="Yes",$H121="",$I121=""),"",IF(AND(X$6&gt;=$H121,X$6&lt;=$I121),IF(X$6&lt;$H121+ROUNDUP(($I121-$H121+1)*$L121,0),2,1),""))</x:f>
      </x:c>
      <x:c r="Y121" s="35" t="str">
        <x:f>IF(OR($A121="",$M121="Yes",$H121="",$I121=""),"",IF(AND(Y$6&gt;=$H121,Y$6&lt;=$I121),IF(Y$6&lt;$H121+ROUNDUP(($I121-$H121+1)*$L121,0),2,1),""))</x:f>
      </x:c>
      <x:c r="Z121" s="35" t="str">
        <x:f>IF(OR($A121="",$M121="Yes",$H121="",$I121=""),"",IF(AND(Z$6&gt;=$H121,Z$6&lt;=$I121),IF(Z$6&lt;$H121+ROUNDUP(($I121-$H121+1)*$L121,0),2,1),""))</x:f>
      </x:c>
      <x:c r="AA121" s="35" t="str">
        <x:f>IF(OR($A121="",$M121="Yes",$H121="",$I121=""),"",IF(AND(AA$6&gt;=$H121,AA$6&lt;=$I121),IF(AA$6&lt;$H121+ROUNDUP(($I121-$H121+1)*$L121,0),2,1),""))</x:f>
      </x:c>
      <x:c r="AB121" s="35" t="str">
        <x:f>IF(OR($A121="",$M121="Yes",$H121="",$I121=""),"",IF(AND(AB$6&gt;=$H121,AB$6&lt;=$I121),IF(AB$6&lt;$H121+ROUNDUP(($I121-$H121+1)*$L121,0),2,1),""))</x:f>
      </x:c>
      <x:c r="AC121" s="35" t="str">
        <x:f>IF(OR($A121="",$M121="Yes",$H121="",$I121=""),"",IF(AND(AC$6&gt;=$H121,AC$6&lt;=$I121),IF(AC$6&lt;$H121+ROUNDUP(($I121-$H121+1)*$L121,0),2,1),""))</x:f>
      </x:c>
      <x:c r="AD121" s="35" t="str">
        <x:f>IF(OR($A121="",$M121="Yes",$H121="",$I121=""),"",IF(AND(AD$6&gt;=$H121,AD$6&lt;=$I121),IF(AD$6&lt;$H121+ROUNDUP(($I121-$H121+1)*$L121,0),2,1),""))</x:f>
      </x:c>
      <x:c r="AE121" s="35" t="str">
        <x:f>IF(OR($A121="",$M121="Yes",$H121="",$I121=""),"",IF(AND(AE$6&gt;=$H121,AE$6&lt;=$I121),IF(AE$6&lt;$H121+ROUNDUP(($I121-$H121+1)*$L121,0),2,1),""))</x:f>
      </x:c>
      <x:c r="AF121" s="35" t="str">
        <x:f>IF(OR($A121="",$M121="Yes",$H121="",$I121=""),"",IF(AND(AF$6&gt;=$H121,AF$6&lt;=$I121),IF(AF$6&lt;$H121+ROUNDUP(($I121-$H121+1)*$L121,0),2,1),""))</x:f>
      </x:c>
      <x:c r="AG121" s="35" t="str">
        <x:f>IF(OR($A121="",$M121="Yes",$H121="",$I121=""),"",IF(AND(AG$6&gt;=$H121,AG$6&lt;=$I121),IF(AG$6&lt;$H121+ROUNDUP(($I121-$H121+1)*$L121,0),2,1),""))</x:f>
      </x:c>
      <x:c r="AH121" s="35" t="str">
        <x:f>IF(OR($A121="",$M121="Yes",$H121="",$I121=""),"",IF(AND(AH$6&gt;=$H121,AH$6&lt;=$I121),IF(AH$6&lt;$H121+ROUNDUP(($I121-$H121+1)*$L121,0),2,1),""))</x:f>
      </x:c>
      <x:c r="AI121" s="35" t="str">
        <x:f>IF(OR($A121="",$M121="Yes",$H121="",$I121=""),"",IF(AND(AI$6&gt;=$H121,AI$6&lt;=$I121),IF(AI$6&lt;$H121+ROUNDUP(($I121-$H121+1)*$L121,0),2,1),""))</x:f>
      </x:c>
      <x:c r="AJ121" s="35" t="str">
        <x:f>IF(OR($A121="",$M121="Yes",$H121="",$I121=""),"",IF(AND(AJ$6&gt;=$H121,AJ$6&lt;=$I121),IF(AJ$6&lt;$H121+ROUNDUP(($I121-$H121+1)*$L121,0),2,1),""))</x:f>
      </x:c>
      <x:c r="AK121" s="35" t="str">
        <x:f>IF(OR($A121="",$M121="Yes",$H121="",$I121=""),"",IF(AND(AK$6&gt;=$H121,AK$6&lt;=$I121),IF(AK$6&lt;$H121+ROUNDUP(($I121-$H121+1)*$L121,0),2,1),""))</x:f>
      </x:c>
      <x:c r="AL121" s="35" t="str">
        <x:f>IF(OR($A121="",$M121="Yes",$H121="",$I121=""),"",IF(AND(AL$6&gt;=$H121,AL$6&lt;=$I121),IF(AL$6&lt;$H121+ROUNDUP(($I121-$H121+1)*$L121,0),2,1),""))</x:f>
      </x:c>
      <x:c r="AM121" s="35" t="str">
        <x:f>IF(OR($A121="",$M121="Yes",$H121="",$I121=""),"",IF(AND(AM$6&gt;=$H121,AM$6&lt;=$I121),IF(AM$6&lt;$H121+ROUNDUP(($I121-$H121+1)*$L121,0),2,1),""))</x:f>
      </x:c>
      <x:c r="AN121" s="35" t="str">
        <x:f>IF(OR($A121="",$M121="Yes",$H121="",$I121=""),"",IF(AND(AN$6&gt;=$H121,AN$6&lt;=$I121),IF(AN$6&lt;$H121+ROUNDUP(($I121-$H121+1)*$L121,0),2,1),""))</x:f>
      </x:c>
      <x:c r="AO121" s="35" t="str">
        <x:f>IF(OR($A121="",$M121="Yes",$H121="",$I121=""),"",IF(AND(AO$6&gt;=$H121,AO$6&lt;=$I121),IF(AO$6&lt;$H121+ROUNDUP(($I121-$H121+1)*$L121,0),2,1),""))</x:f>
      </x:c>
      <x:c r="AP121" s="35" t="str">
        <x:f>IF(OR($A121="",$M121="Yes",$H121="",$I121=""),"",IF(AND(AP$6&gt;=$H121,AP$6&lt;=$I121),IF(AP$6&lt;$H121+ROUNDUP(($I121-$H121+1)*$L121,0),2,1),""))</x:f>
      </x:c>
      <x:c r="AQ121" s="35" t="str">
        <x:f>IF(OR($A121="",$M121="Yes",$H121="",$I121=""),"",IF(AND(AQ$6&gt;=$H121,AQ$6&lt;=$I121),IF(AQ$6&lt;$H121+ROUNDUP(($I121-$H121+1)*$L121,0),2,1),""))</x:f>
      </x:c>
      <x:c r="AR121" s="35" t="str">
        <x:f>IF(OR($A121="",$M121="Yes",$H121="",$I121=""),"",IF(AND(AR$6&gt;=$H121,AR$6&lt;=$I121),IF(AR$6&lt;$H121+ROUNDUP(($I121-$H121+1)*$L121,0),2,1),""))</x:f>
      </x:c>
      <x:c r="AS121" s="35" t="str">
        <x:f>IF(OR($A121="",$M121="Yes",$H121="",$I121=""),"",IF(AND(AS$6&gt;=$H121,AS$6&lt;=$I121),IF(AS$6&lt;$H121+ROUNDUP(($I121-$H121+1)*$L121,0),2,1),""))</x:f>
      </x:c>
      <x:c r="AT121" s="35" t="str">
        <x:f>IF(OR($A121="",$M121="Yes",$H121="",$I121=""),"",IF(AND(AT$6&gt;=$H121,AT$6&lt;=$I121),IF(AT$6&lt;$H121+ROUNDUP(($I121-$H121+1)*$L121,0),2,1),""))</x:f>
      </x:c>
      <x:c r="AU121" s="35" t="str">
        <x:f>IF(OR($A121="",$M121="Yes",$H121="",$I121=""),"",IF(AND(AU$6&gt;=$H121,AU$6&lt;=$I121),IF(AU$6&lt;$H121+ROUNDUP(($I121-$H121+1)*$L121,0),2,1),""))</x:f>
      </x:c>
      <x:c r="AV121" s="35" t="str">
        <x:f>IF(OR($A121="",$M121="Yes",$H121="",$I121=""),"",IF(AND(AV$6&gt;=$H121,AV$6&lt;=$I121),IF(AV$6&lt;$H121+ROUNDUP(($I121-$H121+1)*$L121,0),2,1),""))</x:f>
      </x:c>
      <x:c r="AW121" s="35" t="str">
        <x:f>IF(OR($A121="",$M121="Yes",$H121="",$I121=""),"",IF(AND(AW$6&gt;=$H121,AW$6&lt;=$I121),IF(AW$6&lt;$H121+ROUNDUP(($I121-$H121+1)*$L121,0),2,1),""))</x:f>
      </x:c>
      <x:c r="AX121" s="35" t="str">
        <x:f>IF(OR($A121="",$M121="Yes",$H121="",$I121=""),"",IF(AND(AX$6&gt;=$H121,AX$6&lt;=$I121),IF(AX$6&lt;$H121+ROUNDUP(($I121-$H121+1)*$L121,0),2,1),""))</x:f>
      </x:c>
      <x:c r="AY121" s="35" t="str">
        <x:f>IF(OR($A121="",$M121="Yes",$H121="",$I121=""),"",IF(AND(AY$6&gt;=$H121,AY$6&lt;=$I121),IF(AY$6&lt;$H121+ROUNDUP(($I121-$H121+1)*$L121,0),2,1),""))</x:f>
      </x:c>
      <x:c r="AZ121" s="35" t="str">
        <x:f>IF(OR($A121="",$M121="Yes",$H121="",$I121=""),"",IF(AND(AZ$6&gt;=$H121,AZ$6&lt;=$I121),IF(AZ$6&lt;$H121+ROUNDUP(($I121-$H121+1)*$L121,0),2,1),""))</x:f>
      </x:c>
      <x:c r="BA121" s="35" t="str">
        <x:f>IF(OR($A121="",$M121="Yes",$H121="",$I121=""),"",IF(AND(BA$6&gt;=$H121,BA$6&lt;=$I121),IF(BA$6&lt;$H121+ROUNDUP(($I121-$H121+1)*$L121,0),2,1),""))</x:f>
      </x:c>
      <x:c r="BB121" s="35" t="str">
        <x:f>IF(OR($A121="",$M121="Yes",$H121="",$I121=""),"",IF(AND(BB$6&gt;=$H121,BB$6&lt;=$I121),IF(BB$6&lt;$H121+ROUNDUP(($I121-$H121+1)*$L121,0),2,1),""))</x:f>
      </x:c>
      <x:c r="BC121" s="35" t="str">
        <x:f>IF(OR($A121="",$M121="Yes",$H121="",$I121=""),"",IF(AND(BC$6&gt;=$H121,BC$6&lt;=$I121),IF(BC$6&lt;$H121+ROUNDUP(($I121-$H121+1)*$L121,0),2,1),""))</x:f>
      </x:c>
      <x:c r="BD121" s="35" t="str">
        <x:f>IF(OR($A121="",$M121="Yes",$H121="",$I121=""),"",IF(AND(BD$6&gt;=$H121,BD$6&lt;=$I121),IF(BD$6&lt;$H121+ROUNDUP(($I121-$H121+1)*$L121,0),2,1),""))</x:f>
      </x:c>
      <x:c r="BE121" s="35" t="str">
        <x:f>IF(OR($A121="",$M121="Yes",$H121="",$I121=""),"",IF(AND(BE$6&gt;=$H121,BE$6&lt;=$I121),IF(BE$6&lt;$H121+ROUNDUP(($I121-$H121+1)*$L121,0),2,1),""))</x:f>
      </x:c>
      <x:c r="BF121" s="35" t="str">
        <x:f>IF(OR($A121="",$M121="Yes",$H121="",$I121=""),"",IF(AND(BF$6&gt;=$H121,BF$6&lt;=$I121),IF(BF$6&lt;$H121+ROUNDUP(($I121-$H121+1)*$L121,0),2,1),""))</x:f>
      </x:c>
      <x:c r="BG121" s="35" t="str">
        <x:f>IF(OR($A121="",$M121="Yes",$H121="",$I121=""),"",IF(AND(BG$6&gt;=$H121,BG$6&lt;=$I121),IF(BG$6&lt;$H121+ROUNDUP(($I121-$H121+1)*$L121,0),2,1),""))</x:f>
      </x:c>
      <x:c r="BH121" s="35" t="str">
        <x:f>IF(OR($A121="",$M121="Yes",$H121="",$I121=""),"",IF(AND(BH$6&gt;=$H121,BH$6&lt;=$I121),IF(BH$6&lt;$H121+ROUNDUP(($I121-$H121+1)*$L121,0),2,1),""))</x:f>
      </x:c>
      <x:c r="BI121" s="35" t="str">
        <x:f>IF(OR($A121="",$M121="Yes",$H121="",$I121=""),"",IF(AND(BI$6&gt;=$H121,BI$6&lt;=$I121),IF(BI$6&lt;$H121+ROUNDUP(($I121-$H121+1)*$L121,0),2,1),""))</x:f>
      </x:c>
      <x:c r="BJ121" s="35" t="str">
        <x:f>IF(OR($A121="",$M121="Yes",$H121="",$I121=""),"",IF(AND(BJ$6&gt;=$H121,BJ$6&lt;=$I121),IF(BJ$6&lt;$H121+ROUNDUP(($I121-$H121+1)*$L121,0),2,1),""))</x:f>
      </x:c>
      <x:c r="BK121" s="35" t="str">
        <x:f>IF(OR($A121="",$M121="Yes",$H121="",$I121=""),"",IF(AND(BK$6&gt;=$H121,BK$6&lt;=$I121),IF(BK$6&lt;$H121+ROUNDUP(($I121-$H121+1)*$L121,0),2,1),""))</x:f>
      </x:c>
      <x:c r="BL121" s="35" t="str">
        <x:f>IF(OR($A121="",$M121="Yes",$H121="",$I121=""),"",IF(AND(BL$6&gt;=$H121,BL$6&lt;=$I121),IF(BL$6&lt;$H121+ROUNDUP(($I121-$H121+1)*$L121,0),2,1),""))</x:f>
      </x:c>
      <x:c r="BM121" s="35" t="str">
        <x:f>IF(OR($A121="",$M121="Yes",$H121="",$I121=""),"",IF(AND(BM$6&gt;=$H121,BM$6&lt;=$I121),IF(BM$6&lt;$H121+ROUNDUP(($I121-$H121+1)*$L121,0),2,1),""))</x:f>
      </x:c>
      <x:c r="BN121" s="35" t="str">
        <x:f>IF(OR($A121="",$M121="Yes",$H121="",$I121=""),"",IF(AND(BN$6&gt;=$H121,BN$6&lt;=$I121),IF(BN$6&lt;$H121+ROUNDUP(($I121-$H121+1)*$L121,0),2,1),""))</x:f>
      </x:c>
      <x:c r="BO121" s="35" t="str">
        <x:f>IF(OR($A121="",$M121="Yes",$H121="",$I121=""),"",IF(AND(BO$6&gt;=$H121,BO$6&lt;=$I121),IF(BO$6&lt;$H121+ROUNDUP(($I121-$H121+1)*$L121,0),2,1),""))</x:f>
      </x:c>
      <x:c r="BP121" s="35" t="str">
        <x:f>IF(OR($A121="",$M121="Yes",$H121="",$I121=""),"",IF(AND(BP$6&gt;=$H121,BP$6&lt;=$I121),IF(BP$6&lt;$H121+ROUNDUP(($I121-$H121+1)*$L121,0),2,1),""))</x:f>
      </x:c>
      <x:c r="BQ121" s="35" t="str">
        <x:f>IF(OR($A121="",$M121="Yes",$H121="",$I121=""),"",IF(AND(BQ$6&gt;=$H121,BQ$6&lt;=$I121),IF(BQ$6&lt;$H121+ROUNDUP(($I121-$H121+1)*$L121,0),2,1),""))</x:f>
      </x:c>
      <x:c r="BR121" s="35" t="str">
        <x:f>IF(OR($A121="",$M121="Yes",$H121="",$I121=""),"",IF(AND(BR$6&gt;=$H121,BR$6&lt;=$I121),IF(BR$6&lt;$H121+ROUNDUP(($I121-$H121+1)*$L121,0),2,1),""))</x:f>
      </x:c>
      <x:c r="BS121" s="35" t="str">
        <x:f>IF(OR($A121="",$M121="Yes",$H121="",$I121=""),"",IF(AND(BS$6&gt;=$H121,BS$6&lt;=$I121),IF(BS$6&lt;$H121+ROUNDUP(($I121-$H121+1)*$L121,0),2,1),""))</x:f>
      </x:c>
      <x:c r="BT121" s="35" t="str">
        <x:f>IF(OR($A121="",$M121="Yes",$H121="",$I121=""),"",IF(AND(BT$6&gt;=$H121,BT$6&lt;=$I121),IF(BT$6&lt;$H121+ROUNDUP(($I121-$H121+1)*$L121,0),2,1),""))</x:f>
      </x:c>
      <x:c r="BU121" s="35" t="str">
        <x:f>IF(OR($A121="",$M121="Yes",$H121="",$I121=""),"",IF(AND(BU$6&gt;=$H121,BU$6&lt;=$I121),IF(BU$6&lt;$H121+ROUNDUP(($I121-$H121+1)*$L121,0),2,1),""))</x:f>
      </x:c>
      <x:c r="BV121" s="35" t="str">
        <x:f>IF(OR($A121="",$M121="Yes",$H121="",$I121=""),"",IF(AND(BV$6&gt;=$H121,BV$6&lt;=$I121),IF(BV$6&lt;$H121+ROUNDUP(($I121-$H121+1)*$L121,0),2,1),""))</x:f>
      </x:c>
      <x:c r="BW121" s="35" t="str">
        <x:f>IF(OR($A121="",$M121="Yes",$H121="",$I121=""),"",IF(AND(BW$6&gt;=$H121,BW$6&lt;=$I121),IF(BW$6&lt;$H121+ROUNDUP(($I121-$H121+1)*$L121,0),2,1),""))</x:f>
      </x:c>
      <x:c r="BX121" s="35" t="str">
        <x:f>IF(OR($A121="",$M121="Yes",$H121="",$I121=""),"",IF(AND(BX$6&gt;=$H121,BX$6&lt;=$I121),IF(BX$6&lt;$H121+ROUNDUP(($I121-$H121+1)*$L121,0),2,1),""))</x:f>
      </x:c>
      <x:c r="BY121" s="35" t="str">
        <x:f>IF(OR($A121="",$M121="Yes",$H121="",$I121=""),"",IF(AND(BY$6&gt;=$H121,BY$6&lt;=$I121),IF(BY$6&lt;$H121+ROUNDUP(($I121-$H121+1)*$L121,0),2,1),""))</x:f>
      </x:c>
      <x:c r="BZ121" s="35" t="str">
        <x:f>IF(OR($A121="",$M121="Yes",$H121="",$I121=""),"",IF(AND(BZ$6&gt;=$H121,BZ$6&lt;=$I121),IF(BZ$6&lt;$H121+ROUNDUP(($I121-$H121+1)*$L121,0),2,1),""))</x:f>
      </x:c>
      <x:c r="CA121" s="35" t="str">
        <x:f>IF(OR($A121="",$M121="Yes",$H121="",$I121=""),"",IF(AND(CA$6&gt;=$H121,CA$6&lt;=$I121),IF(CA$6&lt;$H121+ROUNDUP(($I121-$H121+1)*$L121,0),2,1),""))</x:f>
      </x:c>
    </x:row>
    <x:row r="122" ht="24" customHeight="1">
      <x:c r="A122" s="5"/>
      <x:c r="B122" s="5"/>
      <x:c r="C122" s="5"/>
      <x:c r="D122" s="5"/>
      <x:c r="E122" s="5"/>
      <x:c r="F122" s="5"/>
      <x:c r="G122" s="5"/>
      <x:c r="H122" s="10"/>
      <x:c r="I122" s="10"/>
      <x:c r="J122" s="10"/>
      <x:c r="K122" s="10"/>
      <x:c r="L122" s="11"/>
      <x:c r="M122" s="5"/>
      <x:c r="N122" s="16" t="str">
        <x:f>IF(A122="","",IF(M122="Yes","Cancelled",IF(ISBLANK(L122),"Missing %",IF(L122&gt;=1,"Completed",IF(OR(L122&gt;0,NOT(ISBLANK(J122))),"In progress","Not started")))))</x:f>
      </x:c>
      <x:c r="O122" s="16" t="str">
        <x:f>IF(OR(A122="",N122="Completed",N122="Cancelled"),"",IF(ISBLANK(I122),"Missing deadline",IF(I122&lt;'Dashboard'!$B$5,"Overdue",IF(I122='Dashboard'!$B$5,"Due today",IF(I122&lt;='Dashboard'!$B$5+'Dashboard'!$B$6,"Due soon",IF(AND(N122="Not started",H122&lt;'Dashboard'!$B$5),"Starting late",""))))))</x:f>
      </x:c>
      <x:c r="P122" s="5"/>
      <x:c r="Q122" s="16" t="str">
        <x:f>IF(A122="","",IF(COUNTIFS('Tasks &amp; Gantt'!$A$7:$A$155,A122)&gt;1,"Duplicate task ID",IF(COUNTIFS('Campaigns &amp; Budget'!$A$7:$A$8,B122)&lt;&gt;1,"Unknown campaign",IF(OR(ISBLANK(H122),ISBLANK(I122),E122="",ISBLANK(L122)),"Missing dates / PIC / %",IF(OR(L122&lt;0,L122&gt;1),"Invalid completion",IF(I122&lt;H122,"Deadline before start",IF(AND(NOT(ISBLANK(K122)),L122&lt;&gt;1),"Finish entered but not 100%",IF(AND(NOT(ISBLANK(J122)),NOT(ISBLANK(K122)),K122&lt;J122),"Finish before start",""))))))))</x:f>
      </x:c>
      <x:c r="T122" s="35" t="str">
        <x:f>IF(OR($A122="",$M122="Yes",$H122="",$I122=""),"",IF(AND(T$6&gt;=$H122,T$6&lt;=$I122),IF(T$6&lt;$H122+ROUNDUP(($I122-$H122+1)*$L122,0),2,1),""))</x:f>
      </x:c>
      <x:c r="U122" s="35" t="str">
        <x:f>IF(OR($A122="",$M122="Yes",$H122="",$I122=""),"",IF(AND(U$6&gt;=$H122,U$6&lt;=$I122),IF(U$6&lt;$H122+ROUNDUP(($I122-$H122+1)*$L122,0),2,1),""))</x:f>
      </x:c>
      <x:c r="V122" s="35" t="str">
        <x:f>IF(OR($A122="",$M122="Yes",$H122="",$I122=""),"",IF(AND(V$6&gt;=$H122,V$6&lt;=$I122),IF(V$6&lt;$H122+ROUNDUP(($I122-$H122+1)*$L122,0),2,1),""))</x:f>
      </x:c>
      <x:c r="W122" s="35" t="str">
        <x:f>IF(OR($A122="",$M122="Yes",$H122="",$I122=""),"",IF(AND(W$6&gt;=$H122,W$6&lt;=$I122),IF(W$6&lt;$H122+ROUNDUP(($I122-$H122+1)*$L122,0),2,1),""))</x:f>
      </x:c>
      <x:c r="X122" s="35" t="str">
        <x:f>IF(OR($A122="",$M122="Yes",$H122="",$I122=""),"",IF(AND(X$6&gt;=$H122,X$6&lt;=$I122),IF(X$6&lt;$H122+ROUNDUP(($I122-$H122+1)*$L122,0),2,1),""))</x:f>
      </x:c>
      <x:c r="Y122" s="35" t="str">
        <x:f>IF(OR($A122="",$M122="Yes",$H122="",$I122=""),"",IF(AND(Y$6&gt;=$H122,Y$6&lt;=$I122),IF(Y$6&lt;$H122+ROUNDUP(($I122-$H122+1)*$L122,0),2,1),""))</x:f>
      </x:c>
      <x:c r="Z122" s="35" t="str">
        <x:f>IF(OR($A122="",$M122="Yes",$H122="",$I122=""),"",IF(AND(Z$6&gt;=$H122,Z$6&lt;=$I122),IF(Z$6&lt;$H122+ROUNDUP(($I122-$H122+1)*$L122,0),2,1),""))</x:f>
      </x:c>
      <x:c r="AA122" s="35" t="str">
        <x:f>IF(OR($A122="",$M122="Yes",$H122="",$I122=""),"",IF(AND(AA$6&gt;=$H122,AA$6&lt;=$I122),IF(AA$6&lt;$H122+ROUNDUP(($I122-$H122+1)*$L122,0),2,1),""))</x:f>
      </x:c>
      <x:c r="AB122" s="35" t="str">
        <x:f>IF(OR($A122="",$M122="Yes",$H122="",$I122=""),"",IF(AND(AB$6&gt;=$H122,AB$6&lt;=$I122),IF(AB$6&lt;$H122+ROUNDUP(($I122-$H122+1)*$L122,0),2,1),""))</x:f>
      </x:c>
      <x:c r="AC122" s="35" t="str">
        <x:f>IF(OR($A122="",$M122="Yes",$H122="",$I122=""),"",IF(AND(AC$6&gt;=$H122,AC$6&lt;=$I122),IF(AC$6&lt;$H122+ROUNDUP(($I122-$H122+1)*$L122,0),2,1),""))</x:f>
      </x:c>
      <x:c r="AD122" s="35" t="str">
        <x:f>IF(OR($A122="",$M122="Yes",$H122="",$I122=""),"",IF(AND(AD$6&gt;=$H122,AD$6&lt;=$I122),IF(AD$6&lt;$H122+ROUNDUP(($I122-$H122+1)*$L122,0),2,1),""))</x:f>
      </x:c>
      <x:c r="AE122" s="35" t="str">
        <x:f>IF(OR($A122="",$M122="Yes",$H122="",$I122=""),"",IF(AND(AE$6&gt;=$H122,AE$6&lt;=$I122),IF(AE$6&lt;$H122+ROUNDUP(($I122-$H122+1)*$L122,0),2,1),""))</x:f>
      </x:c>
      <x:c r="AF122" s="35" t="str">
        <x:f>IF(OR($A122="",$M122="Yes",$H122="",$I122=""),"",IF(AND(AF$6&gt;=$H122,AF$6&lt;=$I122),IF(AF$6&lt;$H122+ROUNDUP(($I122-$H122+1)*$L122,0),2,1),""))</x:f>
      </x:c>
      <x:c r="AG122" s="35" t="str">
        <x:f>IF(OR($A122="",$M122="Yes",$H122="",$I122=""),"",IF(AND(AG$6&gt;=$H122,AG$6&lt;=$I122),IF(AG$6&lt;$H122+ROUNDUP(($I122-$H122+1)*$L122,0),2,1),""))</x:f>
      </x:c>
      <x:c r="AH122" s="35" t="str">
        <x:f>IF(OR($A122="",$M122="Yes",$H122="",$I122=""),"",IF(AND(AH$6&gt;=$H122,AH$6&lt;=$I122),IF(AH$6&lt;$H122+ROUNDUP(($I122-$H122+1)*$L122,0),2,1),""))</x:f>
      </x:c>
      <x:c r="AI122" s="35" t="str">
        <x:f>IF(OR($A122="",$M122="Yes",$H122="",$I122=""),"",IF(AND(AI$6&gt;=$H122,AI$6&lt;=$I122),IF(AI$6&lt;$H122+ROUNDUP(($I122-$H122+1)*$L122,0),2,1),""))</x:f>
      </x:c>
      <x:c r="AJ122" s="35" t="str">
        <x:f>IF(OR($A122="",$M122="Yes",$H122="",$I122=""),"",IF(AND(AJ$6&gt;=$H122,AJ$6&lt;=$I122),IF(AJ$6&lt;$H122+ROUNDUP(($I122-$H122+1)*$L122,0),2,1),""))</x:f>
      </x:c>
      <x:c r="AK122" s="35" t="str">
        <x:f>IF(OR($A122="",$M122="Yes",$H122="",$I122=""),"",IF(AND(AK$6&gt;=$H122,AK$6&lt;=$I122),IF(AK$6&lt;$H122+ROUNDUP(($I122-$H122+1)*$L122,0),2,1),""))</x:f>
      </x:c>
      <x:c r="AL122" s="35" t="str">
        <x:f>IF(OR($A122="",$M122="Yes",$H122="",$I122=""),"",IF(AND(AL$6&gt;=$H122,AL$6&lt;=$I122),IF(AL$6&lt;$H122+ROUNDUP(($I122-$H122+1)*$L122,0),2,1),""))</x:f>
      </x:c>
      <x:c r="AM122" s="35" t="str">
        <x:f>IF(OR($A122="",$M122="Yes",$H122="",$I122=""),"",IF(AND(AM$6&gt;=$H122,AM$6&lt;=$I122),IF(AM$6&lt;$H122+ROUNDUP(($I122-$H122+1)*$L122,0),2,1),""))</x:f>
      </x:c>
      <x:c r="AN122" s="35" t="str">
        <x:f>IF(OR($A122="",$M122="Yes",$H122="",$I122=""),"",IF(AND(AN$6&gt;=$H122,AN$6&lt;=$I122),IF(AN$6&lt;$H122+ROUNDUP(($I122-$H122+1)*$L122,0),2,1),""))</x:f>
      </x:c>
      <x:c r="AO122" s="35" t="str">
        <x:f>IF(OR($A122="",$M122="Yes",$H122="",$I122=""),"",IF(AND(AO$6&gt;=$H122,AO$6&lt;=$I122),IF(AO$6&lt;$H122+ROUNDUP(($I122-$H122+1)*$L122,0),2,1),""))</x:f>
      </x:c>
      <x:c r="AP122" s="35" t="str">
        <x:f>IF(OR($A122="",$M122="Yes",$H122="",$I122=""),"",IF(AND(AP$6&gt;=$H122,AP$6&lt;=$I122),IF(AP$6&lt;$H122+ROUNDUP(($I122-$H122+1)*$L122,0),2,1),""))</x:f>
      </x:c>
      <x:c r="AQ122" s="35" t="str">
        <x:f>IF(OR($A122="",$M122="Yes",$H122="",$I122=""),"",IF(AND(AQ$6&gt;=$H122,AQ$6&lt;=$I122),IF(AQ$6&lt;$H122+ROUNDUP(($I122-$H122+1)*$L122,0),2,1),""))</x:f>
      </x:c>
      <x:c r="AR122" s="35" t="str">
        <x:f>IF(OR($A122="",$M122="Yes",$H122="",$I122=""),"",IF(AND(AR$6&gt;=$H122,AR$6&lt;=$I122),IF(AR$6&lt;$H122+ROUNDUP(($I122-$H122+1)*$L122,0),2,1),""))</x:f>
      </x:c>
      <x:c r="AS122" s="35" t="str">
        <x:f>IF(OR($A122="",$M122="Yes",$H122="",$I122=""),"",IF(AND(AS$6&gt;=$H122,AS$6&lt;=$I122),IF(AS$6&lt;$H122+ROUNDUP(($I122-$H122+1)*$L122,0),2,1),""))</x:f>
      </x:c>
      <x:c r="AT122" s="35" t="str">
        <x:f>IF(OR($A122="",$M122="Yes",$H122="",$I122=""),"",IF(AND(AT$6&gt;=$H122,AT$6&lt;=$I122),IF(AT$6&lt;$H122+ROUNDUP(($I122-$H122+1)*$L122,0),2,1),""))</x:f>
      </x:c>
      <x:c r="AU122" s="35" t="str">
        <x:f>IF(OR($A122="",$M122="Yes",$H122="",$I122=""),"",IF(AND(AU$6&gt;=$H122,AU$6&lt;=$I122),IF(AU$6&lt;$H122+ROUNDUP(($I122-$H122+1)*$L122,0),2,1),""))</x:f>
      </x:c>
      <x:c r="AV122" s="35" t="str">
        <x:f>IF(OR($A122="",$M122="Yes",$H122="",$I122=""),"",IF(AND(AV$6&gt;=$H122,AV$6&lt;=$I122),IF(AV$6&lt;$H122+ROUNDUP(($I122-$H122+1)*$L122,0),2,1),""))</x:f>
      </x:c>
      <x:c r="AW122" s="35" t="str">
        <x:f>IF(OR($A122="",$M122="Yes",$H122="",$I122=""),"",IF(AND(AW$6&gt;=$H122,AW$6&lt;=$I122),IF(AW$6&lt;$H122+ROUNDUP(($I122-$H122+1)*$L122,0),2,1),""))</x:f>
      </x:c>
      <x:c r="AX122" s="35" t="str">
        <x:f>IF(OR($A122="",$M122="Yes",$H122="",$I122=""),"",IF(AND(AX$6&gt;=$H122,AX$6&lt;=$I122),IF(AX$6&lt;$H122+ROUNDUP(($I122-$H122+1)*$L122,0),2,1),""))</x:f>
      </x:c>
      <x:c r="AY122" s="35" t="str">
        <x:f>IF(OR($A122="",$M122="Yes",$H122="",$I122=""),"",IF(AND(AY$6&gt;=$H122,AY$6&lt;=$I122),IF(AY$6&lt;$H122+ROUNDUP(($I122-$H122+1)*$L122,0),2,1),""))</x:f>
      </x:c>
      <x:c r="AZ122" s="35" t="str">
        <x:f>IF(OR($A122="",$M122="Yes",$H122="",$I122=""),"",IF(AND(AZ$6&gt;=$H122,AZ$6&lt;=$I122),IF(AZ$6&lt;$H122+ROUNDUP(($I122-$H122+1)*$L122,0),2,1),""))</x:f>
      </x:c>
      <x:c r="BA122" s="35" t="str">
        <x:f>IF(OR($A122="",$M122="Yes",$H122="",$I122=""),"",IF(AND(BA$6&gt;=$H122,BA$6&lt;=$I122),IF(BA$6&lt;$H122+ROUNDUP(($I122-$H122+1)*$L122,0),2,1),""))</x:f>
      </x:c>
      <x:c r="BB122" s="35" t="str">
        <x:f>IF(OR($A122="",$M122="Yes",$H122="",$I122=""),"",IF(AND(BB$6&gt;=$H122,BB$6&lt;=$I122),IF(BB$6&lt;$H122+ROUNDUP(($I122-$H122+1)*$L122,0),2,1),""))</x:f>
      </x:c>
      <x:c r="BC122" s="35" t="str">
        <x:f>IF(OR($A122="",$M122="Yes",$H122="",$I122=""),"",IF(AND(BC$6&gt;=$H122,BC$6&lt;=$I122),IF(BC$6&lt;$H122+ROUNDUP(($I122-$H122+1)*$L122,0),2,1),""))</x:f>
      </x:c>
      <x:c r="BD122" s="35" t="str">
        <x:f>IF(OR($A122="",$M122="Yes",$H122="",$I122=""),"",IF(AND(BD$6&gt;=$H122,BD$6&lt;=$I122),IF(BD$6&lt;$H122+ROUNDUP(($I122-$H122+1)*$L122,0),2,1),""))</x:f>
      </x:c>
      <x:c r="BE122" s="35" t="str">
        <x:f>IF(OR($A122="",$M122="Yes",$H122="",$I122=""),"",IF(AND(BE$6&gt;=$H122,BE$6&lt;=$I122),IF(BE$6&lt;$H122+ROUNDUP(($I122-$H122+1)*$L122,0),2,1),""))</x:f>
      </x:c>
      <x:c r="BF122" s="35" t="str">
        <x:f>IF(OR($A122="",$M122="Yes",$H122="",$I122=""),"",IF(AND(BF$6&gt;=$H122,BF$6&lt;=$I122),IF(BF$6&lt;$H122+ROUNDUP(($I122-$H122+1)*$L122,0),2,1),""))</x:f>
      </x:c>
      <x:c r="BG122" s="35" t="str">
        <x:f>IF(OR($A122="",$M122="Yes",$H122="",$I122=""),"",IF(AND(BG$6&gt;=$H122,BG$6&lt;=$I122),IF(BG$6&lt;$H122+ROUNDUP(($I122-$H122+1)*$L122,0),2,1),""))</x:f>
      </x:c>
      <x:c r="BH122" s="35" t="str">
        <x:f>IF(OR($A122="",$M122="Yes",$H122="",$I122=""),"",IF(AND(BH$6&gt;=$H122,BH$6&lt;=$I122),IF(BH$6&lt;$H122+ROUNDUP(($I122-$H122+1)*$L122,0),2,1),""))</x:f>
      </x:c>
      <x:c r="BI122" s="35" t="str">
        <x:f>IF(OR($A122="",$M122="Yes",$H122="",$I122=""),"",IF(AND(BI$6&gt;=$H122,BI$6&lt;=$I122),IF(BI$6&lt;$H122+ROUNDUP(($I122-$H122+1)*$L122,0),2,1),""))</x:f>
      </x:c>
      <x:c r="BJ122" s="35" t="str">
        <x:f>IF(OR($A122="",$M122="Yes",$H122="",$I122=""),"",IF(AND(BJ$6&gt;=$H122,BJ$6&lt;=$I122),IF(BJ$6&lt;$H122+ROUNDUP(($I122-$H122+1)*$L122,0),2,1),""))</x:f>
      </x:c>
      <x:c r="BK122" s="35" t="str">
        <x:f>IF(OR($A122="",$M122="Yes",$H122="",$I122=""),"",IF(AND(BK$6&gt;=$H122,BK$6&lt;=$I122),IF(BK$6&lt;$H122+ROUNDUP(($I122-$H122+1)*$L122,0),2,1),""))</x:f>
      </x:c>
      <x:c r="BL122" s="35" t="str">
        <x:f>IF(OR($A122="",$M122="Yes",$H122="",$I122=""),"",IF(AND(BL$6&gt;=$H122,BL$6&lt;=$I122),IF(BL$6&lt;$H122+ROUNDUP(($I122-$H122+1)*$L122,0),2,1),""))</x:f>
      </x:c>
      <x:c r="BM122" s="35" t="str">
        <x:f>IF(OR($A122="",$M122="Yes",$H122="",$I122=""),"",IF(AND(BM$6&gt;=$H122,BM$6&lt;=$I122),IF(BM$6&lt;$H122+ROUNDUP(($I122-$H122+1)*$L122,0),2,1),""))</x:f>
      </x:c>
      <x:c r="BN122" s="35" t="str">
        <x:f>IF(OR($A122="",$M122="Yes",$H122="",$I122=""),"",IF(AND(BN$6&gt;=$H122,BN$6&lt;=$I122),IF(BN$6&lt;$H122+ROUNDUP(($I122-$H122+1)*$L122,0),2,1),""))</x:f>
      </x:c>
      <x:c r="BO122" s="35" t="str">
        <x:f>IF(OR($A122="",$M122="Yes",$H122="",$I122=""),"",IF(AND(BO$6&gt;=$H122,BO$6&lt;=$I122),IF(BO$6&lt;$H122+ROUNDUP(($I122-$H122+1)*$L122,0),2,1),""))</x:f>
      </x:c>
      <x:c r="BP122" s="35" t="str">
        <x:f>IF(OR($A122="",$M122="Yes",$H122="",$I122=""),"",IF(AND(BP$6&gt;=$H122,BP$6&lt;=$I122),IF(BP$6&lt;$H122+ROUNDUP(($I122-$H122+1)*$L122,0),2,1),""))</x:f>
      </x:c>
      <x:c r="BQ122" s="35" t="str">
        <x:f>IF(OR($A122="",$M122="Yes",$H122="",$I122=""),"",IF(AND(BQ$6&gt;=$H122,BQ$6&lt;=$I122),IF(BQ$6&lt;$H122+ROUNDUP(($I122-$H122+1)*$L122,0),2,1),""))</x:f>
      </x:c>
      <x:c r="BR122" s="35" t="str">
        <x:f>IF(OR($A122="",$M122="Yes",$H122="",$I122=""),"",IF(AND(BR$6&gt;=$H122,BR$6&lt;=$I122),IF(BR$6&lt;$H122+ROUNDUP(($I122-$H122+1)*$L122,0),2,1),""))</x:f>
      </x:c>
      <x:c r="BS122" s="35" t="str">
        <x:f>IF(OR($A122="",$M122="Yes",$H122="",$I122=""),"",IF(AND(BS$6&gt;=$H122,BS$6&lt;=$I122),IF(BS$6&lt;$H122+ROUNDUP(($I122-$H122+1)*$L122,0),2,1),""))</x:f>
      </x:c>
      <x:c r="BT122" s="35" t="str">
        <x:f>IF(OR($A122="",$M122="Yes",$H122="",$I122=""),"",IF(AND(BT$6&gt;=$H122,BT$6&lt;=$I122),IF(BT$6&lt;$H122+ROUNDUP(($I122-$H122+1)*$L122,0),2,1),""))</x:f>
      </x:c>
      <x:c r="BU122" s="35" t="str">
        <x:f>IF(OR($A122="",$M122="Yes",$H122="",$I122=""),"",IF(AND(BU$6&gt;=$H122,BU$6&lt;=$I122),IF(BU$6&lt;$H122+ROUNDUP(($I122-$H122+1)*$L122,0),2,1),""))</x:f>
      </x:c>
      <x:c r="BV122" s="35" t="str">
        <x:f>IF(OR($A122="",$M122="Yes",$H122="",$I122=""),"",IF(AND(BV$6&gt;=$H122,BV$6&lt;=$I122),IF(BV$6&lt;$H122+ROUNDUP(($I122-$H122+1)*$L122,0),2,1),""))</x:f>
      </x:c>
      <x:c r="BW122" s="35" t="str">
        <x:f>IF(OR($A122="",$M122="Yes",$H122="",$I122=""),"",IF(AND(BW$6&gt;=$H122,BW$6&lt;=$I122),IF(BW$6&lt;$H122+ROUNDUP(($I122-$H122+1)*$L122,0),2,1),""))</x:f>
      </x:c>
      <x:c r="BX122" s="35" t="str">
        <x:f>IF(OR($A122="",$M122="Yes",$H122="",$I122=""),"",IF(AND(BX$6&gt;=$H122,BX$6&lt;=$I122),IF(BX$6&lt;$H122+ROUNDUP(($I122-$H122+1)*$L122,0),2,1),""))</x:f>
      </x:c>
      <x:c r="BY122" s="35" t="str">
        <x:f>IF(OR($A122="",$M122="Yes",$H122="",$I122=""),"",IF(AND(BY$6&gt;=$H122,BY$6&lt;=$I122),IF(BY$6&lt;$H122+ROUNDUP(($I122-$H122+1)*$L122,0),2,1),""))</x:f>
      </x:c>
      <x:c r="BZ122" s="35" t="str">
        <x:f>IF(OR($A122="",$M122="Yes",$H122="",$I122=""),"",IF(AND(BZ$6&gt;=$H122,BZ$6&lt;=$I122),IF(BZ$6&lt;$H122+ROUNDUP(($I122-$H122+1)*$L122,0),2,1),""))</x:f>
      </x:c>
      <x:c r="CA122" s="35" t="str">
        <x:f>IF(OR($A122="",$M122="Yes",$H122="",$I122=""),"",IF(AND(CA$6&gt;=$H122,CA$6&lt;=$I122),IF(CA$6&lt;$H122+ROUNDUP(($I122-$H122+1)*$L122,0),2,1),""))</x:f>
      </x:c>
    </x:row>
    <x:row r="123" ht="24" customHeight="1">
      <x:c r="A123" s="5"/>
      <x:c r="B123" s="5"/>
      <x:c r="C123" s="5"/>
      <x:c r="D123" s="5"/>
      <x:c r="E123" s="5"/>
      <x:c r="F123" s="5"/>
      <x:c r="G123" s="5"/>
      <x:c r="H123" s="10"/>
      <x:c r="I123" s="10"/>
      <x:c r="J123" s="10"/>
      <x:c r="K123" s="10"/>
      <x:c r="L123" s="11"/>
      <x:c r="M123" s="5"/>
      <x:c r="N123" s="16" t="str">
        <x:f>IF(A123="","",IF(M123="Yes","Cancelled",IF(ISBLANK(L123),"Missing %",IF(L123&gt;=1,"Completed",IF(OR(L123&gt;0,NOT(ISBLANK(J123))),"In progress","Not started")))))</x:f>
      </x:c>
      <x:c r="O123" s="16" t="str">
        <x:f>IF(OR(A123="",N123="Completed",N123="Cancelled"),"",IF(ISBLANK(I123),"Missing deadline",IF(I123&lt;'Dashboard'!$B$5,"Overdue",IF(I123='Dashboard'!$B$5,"Due today",IF(I123&lt;='Dashboard'!$B$5+'Dashboard'!$B$6,"Due soon",IF(AND(N123="Not started",H123&lt;'Dashboard'!$B$5),"Starting late",""))))))</x:f>
      </x:c>
      <x:c r="P123" s="5"/>
      <x:c r="Q123" s="16" t="str">
        <x:f>IF(A123="","",IF(COUNTIFS('Tasks &amp; Gantt'!$A$7:$A$155,A123)&gt;1,"Duplicate task ID",IF(COUNTIFS('Campaigns &amp; Budget'!$A$7:$A$8,B123)&lt;&gt;1,"Unknown campaign",IF(OR(ISBLANK(H123),ISBLANK(I123),E123="",ISBLANK(L123)),"Missing dates / PIC / %",IF(OR(L123&lt;0,L123&gt;1),"Invalid completion",IF(I123&lt;H123,"Deadline before start",IF(AND(NOT(ISBLANK(K123)),L123&lt;&gt;1),"Finish entered but not 100%",IF(AND(NOT(ISBLANK(J123)),NOT(ISBLANK(K123)),K123&lt;J123),"Finish before start",""))))))))</x:f>
      </x:c>
      <x:c r="T123" s="35" t="str">
        <x:f>IF(OR($A123="",$M123="Yes",$H123="",$I123=""),"",IF(AND(T$6&gt;=$H123,T$6&lt;=$I123),IF(T$6&lt;$H123+ROUNDUP(($I123-$H123+1)*$L123,0),2,1),""))</x:f>
      </x:c>
      <x:c r="U123" s="35" t="str">
        <x:f>IF(OR($A123="",$M123="Yes",$H123="",$I123=""),"",IF(AND(U$6&gt;=$H123,U$6&lt;=$I123),IF(U$6&lt;$H123+ROUNDUP(($I123-$H123+1)*$L123,0),2,1),""))</x:f>
      </x:c>
      <x:c r="V123" s="35" t="str">
        <x:f>IF(OR($A123="",$M123="Yes",$H123="",$I123=""),"",IF(AND(V$6&gt;=$H123,V$6&lt;=$I123),IF(V$6&lt;$H123+ROUNDUP(($I123-$H123+1)*$L123,0),2,1),""))</x:f>
      </x:c>
      <x:c r="W123" s="35" t="str">
        <x:f>IF(OR($A123="",$M123="Yes",$H123="",$I123=""),"",IF(AND(W$6&gt;=$H123,W$6&lt;=$I123),IF(W$6&lt;$H123+ROUNDUP(($I123-$H123+1)*$L123,0),2,1),""))</x:f>
      </x:c>
      <x:c r="X123" s="35" t="str">
        <x:f>IF(OR($A123="",$M123="Yes",$H123="",$I123=""),"",IF(AND(X$6&gt;=$H123,X$6&lt;=$I123),IF(X$6&lt;$H123+ROUNDUP(($I123-$H123+1)*$L123,0),2,1),""))</x:f>
      </x:c>
      <x:c r="Y123" s="35" t="str">
        <x:f>IF(OR($A123="",$M123="Yes",$H123="",$I123=""),"",IF(AND(Y$6&gt;=$H123,Y$6&lt;=$I123),IF(Y$6&lt;$H123+ROUNDUP(($I123-$H123+1)*$L123,0),2,1),""))</x:f>
      </x:c>
      <x:c r="Z123" s="35" t="str">
        <x:f>IF(OR($A123="",$M123="Yes",$H123="",$I123=""),"",IF(AND(Z$6&gt;=$H123,Z$6&lt;=$I123),IF(Z$6&lt;$H123+ROUNDUP(($I123-$H123+1)*$L123,0),2,1),""))</x:f>
      </x:c>
      <x:c r="AA123" s="35" t="str">
        <x:f>IF(OR($A123="",$M123="Yes",$H123="",$I123=""),"",IF(AND(AA$6&gt;=$H123,AA$6&lt;=$I123),IF(AA$6&lt;$H123+ROUNDUP(($I123-$H123+1)*$L123,0),2,1),""))</x:f>
      </x:c>
      <x:c r="AB123" s="35" t="str">
        <x:f>IF(OR($A123="",$M123="Yes",$H123="",$I123=""),"",IF(AND(AB$6&gt;=$H123,AB$6&lt;=$I123),IF(AB$6&lt;$H123+ROUNDUP(($I123-$H123+1)*$L123,0),2,1),""))</x:f>
      </x:c>
      <x:c r="AC123" s="35" t="str">
        <x:f>IF(OR($A123="",$M123="Yes",$H123="",$I123=""),"",IF(AND(AC$6&gt;=$H123,AC$6&lt;=$I123),IF(AC$6&lt;$H123+ROUNDUP(($I123-$H123+1)*$L123,0),2,1),""))</x:f>
      </x:c>
      <x:c r="AD123" s="35" t="str">
        <x:f>IF(OR($A123="",$M123="Yes",$H123="",$I123=""),"",IF(AND(AD$6&gt;=$H123,AD$6&lt;=$I123),IF(AD$6&lt;$H123+ROUNDUP(($I123-$H123+1)*$L123,0),2,1),""))</x:f>
      </x:c>
      <x:c r="AE123" s="35" t="str">
        <x:f>IF(OR($A123="",$M123="Yes",$H123="",$I123=""),"",IF(AND(AE$6&gt;=$H123,AE$6&lt;=$I123),IF(AE$6&lt;$H123+ROUNDUP(($I123-$H123+1)*$L123,0),2,1),""))</x:f>
      </x:c>
      <x:c r="AF123" s="35" t="str">
        <x:f>IF(OR($A123="",$M123="Yes",$H123="",$I123=""),"",IF(AND(AF$6&gt;=$H123,AF$6&lt;=$I123),IF(AF$6&lt;$H123+ROUNDUP(($I123-$H123+1)*$L123,0),2,1),""))</x:f>
      </x:c>
      <x:c r="AG123" s="35" t="str">
        <x:f>IF(OR($A123="",$M123="Yes",$H123="",$I123=""),"",IF(AND(AG$6&gt;=$H123,AG$6&lt;=$I123),IF(AG$6&lt;$H123+ROUNDUP(($I123-$H123+1)*$L123,0),2,1),""))</x:f>
      </x:c>
      <x:c r="AH123" s="35" t="str">
        <x:f>IF(OR($A123="",$M123="Yes",$H123="",$I123=""),"",IF(AND(AH$6&gt;=$H123,AH$6&lt;=$I123),IF(AH$6&lt;$H123+ROUNDUP(($I123-$H123+1)*$L123,0),2,1),""))</x:f>
      </x:c>
      <x:c r="AI123" s="35" t="str">
        <x:f>IF(OR($A123="",$M123="Yes",$H123="",$I123=""),"",IF(AND(AI$6&gt;=$H123,AI$6&lt;=$I123),IF(AI$6&lt;$H123+ROUNDUP(($I123-$H123+1)*$L123,0),2,1),""))</x:f>
      </x:c>
      <x:c r="AJ123" s="35" t="str">
        <x:f>IF(OR($A123="",$M123="Yes",$H123="",$I123=""),"",IF(AND(AJ$6&gt;=$H123,AJ$6&lt;=$I123),IF(AJ$6&lt;$H123+ROUNDUP(($I123-$H123+1)*$L123,0),2,1),""))</x:f>
      </x:c>
      <x:c r="AK123" s="35" t="str">
        <x:f>IF(OR($A123="",$M123="Yes",$H123="",$I123=""),"",IF(AND(AK$6&gt;=$H123,AK$6&lt;=$I123),IF(AK$6&lt;$H123+ROUNDUP(($I123-$H123+1)*$L123,0),2,1),""))</x:f>
      </x:c>
      <x:c r="AL123" s="35" t="str">
        <x:f>IF(OR($A123="",$M123="Yes",$H123="",$I123=""),"",IF(AND(AL$6&gt;=$H123,AL$6&lt;=$I123),IF(AL$6&lt;$H123+ROUNDUP(($I123-$H123+1)*$L123,0),2,1),""))</x:f>
      </x:c>
      <x:c r="AM123" s="35" t="str">
        <x:f>IF(OR($A123="",$M123="Yes",$H123="",$I123=""),"",IF(AND(AM$6&gt;=$H123,AM$6&lt;=$I123),IF(AM$6&lt;$H123+ROUNDUP(($I123-$H123+1)*$L123,0),2,1),""))</x:f>
      </x:c>
      <x:c r="AN123" s="35" t="str">
        <x:f>IF(OR($A123="",$M123="Yes",$H123="",$I123=""),"",IF(AND(AN$6&gt;=$H123,AN$6&lt;=$I123),IF(AN$6&lt;$H123+ROUNDUP(($I123-$H123+1)*$L123,0),2,1),""))</x:f>
      </x:c>
      <x:c r="AO123" s="35" t="str">
        <x:f>IF(OR($A123="",$M123="Yes",$H123="",$I123=""),"",IF(AND(AO$6&gt;=$H123,AO$6&lt;=$I123),IF(AO$6&lt;$H123+ROUNDUP(($I123-$H123+1)*$L123,0),2,1),""))</x:f>
      </x:c>
      <x:c r="AP123" s="35" t="str">
        <x:f>IF(OR($A123="",$M123="Yes",$H123="",$I123=""),"",IF(AND(AP$6&gt;=$H123,AP$6&lt;=$I123),IF(AP$6&lt;$H123+ROUNDUP(($I123-$H123+1)*$L123,0),2,1),""))</x:f>
      </x:c>
      <x:c r="AQ123" s="35" t="str">
        <x:f>IF(OR($A123="",$M123="Yes",$H123="",$I123=""),"",IF(AND(AQ$6&gt;=$H123,AQ$6&lt;=$I123),IF(AQ$6&lt;$H123+ROUNDUP(($I123-$H123+1)*$L123,0),2,1),""))</x:f>
      </x:c>
      <x:c r="AR123" s="35" t="str">
        <x:f>IF(OR($A123="",$M123="Yes",$H123="",$I123=""),"",IF(AND(AR$6&gt;=$H123,AR$6&lt;=$I123),IF(AR$6&lt;$H123+ROUNDUP(($I123-$H123+1)*$L123,0),2,1),""))</x:f>
      </x:c>
      <x:c r="AS123" s="35" t="str">
        <x:f>IF(OR($A123="",$M123="Yes",$H123="",$I123=""),"",IF(AND(AS$6&gt;=$H123,AS$6&lt;=$I123),IF(AS$6&lt;$H123+ROUNDUP(($I123-$H123+1)*$L123,0),2,1),""))</x:f>
      </x:c>
      <x:c r="AT123" s="35" t="str">
        <x:f>IF(OR($A123="",$M123="Yes",$H123="",$I123=""),"",IF(AND(AT$6&gt;=$H123,AT$6&lt;=$I123),IF(AT$6&lt;$H123+ROUNDUP(($I123-$H123+1)*$L123,0),2,1),""))</x:f>
      </x:c>
      <x:c r="AU123" s="35" t="str">
        <x:f>IF(OR($A123="",$M123="Yes",$H123="",$I123=""),"",IF(AND(AU$6&gt;=$H123,AU$6&lt;=$I123),IF(AU$6&lt;$H123+ROUNDUP(($I123-$H123+1)*$L123,0),2,1),""))</x:f>
      </x:c>
      <x:c r="AV123" s="35" t="str">
        <x:f>IF(OR($A123="",$M123="Yes",$H123="",$I123=""),"",IF(AND(AV$6&gt;=$H123,AV$6&lt;=$I123),IF(AV$6&lt;$H123+ROUNDUP(($I123-$H123+1)*$L123,0),2,1),""))</x:f>
      </x:c>
      <x:c r="AW123" s="35" t="str">
        <x:f>IF(OR($A123="",$M123="Yes",$H123="",$I123=""),"",IF(AND(AW$6&gt;=$H123,AW$6&lt;=$I123),IF(AW$6&lt;$H123+ROUNDUP(($I123-$H123+1)*$L123,0),2,1),""))</x:f>
      </x:c>
      <x:c r="AX123" s="35" t="str">
        <x:f>IF(OR($A123="",$M123="Yes",$H123="",$I123=""),"",IF(AND(AX$6&gt;=$H123,AX$6&lt;=$I123),IF(AX$6&lt;$H123+ROUNDUP(($I123-$H123+1)*$L123,0),2,1),""))</x:f>
      </x:c>
      <x:c r="AY123" s="35" t="str">
        <x:f>IF(OR($A123="",$M123="Yes",$H123="",$I123=""),"",IF(AND(AY$6&gt;=$H123,AY$6&lt;=$I123),IF(AY$6&lt;$H123+ROUNDUP(($I123-$H123+1)*$L123,0),2,1),""))</x:f>
      </x:c>
      <x:c r="AZ123" s="35" t="str">
        <x:f>IF(OR($A123="",$M123="Yes",$H123="",$I123=""),"",IF(AND(AZ$6&gt;=$H123,AZ$6&lt;=$I123),IF(AZ$6&lt;$H123+ROUNDUP(($I123-$H123+1)*$L123,0),2,1),""))</x:f>
      </x:c>
      <x:c r="BA123" s="35" t="str">
        <x:f>IF(OR($A123="",$M123="Yes",$H123="",$I123=""),"",IF(AND(BA$6&gt;=$H123,BA$6&lt;=$I123),IF(BA$6&lt;$H123+ROUNDUP(($I123-$H123+1)*$L123,0),2,1),""))</x:f>
      </x:c>
      <x:c r="BB123" s="35" t="str">
        <x:f>IF(OR($A123="",$M123="Yes",$H123="",$I123=""),"",IF(AND(BB$6&gt;=$H123,BB$6&lt;=$I123),IF(BB$6&lt;$H123+ROUNDUP(($I123-$H123+1)*$L123,0),2,1),""))</x:f>
      </x:c>
      <x:c r="BC123" s="35" t="str">
        <x:f>IF(OR($A123="",$M123="Yes",$H123="",$I123=""),"",IF(AND(BC$6&gt;=$H123,BC$6&lt;=$I123),IF(BC$6&lt;$H123+ROUNDUP(($I123-$H123+1)*$L123,0),2,1),""))</x:f>
      </x:c>
      <x:c r="BD123" s="35" t="str">
        <x:f>IF(OR($A123="",$M123="Yes",$H123="",$I123=""),"",IF(AND(BD$6&gt;=$H123,BD$6&lt;=$I123),IF(BD$6&lt;$H123+ROUNDUP(($I123-$H123+1)*$L123,0),2,1),""))</x:f>
      </x:c>
      <x:c r="BE123" s="35" t="str">
        <x:f>IF(OR($A123="",$M123="Yes",$H123="",$I123=""),"",IF(AND(BE$6&gt;=$H123,BE$6&lt;=$I123),IF(BE$6&lt;$H123+ROUNDUP(($I123-$H123+1)*$L123,0),2,1),""))</x:f>
      </x:c>
      <x:c r="BF123" s="35" t="str">
        <x:f>IF(OR($A123="",$M123="Yes",$H123="",$I123=""),"",IF(AND(BF$6&gt;=$H123,BF$6&lt;=$I123),IF(BF$6&lt;$H123+ROUNDUP(($I123-$H123+1)*$L123,0),2,1),""))</x:f>
      </x:c>
      <x:c r="BG123" s="35" t="str">
        <x:f>IF(OR($A123="",$M123="Yes",$H123="",$I123=""),"",IF(AND(BG$6&gt;=$H123,BG$6&lt;=$I123),IF(BG$6&lt;$H123+ROUNDUP(($I123-$H123+1)*$L123,0),2,1),""))</x:f>
      </x:c>
      <x:c r="BH123" s="35" t="str">
        <x:f>IF(OR($A123="",$M123="Yes",$H123="",$I123=""),"",IF(AND(BH$6&gt;=$H123,BH$6&lt;=$I123),IF(BH$6&lt;$H123+ROUNDUP(($I123-$H123+1)*$L123,0),2,1),""))</x:f>
      </x:c>
      <x:c r="BI123" s="35" t="str">
        <x:f>IF(OR($A123="",$M123="Yes",$H123="",$I123=""),"",IF(AND(BI$6&gt;=$H123,BI$6&lt;=$I123),IF(BI$6&lt;$H123+ROUNDUP(($I123-$H123+1)*$L123,0),2,1),""))</x:f>
      </x:c>
      <x:c r="BJ123" s="35" t="str">
        <x:f>IF(OR($A123="",$M123="Yes",$H123="",$I123=""),"",IF(AND(BJ$6&gt;=$H123,BJ$6&lt;=$I123),IF(BJ$6&lt;$H123+ROUNDUP(($I123-$H123+1)*$L123,0),2,1),""))</x:f>
      </x:c>
      <x:c r="BK123" s="35" t="str">
        <x:f>IF(OR($A123="",$M123="Yes",$H123="",$I123=""),"",IF(AND(BK$6&gt;=$H123,BK$6&lt;=$I123),IF(BK$6&lt;$H123+ROUNDUP(($I123-$H123+1)*$L123,0),2,1),""))</x:f>
      </x:c>
      <x:c r="BL123" s="35" t="str">
        <x:f>IF(OR($A123="",$M123="Yes",$H123="",$I123=""),"",IF(AND(BL$6&gt;=$H123,BL$6&lt;=$I123),IF(BL$6&lt;$H123+ROUNDUP(($I123-$H123+1)*$L123,0),2,1),""))</x:f>
      </x:c>
      <x:c r="BM123" s="35" t="str">
        <x:f>IF(OR($A123="",$M123="Yes",$H123="",$I123=""),"",IF(AND(BM$6&gt;=$H123,BM$6&lt;=$I123),IF(BM$6&lt;$H123+ROUNDUP(($I123-$H123+1)*$L123,0),2,1),""))</x:f>
      </x:c>
      <x:c r="BN123" s="35" t="str">
        <x:f>IF(OR($A123="",$M123="Yes",$H123="",$I123=""),"",IF(AND(BN$6&gt;=$H123,BN$6&lt;=$I123),IF(BN$6&lt;$H123+ROUNDUP(($I123-$H123+1)*$L123,0),2,1),""))</x:f>
      </x:c>
      <x:c r="BO123" s="35" t="str">
        <x:f>IF(OR($A123="",$M123="Yes",$H123="",$I123=""),"",IF(AND(BO$6&gt;=$H123,BO$6&lt;=$I123),IF(BO$6&lt;$H123+ROUNDUP(($I123-$H123+1)*$L123,0),2,1),""))</x:f>
      </x:c>
      <x:c r="BP123" s="35" t="str">
        <x:f>IF(OR($A123="",$M123="Yes",$H123="",$I123=""),"",IF(AND(BP$6&gt;=$H123,BP$6&lt;=$I123),IF(BP$6&lt;$H123+ROUNDUP(($I123-$H123+1)*$L123,0),2,1),""))</x:f>
      </x:c>
      <x:c r="BQ123" s="35" t="str">
        <x:f>IF(OR($A123="",$M123="Yes",$H123="",$I123=""),"",IF(AND(BQ$6&gt;=$H123,BQ$6&lt;=$I123),IF(BQ$6&lt;$H123+ROUNDUP(($I123-$H123+1)*$L123,0),2,1),""))</x:f>
      </x:c>
      <x:c r="BR123" s="35" t="str">
        <x:f>IF(OR($A123="",$M123="Yes",$H123="",$I123=""),"",IF(AND(BR$6&gt;=$H123,BR$6&lt;=$I123),IF(BR$6&lt;$H123+ROUNDUP(($I123-$H123+1)*$L123,0),2,1),""))</x:f>
      </x:c>
      <x:c r="BS123" s="35" t="str">
        <x:f>IF(OR($A123="",$M123="Yes",$H123="",$I123=""),"",IF(AND(BS$6&gt;=$H123,BS$6&lt;=$I123),IF(BS$6&lt;$H123+ROUNDUP(($I123-$H123+1)*$L123,0),2,1),""))</x:f>
      </x:c>
      <x:c r="BT123" s="35" t="str">
        <x:f>IF(OR($A123="",$M123="Yes",$H123="",$I123=""),"",IF(AND(BT$6&gt;=$H123,BT$6&lt;=$I123),IF(BT$6&lt;$H123+ROUNDUP(($I123-$H123+1)*$L123,0),2,1),""))</x:f>
      </x:c>
      <x:c r="BU123" s="35" t="str">
        <x:f>IF(OR($A123="",$M123="Yes",$H123="",$I123=""),"",IF(AND(BU$6&gt;=$H123,BU$6&lt;=$I123),IF(BU$6&lt;$H123+ROUNDUP(($I123-$H123+1)*$L123,0),2,1),""))</x:f>
      </x:c>
      <x:c r="BV123" s="35" t="str">
        <x:f>IF(OR($A123="",$M123="Yes",$H123="",$I123=""),"",IF(AND(BV$6&gt;=$H123,BV$6&lt;=$I123),IF(BV$6&lt;$H123+ROUNDUP(($I123-$H123+1)*$L123,0),2,1),""))</x:f>
      </x:c>
      <x:c r="BW123" s="35" t="str">
        <x:f>IF(OR($A123="",$M123="Yes",$H123="",$I123=""),"",IF(AND(BW$6&gt;=$H123,BW$6&lt;=$I123),IF(BW$6&lt;$H123+ROUNDUP(($I123-$H123+1)*$L123,0),2,1),""))</x:f>
      </x:c>
      <x:c r="BX123" s="35" t="str">
        <x:f>IF(OR($A123="",$M123="Yes",$H123="",$I123=""),"",IF(AND(BX$6&gt;=$H123,BX$6&lt;=$I123),IF(BX$6&lt;$H123+ROUNDUP(($I123-$H123+1)*$L123,0),2,1),""))</x:f>
      </x:c>
      <x:c r="BY123" s="35" t="str">
        <x:f>IF(OR($A123="",$M123="Yes",$H123="",$I123=""),"",IF(AND(BY$6&gt;=$H123,BY$6&lt;=$I123),IF(BY$6&lt;$H123+ROUNDUP(($I123-$H123+1)*$L123,0),2,1),""))</x:f>
      </x:c>
      <x:c r="BZ123" s="35" t="str">
        <x:f>IF(OR($A123="",$M123="Yes",$H123="",$I123=""),"",IF(AND(BZ$6&gt;=$H123,BZ$6&lt;=$I123),IF(BZ$6&lt;$H123+ROUNDUP(($I123-$H123+1)*$L123,0),2,1),""))</x:f>
      </x:c>
      <x:c r="CA123" s="35" t="str">
        <x:f>IF(OR($A123="",$M123="Yes",$H123="",$I123=""),"",IF(AND(CA$6&gt;=$H123,CA$6&lt;=$I123),IF(CA$6&lt;$H123+ROUNDUP(($I123-$H123+1)*$L123,0),2,1),""))</x:f>
      </x:c>
    </x:row>
    <x:row r="124" ht="24" customHeight="1">
      <x:c r="A124" s="5"/>
      <x:c r="B124" s="5"/>
      <x:c r="C124" s="5"/>
      <x:c r="D124" s="5"/>
      <x:c r="E124" s="5"/>
      <x:c r="F124" s="5"/>
      <x:c r="G124" s="5"/>
      <x:c r="H124" s="10"/>
      <x:c r="I124" s="10"/>
      <x:c r="J124" s="10"/>
      <x:c r="K124" s="10"/>
      <x:c r="L124" s="11"/>
      <x:c r="M124" s="5"/>
      <x:c r="N124" s="16" t="str">
        <x:f>IF(A124="","",IF(M124="Yes","Cancelled",IF(ISBLANK(L124),"Missing %",IF(L124&gt;=1,"Completed",IF(OR(L124&gt;0,NOT(ISBLANK(J124))),"In progress","Not started")))))</x:f>
      </x:c>
      <x:c r="O124" s="16" t="str">
        <x:f>IF(OR(A124="",N124="Completed",N124="Cancelled"),"",IF(ISBLANK(I124),"Missing deadline",IF(I124&lt;'Dashboard'!$B$5,"Overdue",IF(I124='Dashboard'!$B$5,"Due today",IF(I124&lt;='Dashboard'!$B$5+'Dashboard'!$B$6,"Due soon",IF(AND(N124="Not started",H124&lt;'Dashboard'!$B$5),"Starting late",""))))))</x:f>
      </x:c>
      <x:c r="P124" s="5"/>
      <x:c r="Q124" s="16" t="str">
        <x:f>IF(A124="","",IF(COUNTIFS('Tasks &amp; Gantt'!$A$7:$A$155,A124)&gt;1,"Duplicate task ID",IF(COUNTIFS('Campaigns &amp; Budget'!$A$7:$A$8,B124)&lt;&gt;1,"Unknown campaign",IF(OR(ISBLANK(H124),ISBLANK(I124),E124="",ISBLANK(L124)),"Missing dates / PIC / %",IF(OR(L124&lt;0,L124&gt;1),"Invalid completion",IF(I124&lt;H124,"Deadline before start",IF(AND(NOT(ISBLANK(K124)),L124&lt;&gt;1),"Finish entered but not 100%",IF(AND(NOT(ISBLANK(J124)),NOT(ISBLANK(K124)),K124&lt;J124),"Finish before start",""))))))))</x:f>
      </x:c>
      <x:c r="T124" s="35" t="str">
        <x:f>IF(OR($A124="",$M124="Yes",$H124="",$I124=""),"",IF(AND(T$6&gt;=$H124,T$6&lt;=$I124),IF(T$6&lt;$H124+ROUNDUP(($I124-$H124+1)*$L124,0),2,1),""))</x:f>
      </x:c>
      <x:c r="U124" s="35" t="str">
        <x:f>IF(OR($A124="",$M124="Yes",$H124="",$I124=""),"",IF(AND(U$6&gt;=$H124,U$6&lt;=$I124),IF(U$6&lt;$H124+ROUNDUP(($I124-$H124+1)*$L124,0),2,1),""))</x:f>
      </x:c>
      <x:c r="V124" s="35" t="str">
        <x:f>IF(OR($A124="",$M124="Yes",$H124="",$I124=""),"",IF(AND(V$6&gt;=$H124,V$6&lt;=$I124),IF(V$6&lt;$H124+ROUNDUP(($I124-$H124+1)*$L124,0),2,1),""))</x:f>
      </x:c>
      <x:c r="W124" s="35" t="str">
        <x:f>IF(OR($A124="",$M124="Yes",$H124="",$I124=""),"",IF(AND(W$6&gt;=$H124,W$6&lt;=$I124),IF(W$6&lt;$H124+ROUNDUP(($I124-$H124+1)*$L124,0),2,1),""))</x:f>
      </x:c>
      <x:c r="X124" s="35" t="str">
        <x:f>IF(OR($A124="",$M124="Yes",$H124="",$I124=""),"",IF(AND(X$6&gt;=$H124,X$6&lt;=$I124),IF(X$6&lt;$H124+ROUNDUP(($I124-$H124+1)*$L124,0),2,1),""))</x:f>
      </x:c>
      <x:c r="Y124" s="35" t="str">
        <x:f>IF(OR($A124="",$M124="Yes",$H124="",$I124=""),"",IF(AND(Y$6&gt;=$H124,Y$6&lt;=$I124),IF(Y$6&lt;$H124+ROUNDUP(($I124-$H124+1)*$L124,0),2,1),""))</x:f>
      </x:c>
      <x:c r="Z124" s="35" t="str">
        <x:f>IF(OR($A124="",$M124="Yes",$H124="",$I124=""),"",IF(AND(Z$6&gt;=$H124,Z$6&lt;=$I124),IF(Z$6&lt;$H124+ROUNDUP(($I124-$H124+1)*$L124,0),2,1),""))</x:f>
      </x:c>
      <x:c r="AA124" s="35" t="str">
        <x:f>IF(OR($A124="",$M124="Yes",$H124="",$I124=""),"",IF(AND(AA$6&gt;=$H124,AA$6&lt;=$I124),IF(AA$6&lt;$H124+ROUNDUP(($I124-$H124+1)*$L124,0),2,1),""))</x:f>
      </x:c>
      <x:c r="AB124" s="35" t="str">
        <x:f>IF(OR($A124="",$M124="Yes",$H124="",$I124=""),"",IF(AND(AB$6&gt;=$H124,AB$6&lt;=$I124),IF(AB$6&lt;$H124+ROUNDUP(($I124-$H124+1)*$L124,0),2,1),""))</x:f>
      </x:c>
      <x:c r="AC124" s="35" t="str">
        <x:f>IF(OR($A124="",$M124="Yes",$H124="",$I124=""),"",IF(AND(AC$6&gt;=$H124,AC$6&lt;=$I124),IF(AC$6&lt;$H124+ROUNDUP(($I124-$H124+1)*$L124,0),2,1),""))</x:f>
      </x:c>
      <x:c r="AD124" s="35" t="str">
        <x:f>IF(OR($A124="",$M124="Yes",$H124="",$I124=""),"",IF(AND(AD$6&gt;=$H124,AD$6&lt;=$I124),IF(AD$6&lt;$H124+ROUNDUP(($I124-$H124+1)*$L124,0),2,1),""))</x:f>
      </x:c>
      <x:c r="AE124" s="35" t="str">
        <x:f>IF(OR($A124="",$M124="Yes",$H124="",$I124=""),"",IF(AND(AE$6&gt;=$H124,AE$6&lt;=$I124),IF(AE$6&lt;$H124+ROUNDUP(($I124-$H124+1)*$L124,0),2,1),""))</x:f>
      </x:c>
      <x:c r="AF124" s="35" t="str">
        <x:f>IF(OR($A124="",$M124="Yes",$H124="",$I124=""),"",IF(AND(AF$6&gt;=$H124,AF$6&lt;=$I124),IF(AF$6&lt;$H124+ROUNDUP(($I124-$H124+1)*$L124,0),2,1),""))</x:f>
      </x:c>
      <x:c r="AG124" s="35" t="str">
        <x:f>IF(OR($A124="",$M124="Yes",$H124="",$I124=""),"",IF(AND(AG$6&gt;=$H124,AG$6&lt;=$I124),IF(AG$6&lt;$H124+ROUNDUP(($I124-$H124+1)*$L124,0),2,1),""))</x:f>
      </x:c>
      <x:c r="AH124" s="35" t="str">
        <x:f>IF(OR($A124="",$M124="Yes",$H124="",$I124=""),"",IF(AND(AH$6&gt;=$H124,AH$6&lt;=$I124),IF(AH$6&lt;$H124+ROUNDUP(($I124-$H124+1)*$L124,0),2,1),""))</x:f>
      </x:c>
      <x:c r="AI124" s="35" t="str">
        <x:f>IF(OR($A124="",$M124="Yes",$H124="",$I124=""),"",IF(AND(AI$6&gt;=$H124,AI$6&lt;=$I124),IF(AI$6&lt;$H124+ROUNDUP(($I124-$H124+1)*$L124,0),2,1),""))</x:f>
      </x:c>
      <x:c r="AJ124" s="35" t="str">
        <x:f>IF(OR($A124="",$M124="Yes",$H124="",$I124=""),"",IF(AND(AJ$6&gt;=$H124,AJ$6&lt;=$I124),IF(AJ$6&lt;$H124+ROUNDUP(($I124-$H124+1)*$L124,0),2,1),""))</x:f>
      </x:c>
      <x:c r="AK124" s="35" t="str">
        <x:f>IF(OR($A124="",$M124="Yes",$H124="",$I124=""),"",IF(AND(AK$6&gt;=$H124,AK$6&lt;=$I124),IF(AK$6&lt;$H124+ROUNDUP(($I124-$H124+1)*$L124,0),2,1),""))</x:f>
      </x:c>
      <x:c r="AL124" s="35" t="str">
        <x:f>IF(OR($A124="",$M124="Yes",$H124="",$I124=""),"",IF(AND(AL$6&gt;=$H124,AL$6&lt;=$I124),IF(AL$6&lt;$H124+ROUNDUP(($I124-$H124+1)*$L124,0),2,1),""))</x:f>
      </x:c>
      <x:c r="AM124" s="35" t="str">
        <x:f>IF(OR($A124="",$M124="Yes",$H124="",$I124=""),"",IF(AND(AM$6&gt;=$H124,AM$6&lt;=$I124),IF(AM$6&lt;$H124+ROUNDUP(($I124-$H124+1)*$L124,0),2,1),""))</x:f>
      </x:c>
      <x:c r="AN124" s="35" t="str">
        <x:f>IF(OR($A124="",$M124="Yes",$H124="",$I124=""),"",IF(AND(AN$6&gt;=$H124,AN$6&lt;=$I124),IF(AN$6&lt;$H124+ROUNDUP(($I124-$H124+1)*$L124,0),2,1),""))</x:f>
      </x:c>
      <x:c r="AO124" s="35" t="str">
        <x:f>IF(OR($A124="",$M124="Yes",$H124="",$I124=""),"",IF(AND(AO$6&gt;=$H124,AO$6&lt;=$I124),IF(AO$6&lt;$H124+ROUNDUP(($I124-$H124+1)*$L124,0),2,1),""))</x:f>
      </x:c>
      <x:c r="AP124" s="35" t="str">
        <x:f>IF(OR($A124="",$M124="Yes",$H124="",$I124=""),"",IF(AND(AP$6&gt;=$H124,AP$6&lt;=$I124),IF(AP$6&lt;$H124+ROUNDUP(($I124-$H124+1)*$L124,0),2,1),""))</x:f>
      </x:c>
      <x:c r="AQ124" s="35" t="str">
        <x:f>IF(OR($A124="",$M124="Yes",$H124="",$I124=""),"",IF(AND(AQ$6&gt;=$H124,AQ$6&lt;=$I124),IF(AQ$6&lt;$H124+ROUNDUP(($I124-$H124+1)*$L124,0),2,1),""))</x:f>
      </x:c>
      <x:c r="AR124" s="35" t="str">
        <x:f>IF(OR($A124="",$M124="Yes",$H124="",$I124=""),"",IF(AND(AR$6&gt;=$H124,AR$6&lt;=$I124),IF(AR$6&lt;$H124+ROUNDUP(($I124-$H124+1)*$L124,0),2,1),""))</x:f>
      </x:c>
      <x:c r="AS124" s="35" t="str">
        <x:f>IF(OR($A124="",$M124="Yes",$H124="",$I124=""),"",IF(AND(AS$6&gt;=$H124,AS$6&lt;=$I124),IF(AS$6&lt;$H124+ROUNDUP(($I124-$H124+1)*$L124,0),2,1),""))</x:f>
      </x:c>
      <x:c r="AT124" s="35" t="str">
        <x:f>IF(OR($A124="",$M124="Yes",$H124="",$I124=""),"",IF(AND(AT$6&gt;=$H124,AT$6&lt;=$I124),IF(AT$6&lt;$H124+ROUNDUP(($I124-$H124+1)*$L124,0),2,1),""))</x:f>
      </x:c>
      <x:c r="AU124" s="35" t="str">
        <x:f>IF(OR($A124="",$M124="Yes",$H124="",$I124=""),"",IF(AND(AU$6&gt;=$H124,AU$6&lt;=$I124),IF(AU$6&lt;$H124+ROUNDUP(($I124-$H124+1)*$L124,0),2,1),""))</x:f>
      </x:c>
      <x:c r="AV124" s="35" t="str">
        <x:f>IF(OR($A124="",$M124="Yes",$H124="",$I124=""),"",IF(AND(AV$6&gt;=$H124,AV$6&lt;=$I124),IF(AV$6&lt;$H124+ROUNDUP(($I124-$H124+1)*$L124,0),2,1),""))</x:f>
      </x:c>
      <x:c r="AW124" s="35" t="str">
        <x:f>IF(OR($A124="",$M124="Yes",$H124="",$I124=""),"",IF(AND(AW$6&gt;=$H124,AW$6&lt;=$I124),IF(AW$6&lt;$H124+ROUNDUP(($I124-$H124+1)*$L124,0),2,1),""))</x:f>
      </x:c>
      <x:c r="AX124" s="35" t="str">
        <x:f>IF(OR($A124="",$M124="Yes",$H124="",$I124=""),"",IF(AND(AX$6&gt;=$H124,AX$6&lt;=$I124),IF(AX$6&lt;$H124+ROUNDUP(($I124-$H124+1)*$L124,0),2,1),""))</x:f>
      </x:c>
      <x:c r="AY124" s="35" t="str">
        <x:f>IF(OR($A124="",$M124="Yes",$H124="",$I124=""),"",IF(AND(AY$6&gt;=$H124,AY$6&lt;=$I124),IF(AY$6&lt;$H124+ROUNDUP(($I124-$H124+1)*$L124,0),2,1),""))</x:f>
      </x:c>
      <x:c r="AZ124" s="35" t="str">
        <x:f>IF(OR($A124="",$M124="Yes",$H124="",$I124=""),"",IF(AND(AZ$6&gt;=$H124,AZ$6&lt;=$I124),IF(AZ$6&lt;$H124+ROUNDUP(($I124-$H124+1)*$L124,0),2,1),""))</x:f>
      </x:c>
      <x:c r="BA124" s="35" t="str">
        <x:f>IF(OR($A124="",$M124="Yes",$H124="",$I124=""),"",IF(AND(BA$6&gt;=$H124,BA$6&lt;=$I124),IF(BA$6&lt;$H124+ROUNDUP(($I124-$H124+1)*$L124,0),2,1),""))</x:f>
      </x:c>
      <x:c r="BB124" s="35" t="str">
        <x:f>IF(OR($A124="",$M124="Yes",$H124="",$I124=""),"",IF(AND(BB$6&gt;=$H124,BB$6&lt;=$I124),IF(BB$6&lt;$H124+ROUNDUP(($I124-$H124+1)*$L124,0),2,1),""))</x:f>
      </x:c>
      <x:c r="BC124" s="35" t="str">
        <x:f>IF(OR($A124="",$M124="Yes",$H124="",$I124=""),"",IF(AND(BC$6&gt;=$H124,BC$6&lt;=$I124),IF(BC$6&lt;$H124+ROUNDUP(($I124-$H124+1)*$L124,0),2,1),""))</x:f>
      </x:c>
      <x:c r="BD124" s="35" t="str">
        <x:f>IF(OR($A124="",$M124="Yes",$H124="",$I124=""),"",IF(AND(BD$6&gt;=$H124,BD$6&lt;=$I124),IF(BD$6&lt;$H124+ROUNDUP(($I124-$H124+1)*$L124,0),2,1),""))</x:f>
      </x:c>
      <x:c r="BE124" s="35" t="str">
        <x:f>IF(OR($A124="",$M124="Yes",$H124="",$I124=""),"",IF(AND(BE$6&gt;=$H124,BE$6&lt;=$I124),IF(BE$6&lt;$H124+ROUNDUP(($I124-$H124+1)*$L124,0),2,1),""))</x:f>
      </x:c>
      <x:c r="BF124" s="35" t="str">
        <x:f>IF(OR($A124="",$M124="Yes",$H124="",$I124=""),"",IF(AND(BF$6&gt;=$H124,BF$6&lt;=$I124),IF(BF$6&lt;$H124+ROUNDUP(($I124-$H124+1)*$L124,0),2,1),""))</x:f>
      </x:c>
      <x:c r="BG124" s="35" t="str">
        <x:f>IF(OR($A124="",$M124="Yes",$H124="",$I124=""),"",IF(AND(BG$6&gt;=$H124,BG$6&lt;=$I124),IF(BG$6&lt;$H124+ROUNDUP(($I124-$H124+1)*$L124,0),2,1),""))</x:f>
      </x:c>
      <x:c r="BH124" s="35" t="str">
        <x:f>IF(OR($A124="",$M124="Yes",$H124="",$I124=""),"",IF(AND(BH$6&gt;=$H124,BH$6&lt;=$I124),IF(BH$6&lt;$H124+ROUNDUP(($I124-$H124+1)*$L124,0),2,1),""))</x:f>
      </x:c>
      <x:c r="BI124" s="35" t="str">
        <x:f>IF(OR($A124="",$M124="Yes",$H124="",$I124=""),"",IF(AND(BI$6&gt;=$H124,BI$6&lt;=$I124),IF(BI$6&lt;$H124+ROUNDUP(($I124-$H124+1)*$L124,0),2,1),""))</x:f>
      </x:c>
      <x:c r="BJ124" s="35" t="str">
        <x:f>IF(OR($A124="",$M124="Yes",$H124="",$I124=""),"",IF(AND(BJ$6&gt;=$H124,BJ$6&lt;=$I124),IF(BJ$6&lt;$H124+ROUNDUP(($I124-$H124+1)*$L124,0),2,1),""))</x:f>
      </x:c>
      <x:c r="BK124" s="35" t="str">
        <x:f>IF(OR($A124="",$M124="Yes",$H124="",$I124=""),"",IF(AND(BK$6&gt;=$H124,BK$6&lt;=$I124),IF(BK$6&lt;$H124+ROUNDUP(($I124-$H124+1)*$L124,0),2,1),""))</x:f>
      </x:c>
      <x:c r="BL124" s="35" t="str">
        <x:f>IF(OR($A124="",$M124="Yes",$H124="",$I124=""),"",IF(AND(BL$6&gt;=$H124,BL$6&lt;=$I124),IF(BL$6&lt;$H124+ROUNDUP(($I124-$H124+1)*$L124,0),2,1),""))</x:f>
      </x:c>
      <x:c r="BM124" s="35" t="str">
        <x:f>IF(OR($A124="",$M124="Yes",$H124="",$I124=""),"",IF(AND(BM$6&gt;=$H124,BM$6&lt;=$I124),IF(BM$6&lt;$H124+ROUNDUP(($I124-$H124+1)*$L124,0),2,1),""))</x:f>
      </x:c>
      <x:c r="BN124" s="35" t="str">
        <x:f>IF(OR($A124="",$M124="Yes",$H124="",$I124=""),"",IF(AND(BN$6&gt;=$H124,BN$6&lt;=$I124),IF(BN$6&lt;$H124+ROUNDUP(($I124-$H124+1)*$L124,0),2,1),""))</x:f>
      </x:c>
      <x:c r="BO124" s="35" t="str">
        <x:f>IF(OR($A124="",$M124="Yes",$H124="",$I124=""),"",IF(AND(BO$6&gt;=$H124,BO$6&lt;=$I124),IF(BO$6&lt;$H124+ROUNDUP(($I124-$H124+1)*$L124,0),2,1),""))</x:f>
      </x:c>
      <x:c r="BP124" s="35" t="str">
        <x:f>IF(OR($A124="",$M124="Yes",$H124="",$I124=""),"",IF(AND(BP$6&gt;=$H124,BP$6&lt;=$I124),IF(BP$6&lt;$H124+ROUNDUP(($I124-$H124+1)*$L124,0),2,1),""))</x:f>
      </x:c>
      <x:c r="BQ124" s="35" t="str">
        <x:f>IF(OR($A124="",$M124="Yes",$H124="",$I124=""),"",IF(AND(BQ$6&gt;=$H124,BQ$6&lt;=$I124),IF(BQ$6&lt;$H124+ROUNDUP(($I124-$H124+1)*$L124,0),2,1),""))</x:f>
      </x:c>
      <x:c r="BR124" s="35" t="str">
        <x:f>IF(OR($A124="",$M124="Yes",$H124="",$I124=""),"",IF(AND(BR$6&gt;=$H124,BR$6&lt;=$I124),IF(BR$6&lt;$H124+ROUNDUP(($I124-$H124+1)*$L124,0),2,1),""))</x:f>
      </x:c>
      <x:c r="BS124" s="35" t="str">
        <x:f>IF(OR($A124="",$M124="Yes",$H124="",$I124=""),"",IF(AND(BS$6&gt;=$H124,BS$6&lt;=$I124),IF(BS$6&lt;$H124+ROUNDUP(($I124-$H124+1)*$L124,0),2,1),""))</x:f>
      </x:c>
      <x:c r="BT124" s="35" t="str">
        <x:f>IF(OR($A124="",$M124="Yes",$H124="",$I124=""),"",IF(AND(BT$6&gt;=$H124,BT$6&lt;=$I124),IF(BT$6&lt;$H124+ROUNDUP(($I124-$H124+1)*$L124,0),2,1),""))</x:f>
      </x:c>
      <x:c r="BU124" s="35" t="str">
        <x:f>IF(OR($A124="",$M124="Yes",$H124="",$I124=""),"",IF(AND(BU$6&gt;=$H124,BU$6&lt;=$I124),IF(BU$6&lt;$H124+ROUNDUP(($I124-$H124+1)*$L124,0),2,1),""))</x:f>
      </x:c>
      <x:c r="BV124" s="35" t="str">
        <x:f>IF(OR($A124="",$M124="Yes",$H124="",$I124=""),"",IF(AND(BV$6&gt;=$H124,BV$6&lt;=$I124),IF(BV$6&lt;$H124+ROUNDUP(($I124-$H124+1)*$L124,0),2,1),""))</x:f>
      </x:c>
      <x:c r="BW124" s="35" t="str">
        <x:f>IF(OR($A124="",$M124="Yes",$H124="",$I124=""),"",IF(AND(BW$6&gt;=$H124,BW$6&lt;=$I124),IF(BW$6&lt;$H124+ROUNDUP(($I124-$H124+1)*$L124,0),2,1),""))</x:f>
      </x:c>
      <x:c r="BX124" s="35" t="str">
        <x:f>IF(OR($A124="",$M124="Yes",$H124="",$I124=""),"",IF(AND(BX$6&gt;=$H124,BX$6&lt;=$I124),IF(BX$6&lt;$H124+ROUNDUP(($I124-$H124+1)*$L124,0),2,1),""))</x:f>
      </x:c>
      <x:c r="BY124" s="35" t="str">
        <x:f>IF(OR($A124="",$M124="Yes",$H124="",$I124=""),"",IF(AND(BY$6&gt;=$H124,BY$6&lt;=$I124),IF(BY$6&lt;$H124+ROUNDUP(($I124-$H124+1)*$L124,0),2,1),""))</x:f>
      </x:c>
      <x:c r="BZ124" s="35" t="str">
        <x:f>IF(OR($A124="",$M124="Yes",$H124="",$I124=""),"",IF(AND(BZ$6&gt;=$H124,BZ$6&lt;=$I124),IF(BZ$6&lt;$H124+ROUNDUP(($I124-$H124+1)*$L124,0),2,1),""))</x:f>
      </x:c>
      <x:c r="CA124" s="35" t="str">
        <x:f>IF(OR($A124="",$M124="Yes",$H124="",$I124=""),"",IF(AND(CA$6&gt;=$H124,CA$6&lt;=$I124),IF(CA$6&lt;$H124+ROUNDUP(($I124-$H124+1)*$L124,0),2,1),""))</x:f>
      </x:c>
    </x:row>
    <x:row r="125" ht="24" customHeight="1">
      <x:c r="A125" s="5"/>
      <x:c r="B125" s="5"/>
      <x:c r="C125" s="5"/>
      <x:c r="D125" s="5"/>
      <x:c r="E125" s="5"/>
      <x:c r="F125" s="5"/>
      <x:c r="G125" s="5"/>
      <x:c r="H125" s="10"/>
      <x:c r="I125" s="10"/>
      <x:c r="J125" s="10"/>
      <x:c r="K125" s="10"/>
      <x:c r="L125" s="11"/>
      <x:c r="M125" s="5"/>
      <x:c r="N125" s="16" t="str">
        <x:f>IF(A125="","",IF(M125="Yes","Cancelled",IF(ISBLANK(L125),"Missing %",IF(L125&gt;=1,"Completed",IF(OR(L125&gt;0,NOT(ISBLANK(J125))),"In progress","Not started")))))</x:f>
      </x:c>
      <x:c r="O125" s="16" t="str">
        <x:f>IF(OR(A125="",N125="Completed",N125="Cancelled"),"",IF(ISBLANK(I125),"Missing deadline",IF(I125&lt;'Dashboard'!$B$5,"Overdue",IF(I125='Dashboard'!$B$5,"Due today",IF(I125&lt;='Dashboard'!$B$5+'Dashboard'!$B$6,"Due soon",IF(AND(N125="Not started",H125&lt;'Dashboard'!$B$5),"Starting late",""))))))</x:f>
      </x:c>
      <x:c r="P125" s="5"/>
      <x:c r="Q125" s="16" t="str">
        <x:f>IF(A125="","",IF(COUNTIFS('Tasks &amp; Gantt'!$A$7:$A$155,A125)&gt;1,"Duplicate task ID",IF(COUNTIFS('Campaigns &amp; Budget'!$A$7:$A$8,B125)&lt;&gt;1,"Unknown campaign",IF(OR(ISBLANK(H125),ISBLANK(I125),E125="",ISBLANK(L125)),"Missing dates / PIC / %",IF(OR(L125&lt;0,L125&gt;1),"Invalid completion",IF(I125&lt;H125,"Deadline before start",IF(AND(NOT(ISBLANK(K125)),L125&lt;&gt;1),"Finish entered but not 100%",IF(AND(NOT(ISBLANK(J125)),NOT(ISBLANK(K125)),K125&lt;J125),"Finish before start",""))))))))</x:f>
      </x:c>
      <x:c r="T125" s="35" t="str">
        <x:f>IF(OR($A125="",$M125="Yes",$H125="",$I125=""),"",IF(AND(T$6&gt;=$H125,T$6&lt;=$I125),IF(T$6&lt;$H125+ROUNDUP(($I125-$H125+1)*$L125,0),2,1),""))</x:f>
      </x:c>
      <x:c r="U125" s="35" t="str">
        <x:f>IF(OR($A125="",$M125="Yes",$H125="",$I125=""),"",IF(AND(U$6&gt;=$H125,U$6&lt;=$I125),IF(U$6&lt;$H125+ROUNDUP(($I125-$H125+1)*$L125,0),2,1),""))</x:f>
      </x:c>
      <x:c r="V125" s="35" t="str">
        <x:f>IF(OR($A125="",$M125="Yes",$H125="",$I125=""),"",IF(AND(V$6&gt;=$H125,V$6&lt;=$I125),IF(V$6&lt;$H125+ROUNDUP(($I125-$H125+1)*$L125,0),2,1),""))</x:f>
      </x:c>
      <x:c r="W125" s="35" t="str">
        <x:f>IF(OR($A125="",$M125="Yes",$H125="",$I125=""),"",IF(AND(W$6&gt;=$H125,W$6&lt;=$I125),IF(W$6&lt;$H125+ROUNDUP(($I125-$H125+1)*$L125,0),2,1),""))</x:f>
      </x:c>
      <x:c r="X125" s="35" t="str">
        <x:f>IF(OR($A125="",$M125="Yes",$H125="",$I125=""),"",IF(AND(X$6&gt;=$H125,X$6&lt;=$I125),IF(X$6&lt;$H125+ROUNDUP(($I125-$H125+1)*$L125,0),2,1),""))</x:f>
      </x:c>
      <x:c r="Y125" s="35" t="str">
        <x:f>IF(OR($A125="",$M125="Yes",$H125="",$I125=""),"",IF(AND(Y$6&gt;=$H125,Y$6&lt;=$I125),IF(Y$6&lt;$H125+ROUNDUP(($I125-$H125+1)*$L125,0),2,1),""))</x:f>
      </x:c>
      <x:c r="Z125" s="35" t="str">
        <x:f>IF(OR($A125="",$M125="Yes",$H125="",$I125=""),"",IF(AND(Z$6&gt;=$H125,Z$6&lt;=$I125),IF(Z$6&lt;$H125+ROUNDUP(($I125-$H125+1)*$L125,0),2,1),""))</x:f>
      </x:c>
      <x:c r="AA125" s="35" t="str">
        <x:f>IF(OR($A125="",$M125="Yes",$H125="",$I125=""),"",IF(AND(AA$6&gt;=$H125,AA$6&lt;=$I125),IF(AA$6&lt;$H125+ROUNDUP(($I125-$H125+1)*$L125,0),2,1),""))</x:f>
      </x:c>
      <x:c r="AB125" s="35" t="str">
        <x:f>IF(OR($A125="",$M125="Yes",$H125="",$I125=""),"",IF(AND(AB$6&gt;=$H125,AB$6&lt;=$I125),IF(AB$6&lt;$H125+ROUNDUP(($I125-$H125+1)*$L125,0),2,1),""))</x:f>
      </x:c>
      <x:c r="AC125" s="35" t="str">
        <x:f>IF(OR($A125="",$M125="Yes",$H125="",$I125=""),"",IF(AND(AC$6&gt;=$H125,AC$6&lt;=$I125),IF(AC$6&lt;$H125+ROUNDUP(($I125-$H125+1)*$L125,0),2,1),""))</x:f>
      </x:c>
      <x:c r="AD125" s="35" t="str">
        <x:f>IF(OR($A125="",$M125="Yes",$H125="",$I125=""),"",IF(AND(AD$6&gt;=$H125,AD$6&lt;=$I125),IF(AD$6&lt;$H125+ROUNDUP(($I125-$H125+1)*$L125,0),2,1),""))</x:f>
      </x:c>
      <x:c r="AE125" s="35" t="str">
        <x:f>IF(OR($A125="",$M125="Yes",$H125="",$I125=""),"",IF(AND(AE$6&gt;=$H125,AE$6&lt;=$I125),IF(AE$6&lt;$H125+ROUNDUP(($I125-$H125+1)*$L125,0),2,1),""))</x:f>
      </x:c>
      <x:c r="AF125" s="35" t="str">
        <x:f>IF(OR($A125="",$M125="Yes",$H125="",$I125=""),"",IF(AND(AF$6&gt;=$H125,AF$6&lt;=$I125),IF(AF$6&lt;$H125+ROUNDUP(($I125-$H125+1)*$L125,0),2,1),""))</x:f>
      </x:c>
      <x:c r="AG125" s="35" t="str">
        <x:f>IF(OR($A125="",$M125="Yes",$H125="",$I125=""),"",IF(AND(AG$6&gt;=$H125,AG$6&lt;=$I125),IF(AG$6&lt;$H125+ROUNDUP(($I125-$H125+1)*$L125,0),2,1),""))</x:f>
      </x:c>
      <x:c r="AH125" s="35" t="str">
        <x:f>IF(OR($A125="",$M125="Yes",$H125="",$I125=""),"",IF(AND(AH$6&gt;=$H125,AH$6&lt;=$I125),IF(AH$6&lt;$H125+ROUNDUP(($I125-$H125+1)*$L125,0),2,1),""))</x:f>
      </x:c>
      <x:c r="AI125" s="35" t="str">
        <x:f>IF(OR($A125="",$M125="Yes",$H125="",$I125=""),"",IF(AND(AI$6&gt;=$H125,AI$6&lt;=$I125),IF(AI$6&lt;$H125+ROUNDUP(($I125-$H125+1)*$L125,0),2,1),""))</x:f>
      </x:c>
      <x:c r="AJ125" s="35" t="str">
        <x:f>IF(OR($A125="",$M125="Yes",$H125="",$I125=""),"",IF(AND(AJ$6&gt;=$H125,AJ$6&lt;=$I125),IF(AJ$6&lt;$H125+ROUNDUP(($I125-$H125+1)*$L125,0),2,1),""))</x:f>
      </x:c>
      <x:c r="AK125" s="35" t="str">
        <x:f>IF(OR($A125="",$M125="Yes",$H125="",$I125=""),"",IF(AND(AK$6&gt;=$H125,AK$6&lt;=$I125),IF(AK$6&lt;$H125+ROUNDUP(($I125-$H125+1)*$L125,0),2,1),""))</x:f>
      </x:c>
      <x:c r="AL125" s="35" t="str">
        <x:f>IF(OR($A125="",$M125="Yes",$H125="",$I125=""),"",IF(AND(AL$6&gt;=$H125,AL$6&lt;=$I125),IF(AL$6&lt;$H125+ROUNDUP(($I125-$H125+1)*$L125,0),2,1),""))</x:f>
      </x:c>
      <x:c r="AM125" s="35" t="str">
        <x:f>IF(OR($A125="",$M125="Yes",$H125="",$I125=""),"",IF(AND(AM$6&gt;=$H125,AM$6&lt;=$I125),IF(AM$6&lt;$H125+ROUNDUP(($I125-$H125+1)*$L125,0),2,1),""))</x:f>
      </x:c>
      <x:c r="AN125" s="35" t="str">
        <x:f>IF(OR($A125="",$M125="Yes",$H125="",$I125=""),"",IF(AND(AN$6&gt;=$H125,AN$6&lt;=$I125),IF(AN$6&lt;$H125+ROUNDUP(($I125-$H125+1)*$L125,0),2,1),""))</x:f>
      </x:c>
      <x:c r="AO125" s="35" t="str">
        <x:f>IF(OR($A125="",$M125="Yes",$H125="",$I125=""),"",IF(AND(AO$6&gt;=$H125,AO$6&lt;=$I125),IF(AO$6&lt;$H125+ROUNDUP(($I125-$H125+1)*$L125,0),2,1),""))</x:f>
      </x:c>
      <x:c r="AP125" s="35" t="str">
        <x:f>IF(OR($A125="",$M125="Yes",$H125="",$I125=""),"",IF(AND(AP$6&gt;=$H125,AP$6&lt;=$I125),IF(AP$6&lt;$H125+ROUNDUP(($I125-$H125+1)*$L125,0),2,1),""))</x:f>
      </x:c>
      <x:c r="AQ125" s="35" t="str">
        <x:f>IF(OR($A125="",$M125="Yes",$H125="",$I125=""),"",IF(AND(AQ$6&gt;=$H125,AQ$6&lt;=$I125),IF(AQ$6&lt;$H125+ROUNDUP(($I125-$H125+1)*$L125,0),2,1),""))</x:f>
      </x:c>
      <x:c r="AR125" s="35" t="str">
        <x:f>IF(OR($A125="",$M125="Yes",$H125="",$I125=""),"",IF(AND(AR$6&gt;=$H125,AR$6&lt;=$I125),IF(AR$6&lt;$H125+ROUNDUP(($I125-$H125+1)*$L125,0),2,1),""))</x:f>
      </x:c>
      <x:c r="AS125" s="35" t="str">
        <x:f>IF(OR($A125="",$M125="Yes",$H125="",$I125=""),"",IF(AND(AS$6&gt;=$H125,AS$6&lt;=$I125),IF(AS$6&lt;$H125+ROUNDUP(($I125-$H125+1)*$L125,0),2,1),""))</x:f>
      </x:c>
      <x:c r="AT125" s="35" t="str">
        <x:f>IF(OR($A125="",$M125="Yes",$H125="",$I125=""),"",IF(AND(AT$6&gt;=$H125,AT$6&lt;=$I125),IF(AT$6&lt;$H125+ROUNDUP(($I125-$H125+1)*$L125,0),2,1),""))</x:f>
      </x:c>
      <x:c r="AU125" s="35" t="str">
        <x:f>IF(OR($A125="",$M125="Yes",$H125="",$I125=""),"",IF(AND(AU$6&gt;=$H125,AU$6&lt;=$I125),IF(AU$6&lt;$H125+ROUNDUP(($I125-$H125+1)*$L125,0),2,1),""))</x:f>
      </x:c>
      <x:c r="AV125" s="35" t="str">
        <x:f>IF(OR($A125="",$M125="Yes",$H125="",$I125=""),"",IF(AND(AV$6&gt;=$H125,AV$6&lt;=$I125),IF(AV$6&lt;$H125+ROUNDUP(($I125-$H125+1)*$L125,0),2,1),""))</x:f>
      </x:c>
      <x:c r="AW125" s="35" t="str">
        <x:f>IF(OR($A125="",$M125="Yes",$H125="",$I125=""),"",IF(AND(AW$6&gt;=$H125,AW$6&lt;=$I125),IF(AW$6&lt;$H125+ROUNDUP(($I125-$H125+1)*$L125,0),2,1),""))</x:f>
      </x:c>
      <x:c r="AX125" s="35" t="str">
        <x:f>IF(OR($A125="",$M125="Yes",$H125="",$I125=""),"",IF(AND(AX$6&gt;=$H125,AX$6&lt;=$I125),IF(AX$6&lt;$H125+ROUNDUP(($I125-$H125+1)*$L125,0),2,1),""))</x:f>
      </x:c>
      <x:c r="AY125" s="35" t="str">
        <x:f>IF(OR($A125="",$M125="Yes",$H125="",$I125=""),"",IF(AND(AY$6&gt;=$H125,AY$6&lt;=$I125),IF(AY$6&lt;$H125+ROUNDUP(($I125-$H125+1)*$L125,0),2,1),""))</x:f>
      </x:c>
      <x:c r="AZ125" s="35" t="str">
        <x:f>IF(OR($A125="",$M125="Yes",$H125="",$I125=""),"",IF(AND(AZ$6&gt;=$H125,AZ$6&lt;=$I125),IF(AZ$6&lt;$H125+ROUNDUP(($I125-$H125+1)*$L125,0),2,1),""))</x:f>
      </x:c>
      <x:c r="BA125" s="35" t="str">
        <x:f>IF(OR($A125="",$M125="Yes",$H125="",$I125=""),"",IF(AND(BA$6&gt;=$H125,BA$6&lt;=$I125),IF(BA$6&lt;$H125+ROUNDUP(($I125-$H125+1)*$L125,0),2,1),""))</x:f>
      </x:c>
      <x:c r="BB125" s="35" t="str">
        <x:f>IF(OR($A125="",$M125="Yes",$H125="",$I125=""),"",IF(AND(BB$6&gt;=$H125,BB$6&lt;=$I125),IF(BB$6&lt;$H125+ROUNDUP(($I125-$H125+1)*$L125,0),2,1),""))</x:f>
      </x:c>
      <x:c r="BC125" s="35" t="str">
        <x:f>IF(OR($A125="",$M125="Yes",$H125="",$I125=""),"",IF(AND(BC$6&gt;=$H125,BC$6&lt;=$I125),IF(BC$6&lt;$H125+ROUNDUP(($I125-$H125+1)*$L125,0),2,1),""))</x:f>
      </x:c>
      <x:c r="BD125" s="35" t="str">
        <x:f>IF(OR($A125="",$M125="Yes",$H125="",$I125=""),"",IF(AND(BD$6&gt;=$H125,BD$6&lt;=$I125),IF(BD$6&lt;$H125+ROUNDUP(($I125-$H125+1)*$L125,0),2,1),""))</x:f>
      </x:c>
      <x:c r="BE125" s="35" t="str">
        <x:f>IF(OR($A125="",$M125="Yes",$H125="",$I125=""),"",IF(AND(BE$6&gt;=$H125,BE$6&lt;=$I125),IF(BE$6&lt;$H125+ROUNDUP(($I125-$H125+1)*$L125,0),2,1),""))</x:f>
      </x:c>
      <x:c r="BF125" s="35" t="str">
        <x:f>IF(OR($A125="",$M125="Yes",$H125="",$I125=""),"",IF(AND(BF$6&gt;=$H125,BF$6&lt;=$I125),IF(BF$6&lt;$H125+ROUNDUP(($I125-$H125+1)*$L125,0),2,1),""))</x:f>
      </x:c>
      <x:c r="BG125" s="35" t="str">
        <x:f>IF(OR($A125="",$M125="Yes",$H125="",$I125=""),"",IF(AND(BG$6&gt;=$H125,BG$6&lt;=$I125),IF(BG$6&lt;$H125+ROUNDUP(($I125-$H125+1)*$L125,0),2,1),""))</x:f>
      </x:c>
      <x:c r="BH125" s="35" t="str">
        <x:f>IF(OR($A125="",$M125="Yes",$H125="",$I125=""),"",IF(AND(BH$6&gt;=$H125,BH$6&lt;=$I125),IF(BH$6&lt;$H125+ROUNDUP(($I125-$H125+1)*$L125,0),2,1),""))</x:f>
      </x:c>
      <x:c r="BI125" s="35" t="str">
        <x:f>IF(OR($A125="",$M125="Yes",$H125="",$I125=""),"",IF(AND(BI$6&gt;=$H125,BI$6&lt;=$I125),IF(BI$6&lt;$H125+ROUNDUP(($I125-$H125+1)*$L125,0),2,1),""))</x:f>
      </x:c>
      <x:c r="BJ125" s="35" t="str">
        <x:f>IF(OR($A125="",$M125="Yes",$H125="",$I125=""),"",IF(AND(BJ$6&gt;=$H125,BJ$6&lt;=$I125),IF(BJ$6&lt;$H125+ROUNDUP(($I125-$H125+1)*$L125,0),2,1),""))</x:f>
      </x:c>
      <x:c r="BK125" s="35" t="str">
        <x:f>IF(OR($A125="",$M125="Yes",$H125="",$I125=""),"",IF(AND(BK$6&gt;=$H125,BK$6&lt;=$I125),IF(BK$6&lt;$H125+ROUNDUP(($I125-$H125+1)*$L125,0),2,1),""))</x:f>
      </x:c>
      <x:c r="BL125" s="35" t="str">
        <x:f>IF(OR($A125="",$M125="Yes",$H125="",$I125=""),"",IF(AND(BL$6&gt;=$H125,BL$6&lt;=$I125),IF(BL$6&lt;$H125+ROUNDUP(($I125-$H125+1)*$L125,0),2,1),""))</x:f>
      </x:c>
      <x:c r="BM125" s="35" t="str">
        <x:f>IF(OR($A125="",$M125="Yes",$H125="",$I125=""),"",IF(AND(BM$6&gt;=$H125,BM$6&lt;=$I125),IF(BM$6&lt;$H125+ROUNDUP(($I125-$H125+1)*$L125,0),2,1),""))</x:f>
      </x:c>
      <x:c r="BN125" s="35" t="str">
        <x:f>IF(OR($A125="",$M125="Yes",$H125="",$I125=""),"",IF(AND(BN$6&gt;=$H125,BN$6&lt;=$I125),IF(BN$6&lt;$H125+ROUNDUP(($I125-$H125+1)*$L125,0),2,1),""))</x:f>
      </x:c>
      <x:c r="BO125" s="35" t="str">
        <x:f>IF(OR($A125="",$M125="Yes",$H125="",$I125=""),"",IF(AND(BO$6&gt;=$H125,BO$6&lt;=$I125),IF(BO$6&lt;$H125+ROUNDUP(($I125-$H125+1)*$L125,0),2,1),""))</x:f>
      </x:c>
      <x:c r="BP125" s="35" t="str">
        <x:f>IF(OR($A125="",$M125="Yes",$H125="",$I125=""),"",IF(AND(BP$6&gt;=$H125,BP$6&lt;=$I125),IF(BP$6&lt;$H125+ROUNDUP(($I125-$H125+1)*$L125,0),2,1),""))</x:f>
      </x:c>
      <x:c r="BQ125" s="35" t="str">
        <x:f>IF(OR($A125="",$M125="Yes",$H125="",$I125=""),"",IF(AND(BQ$6&gt;=$H125,BQ$6&lt;=$I125),IF(BQ$6&lt;$H125+ROUNDUP(($I125-$H125+1)*$L125,0),2,1),""))</x:f>
      </x:c>
      <x:c r="BR125" s="35" t="str">
        <x:f>IF(OR($A125="",$M125="Yes",$H125="",$I125=""),"",IF(AND(BR$6&gt;=$H125,BR$6&lt;=$I125),IF(BR$6&lt;$H125+ROUNDUP(($I125-$H125+1)*$L125,0),2,1),""))</x:f>
      </x:c>
      <x:c r="BS125" s="35" t="str">
        <x:f>IF(OR($A125="",$M125="Yes",$H125="",$I125=""),"",IF(AND(BS$6&gt;=$H125,BS$6&lt;=$I125),IF(BS$6&lt;$H125+ROUNDUP(($I125-$H125+1)*$L125,0),2,1),""))</x:f>
      </x:c>
      <x:c r="BT125" s="35" t="str">
        <x:f>IF(OR($A125="",$M125="Yes",$H125="",$I125=""),"",IF(AND(BT$6&gt;=$H125,BT$6&lt;=$I125),IF(BT$6&lt;$H125+ROUNDUP(($I125-$H125+1)*$L125,0),2,1),""))</x:f>
      </x:c>
      <x:c r="BU125" s="35" t="str">
        <x:f>IF(OR($A125="",$M125="Yes",$H125="",$I125=""),"",IF(AND(BU$6&gt;=$H125,BU$6&lt;=$I125),IF(BU$6&lt;$H125+ROUNDUP(($I125-$H125+1)*$L125,0),2,1),""))</x:f>
      </x:c>
      <x:c r="BV125" s="35" t="str">
        <x:f>IF(OR($A125="",$M125="Yes",$H125="",$I125=""),"",IF(AND(BV$6&gt;=$H125,BV$6&lt;=$I125),IF(BV$6&lt;$H125+ROUNDUP(($I125-$H125+1)*$L125,0),2,1),""))</x:f>
      </x:c>
      <x:c r="BW125" s="35" t="str">
        <x:f>IF(OR($A125="",$M125="Yes",$H125="",$I125=""),"",IF(AND(BW$6&gt;=$H125,BW$6&lt;=$I125),IF(BW$6&lt;$H125+ROUNDUP(($I125-$H125+1)*$L125,0),2,1),""))</x:f>
      </x:c>
      <x:c r="BX125" s="35" t="str">
        <x:f>IF(OR($A125="",$M125="Yes",$H125="",$I125=""),"",IF(AND(BX$6&gt;=$H125,BX$6&lt;=$I125),IF(BX$6&lt;$H125+ROUNDUP(($I125-$H125+1)*$L125,0),2,1),""))</x:f>
      </x:c>
      <x:c r="BY125" s="35" t="str">
        <x:f>IF(OR($A125="",$M125="Yes",$H125="",$I125=""),"",IF(AND(BY$6&gt;=$H125,BY$6&lt;=$I125),IF(BY$6&lt;$H125+ROUNDUP(($I125-$H125+1)*$L125,0),2,1),""))</x:f>
      </x:c>
      <x:c r="BZ125" s="35" t="str">
        <x:f>IF(OR($A125="",$M125="Yes",$H125="",$I125=""),"",IF(AND(BZ$6&gt;=$H125,BZ$6&lt;=$I125),IF(BZ$6&lt;$H125+ROUNDUP(($I125-$H125+1)*$L125,0),2,1),""))</x:f>
      </x:c>
      <x:c r="CA125" s="35" t="str">
        <x:f>IF(OR($A125="",$M125="Yes",$H125="",$I125=""),"",IF(AND(CA$6&gt;=$H125,CA$6&lt;=$I125),IF(CA$6&lt;$H125+ROUNDUP(($I125-$H125+1)*$L125,0),2,1),""))</x:f>
      </x:c>
    </x:row>
    <x:row r="126" ht="24" customHeight="1">
      <x:c r="A126" s="5"/>
      <x:c r="B126" s="5"/>
      <x:c r="C126" s="5"/>
      <x:c r="D126" s="5"/>
      <x:c r="E126" s="5"/>
      <x:c r="F126" s="5"/>
      <x:c r="G126" s="5"/>
      <x:c r="H126" s="10"/>
      <x:c r="I126" s="10"/>
      <x:c r="J126" s="10"/>
      <x:c r="K126" s="10"/>
      <x:c r="L126" s="11"/>
      <x:c r="M126" s="5"/>
      <x:c r="N126" s="16" t="str">
        <x:f>IF(A126="","",IF(M126="Yes","Cancelled",IF(ISBLANK(L126),"Missing %",IF(L126&gt;=1,"Completed",IF(OR(L126&gt;0,NOT(ISBLANK(J126))),"In progress","Not started")))))</x:f>
      </x:c>
      <x:c r="O126" s="16" t="str">
        <x:f>IF(OR(A126="",N126="Completed",N126="Cancelled"),"",IF(ISBLANK(I126),"Missing deadline",IF(I126&lt;'Dashboard'!$B$5,"Overdue",IF(I126='Dashboard'!$B$5,"Due today",IF(I126&lt;='Dashboard'!$B$5+'Dashboard'!$B$6,"Due soon",IF(AND(N126="Not started",H126&lt;'Dashboard'!$B$5),"Starting late",""))))))</x:f>
      </x:c>
      <x:c r="P126" s="5"/>
      <x:c r="Q126" s="16" t="str">
        <x:f>IF(A126="","",IF(COUNTIFS('Tasks &amp; Gantt'!$A$7:$A$155,A126)&gt;1,"Duplicate task ID",IF(COUNTIFS('Campaigns &amp; Budget'!$A$7:$A$8,B126)&lt;&gt;1,"Unknown campaign",IF(OR(ISBLANK(H126),ISBLANK(I126),E126="",ISBLANK(L126)),"Missing dates / PIC / %",IF(OR(L126&lt;0,L126&gt;1),"Invalid completion",IF(I126&lt;H126,"Deadline before start",IF(AND(NOT(ISBLANK(K126)),L126&lt;&gt;1),"Finish entered but not 100%",IF(AND(NOT(ISBLANK(J126)),NOT(ISBLANK(K126)),K126&lt;J126),"Finish before start",""))))))))</x:f>
      </x:c>
      <x:c r="T126" s="35" t="str">
        <x:f>IF(OR($A126="",$M126="Yes",$H126="",$I126=""),"",IF(AND(T$6&gt;=$H126,T$6&lt;=$I126),IF(T$6&lt;$H126+ROUNDUP(($I126-$H126+1)*$L126,0),2,1),""))</x:f>
      </x:c>
      <x:c r="U126" s="35" t="str">
        <x:f>IF(OR($A126="",$M126="Yes",$H126="",$I126=""),"",IF(AND(U$6&gt;=$H126,U$6&lt;=$I126),IF(U$6&lt;$H126+ROUNDUP(($I126-$H126+1)*$L126,0),2,1),""))</x:f>
      </x:c>
      <x:c r="V126" s="35" t="str">
        <x:f>IF(OR($A126="",$M126="Yes",$H126="",$I126=""),"",IF(AND(V$6&gt;=$H126,V$6&lt;=$I126),IF(V$6&lt;$H126+ROUNDUP(($I126-$H126+1)*$L126,0),2,1),""))</x:f>
      </x:c>
      <x:c r="W126" s="35" t="str">
        <x:f>IF(OR($A126="",$M126="Yes",$H126="",$I126=""),"",IF(AND(W$6&gt;=$H126,W$6&lt;=$I126),IF(W$6&lt;$H126+ROUNDUP(($I126-$H126+1)*$L126,0),2,1),""))</x:f>
      </x:c>
      <x:c r="X126" s="35" t="str">
        <x:f>IF(OR($A126="",$M126="Yes",$H126="",$I126=""),"",IF(AND(X$6&gt;=$H126,X$6&lt;=$I126),IF(X$6&lt;$H126+ROUNDUP(($I126-$H126+1)*$L126,0),2,1),""))</x:f>
      </x:c>
      <x:c r="Y126" s="35" t="str">
        <x:f>IF(OR($A126="",$M126="Yes",$H126="",$I126=""),"",IF(AND(Y$6&gt;=$H126,Y$6&lt;=$I126),IF(Y$6&lt;$H126+ROUNDUP(($I126-$H126+1)*$L126,0),2,1),""))</x:f>
      </x:c>
      <x:c r="Z126" s="35" t="str">
        <x:f>IF(OR($A126="",$M126="Yes",$H126="",$I126=""),"",IF(AND(Z$6&gt;=$H126,Z$6&lt;=$I126),IF(Z$6&lt;$H126+ROUNDUP(($I126-$H126+1)*$L126,0),2,1),""))</x:f>
      </x:c>
      <x:c r="AA126" s="35" t="str">
        <x:f>IF(OR($A126="",$M126="Yes",$H126="",$I126=""),"",IF(AND(AA$6&gt;=$H126,AA$6&lt;=$I126),IF(AA$6&lt;$H126+ROUNDUP(($I126-$H126+1)*$L126,0),2,1),""))</x:f>
      </x:c>
      <x:c r="AB126" s="35" t="str">
        <x:f>IF(OR($A126="",$M126="Yes",$H126="",$I126=""),"",IF(AND(AB$6&gt;=$H126,AB$6&lt;=$I126),IF(AB$6&lt;$H126+ROUNDUP(($I126-$H126+1)*$L126,0),2,1),""))</x:f>
      </x:c>
      <x:c r="AC126" s="35" t="str">
        <x:f>IF(OR($A126="",$M126="Yes",$H126="",$I126=""),"",IF(AND(AC$6&gt;=$H126,AC$6&lt;=$I126),IF(AC$6&lt;$H126+ROUNDUP(($I126-$H126+1)*$L126,0),2,1),""))</x:f>
      </x:c>
      <x:c r="AD126" s="35" t="str">
        <x:f>IF(OR($A126="",$M126="Yes",$H126="",$I126=""),"",IF(AND(AD$6&gt;=$H126,AD$6&lt;=$I126),IF(AD$6&lt;$H126+ROUNDUP(($I126-$H126+1)*$L126,0),2,1),""))</x:f>
      </x:c>
      <x:c r="AE126" s="35" t="str">
        <x:f>IF(OR($A126="",$M126="Yes",$H126="",$I126=""),"",IF(AND(AE$6&gt;=$H126,AE$6&lt;=$I126),IF(AE$6&lt;$H126+ROUNDUP(($I126-$H126+1)*$L126,0),2,1),""))</x:f>
      </x:c>
      <x:c r="AF126" s="35" t="str">
        <x:f>IF(OR($A126="",$M126="Yes",$H126="",$I126=""),"",IF(AND(AF$6&gt;=$H126,AF$6&lt;=$I126),IF(AF$6&lt;$H126+ROUNDUP(($I126-$H126+1)*$L126,0),2,1),""))</x:f>
      </x:c>
      <x:c r="AG126" s="35" t="str">
        <x:f>IF(OR($A126="",$M126="Yes",$H126="",$I126=""),"",IF(AND(AG$6&gt;=$H126,AG$6&lt;=$I126),IF(AG$6&lt;$H126+ROUNDUP(($I126-$H126+1)*$L126,0),2,1),""))</x:f>
      </x:c>
      <x:c r="AH126" s="35" t="str">
        <x:f>IF(OR($A126="",$M126="Yes",$H126="",$I126=""),"",IF(AND(AH$6&gt;=$H126,AH$6&lt;=$I126),IF(AH$6&lt;$H126+ROUNDUP(($I126-$H126+1)*$L126,0),2,1),""))</x:f>
      </x:c>
      <x:c r="AI126" s="35" t="str">
        <x:f>IF(OR($A126="",$M126="Yes",$H126="",$I126=""),"",IF(AND(AI$6&gt;=$H126,AI$6&lt;=$I126),IF(AI$6&lt;$H126+ROUNDUP(($I126-$H126+1)*$L126,0),2,1),""))</x:f>
      </x:c>
      <x:c r="AJ126" s="35" t="str">
        <x:f>IF(OR($A126="",$M126="Yes",$H126="",$I126=""),"",IF(AND(AJ$6&gt;=$H126,AJ$6&lt;=$I126),IF(AJ$6&lt;$H126+ROUNDUP(($I126-$H126+1)*$L126,0),2,1),""))</x:f>
      </x:c>
      <x:c r="AK126" s="35" t="str">
        <x:f>IF(OR($A126="",$M126="Yes",$H126="",$I126=""),"",IF(AND(AK$6&gt;=$H126,AK$6&lt;=$I126),IF(AK$6&lt;$H126+ROUNDUP(($I126-$H126+1)*$L126,0),2,1),""))</x:f>
      </x:c>
      <x:c r="AL126" s="35" t="str">
        <x:f>IF(OR($A126="",$M126="Yes",$H126="",$I126=""),"",IF(AND(AL$6&gt;=$H126,AL$6&lt;=$I126),IF(AL$6&lt;$H126+ROUNDUP(($I126-$H126+1)*$L126,0),2,1),""))</x:f>
      </x:c>
      <x:c r="AM126" s="35" t="str">
        <x:f>IF(OR($A126="",$M126="Yes",$H126="",$I126=""),"",IF(AND(AM$6&gt;=$H126,AM$6&lt;=$I126),IF(AM$6&lt;$H126+ROUNDUP(($I126-$H126+1)*$L126,0),2,1),""))</x:f>
      </x:c>
      <x:c r="AN126" s="35" t="str">
        <x:f>IF(OR($A126="",$M126="Yes",$H126="",$I126=""),"",IF(AND(AN$6&gt;=$H126,AN$6&lt;=$I126),IF(AN$6&lt;$H126+ROUNDUP(($I126-$H126+1)*$L126,0),2,1),""))</x:f>
      </x:c>
      <x:c r="AO126" s="35" t="str">
        <x:f>IF(OR($A126="",$M126="Yes",$H126="",$I126=""),"",IF(AND(AO$6&gt;=$H126,AO$6&lt;=$I126),IF(AO$6&lt;$H126+ROUNDUP(($I126-$H126+1)*$L126,0),2,1),""))</x:f>
      </x:c>
      <x:c r="AP126" s="35" t="str">
        <x:f>IF(OR($A126="",$M126="Yes",$H126="",$I126=""),"",IF(AND(AP$6&gt;=$H126,AP$6&lt;=$I126),IF(AP$6&lt;$H126+ROUNDUP(($I126-$H126+1)*$L126,0),2,1),""))</x:f>
      </x:c>
      <x:c r="AQ126" s="35" t="str">
        <x:f>IF(OR($A126="",$M126="Yes",$H126="",$I126=""),"",IF(AND(AQ$6&gt;=$H126,AQ$6&lt;=$I126),IF(AQ$6&lt;$H126+ROUNDUP(($I126-$H126+1)*$L126,0),2,1),""))</x:f>
      </x:c>
      <x:c r="AR126" s="35" t="str">
        <x:f>IF(OR($A126="",$M126="Yes",$H126="",$I126=""),"",IF(AND(AR$6&gt;=$H126,AR$6&lt;=$I126),IF(AR$6&lt;$H126+ROUNDUP(($I126-$H126+1)*$L126,0),2,1),""))</x:f>
      </x:c>
      <x:c r="AS126" s="35" t="str">
        <x:f>IF(OR($A126="",$M126="Yes",$H126="",$I126=""),"",IF(AND(AS$6&gt;=$H126,AS$6&lt;=$I126),IF(AS$6&lt;$H126+ROUNDUP(($I126-$H126+1)*$L126,0),2,1),""))</x:f>
      </x:c>
      <x:c r="AT126" s="35" t="str">
        <x:f>IF(OR($A126="",$M126="Yes",$H126="",$I126=""),"",IF(AND(AT$6&gt;=$H126,AT$6&lt;=$I126),IF(AT$6&lt;$H126+ROUNDUP(($I126-$H126+1)*$L126,0),2,1),""))</x:f>
      </x:c>
      <x:c r="AU126" s="35" t="str">
        <x:f>IF(OR($A126="",$M126="Yes",$H126="",$I126=""),"",IF(AND(AU$6&gt;=$H126,AU$6&lt;=$I126),IF(AU$6&lt;$H126+ROUNDUP(($I126-$H126+1)*$L126,0),2,1),""))</x:f>
      </x:c>
      <x:c r="AV126" s="35" t="str">
        <x:f>IF(OR($A126="",$M126="Yes",$H126="",$I126=""),"",IF(AND(AV$6&gt;=$H126,AV$6&lt;=$I126),IF(AV$6&lt;$H126+ROUNDUP(($I126-$H126+1)*$L126,0),2,1),""))</x:f>
      </x:c>
      <x:c r="AW126" s="35" t="str">
        <x:f>IF(OR($A126="",$M126="Yes",$H126="",$I126=""),"",IF(AND(AW$6&gt;=$H126,AW$6&lt;=$I126),IF(AW$6&lt;$H126+ROUNDUP(($I126-$H126+1)*$L126,0),2,1),""))</x:f>
      </x:c>
      <x:c r="AX126" s="35" t="str">
        <x:f>IF(OR($A126="",$M126="Yes",$H126="",$I126=""),"",IF(AND(AX$6&gt;=$H126,AX$6&lt;=$I126),IF(AX$6&lt;$H126+ROUNDUP(($I126-$H126+1)*$L126,0),2,1),""))</x:f>
      </x:c>
      <x:c r="AY126" s="35" t="str">
        <x:f>IF(OR($A126="",$M126="Yes",$H126="",$I126=""),"",IF(AND(AY$6&gt;=$H126,AY$6&lt;=$I126),IF(AY$6&lt;$H126+ROUNDUP(($I126-$H126+1)*$L126,0),2,1),""))</x:f>
      </x:c>
      <x:c r="AZ126" s="35" t="str">
        <x:f>IF(OR($A126="",$M126="Yes",$H126="",$I126=""),"",IF(AND(AZ$6&gt;=$H126,AZ$6&lt;=$I126),IF(AZ$6&lt;$H126+ROUNDUP(($I126-$H126+1)*$L126,0),2,1),""))</x:f>
      </x:c>
      <x:c r="BA126" s="35" t="str">
        <x:f>IF(OR($A126="",$M126="Yes",$H126="",$I126=""),"",IF(AND(BA$6&gt;=$H126,BA$6&lt;=$I126),IF(BA$6&lt;$H126+ROUNDUP(($I126-$H126+1)*$L126,0),2,1),""))</x:f>
      </x:c>
      <x:c r="BB126" s="35" t="str">
        <x:f>IF(OR($A126="",$M126="Yes",$H126="",$I126=""),"",IF(AND(BB$6&gt;=$H126,BB$6&lt;=$I126),IF(BB$6&lt;$H126+ROUNDUP(($I126-$H126+1)*$L126,0),2,1),""))</x:f>
      </x:c>
      <x:c r="BC126" s="35" t="str">
        <x:f>IF(OR($A126="",$M126="Yes",$H126="",$I126=""),"",IF(AND(BC$6&gt;=$H126,BC$6&lt;=$I126),IF(BC$6&lt;$H126+ROUNDUP(($I126-$H126+1)*$L126,0),2,1),""))</x:f>
      </x:c>
      <x:c r="BD126" s="35" t="str">
        <x:f>IF(OR($A126="",$M126="Yes",$H126="",$I126=""),"",IF(AND(BD$6&gt;=$H126,BD$6&lt;=$I126),IF(BD$6&lt;$H126+ROUNDUP(($I126-$H126+1)*$L126,0),2,1),""))</x:f>
      </x:c>
      <x:c r="BE126" s="35" t="str">
        <x:f>IF(OR($A126="",$M126="Yes",$H126="",$I126=""),"",IF(AND(BE$6&gt;=$H126,BE$6&lt;=$I126),IF(BE$6&lt;$H126+ROUNDUP(($I126-$H126+1)*$L126,0),2,1),""))</x:f>
      </x:c>
      <x:c r="BF126" s="35" t="str">
        <x:f>IF(OR($A126="",$M126="Yes",$H126="",$I126=""),"",IF(AND(BF$6&gt;=$H126,BF$6&lt;=$I126),IF(BF$6&lt;$H126+ROUNDUP(($I126-$H126+1)*$L126,0),2,1),""))</x:f>
      </x:c>
      <x:c r="BG126" s="35" t="str">
        <x:f>IF(OR($A126="",$M126="Yes",$H126="",$I126=""),"",IF(AND(BG$6&gt;=$H126,BG$6&lt;=$I126),IF(BG$6&lt;$H126+ROUNDUP(($I126-$H126+1)*$L126,0),2,1),""))</x:f>
      </x:c>
      <x:c r="BH126" s="35" t="str">
        <x:f>IF(OR($A126="",$M126="Yes",$H126="",$I126=""),"",IF(AND(BH$6&gt;=$H126,BH$6&lt;=$I126),IF(BH$6&lt;$H126+ROUNDUP(($I126-$H126+1)*$L126,0),2,1),""))</x:f>
      </x:c>
      <x:c r="BI126" s="35" t="str">
        <x:f>IF(OR($A126="",$M126="Yes",$H126="",$I126=""),"",IF(AND(BI$6&gt;=$H126,BI$6&lt;=$I126),IF(BI$6&lt;$H126+ROUNDUP(($I126-$H126+1)*$L126,0),2,1),""))</x:f>
      </x:c>
      <x:c r="BJ126" s="35" t="str">
        <x:f>IF(OR($A126="",$M126="Yes",$H126="",$I126=""),"",IF(AND(BJ$6&gt;=$H126,BJ$6&lt;=$I126),IF(BJ$6&lt;$H126+ROUNDUP(($I126-$H126+1)*$L126,0),2,1),""))</x:f>
      </x:c>
      <x:c r="BK126" s="35" t="str">
        <x:f>IF(OR($A126="",$M126="Yes",$H126="",$I126=""),"",IF(AND(BK$6&gt;=$H126,BK$6&lt;=$I126),IF(BK$6&lt;$H126+ROUNDUP(($I126-$H126+1)*$L126,0),2,1),""))</x:f>
      </x:c>
      <x:c r="BL126" s="35" t="str">
        <x:f>IF(OR($A126="",$M126="Yes",$H126="",$I126=""),"",IF(AND(BL$6&gt;=$H126,BL$6&lt;=$I126),IF(BL$6&lt;$H126+ROUNDUP(($I126-$H126+1)*$L126,0),2,1),""))</x:f>
      </x:c>
      <x:c r="BM126" s="35" t="str">
        <x:f>IF(OR($A126="",$M126="Yes",$H126="",$I126=""),"",IF(AND(BM$6&gt;=$H126,BM$6&lt;=$I126),IF(BM$6&lt;$H126+ROUNDUP(($I126-$H126+1)*$L126,0),2,1),""))</x:f>
      </x:c>
      <x:c r="BN126" s="35" t="str">
        <x:f>IF(OR($A126="",$M126="Yes",$H126="",$I126=""),"",IF(AND(BN$6&gt;=$H126,BN$6&lt;=$I126),IF(BN$6&lt;$H126+ROUNDUP(($I126-$H126+1)*$L126,0),2,1),""))</x:f>
      </x:c>
      <x:c r="BO126" s="35" t="str">
        <x:f>IF(OR($A126="",$M126="Yes",$H126="",$I126=""),"",IF(AND(BO$6&gt;=$H126,BO$6&lt;=$I126),IF(BO$6&lt;$H126+ROUNDUP(($I126-$H126+1)*$L126,0),2,1),""))</x:f>
      </x:c>
      <x:c r="BP126" s="35" t="str">
        <x:f>IF(OR($A126="",$M126="Yes",$H126="",$I126=""),"",IF(AND(BP$6&gt;=$H126,BP$6&lt;=$I126),IF(BP$6&lt;$H126+ROUNDUP(($I126-$H126+1)*$L126,0),2,1),""))</x:f>
      </x:c>
      <x:c r="BQ126" s="35" t="str">
        <x:f>IF(OR($A126="",$M126="Yes",$H126="",$I126=""),"",IF(AND(BQ$6&gt;=$H126,BQ$6&lt;=$I126),IF(BQ$6&lt;$H126+ROUNDUP(($I126-$H126+1)*$L126,0),2,1),""))</x:f>
      </x:c>
      <x:c r="BR126" s="35" t="str">
        <x:f>IF(OR($A126="",$M126="Yes",$H126="",$I126=""),"",IF(AND(BR$6&gt;=$H126,BR$6&lt;=$I126),IF(BR$6&lt;$H126+ROUNDUP(($I126-$H126+1)*$L126,0),2,1),""))</x:f>
      </x:c>
      <x:c r="BS126" s="35" t="str">
        <x:f>IF(OR($A126="",$M126="Yes",$H126="",$I126=""),"",IF(AND(BS$6&gt;=$H126,BS$6&lt;=$I126),IF(BS$6&lt;$H126+ROUNDUP(($I126-$H126+1)*$L126,0),2,1),""))</x:f>
      </x:c>
      <x:c r="BT126" s="35" t="str">
        <x:f>IF(OR($A126="",$M126="Yes",$H126="",$I126=""),"",IF(AND(BT$6&gt;=$H126,BT$6&lt;=$I126),IF(BT$6&lt;$H126+ROUNDUP(($I126-$H126+1)*$L126,0),2,1),""))</x:f>
      </x:c>
      <x:c r="BU126" s="35" t="str">
        <x:f>IF(OR($A126="",$M126="Yes",$H126="",$I126=""),"",IF(AND(BU$6&gt;=$H126,BU$6&lt;=$I126),IF(BU$6&lt;$H126+ROUNDUP(($I126-$H126+1)*$L126,0),2,1),""))</x:f>
      </x:c>
      <x:c r="BV126" s="35" t="str">
        <x:f>IF(OR($A126="",$M126="Yes",$H126="",$I126=""),"",IF(AND(BV$6&gt;=$H126,BV$6&lt;=$I126),IF(BV$6&lt;$H126+ROUNDUP(($I126-$H126+1)*$L126,0),2,1),""))</x:f>
      </x:c>
      <x:c r="BW126" s="35" t="str">
        <x:f>IF(OR($A126="",$M126="Yes",$H126="",$I126=""),"",IF(AND(BW$6&gt;=$H126,BW$6&lt;=$I126),IF(BW$6&lt;$H126+ROUNDUP(($I126-$H126+1)*$L126,0),2,1),""))</x:f>
      </x:c>
      <x:c r="BX126" s="35" t="str">
        <x:f>IF(OR($A126="",$M126="Yes",$H126="",$I126=""),"",IF(AND(BX$6&gt;=$H126,BX$6&lt;=$I126),IF(BX$6&lt;$H126+ROUNDUP(($I126-$H126+1)*$L126,0),2,1),""))</x:f>
      </x:c>
      <x:c r="BY126" s="35" t="str">
        <x:f>IF(OR($A126="",$M126="Yes",$H126="",$I126=""),"",IF(AND(BY$6&gt;=$H126,BY$6&lt;=$I126),IF(BY$6&lt;$H126+ROUNDUP(($I126-$H126+1)*$L126,0),2,1),""))</x:f>
      </x:c>
      <x:c r="BZ126" s="35" t="str">
        <x:f>IF(OR($A126="",$M126="Yes",$H126="",$I126=""),"",IF(AND(BZ$6&gt;=$H126,BZ$6&lt;=$I126),IF(BZ$6&lt;$H126+ROUNDUP(($I126-$H126+1)*$L126,0),2,1),""))</x:f>
      </x:c>
      <x:c r="CA126" s="35" t="str">
        <x:f>IF(OR($A126="",$M126="Yes",$H126="",$I126=""),"",IF(AND(CA$6&gt;=$H126,CA$6&lt;=$I126),IF(CA$6&lt;$H126+ROUNDUP(($I126-$H126+1)*$L126,0),2,1),""))</x:f>
      </x:c>
    </x:row>
    <x:row r="127" ht="24" customHeight="1">
      <x:c r="A127" s="5"/>
      <x:c r="B127" s="5"/>
      <x:c r="C127" s="5"/>
      <x:c r="D127" s="5"/>
      <x:c r="E127" s="5"/>
      <x:c r="F127" s="5"/>
      <x:c r="G127" s="5"/>
      <x:c r="H127" s="10"/>
      <x:c r="I127" s="10"/>
      <x:c r="J127" s="10"/>
      <x:c r="K127" s="10"/>
      <x:c r="L127" s="11"/>
      <x:c r="M127" s="5"/>
      <x:c r="N127" s="16" t="str">
        <x:f>IF(A127="","",IF(M127="Yes","Cancelled",IF(ISBLANK(L127),"Missing %",IF(L127&gt;=1,"Completed",IF(OR(L127&gt;0,NOT(ISBLANK(J127))),"In progress","Not started")))))</x:f>
      </x:c>
      <x:c r="O127" s="16" t="str">
        <x:f>IF(OR(A127="",N127="Completed",N127="Cancelled"),"",IF(ISBLANK(I127),"Missing deadline",IF(I127&lt;'Dashboard'!$B$5,"Overdue",IF(I127='Dashboard'!$B$5,"Due today",IF(I127&lt;='Dashboard'!$B$5+'Dashboard'!$B$6,"Due soon",IF(AND(N127="Not started",H127&lt;'Dashboard'!$B$5),"Starting late",""))))))</x:f>
      </x:c>
      <x:c r="P127" s="5"/>
      <x:c r="Q127" s="16" t="str">
        <x:f>IF(A127="","",IF(COUNTIFS('Tasks &amp; Gantt'!$A$7:$A$155,A127)&gt;1,"Duplicate task ID",IF(COUNTIFS('Campaigns &amp; Budget'!$A$7:$A$8,B127)&lt;&gt;1,"Unknown campaign",IF(OR(ISBLANK(H127),ISBLANK(I127),E127="",ISBLANK(L127)),"Missing dates / PIC / %",IF(OR(L127&lt;0,L127&gt;1),"Invalid completion",IF(I127&lt;H127,"Deadline before start",IF(AND(NOT(ISBLANK(K127)),L127&lt;&gt;1),"Finish entered but not 100%",IF(AND(NOT(ISBLANK(J127)),NOT(ISBLANK(K127)),K127&lt;J127),"Finish before start",""))))))))</x:f>
      </x:c>
      <x:c r="T127" s="35" t="str">
        <x:f>IF(OR($A127="",$M127="Yes",$H127="",$I127=""),"",IF(AND(T$6&gt;=$H127,T$6&lt;=$I127),IF(T$6&lt;$H127+ROUNDUP(($I127-$H127+1)*$L127,0),2,1),""))</x:f>
      </x:c>
      <x:c r="U127" s="35" t="str">
        <x:f>IF(OR($A127="",$M127="Yes",$H127="",$I127=""),"",IF(AND(U$6&gt;=$H127,U$6&lt;=$I127),IF(U$6&lt;$H127+ROUNDUP(($I127-$H127+1)*$L127,0),2,1),""))</x:f>
      </x:c>
      <x:c r="V127" s="35" t="str">
        <x:f>IF(OR($A127="",$M127="Yes",$H127="",$I127=""),"",IF(AND(V$6&gt;=$H127,V$6&lt;=$I127),IF(V$6&lt;$H127+ROUNDUP(($I127-$H127+1)*$L127,0),2,1),""))</x:f>
      </x:c>
      <x:c r="W127" s="35" t="str">
        <x:f>IF(OR($A127="",$M127="Yes",$H127="",$I127=""),"",IF(AND(W$6&gt;=$H127,W$6&lt;=$I127),IF(W$6&lt;$H127+ROUNDUP(($I127-$H127+1)*$L127,0),2,1),""))</x:f>
      </x:c>
      <x:c r="X127" s="35" t="str">
        <x:f>IF(OR($A127="",$M127="Yes",$H127="",$I127=""),"",IF(AND(X$6&gt;=$H127,X$6&lt;=$I127),IF(X$6&lt;$H127+ROUNDUP(($I127-$H127+1)*$L127,0),2,1),""))</x:f>
      </x:c>
      <x:c r="Y127" s="35" t="str">
        <x:f>IF(OR($A127="",$M127="Yes",$H127="",$I127=""),"",IF(AND(Y$6&gt;=$H127,Y$6&lt;=$I127),IF(Y$6&lt;$H127+ROUNDUP(($I127-$H127+1)*$L127,0),2,1),""))</x:f>
      </x:c>
      <x:c r="Z127" s="35" t="str">
        <x:f>IF(OR($A127="",$M127="Yes",$H127="",$I127=""),"",IF(AND(Z$6&gt;=$H127,Z$6&lt;=$I127),IF(Z$6&lt;$H127+ROUNDUP(($I127-$H127+1)*$L127,0),2,1),""))</x:f>
      </x:c>
      <x:c r="AA127" s="35" t="str">
        <x:f>IF(OR($A127="",$M127="Yes",$H127="",$I127=""),"",IF(AND(AA$6&gt;=$H127,AA$6&lt;=$I127),IF(AA$6&lt;$H127+ROUNDUP(($I127-$H127+1)*$L127,0),2,1),""))</x:f>
      </x:c>
      <x:c r="AB127" s="35" t="str">
        <x:f>IF(OR($A127="",$M127="Yes",$H127="",$I127=""),"",IF(AND(AB$6&gt;=$H127,AB$6&lt;=$I127),IF(AB$6&lt;$H127+ROUNDUP(($I127-$H127+1)*$L127,0),2,1),""))</x:f>
      </x:c>
      <x:c r="AC127" s="35" t="str">
        <x:f>IF(OR($A127="",$M127="Yes",$H127="",$I127=""),"",IF(AND(AC$6&gt;=$H127,AC$6&lt;=$I127),IF(AC$6&lt;$H127+ROUNDUP(($I127-$H127+1)*$L127,0),2,1),""))</x:f>
      </x:c>
      <x:c r="AD127" s="35" t="str">
        <x:f>IF(OR($A127="",$M127="Yes",$H127="",$I127=""),"",IF(AND(AD$6&gt;=$H127,AD$6&lt;=$I127),IF(AD$6&lt;$H127+ROUNDUP(($I127-$H127+1)*$L127,0),2,1),""))</x:f>
      </x:c>
      <x:c r="AE127" s="35" t="str">
        <x:f>IF(OR($A127="",$M127="Yes",$H127="",$I127=""),"",IF(AND(AE$6&gt;=$H127,AE$6&lt;=$I127),IF(AE$6&lt;$H127+ROUNDUP(($I127-$H127+1)*$L127,0),2,1),""))</x:f>
      </x:c>
      <x:c r="AF127" s="35" t="str">
        <x:f>IF(OR($A127="",$M127="Yes",$H127="",$I127=""),"",IF(AND(AF$6&gt;=$H127,AF$6&lt;=$I127),IF(AF$6&lt;$H127+ROUNDUP(($I127-$H127+1)*$L127,0),2,1),""))</x:f>
      </x:c>
      <x:c r="AG127" s="35" t="str">
        <x:f>IF(OR($A127="",$M127="Yes",$H127="",$I127=""),"",IF(AND(AG$6&gt;=$H127,AG$6&lt;=$I127),IF(AG$6&lt;$H127+ROUNDUP(($I127-$H127+1)*$L127,0),2,1),""))</x:f>
      </x:c>
      <x:c r="AH127" s="35" t="str">
        <x:f>IF(OR($A127="",$M127="Yes",$H127="",$I127=""),"",IF(AND(AH$6&gt;=$H127,AH$6&lt;=$I127),IF(AH$6&lt;$H127+ROUNDUP(($I127-$H127+1)*$L127,0),2,1),""))</x:f>
      </x:c>
      <x:c r="AI127" s="35" t="str">
        <x:f>IF(OR($A127="",$M127="Yes",$H127="",$I127=""),"",IF(AND(AI$6&gt;=$H127,AI$6&lt;=$I127),IF(AI$6&lt;$H127+ROUNDUP(($I127-$H127+1)*$L127,0),2,1),""))</x:f>
      </x:c>
      <x:c r="AJ127" s="35" t="str">
        <x:f>IF(OR($A127="",$M127="Yes",$H127="",$I127=""),"",IF(AND(AJ$6&gt;=$H127,AJ$6&lt;=$I127),IF(AJ$6&lt;$H127+ROUNDUP(($I127-$H127+1)*$L127,0),2,1),""))</x:f>
      </x:c>
      <x:c r="AK127" s="35" t="str">
        <x:f>IF(OR($A127="",$M127="Yes",$H127="",$I127=""),"",IF(AND(AK$6&gt;=$H127,AK$6&lt;=$I127),IF(AK$6&lt;$H127+ROUNDUP(($I127-$H127+1)*$L127,0),2,1),""))</x:f>
      </x:c>
      <x:c r="AL127" s="35" t="str">
        <x:f>IF(OR($A127="",$M127="Yes",$H127="",$I127=""),"",IF(AND(AL$6&gt;=$H127,AL$6&lt;=$I127),IF(AL$6&lt;$H127+ROUNDUP(($I127-$H127+1)*$L127,0),2,1),""))</x:f>
      </x:c>
      <x:c r="AM127" s="35" t="str">
        <x:f>IF(OR($A127="",$M127="Yes",$H127="",$I127=""),"",IF(AND(AM$6&gt;=$H127,AM$6&lt;=$I127),IF(AM$6&lt;$H127+ROUNDUP(($I127-$H127+1)*$L127,0),2,1),""))</x:f>
      </x:c>
      <x:c r="AN127" s="35" t="str">
        <x:f>IF(OR($A127="",$M127="Yes",$H127="",$I127=""),"",IF(AND(AN$6&gt;=$H127,AN$6&lt;=$I127),IF(AN$6&lt;$H127+ROUNDUP(($I127-$H127+1)*$L127,0),2,1),""))</x:f>
      </x:c>
      <x:c r="AO127" s="35" t="str">
        <x:f>IF(OR($A127="",$M127="Yes",$H127="",$I127=""),"",IF(AND(AO$6&gt;=$H127,AO$6&lt;=$I127),IF(AO$6&lt;$H127+ROUNDUP(($I127-$H127+1)*$L127,0),2,1),""))</x:f>
      </x:c>
      <x:c r="AP127" s="35" t="str">
        <x:f>IF(OR($A127="",$M127="Yes",$H127="",$I127=""),"",IF(AND(AP$6&gt;=$H127,AP$6&lt;=$I127),IF(AP$6&lt;$H127+ROUNDUP(($I127-$H127+1)*$L127,0),2,1),""))</x:f>
      </x:c>
      <x:c r="AQ127" s="35" t="str">
        <x:f>IF(OR($A127="",$M127="Yes",$H127="",$I127=""),"",IF(AND(AQ$6&gt;=$H127,AQ$6&lt;=$I127),IF(AQ$6&lt;$H127+ROUNDUP(($I127-$H127+1)*$L127,0),2,1),""))</x:f>
      </x:c>
      <x:c r="AR127" s="35" t="str">
        <x:f>IF(OR($A127="",$M127="Yes",$H127="",$I127=""),"",IF(AND(AR$6&gt;=$H127,AR$6&lt;=$I127),IF(AR$6&lt;$H127+ROUNDUP(($I127-$H127+1)*$L127,0),2,1),""))</x:f>
      </x:c>
      <x:c r="AS127" s="35" t="str">
        <x:f>IF(OR($A127="",$M127="Yes",$H127="",$I127=""),"",IF(AND(AS$6&gt;=$H127,AS$6&lt;=$I127),IF(AS$6&lt;$H127+ROUNDUP(($I127-$H127+1)*$L127,0),2,1),""))</x:f>
      </x:c>
      <x:c r="AT127" s="35" t="str">
        <x:f>IF(OR($A127="",$M127="Yes",$H127="",$I127=""),"",IF(AND(AT$6&gt;=$H127,AT$6&lt;=$I127),IF(AT$6&lt;$H127+ROUNDUP(($I127-$H127+1)*$L127,0),2,1),""))</x:f>
      </x:c>
      <x:c r="AU127" s="35" t="str">
        <x:f>IF(OR($A127="",$M127="Yes",$H127="",$I127=""),"",IF(AND(AU$6&gt;=$H127,AU$6&lt;=$I127),IF(AU$6&lt;$H127+ROUNDUP(($I127-$H127+1)*$L127,0),2,1),""))</x:f>
      </x:c>
      <x:c r="AV127" s="35" t="str">
        <x:f>IF(OR($A127="",$M127="Yes",$H127="",$I127=""),"",IF(AND(AV$6&gt;=$H127,AV$6&lt;=$I127),IF(AV$6&lt;$H127+ROUNDUP(($I127-$H127+1)*$L127,0),2,1),""))</x:f>
      </x:c>
      <x:c r="AW127" s="35" t="str">
        <x:f>IF(OR($A127="",$M127="Yes",$H127="",$I127=""),"",IF(AND(AW$6&gt;=$H127,AW$6&lt;=$I127),IF(AW$6&lt;$H127+ROUNDUP(($I127-$H127+1)*$L127,0),2,1),""))</x:f>
      </x:c>
      <x:c r="AX127" s="35" t="str">
        <x:f>IF(OR($A127="",$M127="Yes",$H127="",$I127=""),"",IF(AND(AX$6&gt;=$H127,AX$6&lt;=$I127),IF(AX$6&lt;$H127+ROUNDUP(($I127-$H127+1)*$L127,0),2,1),""))</x:f>
      </x:c>
      <x:c r="AY127" s="35" t="str">
        <x:f>IF(OR($A127="",$M127="Yes",$H127="",$I127=""),"",IF(AND(AY$6&gt;=$H127,AY$6&lt;=$I127),IF(AY$6&lt;$H127+ROUNDUP(($I127-$H127+1)*$L127,0),2,1),""))</x:f>
      </x:c>
      <x:c r="AZ127" s="35" t="str">
        <x:f>IF(OR($A127="",$M127="Yes",$H127="",$I127=""),"",IF(AND(AZ$6&gt;=$H127,AZ$6&lt;=$I127),IF(AZ$6&lt;$H127+ROUNDUP(($I127-$H127+1)*$L127,0),2,1),""))</x:f>
      </x:c>
      <x:c r="BA127" s="35" t="str">
        <x:f>IF(OR($A127="",$M127="Yes",$H127="",$I127=""),"",IF(AND(BA$6&gt;=$H127,BA$6&lt;=$I127),IF(BA$6&lt;$H127+ROUNDUP(($I127-$H127+1)*$L127,0),2,1),""))</x:f>
      </x:c>
      <x:c r="BB127" s="35" t="str">
        <x:f>IF(OR($A127="",$M127="Yes",$H127="",$I127=""),"",IF(AND(BB$6&gt;=$H127,BB$6&lt;=$I127),IF(BB$6&lt;$H127+ROUNDUP(($I127-$H127+1)*$L127,0),2,1),""))</x:f>
      </x:c>
      <x:c r="BC127" s="35" t="str">
        <x:f>IF(OR($A127="",$M127="Yes",$H127="",$I127=""),"",IF(AND(BC$6&gt;=$H127,BC$6&lt;=$I127),IF(BC$6&lt;$H127+ROUNDUP(($I127-$H127+1)*$L127,0),2,1),""))</x:f>
      </x:c>
      <x:c r="BD127" s="35" t="str">
        <x:f>IF(OR($A127="",$M127="Yes",$H127="",$I127=""),"",IF(AND(BD$6&gt;=$H127,BD$6&lt;=$I127),IF(BD$6&lt;$H127+ROUNDUP(($I127-$H127+1)*$L127,0),2,1),""))</x:f>
      </x:c>
      <x:c r="BE127" s="35" t="str">
        <x:f>IF(OR($A127="",$M127="Yes",$H127="",$I127=""),"",IF(AND(BE$6&gt;=$H127,BE$6&lt;=$I127),IF(BE$6&lt;$H127+ROUNDUP(($I127-$H127+1)*$L127,0),2,1),""))</x:f>
      </x:c>
      <x:c r="BF127" s="35" t="str">
        <x:f>IF(OR($A127="",$M127="Yes",$H127="",$I127=""),"",IF(AND(BF$6&gt;=$H127,BF$6&lt;=$I127),IF(BF$6&lt;$H127+ROUNDUP(($I127-$H127+1)*$L127,0),2,1),""))</x:f>
      </x:c>
      <x:c r="BG127" s="35" t="str">
        <x:f>IF(OR($A127="",$M127="Yes",$H127="",$I127=""),"",IF(AND(BG$6&gt;=$H127,BG$6&lt;=$I127),IF(BG$6&lt;$H127+ROUNDUP(($I127-$H127+1)*$L127,0),2,1),""))</x:f>
      </x:c>
      <x:c r="BH127" s="35" t="str">
        <x:f>IF(OR($A127="",$M127="Yes",$H127="",$I127=""),"",IF(AND(BH$6&gt;=$H127,BH$6&lt;=$I127),IF(BH$6&lt;$H127+ROUNDUP(($I127-$H127+1)*$L127,0),2,1),""))</x:f>
      </x:c>
      <x:c r="BI127" s="35" t="str">
        <x:f>IF(OR($A127="",$M127="Yes",$H127="",$I127=""),"",IF(AND(BI$6&gt;=$H127,BI$6&lt;=$I127),IF(BI$6&lt;$H127+ROUNDUP(($I127-$H127+1)*$L127,0),2,1),""))</x:f>
      </x:c>
      <x:c r="BJ127" s="35" t="str">
        <x:f>IF(OR($A127="",$M127="Yes",$H127="",$I127=""),"",IF(AND(BJ$6&gt;=$H127,BJ$6&lt;=$I127),IF(BJ$6&lt;$H127+ROUNDUP(($I127-$H127+1)*$L127,0),2,1),""))</x:f>
      </x:c>
      <x:c r="BK127" s="35" t="str">
        <x:f>IF(OR($A127="",$M127="Yes",$H127="",$I127=""),"",IF(AND(BK$6&gt;=$H127,BK$6&lt;=$I127),IF(BK$6&lt;$H127+ROUNDUP(($I127-$H127+1)*$L127,0),2,1),""))</x:f>
      </x:c>
      <x:c r="BL127" s="35" t="str">
        <x:f>IF(OR($A127="",$M127="Yes",$H127="",$I127=""),"",IF(AND(BL$6&gt;=$H127,BL$6&lt;=$I127),IF(BL$6&lt;$H127+ROUNDUP(($I127-$H127+1)*$L127,0),2,1),""))</x:f>
      </x:c>
      <x:c r="BM127" s="35" t="str">
        <x:f>IF(OR($A127="",$M127="Yes",$H127="",$I127=""),"",IF(AND(BM$6&gt;=$H127,BM$6&lt;=$I127),IF(BM$6&lt;$H127+ROUNDUP(($I127-$H127+1)*$L127,0),2,1),""))</x:f>
      </x:c>
      <x:c r="BN127" s="35" t="str">
        <x:f>IF(OR($A127="",$M127="Yes",$H127="",$I127=""),"",IF(AND(BN$6&gt;=$H127,BN$6&lt;=$I127),IF(BN$6&lt;$H127+ROUNDUP(($I127-$H127+1)*$L127,0),2,1),""))</x:f>
      </x:c>
      <x:c r="BO127" s="35" t="str">
        <x:f>IF(OR($A127="",$M127="Yes",$H127="",$I127=""),"",IF(AND(BO$6&gt;=$H127,BO$6&lt;=$I127),IF(BO$6&lt;$H127+ROUNDUP(($I127-$H127+1)*$L127,0),2,1),""))</x:f>
      </x:c>
      <x:c r="BP127" s="35" t="str">
        <x:f>IF(OR($A127="",$M127="Yes",$H127="",$I127=""),"",IF(AND(BP$6&gt;=$H127,BP$6&lt;=$I127),IF(BP$6&lt;$H127+ROUNDUP(($I127-$H127+1)*$L127,0),2,1),""))</x:f>
      </x:c>
      <x:c r="BQ127" s="35" t="str">
        <x:f>IF(OR($A127="",$M127="Yes",$H127="",$I127=""),"",IF(AND(BQ$6&gt;=$H127,BQ$6&lt;=$I127),IF(BQ$6&lt;$H127+ROUNDUP(($I127-$H127+1)*$L127,0),2,1),""))</x:f>
      </x:c>
      <x:c r="BR127" s="35" t="str">
        <x:f>IF(OR($A127="",$M127="Yes",$H127="",$I127=""),"",IF(AND(BR$6&gt;=$H127,BR$6&lt;=$I127),IF(BR$6&lt;$H127+ROUNDUP(($I127-$H127+1)*$L127,0),2,1),""))</x:f>
      </x:c>
      <x:c r="BS127" s="35" t="str">
        <x:f>IF(OR($A127="",$M127="Yes",$H127="",$I127=""),"",IF(AND(BS$6&gt;=$H127,BS$6&lt;=$I127),IF(BS$6&lt;$H127+ROUNDUP(($I127-$H127+1)*$L127,0),2,1),""))</x:f>
      </x:c>
      <x:c r="BT127" s="35" t="str">
        <x:f>IF(OR($A127="",$M127="Yes",$H127="",$I127=""),"",IF(AND(BT$6&gt;=$H127,BT$6&lt;=$I127),IF(BT$6&lt;$H127+ROUNDUP(($I127-$H127+1)*$L127,0),2,1),""))</x:f>
      </x:c>
      <x:c r="BU127" s="35" t="str">
        <x:f>IF(OR($A127="",$M127="Yes",$H127="",$I127=""),"",IF(AND(BU$6&gt;=$H127,BU$6&lt;=$I127),IF(BU$6&lt;$H127+ROUNDUP(($I127-$H127+1)*$L127,0),2,1),""))</x:f>
      </x:c>
      <x:c r="BV127" s="35" t="str">
        <x:f>IF(OR($A127="",$M127="Yes",$H127="",$I127=""),"",IF(AND(BV$6&gt;=$H127,BV$6&lt;=$I127),IF(BV$6&lt;$H127+ROUNDUP(($I127-$H127+1)*$L127,0),2,1),""))</x:f>
      </x:c>
      <x:c r="BW127" s="35" t="str">
        <x:f>IF(OR($A127="",$M127="Yes",$H127="",$I127=""),"",IF(AND(BW$6&gt;=$H127,BW$6&lt;=$I127),IF(BW$6&lt;$H127+ROUNDUP(($I127-$H127+1)*$L127,0),2,1),""))</x:f>
      </x:c>
      <x:c r="BX127" s="35" t="str">
        <x:f>IF(OR($A127="",$M127="Yes",$H127="",$I127=""),"",IF(AND(BX$6&gt;=$H127,BX$6&lt;=$I127),IF(BX$6&lt;$H127+ROUNDUP(($I127-$H127+1)*$L127,0),2,1),""))</x:f>
      </x:c>
      <x:c r="BY127" s="35" t="str">
        <x:f>IF(OR($A127="",$M127="Yes",$H127="",$I127=""),"",IF(AND(BY$6&gt;=$H127,BY$6&lt;=$I127),IF(BY$6&lt;$H127+ROUNDUP(($I127-$H127+1)*$L127,0),2,1),""))</x:f>
      </x:c>
      <x:c r="BZ127" s="35" t="str">
        <x:f>IF(OR($A127="",$M127="Yes",$H127="",$I127=""),"",IF(AND(BZ$6&gt;=$H127,BZ$6&lt;=$I127),IF(BZ$6&lt;$H127+ROUNDUP(($I127-$H127+1)*$L127,0),2,1),""))</x:f>
      </x:c>
      <x:c r="CA127" s="35" t="str">
        <x:f>IF(OR($A127="",$M127="Yes",$H127="",$I127=""),"",IF(AND(CA$6&gt;=$H127,CA$6&lt;=$I127),IF(CA$6&lt;$H127+ROUNDUP(($I127-$H127+1)*$L127,0),2,1),""))</x:f>
      </x:c>
    </x:row>
    <x:row r="128" ht="24" customHeight="1">
      <x:c r="A128" s="5"/>
      <x:c r="B128" s="5"/>
      <x:c r="C128" s="5"/>
      <x:c r="D128" s="5"/>
      <x:c r="E128" s="5"/>
      <x:c r="F128" s="5"/>
      <x:c r="G128" s="5"/>
      <x:c r="H128" s="10"/>
      <x:c r="I128" s="10"/>
      <x:c r="J128" s="10"/>
      <x:c r="K128" s="10"/>
      <x:c r="L128" s="11"/>
      <x:c r="M128" s="5"/>
      <x:c r="N128" s="16" t="str">
        <x:f>IF(A128="","",IF(M128="Yes","Cancelled",IF(ISBLANK(L128),"Missing %",IF(L128&gt;=1,"Completed",IF(OR(L128&gt;0,NOT(ISBLANK(J128))),"In progress","Not started")))))</x:f>
      </x:c>
      <x:c r="O128" s="16" t="str">
        <x:f>IF(OR(A128="",N128="Completed",N128="Cancelled"),"",IF(ISBLANK(I128),"Missing deadline",IF(I128&lt;'Dashboard'!$B$5,"Overdue",IF(I128='Dashboard'!$B$5,"Due today",IF(I128&lt;='Dashboard'!$B$5+'Dashboard'!$B$6,"Due soon",IF(AND(N128="Not started",H128&lt;'Dashboard'!$B$5),"Starting late",""))))))</x:f>
      </x:c>
      <x:c r="P128" s="5"/>
      <x:c r="Q128" s="16" t="str">
        <x:f>IF(A128="","",IF(COUNTIFS('Tasks &amp; Gantt'!$A$7:$A$155,A128)&gt;1,"Duplicate task ID",IF(COUNTIFS('Campaigns &amp; Budget'!$A$7:$A$8,B128)&lt;&gt;1,"Unknown campaign",IF(OR(ISBLANK(H128),ISBLANK(I128),E128="",ISBLANK(L128)),"Missing dates / PIC / %",IF(OR(L128&lt;0,L128&gt;1),"Invalid completion",IF(I128&lt;H128,"Deadline before start",IF(AND(NOT(ISBLANK(K128)),L128&lt;&gt;1),"Finish entered but not 100%",IF(AND(NOT(ISBLANK(J128)),NOT(ISBLANK(K128)),K128&lt;J128),"Finish before start",""))))))))</x:f>
      </x:c>
      <x:c r="T128" s="35" t="str">
        <x:f>IF(OR($A128="",$M128="Yes",$H128="",$I128=""),"",IF(AND(T$6&gt;=$H128,T$6&lt;=$I128),IF(T$6&lt;$H128+ROUNDUP(($I128-$H128+1)*$L128,0),2,1),""))</x:f>
      </x:c>
      <x:c r="U128" s="35" t="str">
        <x:f>IF(OR($A128="",$M128="Yes",$H128="",$I128=""),"",IF(AND(U$6&gt;=$H128,U$6&lt;=$I128),IF(U$6&lt;$H128+ROUNDUP(($I128-$H128+1)*$L128,0),2,1),""))</x:f>
      </x:c>
      <x:c r="V128" s="35" t="str">
        <x:f>IF(OR($A128="",$M128="Yes",$H128="",$I128=""),"",IF(AND(V$6&gt;=$H128,V$6&lt;=$I128),IF(V$6&lt;$H128+ROUNDUP(($I128-$H128+1)*$L128,0),2,1),""))</x:f>
      </x:c>
      <x:c r="W128" s="35" t="str">
        <x:f>IF(OR($A128="",$M128="Yes",$H128="",$I128=""),"",IF(AND(W$6&gt;=$H128,W$6&lt;=$I128),IF(W$6&lt;$H128+ROUNDUP(($I128-$H128+1)*$L128,0),2,1),""))</x:f>
      </x:c>
      <x:c r="X128" s="35" t="str">
        <x:f>IF(OR($A128="",$M128="Yes",$H128="",$I128=""),"",IF(AND(X$6&gt;=$H128,X$6&lt;=$I128),IF(X$6&lt;$H128+ROUNDUP(($I128-$H128+1)*$L128,0),2,1),""))</x:f>
      </x:c>
      <x:c r="Y128" s="35" t="str">
        <x:f>IF(OR($A128="",$M128="Yes",$H128="",$I128=""),"",IF(AND(Y$6&gt;=$H128,Y$6&lt;=$I128),IF(Y$6&lt;$H128+ROUNDUP(($I128-$H128+1)*$L128,0),2,1),""))</x:f>
      </x:c>
      <x:c r="Z128" s="35" t="str">
        <x:f>IF(OR($A128="",$M128="Yes",$H128="",$I128=""),"",IF(AND(Z$6&gt;=$H128,Z$6&lt;=$I128),IF(Z$6&lt;$H128+ROUNDUP(($I128-$H128+1)*$L128,0),2,1),""))</x:f>
      </x:c>
      <x:c r="AA128" s="35" t="str">
        <x:f>IF(OR($A128="",$M128="Yes",$H128="",$I128=""),"",IF(AND(AA$6&gt;=$H128,AA$6&lt;=$I128),IF(AA$6&lt;$H128+ROUNDUP(($I128-$H128+1)*$L128,0),2,1),""))</x:f>
      </x:c>
      <x:c r="AB128" s="35" t="str">
        <x:f>IF(OR($A128="",$M128="Yes",$H128="",$I128=""),"",IF(AND(AB$6&gt;=$H128,AB$6&lt;=$I128),IF(AB$6&lt;$H128+ROUNDUP(($I128-$H128+1)*$L128,0),2,1),""))</x:f>
      </x:c>
      <x:c r="AC128" s="35" t="str">
        <x:f>IF(OR($A128="",$M128="Yes",$H128="",$I128=""),"",IF(AND(AC$6&gt;=$H128,AC$6&lt;=$I128),IF(AC$6&lt;$H128+ROUNDUP(($I128-$H128+1)*$L128,0),2,1),""))</x:f>
      </x:c>
      <x:c r="AD128" s="35" t="str">
        <x:f>IF(OR($A128="",$M128="Yes",$H128="",$I128=""),"",IF(AND(AD$6&gt;=$H128,AD$6&lt;=$I128),IF(AD$6&lt;$H128+ROUNDUP(($I128-$H128+1)*$L128,0),2,1),""))</x:f>
      </x:c>
      <x:c r="AE128" s="35" t="str">
        <x:f>IF(OR($A128="",$M128="Yes",$H128="",$I128=""),"",IF(AND(AE$6&gt;=$H128,AE$6&lt;=$I128),IF(AE$6&lt;$H128+ROUNDUP(($I128-$H128+1)*$L128,0),2,1),""))</x:f>
      </x:c>
      <x:c r="AF128" s="35" t="str">
        <x:f>IF(OR($A128="",$M128="Yes",$H128="",$I128=""),"",IF(AND(AF$6&gt;=$H128,AF$6&lt;=$I128),IF(AF$6&lt;$H128+ROUNDUP(($I128-$H128+1)*$L128,0),2,1),""))</x:f>
      </x:c>
      <x:c r="AG128" s="35" t="str">
        <x:f>IF(OR($A128="",$M128="Yes",$H128="",$I128=""),"",IF(AND(AG$6&gt;=$H128,AG$6&lt;=$I128),IF(AG$6&lt;$H128+ROUNDUP(($I128-$H128+1)*$L128,0),2,1),""))</x:f>
      </x:c>
      <x:c r="AH128" s="35" t="str">
        <x:f>IF(OR($A128="",$M128="Yes",$H128="",$I128=""),"",IF(AND(AH$6&gt;=$H128,AH$6&lt;=$I128),IF(AH$6&lt;$H128+ROUNDUP(($I128-$H128+1)*$L128,0),2,1),""))</x:f>
      </x:c>
      <x:c r="AI128" s="35" t="str">
        <x:f>IF(OR($A128="",$M128="Yes",$H128="",$I128=""),"",IF(AND(AI$6&gt;=$H128,AI$6&lt;=$I128),IF(AI$6&lt;$H128+ROUNDUP(($I128-$H128+1)*$L128,0),2,1),""))</x:f>
      </x:c>
      <x:c r="AJ128" s="35" t="str">
        <x:f>IF(OR($A128="",$M128="Yes",$H128="",$I128=""),"",IF(AND(AJ$6&gt;=$H128,AJ$6&lt;=$I128),IF(AJ$6&lt;$H128+ROUNDUP(($I128-$H128+1)*$L128,0),2,1),""))</x:f>
      </x:c>
      <x:c r="AK128" s="35" t="str">
        <x:f>IF(OR($A128="",$M128="Yes",$H128="",$I128=""),"",IF(AND(AK$6&gt;=$H128,AK$6&lt;=$I128),IF(AK$6&lt;$H128+ROUNDUP(($I128-$H128+1)*$L128,0),2,1),""))</x:f>
      </x:c>
      <x:c r="AL128" s="35" t="str">
        <x:f>IF(OR($A128="",$M128="Yes",$H128="",$I128=""),"",IF(AND(AL$6&gt;=$H128,AL$6&lt;=$I128),IF(AL$6&lt;$H128+ROUNDUP(($I128-$H128+1)*$L128,0),2,1),""))</x:f>
      </x:c>
      <x:c r="AM128" s="35" t="str">
        <x:f>IF(OR($A128="",$M128="Yes",$H128="",$I128=""),"",IF(AND(AM$6&gt;=$H128,AM$6&lt;=$I128),IF(AM$6&lt;$H128+ROUNDUP(($I128-$H128+1)*$L128,0),2,1),""))</x:f>
      </x:c>
      <x:c r="AN128" s="35" t="str">
        <x:f>IF(OR($A128="",$M128="Yes",$H128="",$I128=""),"",IF(AND(AN$6&gt;=$H128,AN$6&lt;=$I128),IF(AN$6&lt;$H128+ROUNDUP(($I128-$H128+1)*$L128,0),2,1),""))</x:f>
      </x:c>
      <x:c r="AO128" s="35" t="str">
        <x:f>IF(OR($A128="",$M128="Yes",$H128="",$I128=""),"",IF(AND(AO$6&gt;=$H128,AO$6&lt;=$I128),IF(AO$6&lt;$H128+ROUNDUP(($I128-$H128+1)*$L128,0),2,1),""))</x:f>
      </x:c>
      <x:c r="AP128" s="35" t="str">
        <x:f>IF(OR($A128="",$M128="Yes",$H128="",$I128=""),"",IF(AND(AP$6&gt;=$H128,AP$6&lt;=$I128),IF(AP$6&lt;$H128+ROUNDUP(($I128-$H128+1)*$L128,0),2,1),""))</x:f>
      </x:c>
      <x:c r="AQ128" s="35" t="str">
        <x:f>IF(OR($A128="",$M128="Yes",$H128="",$I128=""),"",IF(AND(AQ$6&gt;=$H128,AQ$6&lt;=$I128),IF(AQ$6&lt;$H128+ROUNDUP(($I128-$H128+1)*$L128,0),2,1),""))</x:f>
      </x:c>
      <x:c r="AR128" s="35" t="str">
        <x:f>IF(OR($A128="",$M128="Yes",$H128="",$I128=""),"",IF(AND(AR$6&gt;=$H128,AR$6&lt;=$I128),IF(AR$6&lt;$H128+ROUNDUP(($I128-$H128+1)*$L128,0),2,1),""))</x:f>
      </x:c>
      <x:c r="AS128" s="35" t="str">
        <x:f>IF(OR($A128="",$M128="Yes",$H128="",$I128=""),"",IF(AND(AS$6&gt;=$H128,AS$6&lt;=$I128),IF(AS$6&lt;$H128+ROUNDUP(($I128-$H128+1)*$L128,0),2,1),""))</x:f>
      </x:c>
      <x:c r="AT128" s="35" t="str">
        <x:f>IF(OR($A128="",$M128="Yes",$H128="",$I128=""),"",IF(AND(AT$6&gt;=$H128,AT$6&lt;=$I128),IF(AT$6&lt;$H128+ROUNDUP(($I128-$H128+1)*$L128,0),2,1),""))</x:f>
      </x:c>
      <x:c r="AU128" s="35" t="str">
        <x:f>IF(OR($A128="",$M128="Yes",$H128="",$I128=""),"",IF(AND(AU$6&gt;=$H128,AU$6&lt;=$I128),IF(AU$6&lt;$H128+ROUNDUP(($I128-$H128+1)*$L128,0),2,1),""))</x:f>
      </x:c>
      <x:c r="AV128" s="35" t="str">
        <x:f>IF(OR($A128="",$M128="Yes",$H128="",$I128=""),"",IF(AND(AV$6&gt;=$H128,AV$6&lt;=$I128),IF(AV$6&lt;$H128+ROUNDUP(($I128-$H128+1)*$L128,0),2,1),""))</x:f>
      </x:c>
      <x:c r="AW128" s="35" t="str">
        <x:f>IF(OR($A128="",$M128="Yes",$H128="",$I128=""),"",IF(AND(AW$6&gt;=$H128,AW$6&lt;=$I128),IF(AW$6&lt;$H128+ROUNDUP(($I128-$H128+1)*$L128,0),2,1),""))</x:f>
      </x:c>
      <x:c r="AX128" s="35" t="str">
        <x:f>IF(OR($A128="",$M128="Yes",$H128="",$I128=""),"",IF(AND(AX$6&gt;=$H128,AX$6&lt;=$I128),IF(AX$6&lt;$H128+ROUNDUP(($I128-$H128+1)*$L128,0),2,1),""))</x:f>
      </x:c>
      <x:c r="AY128" s="35" t="str">
        <x:f>IF(OR($A128="",$M128="Yes",$H128="",$I128=""),"",IF(AND(AY$6&gt;=$H128,AY$6&lt;=$I128),IF(AY$6&lt;$H128+ROUNDUP(($I128-$H128+1)*$L128,0),2,1),""))</x:f>
      </x:c>
      <x:c r="AZ128" s="35" t="str">
        <x:f>IF(OR($A128="",$M128="Yes",$H128="",$I128=""),"",IF(AND(AZ$6&gt;=$H128,AZ$6&lt;=$I128),IF(AZ$6&lt;$H128+ROUNDUP(($I128-$H128+1)*$L128,0),2,1),""))</x:f>
      </x:c>
      <x:c r="BA128" s="35" t="str">
        <x:f>IF(OR($A128="",$M128="Yes",$H128="",$I128=""),"",IF(AND(BA$6&gt;=$H128,BA$6&lt;=$I128),IF(BA$6&lt;$H128+ROUNDUP(($I128-$H128+1)*$L128,0),2,1),""))</x:f>
      </x:c>
      <x:c r="BB128" s="35" t="str">
        <x:f>IF(OR($A128="",$M128="Yes",$H128="",$I128=""),"",IF(AND(BB$6&gt;=$H128,BB$6&lt;=$I128),IF(BB$6&lt;$H128+ROUNDUP(($I128-$H128+1)*$L128,0),2,1),""))</x:f>
      </x:c>
      <x:c r="BC128" s="35" t="str">
        <x:f>IF(OR($A128="",$M128="Yes",$H128="",$I128=""),"",IF(AND(BC$6&gt;=$H128,BC$6&lt;=$I128),IF(BC$6&lt;$H128+ROUNDUP(($I128-$H128+1)*$L128,0),2,1),""))</x:f>
      </x:c>
      <x:c r="BD128" s="35" t="str">
        <x:f>IF(OR($A128="",$M128="Yes",$H128="",$I128=""),"",IF(AND(BD$6&gt;=$H128,BD$6&lt;=$I128),IF(BD$6&lt;$H128+ROUNDUP(($I128-$H128+1)*$L128,0),2,1),""))</x:f>
      </x:c>
      <x:c r="BE128" s="35" t="str">
        <x:f>IF(OR($A128="",$M128="Yes",$H128="",$I128=""),"",IF(AND(BE$6&gt;=$H128,BE$6&lt;=$I128),IF(BE$6&lt;$H128+ROUNDUP(($I128-$H128+1)*$L128,0),2,1),""))</x:f>
      </x:c>
      <x:c r="BF128" s="35" t="str">
        <x:f>IF(OR($A128="",$M128="Yes",$H128="",$I128=""),"",IF(AND(BF$6&gt;=$H128,BF$6&lt;=$I128),IF(BF$6&lt;$H128+ROUNDUP(($I128-$H128+1)*$L128,0),2,1),""))</x:f>
      </x:c>
      <x:c r="BG128" s="35" t="str">
        <x:f>IF(OR($A128="",$M128="Yes",$H128="",$I128=""),"",IF(AND(BG$6&gt;=$H128,BG$6&lt;=$I128),IF(BG$6&lt;$H128+ROUNDUP(($I128-$H128+1)*$L128,0),2,1),""))</x:f>
      </x:c>
      <x:c r="BH128" s="35" t="str">
        <x:f>IF(OR($A128="",$M128="Yes",$H128="",$I128=""),"",IF(AND(BH$6&gt;=$H128,BH$6&lt;=$I128),IF(BH$6&lt;$H128+ROUNDUP(($I128-$H128+1)*$L128,0),2,1),""))</x:f>
      </x:c>
      <x:c r="BI128" s="35" t="str">
        <x:f>IF(OR($A128="",$M128="Yes",$H128="",$I128=""),"",IF(AND(BI$6&gt;=$H128,BI$6&lt;=$I128),IF(BI$6&lt;$H128+ROUNDUP(($I128-$H128+1)*$L128,0),2,1),""))</x:f>
      </x:c>
      <x:c r="BJ128" s="35" t="str">
        <x:f>IF(OR($A128="",$M128="Yes",$H128="",$I128=""),"",IF(AND(BJ$6&gt;=$H128,BJ$6&lt;=$I128),IF(BJ$6&lt;$H128+ROUNDUP(($I128-$H128+1)*$L128,0),2,1),""))</x:f>
      </x:c>
      <x:c r="BK128" s="35" t="str">
        <x:f>IF(OR($A128="",$M128="Yes",$H128="",$I128=""),"",IF(AND(BK$6&gt;=$H128,BK$6&lt;=$I128),IF(BK$6&lt;$H128+ROUNDUP(($I128-$H128+1)*$L128,0),2,1),""))</x:f>
      </x:c>
      <x:c r="BL128" s="35" t="str">
        <x:f>IF(OR($A128="",$M128="Yes",$H128="",$I128=""),"",IF(AND(BL$6&gt;=$H128,BL$6&lt;=$I128),IF(BL$6&lt;$H128+ROUNDUP(($I128-$H128+1)*$L128,0),2,1),""))</x:f>
      </x:c>
      <x:c r="BM128" s="35" t="str">
        <x:f>IF(OR($A128="",$M128="Yes",$H128="",$I128=""),"",IF(AND(BM$6&gt;=$H128,BM$6&lt;=$I128),IF(BM$6&lt;$H128+ROUNDUP(($I128-$H128+1)*$L128,0),2,1),""))</x:f>
      </x:c>
      <x:c r="BN128" s="35" t="str">
        <x:f>IF(OR($A128="",$M128="Yes",$H128="",$I128=""),"",IF(AND(BN$6&gt;=$H128,BN$6&lt;=$I128),IF(BN$6&lt;$H128+ROUNDUP(($I128-$H128+1)*$L128,0),2,1),""))</x:f>
      </x:c>
      <x:c r="BO128" s="35" t="str">
        <x:f>IF(OR($A128="",$M128="Yes",$H128="",$I128=""),"",IF(AND(BO$6&gt;=$H128,BO$6&lt;=$I128),IF(BO$6&lt;$H128+ROUNDUP(($I128-$H128+1)*$L128,0),2,1),""))</x:f>
      </x:c>
      <x:c r="BP128" s="35" t="str">
        <x:f>IF(OR($A128="",$M128="Yes",$H128="",$I128=""),"",IF(AND(BP$6&gt;=$H128,BP$6&lt;=$I128),IF(BP$6&lt;$H128+ROUNDUP(($I128-$H128+1)*$L128,0),2,1),""))</x:f>
      </x:c>
      <x:c r="BQ128" s="35" t="str">
        <x:f>IF(OR($A128="",$M128="Yes",$H128="",$I128=""),"",IF(AND(BQ$6&gt;=$H128,BQ$6&lt;=$I128),IF(BQ$6&lt;$H128+ROUNDUP(($I128-$H128+1)*$L128,0),2,1),""))</x:f>
      </x:c>
      <x:c r="BR128" s="35" t="str">
        <x:f>IF(OR($A128="",$M128="Yes",$H128="",$I128=""),"",IF(AND(BR$6&gt;=$H128,BR$6&lt;=$I128),IF(BR$6&lt;$H128+ROUNDUP(($I128-$H128+1)*$L128,0),2,1),""))</x:f>
      </x:c>
      <x:c r="BS128" s="35" t="str">
        <x:f>IF(OR($A128="",$M128="Yes",$H128="",$I128=""),"",IF(AND(BS$6&gt;=$H128,BS$6&lt;=$I128),IF(BS$6&lt;$H128+ROUNDUP(($I128-$H128+1)*$L128,0),2,1),""))</x:f>
      </x:c>
      <x:c r="BT128" s="35" t="str">
        <x:f>IF(OR($A128="",$M128="Yes",$H128="",$I128=""),"",IF(AND(BT$6&gt;=$H128,BT$6&lt;=$I128),IF(BT$6&lt;$H128+ROUNDUP(($I128-$H128+1)*$L128,0),2,1),""))</x:f>
      </x:c>
      <x:c r="BU128" s="35" t="str">
        <x:f>IF(OR($A128="",$M128="Yes",$H128="",$I128=""),"",IF(AND(BU$6&gt;=$H128,BU$6&lt;=$I128),IF(BU$6&lt;$H128+ROUNDUP(($I128-$H128+1)*$L128,0),2,1),""))</x:f>
      </x:c>
      <x:c r="BV128" s="35" t="str">
        <x:f>IF(OR($A128="",$M128="Yes",$H128="",$I128=""),"",IF(AND(BV$6&gt;=$H128,BV$6&lt;=$I128),IF(BV$6&lt;$H128+ROUNDUP(($I128-$H128+1)*$L128,0),2,1),""))</x:f>
      </x:c>
      <x:c r="BW128" s="35" t="str">
        <x:f>IF(OR($A128="",$M128="Yes",$H128="",$I128=""),"",IF(AND(BW$6&gt;=$H128,BW$6&lt;=$I128),IF(BW$6&lt;$H128+ROUNDUP(($I128-$H128+1)*$L128,0),2,1),""))</x:f>
      </x:c>
      <x:c r="BX128" s="35" t="str">
        <x:f>IF(OR($A128="",$M128="Yes",$H128="",$I128=""),"",IF(AND(BX$6&gt;=$H128,BX$6&lt;=$I128),IF(BX$6&lt;$H128+ROUNDUP(($I128-$H128+1)*$L128,0),2,1),""))</x:f>
      </x:c>
      <x:c r="BY128" s="35" t="str">
        <x:f>IF(OR($A128="",$M128="Yes",$H128="",$I128=""),"",IF(AND(BY$6&gt;=$H128,BY$6&lt;=$I128),IF(BY$6&lt;$H128+ROUNDUP(($I128-$H128+1)*$L128,0),2,1),""))</x:f>
      </x:c>
      <x:c r="BZ128" s="35" t="str">
        <x:f>IF(OR($A128="",$M128="Yes",$H128="",$I128=""),"",IF(AND(BZ$6&gt;=$H128,BZ$6&lt;=$I128),IF(BZ$6&lt;$H128+ROUNDUP(($I128-$H128+1)*$L128,0),2,1),""))</x:f>
      </x:c>
      <x:c r="CA128" s="35" t="str">
        <x:f>IF(OR($A128="",$M128="Yes",$H128="",$I128=""),"",IF(AND(CA$6&gt;=$H128,CA$6&lt;=$I128),IF(CA$6&lt;$H128+ROUNDUP(($I128-$H128+1)*$L128,0),2,1),""))</x:f>
      </x:c>
    </x:row>
    <x:row r="129" ht="24" customHeight="1">
      <x:c r="A129" s="5"/>
      <x:c r="B129" s="5"/>
      <x:c r="C129" s="5"/>
      <x:c r="D129" s="5"/>
      <x:c r="E129" s="5"/>
      <x:c r="F129" s="5"/>
      <x:c r="G129" s="5"/>
      <x:c r="H129" s="10"/>
      <x:c r="I129" s="10"/>
      <x:c r="J129" s="10"/>
      <x:c r="K129" s="10"/>
      <x:c r="L129" s="11"/>
      <x:c r="M129" s="5"/>
      <x:c r="N129" s="16" t="str">
        <x:f>IF(A129="","",IF(M129="Yes","Cancelled",IF(ISBLANK(L129),"Missing %",IF(L129&gt;=1,"Completed",IF(OR(L129&gt;0,NOT(ISBLANK(J129))),"In progress","Not started")))))</x:f>
      </x:c>
      <x:c r="O129" s="16" t="str">
        <x:f>IF(OR(A129="",N129="Completed",N129="Cancelled"),"",IF(ISBLANK(I129),"Missing deadline",IF(I129&lt;'Dashboard'!$B$5,"Overdue",IF(I129='Dashboard'!$B$5,"Due today",IF(I129&lt;='Dashboard'!$B$5+'Dashboard'!$B$6,"Due soon",IF(AND(N129="Not started",H129&lt;'Dashboard'!$B$5),"Starting late",""))))))</x:f>
      </x:c>
      <x:c r="P129" s="5"/>
      <x:c r="Q129" s="16" t="str">
        <x:f>IF(A129="","",IF(COUNTIFS('Tasks &amp; Gantt'!$A$7:$A$155,A129)&gt;1,"Duplicate task ID",IF(COUNTIFS('Campaigns &amp; Budget'!$A$7:$A$8,B129)&lt;&gt;1,"Unknown campaign",IF(OR(ISBLANK(H129),ISBLANK(I129),E129="",ISBLANK(L129)),"Missing dates / PIC / %",IF(OR(L129&lt;0,L129&gt;1),"Invalid completion",IF(I129&lt;H129,"Deadline before start",IF(AND(NOT(ISBLANK(K129)),L129&lt;&gt;1),"Finish entered but not 100%",IF(AND(NOT(ISBLANK(J129)),NOT(ISBLANK(K129)),K129&lt;J129),"Finish before start",""))))))))</x:f>
      </x:c>
      <x:c r="T129" s="35" t="str">
        <x:f>IF(OR($A129="",$M129="Yes",$H129="",$I129=""),"",IF(AND(T$6&gt;=$H129,T$6&lt;=$I129),IF(T$6&lt;$H129+ROUNDUP(($I129-$H129+1)*$L129,0),2,1),""))</x:f>
      </x:c>
      <x:c r="U129" s="35" t="str">
        <x:f>IF(OR($A129="",$M129="Yes",$H129="",$I129=""),"",IF(AND(U$6&gt;=$H129,U$6&lt;=$I129),IF(U$6&lt;$H129+ROUNDUP(($I129-$H129+1)*$L129,0),2,1),""))</x:f>
      </x:c>
      <x:c r="V129" s="35" t="str">
        <x:f>IF(OR($A129="",$M129="Yes",$H129="",$I129=""),"",IF(AND(V$6&gt;=$H129,V$6&lt;=$I129),IF(V$6&lt;$H129+ROUNDUP(($I129-$H129+1)*$L129,0),2,1),""))</x:f>
      </x:c>
      <x:c r="W129" s="35" t="str">
        <x:f>IF(OR($A129="",$M129="Yes",$H129="",$I129=""),"",IF(AND(W$6&gt;=$H129,W$6&lt;=$I129),IF(W$6&lt;$H129+ROUNDUP(($I129-$H129+1)*$L129,0),2,1),""))</x:f>
      </x:c>
      <x:c r="X129" s="35" t="str">
        <x:f>IF(OR($A129="",$M129="Yes",$H129="",$I129=""),"",IF(AND(X$6&gt;=$H129,X$6&lt;=$I129),IF(X$6&lt;$H129+ROUNDUP(($I129-$H129+1)*$L129,0),2,1),""))</x:f>
      </x:c>
      <x:c r="Y129" s="35" t="str">
        <x:f>IF(OR($A129="",$M129="Yes",$H129="",$I129=""),"",IF(AND(Y$6&gt;=$H129,Y$6&lt;=$I129),IF(Y$6&lt;$H129+ROUNDUP(($I129-$H129+1)*$L129,0),2,1),""))</x:f>
      </x:c>
      <x:c r="Z129" s="35" t="str">
        <x:f>IF(OR($A129="",$M129="Yes",$H129="",$I129=""),"",IF(AND(Z$6&gt;=$H129,Z$6&lt;=$I129),IF(Z$6&lt;$H129+ROUNDUP(($I129-$H129+1)*$L129,0),2,1),""))</x:f>
      </x:c>
      <x:c r="AA129" s="35" t="str">
        <x:f>IF(OR($A129="",$M129="Yes",$H129="",$I129=""),"",IF(AND(AA$6&gt;=$H129,AA$6&lt;=$I129),IF(AA$6&lt;$H129+ROUNDUP(($I129-$H129+1)*$L129,0),2,1),""))</x:f>
      </x:c>
      <x:c r="AB129" s="35" t="str">
        <x:f>IF(OR($A129="",$M129="Yes",$H129="",$I129=""),"",IF(AND(AB$6&gt;=$H129,AB$6&lt;=$I129),IF(AB$6&lt;$H129+ROUNDUP(($I129-$H129+1)*$L129,0),2,1),""))</x:f>
      </x:c>
      <x:c r="AC129" s="35" t="str">
        <x:f>IF(OR($A129="",$M129="Yes",$H129="",$I129=""),"",IF(AND(AC$6&gt;=$H129,AC$6&lt;=$I129),IF(AC$6&lt;$H129+ROUNDUP(($I129-$H129+1)*$L129,0),2,1),""))</x:f>
      </x:c>
      <x:c r="AD129" s="35" t="str">
        <x:f>IF(OR($A129="",$M129="Yes",$H129="",$I129=""),"",IF(AND(AD$6&gt;=$H129,AD$6&lt;=$I129),IF(AD$6&lt;$H129+ROUNDUP(($I129-$H129+1)*$L129,0),2,1),""))</x:f>
      </x:c>
      <x:c r="AE129" s="35" t="str">
        <x:f>IF(OR($A129="",$M129="Yes",$H129="",$I129=""),"",IF(AND(AE$6&gt;=$H129,AE$6&lt;=$I129),IF(AE$6&lt;$H129+ROUNDUP(($I129-$H129+1)*$L129,0),2,1),""))</x:f>
      </x:c>
      <x:c r="AF129" s="35" t="str">
        <x:f>IF(OR($A129="",$M129="Yes",$H129="",$I129=""),"",IF(AND(AF$6&gt;=$H129,AF$6&lt;=$I129),IF(AF$6&lt;$H129+ROUNDUP(($I129-$H129+1)*$L129,0),2,1),""))</x:f>
      </x:c>
      <x:c r="AG129" s="35" t="str">
        <x:f>IF(OR($A129="",$M129="Yes",$H129="",$I129=""),"",IF(AND(AG$6&gt;=$H129,AG$6&lt;=$I129),IF(AG$6&lt;$H129+ROUNDUP(($I129-$H129+1)*$L129,0),2,1),""))</x:f>
      </x:c>
      <x:c r="AH129" s="35" t="str">
        <x:f>IF(OR($A129="",$M129="Yes",$H129="",$I129=""),"",IF(AND(AH$6&gt;=$H129,AH$6&lt;=$I129),IF(AH$6&lt;$H129+ROUNDUP(($I129-$H129+1)*$L129,0),2,1),""))</x:f>
      </x:c>
      <x:c r="AI129" s="35" t="str">
        <x:f>IF(OR($A129="",$M129="Yes",$H129="",$I129=""),"",IF(AND(AI$6&gt;=$H129,AI$6&lt;=$I129),IF(AI$6&lt;$H129+ROUNDUP(($I129-$H129+1)*$L129,0),2,1),""))</x:f>
      </x:c>
      <x:c r="AJ129" s="35" t="str">
        <x:f>IF(OR($A129="",$M129="Yes",$H129="",$I129=""),"",IF(AND(AJ$6&gt;=$H129,AJ$6&lt;=$I129),IF(AJ$6&lt;$H129+ROUNDUP(($I129-$H129+1)*$L129,0),2,1),""))</x:f>
      </x:c>
      <x:c r="AK129" s="35" t="str">
        <x:f>IF(OR($A129="",$M129="Yes",$H129="",$I129=""),"",IF(AND(AK$6&gt;=$H129,AK$6&lt;=$I129),IF(AK$6&lt;$H129+ROUNDUP(($I129-$H129+1)*$L129,0),2,1),""))</x:f>
      </x:c>
      <x:c r="AL129" s="35" t="str">
        <x:f>IF(OR($A129="",$M129="Yes",$H129="",$I129=""),"",IF(AND(AL$6&gt;=$H129,AL$6&lt;=$I129),IF(AL$6&lt;$H129+ROUNDUP(($I129-$H129+1)*$L129,0),2,1),""))</x:f>
      </x:c>
      <x:c r="AM129" s="35" t="str">
        <x:f>IF(OR($A129="",$M129="Yes",$H129="",$I129=""),"",IF(AND(AM$6&gt;=$H129,AM$6&lt;=$I129),IF(AM$6&lt;$H129+ROUNDUP(($I129-$H129+1)*$L129,0),2,1),""))</x:f>
      </x:c>
      <x:c r="AN129" s="35" t="str">
        <x:f>IF(OR($A129="",$M129="Yes",$H129="",$I129=""),"",IF(AND(AN$6&gt;=$H129,AN$6&lt;=$I129),IF(AN$6&lt;$H129+ROUNDUP(($I129-$H129+1)*$L129,0),2,1),""))</x:f>
      </x:c>
      <x:c r="AO129" s="35" t="str">
        <x:f>IF(OR($A129="",$M129="Yes",$H129="",$I129=""),"",IF(AND(AO$6&gt;=$H129,AO$6&lt;=$I129),IF(AO$6&lt;$H129+ROUNDUP(($I129-$H129+1)*$L129,0),2,1),""))</x:f>
      </x:c>
      <x:c r="AP129" s="35" t="str">
        <x:f>IF(OR($A129="",$M129="Yes",$H129="",$I129=""),"",IF(AND(AP$6&gt;=$H129,AP$6&lt;=$I129),IF(AP$6&lt;$H129+ROUNDUP(($I129-$H129+1)*$L129,0),2,1),""))</x:f>
      </x:c>
      <x:c r="AQ129" s="35" t="str">
        <x:f>IF(OR($A129="",$M129="Yes",$H129="",$I129=""),"",IF(AND(AQ$6&gt;=$H129,AQ$6&lt;=$I129),IF(AQ$6&lt;$H129+ROUNDUP(($I129-$H129+1)*$L129,0),2,1),""))</x:f>
      </x:c>
      <x:c r="AR129" s="35" t="str">
        <x:f>IF(OR($A129="",$M129="Yes",$H129="",$I129=""),"",IF(AND(AR$6&gt;=$H129,AR$6&lt;=$I129),IF(AR$6&lt;$H129+ROUNDUP(($I129-$H129+1)*$L129,0),2,1),""))</x:f>
      </x:c>
      <x:c r="AS129" s="35" t="str">
        <x:f>IF(OR($A129="",$M129="Yes",$H129="",$I129=""),"",IF(AND(AS$6&gt;=$H129,AS$6&lt;=$I129),IF(AS$6&lt;$H129+ROUNDUP(($I129-$H129+1)*$L129,0),2,1),""))</x:f>
      </x:c>
      <x:c r="AT129" s="35" t="str">
        <x:f>IF(OR($A129="",$M129="Yes",$H129="",$I129=""),"",IF(AND(AT$6&gt;=$H129,AT$6&lt;=$I129),IF(AT$6&lt;$H129+ROUNDUP(($I129-$H129+1)*$L129,0),2,1),""))</x:f>
      </x:c>
      <x:c r="AU129" s="35" t="str">
        <x:f>IF(OR($A129="",$M129="Yes",$H129="",$I129=""),"",IF(AND(AU$6&gt;=$H129,AU$6&lt;=$I129),IF(AU$6&lt;$H129+ROUNDUP(($I129-$H129+1)*$L129,0),2,1),""))</x:f>
      </x:c>
      <x:c r="AV129" s="35" t="str">
        <x:f>IF(OR($A129="",$M129="Yes",$H129="",$I129=""),"",IF(AND(AV$6&gt;=$H129,AV$6&lt;=$I129),IF(AV$6&lt;$H129+ROUNDUP(($I129-$H129+1)*$L129,0),2,1),""))</x:f>
      </x:c>
      <x:c r="AW129" s="35" t="str">
        <x:f>IF(OR($A129="",$M129="Yes",$H129="",$I129=""),"",IF(AND(AW$6&gt;=$H129,AW$6&lt;=$I129),IF(AW$6&lt;$H129+ROUNDUP(($I129-$H129+1)*$L129,0),2,1),""))</x:f>
      </x:c>
      <x:c r="AX129" s="35" t="str">
        <x:f>IF(OR($A129="",$M129="Yes",$H129="",$I129=""),"",IF(AND(AX$6&gt;=$H129,AX$6&lt;=$I129),IF(AX$6&lt;$H129+ROUNDUP(($I129-$H129+1)*$L129,0),2,1),""))</x:f>
      </x:c>
      <x:c r="AY129" s="35" t="str">
        <x:f>IF(OR($A129="",$M129="Yes",$H129="",$I129=""),"",IF(AND(AY$6&gt;=$H129,AY$6&lt;=$I129),IF(AY$6&lt;$H129+ROUNDUP(($I129-$H129+1)*$L129,0),2,1),""))</x:f>
      </x:c>
      <x:c r="AZ129" s="35" t="str">
        <x:f>IF(OR($A129="",$M129="Yes",$H129="",$I129=""),"",IF(AND(AZ$6&gt;=$H129,AZ$6&lt;=$I129),IF(AZ$6&lt;$H129+ROUNDUP(($I129-$H129+1)*$L129,0),2,1),""))</x:f>
      </x:c>
      <x:c r="BA129" s="35" t="str">
        <x:f>IF(OR($A129="",$M129="Yes",$H129="",$I129=""),"",IF(AND(BA$6&gt;=$H129,BA$6&lt;=$I129),IF(BA$6&lt;$H129+ROUNDUP(($I129-$H129+1)*$L129,0),2,1),""))</x:f>
      </x:c>
      <x:c r="BB129" s="35" t="str">
        <x:f>IF(OR($A129="",$M129="Yes",$H129="",$I129=""),"",IF(AND(BB$6&gt;=$H129,BB$6&lt;=$I129),IF(BB$6&lt;$H129+ROUNDUP(($I129-$H129+1)*$L129,0),2,1),""))</x:f>
      </x:c>
      <x:c r="BC129" s="35" t="str">
        <x:f>IF(OR($A129="",$M129="Yes",$H129="",$I129=""),"",IF(AND(BC$6&gt;=$H129,BC$6&lt;=$I129),IF(BC$6&lt;$H129+ROUNDUP(($I129-$H129+1)*$L129,0),2,1),""))</x:f>
      </x:c>
      <x:c r="BD129" s="35" t="str">
        <x:f>IF(OR($A129="",$M129="Yes",$H129="",$I129=""),"",IF(AND(BD$6&gt;=$H129,BD$6&lt;=$I129),IF(BD$6&lt;$H129+ROUNDUP(($I129-$H129+1)*$L129,0),2,1),""))</x:f>
      </x:c>
      <x:c r="BE129" s="35" t="str">
        <x:f>IF(OR($A129="",$M129="Yes",$H129="",$I129=""),"",IF(AND(BE$6&gt;=$H129,BE$6&lt;=$I129),IF(BE$6&lt;$H129+ROUNDUP(($I129-$H129+1)*$L129,0),2,1),""))</x:f>
      </x:c>
      <x:c r="BF129" s="35" t="str">
        <x:f>IF(OR($A129="",$M129="Yes",$H129="",$I129=""),"",IF(AND(BF$6&gt;=$H129,BF$6&lt;=$I129),IF(BF$6&lt;$H129+ROUNDUP(($I129-$H129+1)*$L129,0),2,1),""))</x:f>
      </x:c>
      <x:c r="BG129" s="35" t="str">
        <x:f>IF(OR($A129="",$M129="Yes",$H129="",$I129=""),"",IF(AND(BG$6&gt;=$H129,BG$6&lt;=$I129),IF(BG$6&lt;$H129+ROUNDUP(($I129-$H129+1)*$L129,0),2,1),""))</x:f>
      </x:c>
      <x:c r="BH129" s="35" t="str">
        <x:f>IF(OR($A129="",$M129="Yes",$H129="",$I129=""),"",IF(AND(BH$6&gt;=$H129,BH$6&lt;=$I129),IF(BH$6&lt;$H129+ROUNDUP(($I129-$H129+1)*$L129,0),2,1),""))</x:f>
      </x:c>
      <x:c r="BI129" s="35" t="str">
        <x:f>IF(OR($A129="",$M129="Yes",$H129="",$I129=""),"",IF(AND(BI$6&gt;=$H129,BI$6&lt;=$I129),IF(BI$6&lt;$H129+ROUNDUP(($I129-$H129+1)*$L129,0),2,1),""))</x:f>
      </x:c>
      <x:c r="BJ129" s="35" t="str">
        <x:f>IF(OR($A129="",$M129="Yes",$H129="",$I129=""),"",IF(AND(BJ$6&gt;=$H129,BJ$6&lt;=$I129),IF(BJ$6&lt;$H129+ROUNDUP(($I129-$H129+1)*$L129,0),2,1),""))</x:f>
      </x:c>
      <x:c r="BK129" s="35" t="str">
        <x:f>IF(OR($A129="",$M129="Yes",$H129="",$I129=""),"",IF(AND(BK$6&gt;=$H129,BK$6&lt;=$I129),IF(BK$6&lt;$H129+ROUNDUP(($I129-$H129+1)*$L129,0),2,1),""))</x:f>
      </x:c>
      <x:c r="BL129" s="35" t="str">
        <x:f>IF(OR($A129="",$M129="Yes",$H129="",$I129=""),"",IF(AND(BL$6&gt;=$H129,BL$6&lt;=$I129),IF(BL$6&lt;$H129+ROUNDUP(($I129-$H129+1)*$L129,0),2,1),""))</x:f>
      </x:c>
      <x:c r="BM129" s="35" t="str">
        <x:f>IF(OR($A129="",$M129="Yes",$H129="",$I129=""),"",IF(AND(BM$6&gt;=$H129,BM$6&lt;=$I129),IF(BM$6&lt;$H129+ROUNDUP(($I129-$H129+1)*$L129,0),2,1),""))</x:f>
      </x:c>
      <x:c r="BN129" s="35" t="str">
        <x:f>IF(OR($A129="",$M129="Yes",$H129="",$I129=""),"",IF(AND(BN$6&gt;=$H129,BN$6&lt;=$I129),IF(BN$6&lt;$H129+ROUNDUP(($I129-$H129+1)*$L129,0),2,1),""))</x:f>
      </x:c>
      <x:c r="BO129" s="35" t="str">
        <x:f>IF(OR($A129="",$M129="Yes",$H129="",$I129=""),"",IF(AND(BO$6&gt;=$H129,BO$6&lt;=$I129),IF(BO$6&lt;$H129+ROUNDUP(($I129-$H129+1)*$L129,0),2,1),""))</x:f>
      </x:c>
      <x:c r="BP129" s="35" t="str">
        <x:f>IF(OR($A129="",$M129="Yes",$H129="",$I129=""),"",IF(AND(BP$6&gt;=$H129,BP$6&lt;=$I129),IF(BP$6&lt;$H129+ROUNDUP(($I129-$H129+1)*$L129,0),2,1),""))</x:f>
      </x:c>
      <x:c r="BQ129" s="35" t="str">
        <x:f>IF(OR($A129="",$M129="Yes",$H129="",$I129=""),"",IF(AND(BQ$6&gt;=$H129,BQ$6&lt;=$I129),IF(BQ$6&lt;$H129+ROUNDUP(($I129-$H129+1)*$L129,0),2,1),""))</x:f>
      </x:c>
      <x:c r="BR129" s="35" t="str">
        <x:f>IF(OR($A129="",$M129="Yes",$H129="",$I129=""),"",IF(AND(BR$6&gt;=$H129,BR$6&lt;=$I129),IF(BR$6&lt;$H129+ROUNDUP(($I129-$H129+1)*$L129,0),2,1),""))</x:f>
      </x:c>
      <x:c r="BS129" s="35" t="str">
        <x:f>IF(OR($A129="",$M129="Yes",$H129="",$I129=""),"",IF(AND(BS$6&gt;=$H129,BS$6&lt;=$I129),IF(BS$6&lt;$H129+ROUNDUP(($I129-$H129+1)*$L129,0),2,1),""))</x:f>
      </x:c>
      <x:c r="BT129" s="35" t="str">
        <x:f>IF(OR($A129="",$M129="Yes",$H129="",$I129=""),"",IF(AND(BT$6&gt;=$H129,BT$6&lt;=$I129),IF(BT$6&lt;$H129+ROUNDUP(($I129-$H129+1)*$L129,0),2,1),""))</x:f>
      </x:c>
      <x:c r="BU129" s="35" t="str">
        <x:f>IF(OR($A129="",$M129="Yes",$H129="",$I129=""),"",IF(AND(BU$6&gt;=$H129,BU$6&lt;=$I129),IF(BU$6&lt;$H129+ROUNDUP(($I129-$H129+1)*$L129,0),2,1),""))</x:f>
      </x:c>
      <x:c r="BV129" s="35" t="str">
        <x:f>IF(OR($A129="",$M129="Yes",$H129="",$I129=""),"",IF(AND(BV$6&gt;=$H129,BV$6&lt;=$I129),IF(BV$6&lt;$H129+ROUNDUP(($I129-$H129+1)*$L129,0),2,1),""))</x:f>
      </x:c>
      <x:c r="BW129" s="35" t="str">
        <x:f>IF(OR($A129="",$M129="Yes",$H129="",$I129=""),"",IF(AND(BW$6&gt;=$H129,BW$6&lt;=$I129),IF(BW$6&lt;$H129+ROUNDUP(($I129-$H129+1)*$L129,0),2,1),""))</x:f>
      </x:c>
      <x:c r="BX129" s="35" t="str">
        <x:f>IF(OR($A129="",$M129="Yes",$H129="",$I129=""),"",IF(AND(BX$6&gt;=$H129,BX$6&lt;=$I129),IF(BX$6&lt;$H129+ROUNDUP(($I129-$H129+1)*$L129,0),2,1),""))</x:f>
      </x:c>
      <x:c r="BY129" s="35" t="str">
        <x:f>IF(OR($A129="",$M129="Yes",$H129="",$I129=""),"",IF(AND(BY$6&gt;=$H129,BY$6&lt;=$I129),IF(BY$6&lt;$H129+ROUNDUP(($I129-$H129+1)*$L129,0),2,1),""))</x:f>
      </x:c>
      <x:c r="BZ129" s="35" t="str">
        <x:f>IF(OR($A129="",$M129="Yes",$H129="",$I129=""),"",IF(AND(BZ$6&gt;=$H129,BZ$6&lt;=$I129),IF(BZ$6&lt;$H129+ROUNDUP(($I129-$H129+1)*$L129,0),2,1),""))</x:f>
      </x:c>
      <x:c r="CA129" s="35" t="str">
        <x:f>IF(OR($A129="",$M129="Yes",$H129="",$I129=""),"",IF(AND(CA$6&gt;=$H129,CA$6&lt;=$I129),IF(CA$6&lt;$H129+ROUNDUP(($I129-$H129+1)*$L129,0),2,1),""))</x:f>
      </x:c>
    </x:row>
    <x:row r="130" ht="24" customHeight="1">
      <x:c r="A130" s="5"/>
      <x:c r="B130" s="5"/>
      <x:c r="C130" s="5"/>
      <x:c r="D130" s="5"/>
      <x:c r="E130" s="5"/>
      <x:c r="F130" s="5"/>
      <x:c r="G130" s="5"/>
      <x:c r="H130" s="10"/>
      <x:c r="I130" s="10"/>
      <x:c r="J130" s="10"/>
      <x:c r="K130" s="10"/>
      <x:c r="L130" s="11"/>
      <x:c r="M130" s="5"/>
      <x:c r="N130" s="16" t="str">
        <x:f>IF(A130="","",IF(M130="Yes","Cancelled",IF(ISBLANK(L130),"Missing %",IF(L130&gt;=1,"Completed",IF(OR(L130&gt;0,NOT(ISBLANK(J130))),"In progress","Not started")))))</x:f>
      </x:c>
      <x:c r="O130" s="16" t="str">
        <x:f>IF(OR(A130="",N130="Completed",N130="Cancelled"),"",IF(ISBLANK(I130),"Missing deadline",IF(I130&lt;'Dashboard'!$B$5,"Overdue",IF(I130='Dashboard'!$B$5,"Due today",IF(I130&lt;='Dashboard'!$B$5+'Dashboard'!$B$6,"Due soon",IF(AND(N130="Not started",H130&lt;'Dashboard'!$B$5),"Starting late",""))))))</x:f>
      </x:c>
      <x:c r="P130" s="5"/>
      <x:c r="Q130" s="16" t="str">
        <x:f>IF(A130="","",IF(COUNTIFS('Tasks &amp; Gantt'!$A$7:$A$155,A130)&gt;1,"Duplicate task ID",IF(COUNTIFS('Campaigns &amp; Budget'!$A$7:$A$8,B130)&lt;&gt;1,"Unknown campaign",IF(OR(ISBLANK(H130),ISBLANK(I130),E130="",ISBLANK(L130)),"Missing dates / PIC / %",IF(OR(L130&lt;0,L130&gt;1),"Invalid completion",IF(I130&lt;H130,"Deadline before start",IF(AND(NOT(ISBLANK(K130)),L130&lt;&gt;1),"Finish entered but not 100%",IF(AND(NOT(ISBLANK(J130)),NOT(ISBLANK(K130)),K130&lt;J130),"Finish before start",""))))))))</x:f>
      </x:c>
      <x:c r="T130" s="35" t="str">
        <x:f>IF(OR($A130="",$M130="Yes",$H130="",$I130=""),"",IF(AND(T$6&gt;=$H130,T$6&lt;=$I130),IF(T$6&lt;$H130+ROUNDUP(($I130-$H130+1)*$L130,0),2,1),""))</x:f>
      </x:c>
      <x:c r="U130" s="35" t="str">
        <x:f>IF(OR($A130="",$M130="Yes",$H130="",$I130=""),"",IF(AND(U$6&gt;=$H130,U$6&lt;=$I130),IF(U$6&lt;$H130+ROUNDUP(($I130-$H130+1)*$L130,0),2,1),""))</x:f>
      </x:c>
      <x:c r="V130" s="35" t="str">
        <x:f>IF(OR($A130="",$M130="Yes",$H130="",$I130=""),"",IF(AND(V$6&gt;=$H130,V$6&lt;=$I130),IF(V$6&lt;$H130+ROUNDUP(($I130-$H130+1)*$L130,0),2,1),""))</x:f>
      </x:c>
      <x:c r="W130" s="35" t="str">
        <x:f>IF(OR($A130="",$M130="Yes",$H130="",$I130=""),"",IF(AND(W$6&gt;=$H130,W$6&lt;=$I130),IF(W$6&lt;$H130+ROUNDUP(($I130-$H130+1)*$L130,0),2,1),""))</x:f>
      </x:c>
      <x:c r="X130" s="35" t="str">
        <x:f>IF(OR($A130="",$M130="Yes",$H130="",$I130=""),"",IF(AND(X$6&gt;=$H130,X$6&lt;=$I130),IF(X$6&lt;$H130+ROUNDUP(($I130-$H130+1)*$L130,0),2,1),""))</x:f>
      </x:c>
      <x:c r="Y130" s="35" t="str">
        <x:f>IF(OR($A130="",$M130="Yes",$H130="",$I130=""),"",IF(AND(Y$6&gt;=$H130,Y$6&lt;=$I130),IF(Y$6&lt;$H130+ROUNDUP(($I130-$H130+1)*$L130,0),2,1),""))</x:f>
      </x:c>
      <x:c r="Z130" s="35" t="str">
        <x:f>IF(OR($A130="",$M130="Yes",$H130="",$I130=""),"",IF(AND(Z$6&gt;=$H130,Z$6&lt;=$I130),IF(Z$6&lt;$H130+ROUNDUP(($I130-$H130+1)*$L130,0),2,1),""))</x:f>
      </x:c>
      <x:c r="AA130" s="35" t="str">
        <x:f>IF(OR($A130="",$M130="Yes",$H130="",$I130=""),"",IF(AND(AA$6&gt;=$H130,AA$6&lt;=$I130),IF(AA$6&lt;$H130+ROUNDUP(($I130-$H130+1)*$L130,0),2,1),""))</x:f>
      </x:c>
      <x:c r="AB130" s="35" t="str">
        <x:f>IF(OR($A130="",$M130="Yes",$H130="",$I130=""),"",IF(AND(AB$6&gt;=$H130,AB$6&lt;=$I130),IF(AB$6&lt;$H130+ROUNDUP(($I130-$H130+1)*$L130,0),2,1),""))</x:f>
      </x:c>
      <x:c r="AC130" s="35" t="str">
        <x:f>IF(OR($A130="",$M130="Yes",$H130="",$I130=""),"",IF(AND(AC$6&gt;=$H130,AC$6&lt;=$I130),IF(AC$6&lt;$H130+ROUNDUP(($I130-$H130+1)*$L130,0),2,1),""))</x:f>
      </x:c>
      <x:c r="AD130" s="35" t="str">
        <x:f>IF(OR($A130="",$M130="Yes",$H130="",$I130=""),"",IF(AND(AD$6&gt;=$H130,AD$6&lt;=$I130),IF(AD$6&lt;$H130+ROUNDUP(($I130-$H130+1)*$L130,0),2,1),""))</x:f>
      </x:c>
      <x:c r="AE130" s="35" t="str">
        <x:f>IF(OR($A130="",$M130="Yes",$H130="",$I130=""),"",IF(AND(AE$6&gt;=$H130,AE$6&lt;=$I130),IF(AE$6&lt;$H130+ROUNDUP(($I130-$H130+1)*$L130,0),2,1),""))</x:f>
      </x:c>
      <x:c r="AF130" s="35" t="str">
        <x:f>IF(OR($A130="",$M130="Yes",$H130="",$I130=""),"",IF(AND(AF$6&gt;=$H130,AF$6&lt;=$I130),IF(AF$6&lt;$H130+ROUNDUP(($I130-$H130+1)*$L130,0),2,1),""))</x:f>
      </x:c>
      <x:c r="AG130" s="35" t="str">
        <x:f>IF(OR($A130="",$M130="Yes",$H130="",$I130=""),"",IF(AND(AG$6&gt;=$H130,AG$6&lt;=$I130),IF(AG$6&lt;$H130+ROUNDUP(($I130-$H130+1)*$L130,0),2,1),""))</x:f>
      </x:c>
      <x:c r="AH130" s="35" t="str">
        <x:f>IF(OR($A130="",$M130="Yes",$H130="",$I130=""),"",IF(AND(AH$6&gt;=$H130,AH$6&lt;=$I130),IF(AH$6&lt;$H130+ROUNDUP(($I130-$H130+1)*$L130,0),2,1),""))</x:f>
      </x:c>
      <x:c r="AI130" s="35" t="str">
        <x:f>IF(OR($A130="",$M130="Yes",$H130="",$I130=""),"",IF(AND(AI$6&gt;=$H130,AI$6&lt;=$I130),IF(AI$6&lt;$H130+ROUNDUP(($I130-$H130+1)*$L130,0),2,1),""))</x:f>
      </x:c>
      <x:c r="AJ130" s="35" t="str">
        <x:f>IF(OR($A130="",$M130="Yes",$H130="",$I130=""),"",IF(AND(AJ$6&gt;=$H130,AJ$6&lt;=$I130),IF(AJ$6&lt;$H130+ROUNDUP(($I130-$H130+1)*$L130,0),2,1),""))</x:f>
      </x:c>
      <x:c r="AK130" s="35" t="str">
        <x:f>IF(OR($A130="",$M130="Yes",$H130="",$I130=""),"",IF(AND(AK$6&gt;=$H130,AK$6&lt;=$I130),IF(AK$6&lt;$H130+ROUNDUP(($I130-$H130+1)*$L130,0),2,1),""))</x:f>
      </x:c>
      <x:c r="AL130" s="35" t="str">
        <x:f>IF(OR($A130="",$M130="Yes",$H130="",$I130=""),"",IF(AND(AL$6&gt;=$H130,AL$6&lt;=$I130),IF(AL$6&lt;$H130+ROUNDUP(($I130-$H130+1)*$L130,0),2,1),""))</x:f>
      </x:c>
      <x:c r="AM130" s="35" t="str">
        <x:f>IF(OR($A130="",$M130="Yes",$H130="",$I130=""),"",IF(AND(AM$6&gt;=$H130,AM$6&lt;=$I130),IF(AM$6&lt;$H130+ROUNDUP(($I130-$H130+1)*$L130,0),2,1),""))</x:f>
      </x:c>
      <x:c r="AN130" s="35" t="str">
        <x:f>IF(OR($A130="",$M130="Yes",$H130="",$I130=""),"",IF(AND(AN$6&gt;=$H130,AN$6&lt;=$I130),IF(AN$6&lt;$H130+ROUNDUP(($I130-$H130+1)*$L130,0),2,1),""))</x:f>
      </x:c>
      <x:c r="AO130" s="35" t="str">
        <x:f>IF(OR($A130="",$M130="Yes",$H130="",$I130=""),"",IF(AND(AO$6&gt;=$H130,AO$6&lt;=$I130),IF(AO$6&lt;$H130+ROUNDUP(($I130-$H130+1)*$L130,0),2,1),""))</x:f>
      </x:c>
      <x:c r="AP130" s="35" t="str">
        <x:f>IF(OR($A130="",$M130="Yes",$H130="",$I130=""),"",IF(AND(AP$6&gt;=$H130,AP$6&lt;=$I130),IF(AP$6&lt;$H130+ROUNDUP(($I130-$H130+1)*$L130,0),2,1),""))</x:f>
      </x:c>
      <x:c r="AQ130" s="35" t="str">
        <x:f>IF(OR($A130="",$M130="Yes",$H130="",$I130=""),"",IF(AND(AQ$6&gt;=$H130,AQ$6&lt;=$I130),IF(AQ$6&lt;$H130+ROUNDUP(($I130-$H130+1)*$L130,0),2,1),""))</x:f>
      </x:c>
      <x:c r="AR130" s="35" t="str">
        <x:f>IF(OR($A130="",$M130="Yes",$H130="",$I130=""),"",IF(AND(AR$6&gt;=$H130,AR$6&lt;=$I130),IF(AR$6&lt;$H130+ROUNDUP(($I130-$H130+1)*$L130,0),2,1),""))</x:f>
      </x:c>
      <x:c r="AS130" s="35" t="str">
        <x:f>IF(OR($A130="",$M130="Yes",$H130="",$I130=""),"",IF(AND(AS$6&gt;=$H130,AS$6&lt;=$I130),IF(AS$6&lt;$H130+ROUNDUP(($I130-$H130+1)*$L130,0),2,1),""))</x:f>
      </x:c>
      <x:c r="AT130" s="35" t="str">
        <x:f>IF(OR($A130="",$M130="Yes",$H130="",$I130=""),"",IF(AND(AT$6&gt;=$H130,AT$6&lt;=$I130),IF(AT$6&lt;$H130+ROUNDUP(($I130-$H130+1)*$L130,0),2,1),""))</x:f>
      </x:c>
      <x:c r="AU130" s="35" t="str">
        <x:f>IF(OR($A130="",$M130="Yes",$H130="",$I130=""),"",IF(AND(AU$6&gt;=$H130,AU$6&lt;=$I130),IF(AU$6&lt;$H130+ROUNDUP(($I130-$H130+1)*$L130,0),2,1),""))</x:f>
      </x:c>
      <x:c r="AV130" s="35" t="str">
        <x:f>IF(OR($A130="",$M130="Yes",$H130="",$I130=""),"",IF(AND(AV$6&gt;=$H130,AV$6&lt;=$I130),IF(AV$6&lt;$H130+ROUNDUP(($I130-$H130+1)*$L130,0),2,1),""))</x:f>
      </x:c>
      <x:c r="AW130" s="35" t="str">
        <x:f>IF(OR($A130="",$M130="Yes",$H130="",$I130=""),"",IF(AND(AW$6&gt;=$H130,AW$6&lt;=$I130),IF(AW$6&lt;$H130+ROUNDUP(($I130-$H130+1)*$L130,0),2,1),""))</x:f>
      </x:c>
      <x:c r="AX130" s="35" t="str">
        <x:f>IF(OR($A130="",$M130="Yes",$H130="",$I130=""),"",IF(AND(AX$6&gt;=$H130,AX$6&lt;=$I130),IF(AX$6&lt;$H130+ROUNDUP(($I130-$H130+1)*$L130,0),2,1),""))</x:f>
      </x:c>
      <x:c r="AY130" s="35" t="str">
        <x:f>IF(OR($A130="",$M130="Yes",$H130="",$I130=""),"",IF(AND(AY$6&gt;=$H130,AY$6&lt;=$I130),IF(AY$6&lt;$H130+ROUNDUP(($I130-$H130+1)*$L130,0),2,1),""))</x:f>
      </x:c>
      <x:c r="AZ130" s="35" t="str">
        <x:f>IF(OR($A130="",$M130="Yes",$H130="",$I130=""),"",IF(AND(AZ$6&gt;=$H130,AZ$6&lt;=$I130),IF(AZ$6&lt;$H130+ROUNDUP(($I130-$H130+1)*$L130,0),2,1),""))</x:f>
      </x:c>
      <x:c r="BA130" s="35" t="str">
        <x:f>IF(OR($A130="",$M130="Yes",$H130="",$I130=""),"",IF(AND(BA$6&gt;=$H130,BA$6&lt;=$I130),IF(BA$6&lt;$H130+ROUNDUP(($I130-$H130+1)*$L130,0),2,1),""))</x:f>
      </x:c>
      <x:c r="BB130" s="35" t="str">
        <x:f>IF(OR($A130="",$M130="Yes",$H130="",$I130=""),"",IF(AND(BB$6&gt;=$H130,BB$6&lt;=$I130),IF(BB$6&lt;$H130+ROUNDUP(($I130-$H130+1)*$L130,0),2,1),""))</x:f>
      </x:c>
      <x:c r="BC130" s="35" t="str">
        <x:f>IF(OR($A130="",$M130="Yes",$H130="",$I130=""),"",IF(AND(BC$6&gt;=$H130,BC$6&lt;=$I130),IF(BC$6&lt;$H130+ROUNDUP(($I130-$H130+1)*$L130,0),2,1),""))</x:f>
      </x:c>
      <x:c r="BD130" s="35" t="str">
        <x:f>IF(OR($A130="",$M130="Yes",$H130="",$I130=""),"",IF(AND(BD$6&gt;=$H130,BD$6&lt;=$I130),IF(BD$6&lt;$H130+ROUNDUP(($I130-$H130+1)*$L130,0),2,1),""))</x:f>
      </x:c>
      <x:c r="BE130" s="35" t="str">
        <x:f>IF(OR($A130="",$M130="Yes",$H130="",$I130=""),"",IF(AND(BE$6&gt;=$H130,BE$6&lt;=$I130),IF(BE$6&lt;$H130+ROUNDUP(($I130-$H130+1)*$L130,0),2,1),""))</x:f>
      </x:c>
      <x:c r="BF130" s="35" t="str">
        <x:f>IF(OR($A130="",$M130="Yes",$H130="",$I130=""),"",IF(AND(BF$6&gt;=$H130,BF$6&lt;=$I130),IF(BF$6&lt;$H130+ROUNDUP(($I130-$H130+1)*$L130,0),2,1),""))</x:f>
      </x:c>
      <x:c r="BG130" s="35" t="str">
        <x:f>IF(OR($A130="",$M130="Yes",$H130="",$I130=""),"",IF(AND(BG$6&gt;=$H130,BG$6&lt;=$I130),IF(BG$6&lt;$H130+ROUNDUP(($I130-$H130+1)*$L130,0),2,1),""))</x:f>
      </x:c>
      <x:c r="BH130" s="35" t="str">
        <x:f>IF(OR($A130="",$M130="Yes",$H130="",$I130=""),"",IF(AND(BH$6&gt;=$H130,BH$6&lt;=$I130),IF(BH$6&lt;$H130+ROUNDUP(($I130-$H130+1)*$L130,0),2,1),""))</x:f>
      </x:c>
      <x:c r="BI130" s="35" t="str">
        <x:f>IF(OR($A130="",$M130="Yes",$H130="",$I130=""),"",IF(AND(BI$6&gt;=$H130,BI$6&lt;=$I130),IF(BI$6&lt;$H130+ROUNDUP(($I130-$H130+1)*$L130,0),2,1),""))</x:f>
      </x:c>
      <x:c r="BJ130" s="35" t="str">
        <x:f>IF(OR($A130="",$M130="Yes",$H130="",$I130=""),"",IF(AND(BJ$6&gt;=$H130,BJ$6&lt;=$I130),IF(BJ$6&lt;$H130+ROUNDUP(($I130-$H130+1)*$L130,0),2,1),""))</x:f>
      </x:c>
      <x:c r="BK130" s="35" t="str">
        <x:f>IF(OR($A130="",$M130="Yes",$H130="",$I130=""),"",IF(AND(BK$6&gt;=$H130,BK$6&lt;=$I130),IF(BK$6&lt;$H130+ROUNDUP(($I130-$H130+1)*$L130,0),2,1),""))</x:f>
      </x:c>
      <x:c r="BL130" s="35" t="str">
        <x:f>IF(OR($A130="",$M130="Yes",$H130="",$I130=""),"",IF(AND(BL$6&gt;=$H130,BL$6&lt;=$I130),IF(BL$6&lt;$H130+ROUNDUP(($I130-$H130+1)*$L130,0),2,1),""))</x:f>
      </x:c>
      <x:c r="BM130" s="35" t="str">
        <x:f>IF(OR($A130="",$M130="Yes",$H130="",$I130=""),"",IF(AND(BM$6&gt;=$H130,BM$6&lt;=$I130),IF(BM$6&lt;$H130+ROUNDUP(($I130-$H130+1)*$L130,0),2,1),""))</x:f>
      </x:c>
      <x:c r="BN130" s="35" t="str">
        <x:f>IF(OR($A130="",$M130="Yes",$H130="",$I130=""),"",IF(AND(BN$6&gt;=$H130,BN$6&lt;=$I130),IF(BN$6&lt;$H130+ROUNDUP(($I130-$H130+1)*$L130,0),2,1),""))</x:f>
      </x:c>
      <x:c r="BO130" s="35" t="str">
        <x:f>IF(OR($A130="",$M130="Yes",$H130="",$I130=""),"",IF(AND(BO$6&gt;=$H130,BO$6&lt;=$I130),IF(BO$6&lt;$H130+ROUNDUP(($I130-$H130+1)*$L130,0),2,1),""))</x:f>
      </x:c>
      <x:c r="BP130" s="35" t="str">
        <x:f>IF(OR($A130="",$M130="Yes",$H130="",$I130=""),"",IF(AND(BP$6&gt;=$H130,BP$6&lt;=$I130),IF(BP$6&lt;$H130+ROUNDUP(($I130-$H130+1)*$L130,0),2,1),""))</x:f>
      </x:c>
      <x:c r="BQ130" s="35" t="str">
        <x:f>IF(OR($A130="",$M130="Yes",$H130="",$I130=""),"",IF(AND(BQ$6&gt;=$H130,BQ$6&lt;=$I130),IF(BQ$6&lt;$H130+ROUNDUP(($I130-$H130+1)*$L130,0),2,1),""))</x:f>
      </x:c>
      <x:c r="BR130" s="35" t="str">
        <x:f>IF(OR($A130="",$M130="Yes",$H130="",$I130=""),"",IF(AND(BR$6&gt;=$H130,BR$6&lt;=$I130),IF(BR$6&lt;$H130+ROUNDUP(($I130-$H130+1)*$L130,0),2,1),""))</x:f>
      </x:c>
      <x:c r="BS130" s="35" t="str">
        <x:f>IF(OR($A130="",$M130="Yes",$H130="",$I130=""),"",IF(AND(BS$6&gt;=$H130,BS$6&lt;=$I130),IF(BS$6&lt;$H130+ROUNDUP(($I130-$H130+1)*$L130,0),2,1),""))</x:f>
      </x:c>
      <x:c r="BT130" s="35" t="str">
        <x:f>IF(OR($A130="",$M130="Yes",$H130="",$I130=""),"",IF(AND(BT$6&gt;=$H130,BT$6&lt;=$I130),IF(BT$6&lt;$H130+ROUNDUP(($I130-$H130+1)*$L130,0),2,1),""))</x:f>
      </x:c>
      <x:c r="BU130" s="35" t="str">
        <x:f>IF(OR($A130="",$M130="Yes",$H130="",$I130=""),"",IF(AND(BU$6&gt;=$H130,BU$6&lt;=$I130),IF(BU$6&lt;$H130+ROUNDUP(($I130-$H130+1)*$L130,0),2,1),""))</x:f>
      </x:c>
      <x:c r="BV130" s="35" t="str">
        <x:f>IF(OR($A130="",$M130="Yes",$H130="",$I130=""),"",IF(AND(BV$6&gt;=$H130,BV$6&lt;=$I130),IF(BV$6&lt;$H130+ROUNDUP(($I130-$H130+1)*$L130,0),2,1),""))</x:f>
      </x:c>
      <x:c r="BW130" s="35" t="str">
        <x:f>IF(OR($A130="",$M130="Yes",$H130="",$I130=""),"",IF(AND(BW$6&gt;=$H130,BW$6&lt;=$I130),IF(BW$6&lt;$H130+ROUNDUP(($I130-$H130+1)*$L130,0),2,1),""))</x:f>
      </x:c>
      <x:c r="BX130" s="35" t="str">
        <x:f>IF(OR($A130="",$M130="Yes",$H130="",$I130=""),"",IF(AND(BX$6&gt;=$H130,BX$6&lt;=$I130),IF(BX$6&lt;$H130+ROUNDUP(($I130-$H130+1)*$L130,0),2,1),""))</x:f>
      </x:c>
      <x:c r="BY130" s="35" t="str">
        <x:f>IF(OR($A130="",$M130="Yes",$H130="",$I130=""),"",IF(AND(BY$6&gt;=$H130,BY$6&lt;=$I130),IF(BY$6&lt;$H130+ROUNDUP(($I130-$H130+1)*$L130,0),2,1),""))</x:f>
      </x:c>
      <x:c r="BZ130" s="35" t="str">
        <x:f>IF(OR($A130="",$M130="Yes",$H130="",$I130=""),"",IF(AND(BZ$6&gt;=$H130,BZ$6&lt;=$I130),IF(BZ$6&lt;$H130+ROUNDUP(($I130-$H130+1)*$L130,0),2,1),""))</x:f>
      </x:c>
      <x:c r="CA130" s="35" t="str">
        <x:f>IF(OR($A130="",$M130="Yes",$H130="",$I130=""),"",IF(AND(CA$6&gt;=$H130,CA$6&lt;=$I130),IF(CA$6&lt;$H130+ROUNDUP(($I130-$H130+1)*$L130,0),2,1),""))</x:f>
      </x:c>
    </x:row>
    <x:row r="131" ht="24" customHeight="1">
      <x:c r="A131" s="5"/>
      <x:c r="B131" s="5"/>
      <x:c r="C131" s="5"/>
      <x:c r="D131" s="5"/>
      <x:c r="E131" s="5"/>
      <x:c r="F131" s="5"/>
      <x:c r="G131" s="5"/>
      <x:c r="H131" s="10"/>
      <x:c r="I131" s="10"/>
      <x:c r="J131" s="10"/>
      <x:c r="K131" s="10"/>
      <x:c r="L131" s="11"/>
      <x:c r="M131" s="5"/>
      <x:c r="N131" s="16" t="str">
        <x:f>IF(A131="","",IF(M131="Yes","Cancelled",IF(ISBLANK(L131),"Missing %",IF(L131&gt;=1,"Completed",IF(OR(L131&gt;0,NOT(ISBLANK(J131))),"In progress","Not started")))))</x:f>
      </x:c>
      <x:c r="O131" s="16" t="str">
        <x:f>IF(OR(A131="",N131="Completed",N131="Cancelled"),"",IF(ISBLANK(I131),"Missing deadline",IF(I131&lt;'Dashboard'!$B$5,"Overdue",IF(I131='Dashboard'!$B$5,"Due today",IF(I131&lt;='Dashboard'!$B$5+'Dashboard'!$B$6,"Due soon",IF(AND(N131="Not started",H131&lt;'Dashboard'!$B$5),"Starting late",""))))))</x:f>
      </x:c>
      <x:c r="P131" s="5"/>
      <x:c r="Q131" s="16" t="str">
        <x:f>IF(A131="","",IF(COUNTIFS('Tasks &amp; Gantt'!$A$7:$A$155,A131)&gt;1,"Duplicate task ID",IF(COUNTIFS('Campaigns &amp; Budget'!$A$7:$A$8,B131)&lt;&gt;1,"Unknown campaign",IF(OR(ISBLANK(H131),ISBLANK(I131),E131="",ISBLANK(L131)),"Missing dates / PIC / %",IF(OR(L131&lt;0,L131&gt;1),"Invalid completion",IF(I131&lt;H131,"Deadline before start",IF(AND(NOT(ISBLANK(K131)),L131&lt;&gt;1),"Finish entered but not 100%",IF(AND(NOT(ISBLANK(J131)),NOT(ISBLANK(K131)),K131&lt;J131),"Finish before start",""))))))))</x:f>
      </x:c>
      <x:c r="T131" s="35" t="str">
        <x:f>IF(OR($A131="",$M131="Yes",$H131="",$I131=""),"",IF(AND(T$6&gt;=$H131,T$6&lt;=$I131),IF(T$6&lt;$H131+ROUNDUP(($I131-$H131+1)*$L131,0),2,1),""))</x:f>
      </x:c>
      <x:c r="U131" s="35" t="str">
        <x:f>IF(OR($A131="",$M131="Yes",$H131="",$I131=""),"",IF(AND(U$6&gt;=$H131,U$6&lt;=$I131),IF(U$6&lt;$H131+ROUNDUP(($I131-$H131+1)*$L131,0),2,1),""))</x:f>
      </x:c>
      <x:c r="V131" s="35" t="str">
        <x:f>IF(OR($A131="",$M131="Yes",$H131="",$I131=""),"",IF(AND(V$6&gt;=$H131,V$6&lt;=$I131),IF(V$6&lt;$H131+ROUNDUP(($I131-$H131+1)*$L131,0),2,1),""))</x:f>
      </x:c>
      <x:c r="W131" s="35" t="str">
        <x:f>IF(OR($A131="",$M131="Yes",$H131="",$I131=""),"",IF(AND(W$6&gt;=$H131,W$6&lt;=$I131),IF(W$6&lt;$H131+ROUNDUP(($I131-$H131+1)*$L131,0),2,1),""))</x:f>
      </x:c>
      <x:c r="X131" s="35" t="str">
        <x:f>IF(OR($A131="",$M131="Yes",$H131="",$I131=""),"",IF(AND(X$6&gt;=$H131,X$6&lt;=$I131),IF(X$6&lt;$H131+ROUNDUP(($I131-$H131+1)*$L131,0),2,1),""))</x:f>
      </x:c>
      <x:c r="Y131" s="35" t="str">
        <x:f>IF(OR($A131="",$M131="Yes",$H131="",$I131=""),"",IF(AND(Y$6&gt;=$H131,Y$6&lt;=$I131),IF(Y$6&lt;$H131+ROUNDUP(($I131-$H131+1)*$L131,0),2,1),""))</x:f>
      </x:c>
      <x:c r="Z131" s="35" t="str">
        <x:f>IF(OR($A131="",$M131="Yes",$H131="",$I131=""),"",IF(AND(Z$6&gt;=$H131,Z$6&lt;=$I131),IF(Z$6&lt;$H131+ROUNDUP(($I131-$H131+1)*$L131,0),2,1),""))</x:f>
      </x:c>
      <x:c r="AA131" s="35" t="str">
        <x:f>IF(OR($A131="",$M131="Yes",$H131="",$I131=""),"",IF(AND(AA$6&gt;=$H131,AA$6&lt;=$I131),IF(AA$6&lt;$H131+ROUNDUP(($I131-$H131+1)*$L131,0),2,1),""))</x:f>
      </x:c>
      <x:c r="AB131" s="35" t="str">
        <x:f>IF(OR($A131="",$M131="Yes",$H131="",$I131=""),"",IF(AND(AB$6&gt;=$H131,AB$6&lt;=$I131),IF(AB$6&lt;$H131+ROUNDUP(($I131-$H131+1)*$L131,0),2,1),""))</x:f>
      </x:c>
      <x:c r="AC131" s="35" t="str">
        <x:f>IF(OR($A131="",$M131="Yes",$H131="",$I131=""),"",IF(AND(AC$6&gt;=$H131,AC$6&lt;=$I131),IF(AC$6&lt;$H131+ROUNDUP(($I131-$H131+1)*$L131,0),2,1),""))</x:f>
      </x:c>
      <x:c r="AD131" s="35" t="str">
        <x:f>IF(OR($A131="",$M131="Yes",$H131="",$I131=""),"",IF(AND(AD$6&gt;=$H131,AD$6&lt;=$I131),IF(AD$6&lt;$H131+ROUNDUP(($I131-$H131+1)*$L131,0),2,1),""))</x:f>
      </x:c>
      <x:c r="AE131" s="35" t="str">
        <x:f>IF(OR($A131="",$M131="Yes",$H131="",$I131=""),"",IF(AND(AE$6&gt;=$H131,AE$6&lt;=$I131),IF(AE$6&lt;$H131+ROUNDUP(($I131-$H131+1)*$L131,0),2,1),""))</x:f>
      </x:c>
      <x:c r="AF131" s="35" t="str">
        <x:f>IF(OR($A131="",$M131="Yes",$H131="",$I131=""),"",IF(AND(AF$6&gt;=$H131,AF$6&lt;=$I131),IF(AF$6&lt;$H131+ROUNDUP(($I131-$H131+1)*$L131,0),2,1),""))</x:f>
      </x:c>
      <x:c r="AG131" s="35" t="str">
        <x:f>IF(OR($A131="",$M131="Yes",$H131="",$I131=""),"",IF(AND(AG$6&gt;=$H131,AG$6&lt;=$I131),IF(AG$6&lt;$H131+ROUNDUP(($I131-$H131+1)*$L131,0),2,1),""))</x:f>
      </x:c>
      <x:c r="AH131" s="35" t="str">
        <x:f>IF(OR($A131="",$M131="Yes",$H131="",$I131=""),"",IF(AND(AH$6&gt;=$H131,AH$6&lt;=$I131),IF(AH$6&lt;$H131+ROUNDUP(($I131-$H131+1)*$L131,0),2,1),""))</x:f>
      </x:c>
      <x:c r="AI131" s="35" t="str">
        <x:f>IF(OR($A131="",$M131="Yes",$H131="",$I131=""),"",IF(AND(AI$6&gt;=$H131,AI$6&lt;=$I131),IF(AI$6&lt;$H131+ROUNDUP(($I131-$H131+1)*$L131,0),2,1),""))</x:f>
      </x:c>
      <x:c r="AJ131" s="35" t="str">
        <x:f>IF(OR($A131="",$M131="Yes",$H131="",$I131=""),"",IF(AND(AJ$6&gt;=$H131,AJ$6&lt;=$I131),IF(AJ$6&lt;$H131+ROUNDUP(($I131-$H131+1)*$L131,0),2,1),""))</x:f>
      </x:c>
      <x:c r="AK131" s="35" t="str">
        <x:f>IF(OR($A131="",$M131="Yes",$H131="",$I131=""),"",IF(AND(AK$6&gt;=$H131,AK$6&lt;=$I131),IF(AK$6&lt;$H131+ROUNDUP(($I131-$H131+1)*$L131,0),2,1),""))</x:f>
      </x:c>
      <x:c r="AL131" s="35" t="str">
        <x:f>IF(OR($A131="",$M131="Yes",$H131="",$I131=""),"",IF(AND(AL$6&gt;=$H131,AL$6&lt;=$I131),IF(AL$6&lt;$H131+ROUNDUP(($I131-$H131+1)*$L131,0),2,1),""))</x:f>
      </x:c>
      <x:c r="AM131" s="35" t="str">
        <x:f>IF(OR($A131="",$M131="Yes",$H131="",$I131=""),"",IF(AND(AM$6&gt;=$H131,AM$6&lt;=$I131),IF(AM$6&lt;$H131+ROUNDUP(($I131-$H131+1)*$L131,0),2,1),""))</x:f>
      </x:c>
      <x:c r="AN131" s="35" t="str">
        <x:f>IF(OR($A131="",$M131="Yes",$H131="",$I131=""),"",IF(AND(AN$6&gt;=$H131,AN$6&lt;=$I131),IF(AN$6&lt;$H131+ROUNDUP(($I131-$H131+1)*$L131,0),2,1),""))</x:f>
      </x:c>
      <x:c r="AO131" s="35" t="str">
        <x:f>IF(OR($A131="",$M131="Yes",$H131="",$I131=""),"",IF(AND(AO$6&gt;=$H131,AO$6&lt;=$I131),IF(AO$6&lt;$H131+ROUNDUP(($I131-$H131+1)*$L131,0),2,1),""))</x:f>
      </x:c>
      <x:c r="AP131" s="35" t="str">
        <x:f>IF(OR($A131="",$M131="Yes",$H131="",$I131=""),"",IF(AND(AP$6&gt;=$H131,AP$6&lt;=$I131),IF(AP$6&lt;$H131+ROUNDUP(($I131-$H131+1)*$L131,0),2,1),""))</x:f>
      </x:c>
      <x:c r="AQ131" s="35" t="str">
        <x:f>IF(OR($A131="",$M131="Yes",$H131="",$I131=""),"",IF(AND(AQ$6&gt;=$H131,AQ$6&lt;=$I131),IF(AQ$6&lt;$H131+ROUNDUP(($I131-$H131+1)*$L131,0),2,1),""))</x:f>
      </x:c>
      <x:c r="AR131" s="35" t="str">
        <x:f>IF(OR($A131="",$M131="Yes",$H131="",$I131=""),"",IF(AND(AR$6&gt;=$H131,AR$6&lt;=$I131),IF(AR$6&lt;$H131+ROUNDUP(($I131-$H131+1)*$L131,0),2,1),""))</x:f>
      </x:c>
      <x:c r="AS131" s="35" t="str">
        <x:f>IF(OR($A131="",$M131="Yes",$H131="",$I131=""),"",IF(AND(AS$6&gt;=$H131,AS$6&lt;=$I131),IF(AS$6&lt;$H131+ROUNDUP(($I131-$H131+1)*$L131,0),2,1),""))</x:f>
      </x:c>
      <x:c r="AT131" s="35" t="str">
        <x:f>IF(OR($A131="",$M131="Yes",$H131="",$I131=""),"",IF(AND(AT$6&gt;=$H131,AT$6&lt;=$I131),IF(AT$6&lt;$H131+ROUNDUP(($I131-$H131+1)*$L131,0),2,1),""))</x:f>
      </x:c>
      <x:c r="AU131" s="35" t="str">
        <x:f>IF(OR($A131="",$M131="Yes",$H131="",$I131=""),"",IF(AND(AU$6&gt;=$H131,AU$6&lt;=$I131),IF(AU$6&lt;$H131+ROUNDUP(($I131-$H131+1)*$L131,0),2,1),""))</x:f>
      </x:c>
      <x:c r="AV131" s="35" t="str">
        <x:f>IF(OR($A131="",$M131="Yes",$H131="",$I131=""),"",IF(AND(AV$6&gt;=$H131,AV$6&lt;=$I131),IF(AV$6&lt;$H131+ROUNDUP(($I131-$H131+1)*$L131,0),2,1),""))</x:f>
      </x:c>
      <x:c r="AW131" s="35" t="str">
        <x:f>IF(OR($A131="",$M131="Yes",$H131="",$I131=""),"",IF(AND(AW$6&gt;=$H131,AW$6&lt;=$I131),IF(AW$6&lt;$H131+ROUNDUP(($I131-$H131+1)*$L131,0),2,1),""))</x:f>
      </x:c>
      <x:c r="AX131" s="35" t="str">
        <x:f>IF(OR($A131="",$M131="Yes",$H131="",$I131=""),"",IF(AND(AX$6&gt;=$H131,AX$6&lt;=$I131),IF(AX$6&lt;$H131+ROUNDUP(($I131-$H131+1)*$L131,0),2,1),""))</x:f>
      </x:c>
      <x:c r="AY131" s="35" t="str">
        <x:f>IF(OR($A131="",$M131="Yes",$H131="",$I131=""),"",IF(AND(AY$6&gt;=$H131,AY$6&lt;=$I131),IF(AY$6&lt;$H131+ROUNDUP(($I131-$H131+1)*$L131,0),2,1),""))</x:f>
      </x:c>
      <x:c r="AZ131" s="35" t="str">
        <x:f>IF(OR($A131="",$M131="Yes",$H131="",$I131=""),"",IF(AND(AZ$6&gt;=$H131,AZ$6&lt;=$I131),IF(AZ$6&lt;$H131+ROUNDUP(($I131-$H131+1)*$L131,0),2,1),""))</x:f>
      </x:c>
      <x:c r="BA131" s="35" t="str">
        <x:f>IF(OR($A131="",$M131="Yes",$H131="",$I131=""),"",IF(AND(BA$6&gt;=$H131,BA$6&lt;=$I131),IF(BA$6&lt;$H131+ROUNDUP(($I131-$H131+1)*$L131,0),2,1),""))</x:f>
      </x:c>
      <x:c r="BB131" s="35" t="str">
        <x:f>IF(OR($A131="",$M131="Yes",$H131="",$I131=""),"",IF(AND(BB$6&gt;=$H131,BB$6&lt;=$I131),IF(BB$6&lt;$H131+ROUNDUP(($I131-$H131+1)*$L131,0),2,1),""))</x:f>
      </x:c>
      <x:c r="BC131" s="35" t="str">
        <x:f>IF(OR($A131="",$M131="Yes",$H131="",$I131=""),"",IF(AND(BC$6&gt;=$H131,BC$6&lt;=$I131),IF(BC$6&lt;$H131+ROUNDUP(($I131-$H131+1)*$L131,0),2,1),""))</x:f>
      </x:c>
      <x:c r="BD131" s="35" t="str">
        <x:f>IF(OR($A131="",$M131="Yes",$H131="",$I131=""),"",IF(AND(BD$6&gt;=$H131,BD$6&lt;=$I131),IF(BD$6&lt;$H131+ROUNDUP(($I131-$H131+1)*$L131,0),2,1),""))</x:f>
      </x:c>
      <x:c r="BE131" s="35" t="str">
        <x:f>IF(OR($A131="",$M131="Yes",$H131="",$I131=""),"",IF(AND(BE$6&gt;=$H131,BE$6&lt;=$I131),IF(BE$6&lt;$H131+ROUNDUP(($I131-$H131+1)*$L131,0),2,1),""))</x:f>
      </x:c>
      <x:c r="BF131" s="35" t="str">
        <x:f>IF(OR($A131="",$M131="Yes",$H131="",$I131=""),"",IF(AND(BF$6&gt;=$H131,BF$6&lt;=$I131),IF(BF$6&lt;$H131+ROUNDUP(($I131-$H131+1)*$L131,0),2,1),""))</x:f>
      </x:c>
      <x:c r="BG131" s="35" t="str">
        <x:f>IF(OR($A131="",$M131="Yes",$H131="",$I131=""),"",IF(AND(BG$6&gt;=$H131,BG$6&lt;=$I131),IF(BG$6&lt;$H131+ROUNDUP(($I131-$H131+1)*$L131,0),2,1),""))</x:f>
      </x:c>
      <x:c r="BH131" s="35" t="str">
        <x:f>IF(OR($A131="",$M131="Yes",$H131="",$I131=""),"",IF(AND(BH$6&gt;=$H131,BH$6&lt;=$I131),IF(BH$6&lt;$H131+ROUNDUP(($I131-$H131+1)*$L131,0),2,1),""))</x:f>
      </x:c>
      <x:c r="BI131" s="35" t="str">
        <x:f>IF(OR($A131="",$M131="Yes",$H131="",$I131=""),"",IF(AND(BI$6&gt;=$H131,BI$6&lt;=$I131),IF(BI$6&lt;$H131+ROUNDUP(($I131-$H131+1)*$L131,0),2,1),""))</x:f>
      </x:c>
      <x:c r="BJ131" s="35" t="str">
        <x:f>IF(OR($A131="",$M131="Yes",$H131="",$I131=""),"",IF(AND(BJ$6&gt;=$H131,BJ$6&lt;=$I131),IF(BJ$6&lt;$H131+ROUNDUP(($I131-$H131+1)*$L131,0),2,1),""))</x:f>
      </x:c>
      <x:c r="BK131" s="35" t="str">
        <x:f>IF(OR($A131="",$M131="Yes",$H131="",$I131=""),"",IF(AND(BK$6&gt;=$H131,BK$6&lt;=$I131),IF(BK$6&lt;$H131+ROUNDUP(($I131-$H131+1)*$L131,0),2,1),""))</x:f>
      </x:c>
      <x:c r="BL131" s="35" t="str">
        <x:f>IF(OR($A131="",$M131="Yes",$H131="",$I131=""),"",IF(AND(BL$6&gt;=$H131,BL$6&lt;=$I131),IF(BL$6&lt;$H131+ROUNDUP(($I131-$H131+1)*$L131,0),2,1),""))</x:f>
      </x:c>
      <x:c r="BM131" s="35" t="str">
        <x:f>IF(OR($A131="",$M131="Yes",$H131="",$I131=""),"",IF(AND(BM$6&gt;=$H131,BM$6&lt;=$I131),IF(BM$6&lt;$H131+ROUNDUP(($I131-$H131+1)*$L131,0),2,1),""))</x:f>
      </x:c>
      <x:c r="BN131" s="35" t="str">
        <x:f>IF(OR($A131="",$M131="Yes",$H131="",$I131=""),"",IF(AND(BN$6&gt;=$H131,BN$6&lt;=$I131),IF(BN$6&lt;$H131+ROUNDUP(($I131-$H131+1)*$L131,0),2,1),""))</x:f>
      </x:c>
      <x:c r="BO131" s="35" t="str">
        <x:f>IF(OR($A131="",$M131="Yes",$H131="",$I131=""),"",IF(AND(BO$6&gt;=$H131,BO$6&lt;=$I131),IF(BO$6&lt;$H131+ROUNDUP(($I131-$H131+1)*$L131,0),2,1),""))</x:f>
      </x:c>
      <x:c r="BP131" s="35" t="str">
        <x:f>IF(OR($A131="",$M131="Yes",$H131="",$I131=""),"",IF(AND(BP$6&gt;=$H131,BP$6&lt;=$I131),IF(BP$6&lt;$H131+ROUNDUP(($I131-$H131+1)*$L131,0),2,1),""))</x:f>
      </x:c>
      <x:c r="BQ131" s="35" t="str">
        <x:f>IF(OR($A131="",$M131="Yes",$H131="",$I131=""),"",IF(AND(BQ$6&gt;=$H131,BQ$6&lt;=$I131),IF(BQ$6&lt;$H131+ROUNDUP(($I131-$H131+1)*$L131,0),2,1),""))</x:f>
      </x:c>
      <x:c r="BR131" s="35" t="str">
        <x:f>IF(OR($A131="",$M131="Yes",$H131="",$I131=""),"",IF(AND(BR$6&gt;=$H131,BR$6&lt;=$I131),IF(BR$6&lt;$H131+ROUNDUP(($I131-$H131+1)*$L131,0),2,1),""))</x:f>
      </x:c>
      <x:c r="BS131" s="35" t="str">
        <x:f>IF(OR($A131="",$M131="Yes",$H131="",$I131=""),"",IF(AND(BS$6&gt;=$H131,BS$6&lt;=$I131),IF(BS$6&lt;$H131+ROUNDUP(($I131-$H131+1)*$L131,0),2,1),""))</x:f>
      </x:c>
      <x:c r="BT131" s="35" t="str">
        <x:f>IF(OR($A131="",$M131="Yes",$H131="",$I131=""),"",IF(AND(BT$6&gt;=$H131,BT$6&lt;=$I131),IF(BT$6&lt;$H131+ROUNDUP(($I131-$H131+1)*$L131,0),2,1),""))</x:f>
      </x:c>
      <x:c r="BU131" s="35" t="str">
        <x:f>IF(OR($A131="",$M131="Yes",$H131="",$I131=""),"",IF(AND(BU$6&gt;=$H131,BU$6&lt;=$I131),IF(BU$6&lt;$H131+ROUNDUP(($I131-$H131+1)*$L131,0),2,1),""))</x:f>
      </x:c>
      <x:c r="BV131" s="35" t="str">
        <x:f>IF(OR($A131="",$M131="Yes",$H131="",$I131=""),"",IF(AND(BV$6&gt;=$H131,BV$6&lt;=$I131),IF(BV$6&lt;$H131+ROUNDUP(($I131-$H131+1)*$L131,0),2,1),""))</x:f>
      </x:c>
      <x:c r="BW131" s="35" t="str">
        <x:f>IF(OR($A131="",$M131="Yes",$H131="",$I131=""),"",IF(AND(BW$6&gt;=$H131,BW$6&lt;=$I131),IF(BW$6&lt;$H131+ROUNDUP(($I131-$H131+1)*$L131,0),2,1),""))</x:f>
      </x:c>
      <x:c r="BX131" s="35" t="str">
        <x:f>IF(OR($A131="",$M131="Yes",$H131="",$I131=""),"",IF(AND(BX$6&gt;=$H131,BX$6&lt;=$I131),IF(BX$6&lt;$H131+ROUNDUP(($I131-$H131+1)*$L131,0),2,1),""))</x:f>
      </x:c>
      <x:c r="BY131" s="35" t="str">
        <x:f>IF(OR($A131="",$M131="Yes",$H131="",$I131=""),"",IF(AND(BY$6&gt;=$H131,BY$6&lt;=$I131),IF(BY$6&lt;$H131+ROUNDUP(($I131-$H131+1)*$L131,0),2,1),""))</x:f>
      </x:c>
      <x:c r="BZ131" s="35" t="str">
        <x:f>IF(OR($A131="",$M131="Yes",$H131="",$I131=""),"",IF(AND(BZ$6&gt;=$H131,BZ$6&lt;=$I131),IF(BZ$6&lt;$H131+ROUNDUP(($I131-$H131+1)*$L131,0),2,1),""))</x:f>
      </x:c>
      <x:c r="CA131" s="35" t="str">
        <x:f>IF(OR($A131="",$M131="Yes",$H131="",$I131=""),"",IF(AND(CA$6&gt;=$H131,CA$6&lt;=$I131),IF(CA$6&lt;$H131+ROUNDUP(($I131-$H131+1)*$L131,0),2,1),""))</x:f>
      </x:c>
    </x:row>
    <x:row r="132" ht="24" customHeight="1">
      <x:c r="A132" s="5"/>
      <x:c r="B132" s="5"/>
      <x:c r="C132" s="5"/>
      <x:c r="D132" s="5"/>
      <x:c r="E132" s="5"/>
      <x:c r="F132" s="5"/>
      <x:c r="G132" s="5"/>
      <x:c r="H132" s="10"/>
      <x:c r="I132" s="10"/>
      <x:c r="J132" s="10"/>
      <x:c r="K132" s="10"/>
      <x:c r="L132" s="11"/>
      <x:c r="M132" s="5"/>
      <x:c r="N132" s="16" t="str">
        <x:f>IF(A132="","",IF(M132="Yes","Cancelled",IF(ISBLANK(L132),"Missing %",IF(L132&gt;=1,"Completed",IF(OR(L132&gt;0,NOT(ISBLANK(J132))),"In progress","Not started")))))</x:f>
      </x:c>
      <x:c r="O132" s="16" t="str">
        <x:f>IF(OR(A132="",N132="Completed",N132="Cancelled"),"",IF(ISBLANK(I132),"Missing deadline",IF(I132&lt;'Dashboard'!$B$5,"Overdue",IF(I132='Dashboard'!$B$5,"Due today",IF(I132&lt;='Dashboard'!$B$5+'Dashboard'!$B$6,"Due soon",IF(AND(N132="Not started",H132&lt;'Dashboard'!$B$5),"Starting late",""))))))</x:f>
      </x:c>
      <x:c r="P132" s="5"/>
      <x:c r="Q132" s="16" t="str">
        <x:f>IF(A132="","",IF(COUNTIFS('Tasks &amp; Gantt'!$A$7:$A$155,A132)&gt;1,"Duplicate task ID",IF(COUNTIFS('Campaigns &amp; Budget'!$A$7:$A$8,B132)&lt;&gt;1,"Unknown campaign",IF(OR(ISBLANK(H132),ISBLANK(I132),E132="",ISBLANK(L132)),"Missing dates / PIC / %",IF(OR(L132&lt;0,L132&gt;1),"Invalid completion",IF(I132&lt;H132,"Deadline before start",IF(AND(NOT(ISBLANK(K132)),L132&lt;&gt;1),"Finish entered but not 100%",IF(AND(NOT(ISBLANK(J132)),NOT(ISBLANK(K132)),K132&lt;J132),"Finish before start",""))))))))</x:f>
      </x:c>
      <x:c r="T132" s="35" t="str">
        <x:f>IF(OR($A132="",$M132="Yes",$H132="",$I132=""),"",IF(AND(T$6&gt;=$H132,T$6&lt;=$I132),IF(T$6&lt;$H132+ROUNDUP(($I132-$H132+1)*$L132,0),2,1),""))</x:f>
      </x:c>
      <x:c r="U132" s="35" t="str">
        <x:f>IF(OR($A132="",$M132="Yes",$H132="",$I132=""),"",IF(AND(U$6&gt;=$H132,U$6&lt;=$I132),IF(U$6&lt;$H132+ROUNDUP(($I132-$H132+1)*$L132,0),2,1),""))</x:f>
      </x:c>
      <x:c r="V132" s="35" t="str">
        <x:f>IF(OR($A132="",$M132="Yes",$H132="",$I132=""),"",IF(AND(V$6&gt;=$H132,V$6&lt;=$I132),IF(V$6&lt;$H132+ROUNDUP(($I132-$H132+1)*$L132,0),2,1),""))</x:f>
      </x:c>
      <x:c r="W132" s="35" t="str">
        <x:f>IF(OR($A132="",$M132="Yes",$H132="",$I132=""),"",IF(AND(W$6&gt;=$H132,W$6&lt;=$I132),IF(W$6&lt;$H132+ROUNDUP(($I132-$H132+1)*$L132,0),2,1),""))</x:f>
      </x:c>
      <x:c r="X132" s="35" t="str">
        <x:f>IF(OR($A132="",$M132="Yes",$H132="",$I132=""),"",IF(AND(X$6&gt;=$H132,X$6&lt;=$I132),IF(X$6&lt;$H132+ROUNDUP(($I132-$H132+1)*$L132,0),2,1),""))</x:f>
      </x:c>
      <x:c r="Y132" s="35" t="str">
        <x:f>IF(OR($A132="",$M132="Yes",$H132="",$I132=""),"",IF(AND(Y$6&gt;=$H132,Y$6&lt;=$I132),IF(Y$6&lt;$H132+ROUNDUP(($I132-$H132+1)*$L132,0),2,1),""))</x:f>
      </x:c>
      <x:c r="Z132" s="35" t="str">
        <x:f>IF(OR($A132="",$M132="Yes",$H132="",$I132=""),"",IF(AND(Z$6&gt;=$H132,Z$6&lt;=$I132),IF(Z$6&lt;$H132+ROUNDUP(($I132-$H132+1)*$L132,0),2,1),""))</x:f>
      </x:c>
      <x:c r="AA132" s="35" t="str">
        <x:f>IF(OR($A132="",$M132="Yes",$H132="",$I132=""),"",IF(AND(AA$6&gt;=$H132,AA$6&lt;=$I132),IF(AA$6&lt;$H132+ROUNDUP(($I132-$H132+1)*$L132,0),2,1),""))</x:f>
      </x:c>
      <x:c r="AB132" s="35" t="str">
        <x:f>IF(OR($A132="",$M132="Yes",$H132="",$I132=""),"",IF(AND(AB$6&gt;=$H132,AB$6&lt;=$I132),IF(AB$6&lt;$H132+ROUNDUP(($I132-$H132+1)*$L132,0),2,1),""))</x:f>
      </x:c>
      <x:c r="AC132" s="35" t="str">
        <x:f>IF(OR($A132="",$M132="Yes",$H132="",$I132=""),"",IF(AND(AC$6&gt;=$H132,AC$6&lt;=$I132),IF(AC$6&lt;$H132+ROUNDUP(($I132-$H132+1)*$L132,0),2,1),""))</x:f>
      </x:c>
      <x:c r="AD132" s="35" t="str">
        <x:f>IF(OR($A132="",$M132="Yes",$H132="",$I132=""),"",IF(AND(AD$6&gt;=$H132,AD$6&lt;=$I132),IF(AD$6&lt;$H132+ROUNDUP(($I132-$H132+1)*$L132,0),2,1),""))</x:f>
      </x:c>
      <x:c r="AE132" s="35" t="str">
        <x:f>IF(OR($A132="",$M132="Yes",$H132="",$I132=""),"",IF(AND(AE$6&gt;=$H132,AE$6&lt;=$I132),IF(AE$6&lt;$H132+ROUNDUP(($I132-$H132+1)*$L132,0),2,1),""))</x:f>
      </x:c>
      <x:c r="AF132" s="35" t="str">
        <x:f>IF(OR($A132="",$M132="Yes",$H132="",$I132=""),"",IF(AND(AF$6&gt;=$H132,AF$6&lt;=$I132),IF(AF$6&lt;$H132+ROUNDUP(($I132-$H132+1)*$L132,0),2,1),""))</x:f>
      </x:c>
      <x:c r="AG132" s="35" t="str">
        <x:f>IF(OR($A132="",$M132="Yes",$H132="",$I132=""),"",IF(AND(AG$6&gt;=$H132,AG$6&lt;=$I132),IF(AG$6&lt;$H132+ROUNDUP(($I132-$H132+1)*$L132,0),2,1),""))</x:f>
      </x:c>
      <x:c r="AH132" s="35" t="str">
        <x:f>IF(OR($A132="",$M132="Yes",$H132="",$I132=""),"",IF(AND(AH$6&gt;=$H132,AH$6&lt;=$I132),IF(AH$6&lt;$H132+ROUNDUP(($I132-$H132+1)*$L132,0),2,1),""))</x:f>
      </x:c>
      <x:c r="AI132" s="35" t="str">
        <x:f>IF(OR($A132="",$M132="Yes",$H132="",$I132=""),"",IF(AND(AI$6&gt;=$H132,AI$6&lt;=$I132),IF(AI$6&lt;$H132+ROUNDUP(($I132-$H132+1)*$L132,0),2,1),""))</x:f>
      </x:c>
      <x:c r="AJ132" s="35" t="str">
        <x:f>IF(OR($A132="",$M132="Yes",$H132="",$I132=""),"",IF(AND(AJ$6&gt;=$H132,AJ$6&lt;=$I132),IF(AJ$6&lt;$H132+ROUNDUP(($I132-$H132+1)*$L132,0),2,1),""))</x:f>
      </x:c>
      <x:c r="AK132" s="35" t="str">
        <x:f>IF(OR($A132="",$M132="Yes",$H132="",$I132=""),"",IF(AND(AK$6&gt;=$H132,AK$6&lt;=$I132),IF(AK$6&lt;$H132+ROUNDUP(($I132-$H132+1)*$L132,0),2,1),""))</x:f>
      </x:c>
      <x:c r="AL132" s="35" t="str">
        <x:f>IF(OR($A132="",$M132="Yes",$H132="",$I132=""),"",IF(AND(AL$6&gt;=$H132,AL$6&lt;=$I132),IF(AL$6&lt;$H132+ROUNDUP(($I132-$H132+1)*$L132,0),2,1),""))</x:f>
      </x:c>
      <x:c r="AM132" s="35" t="str">
        <x:f>IF(OR($A132="",$M132="Yes",$H132="",$I132=""),"",IF(AND(AM$6&gt;=$H132,AM$6&lt;=$I132),IF(AM$6&lt;$H132+ROUNDUP(($I132-$H132+1)*$L132,0),2,1),""))</x:f>
      </x:c>
      <x:c r="AN132" s="35" t="str">
        <x:f>IF(OR($A132="",$M132="Yes",$H132="",$I132=""),"",IF(AND(AN$6&gt;=$H132,AN$6&lt;=$I132),IF(AN$6&lt;$H132+ROUNDUP(($I132-$H132+1)*$L132,0),2,1),""))</x:f>
      </x:c>
      <x:c r="AO132" s="35" t="str">
        <x:f>IF(OR($A132="",$M132="Yes",$H132="",$I132=""),"",IF(AND(AO$6&gt;=$H132,AO$6&lt;=$I132),IF(AO$6&lt;$H132+ROUNDUP(($I132-$H132+1)*$L132,0),2,1),""))</x:f>
      </x:c>
      <x:c r="AP132" s="35" t="str">
        <x:f>IF(OR($A132="",$M132="Yes",$H132="",$I132=""),"",IF(AND(AP$6&gt;=$H132,AP$6&lt;=$I132),IF(AP$6&lt;$H132+ROUNDUP(($I132-$H132+1)*$L132,0),2,1),""))</x:f>
      </x:c>
      <x:c r="AQ132" s="35" t="str">
        <x:f>IF(OR($A132="",$M132="Yes",$H132="",$I132=""),"",IF(AND(AQ$6&gt;=$H132,AQ$6&lt;=$I132),IF(AQ$6&lt;$H132+ROUNDUP(($I132-$H132+1)*$L132,0),2,1),""))</x:f>
      </x:c>
      <x:c r="AR132" s="35" t="str">
        <x:f>IF(OR($A132="",$M132="Yes",$H132="",$I132=""),"",IF(AND(AR$6&gt;=$H132,AR$6&lt;=$I132),IF(AR$6&lt;$H132+ROUNDUP(($I132-$H132+1)*$L132,0),2,1),""))</x:f>
      </x:c>
      <x:c r="AS132" s="35" t="str">
        <x:f>IF(OR($A132="",$M132="Yes",$H132="",$I132=""),"",IF(AND(AS$6&gt;=$H132,AS$6&lt;=$I132),IF(AS$6&lt;$H132+ROUNDUP(($I132-$H132+1)*$L132,0),2,1),""))</x:f>
      </x:c>
      <x:c r="AT132" s="35" t="str">
        <x:f>IF(OR($A132="",$M132="Yes",$H132="",$I132=""),"",IF(AND(AT$6&gt;=$H132,AT$6&lt;=$I132),IF(AT$6&lt;$H132+ROUNDUP(($I132-$H132+1)*$L132,0),2,1),""))</x:f>
      </x:c>
      <x:c r="AU132" s="35" t="str">
        <x:f>IF(OR($A132="",$M132="Yes",$H132="",$I132=""),"",IF(AND(AU$6&gt;=$H132,AU$6&lt;=$I132),IF(AU$6&lt;$H132+ROUNDUP(($I132-$H132+1)*$L132,0),2,1),""))</x:f>
      </x:c>
      <x:c r="AV132" s="35" t="str">
        <x:f>IF(OR($A132="",$M132="Yes",$H132="",$I132=""),"",IF(AND(AV$6&gt;=$H132,AV$6&lt;=$I132),IF(AV$6&lt;$H132+ROUNDUP(($I132-$H132+1)*$L132,0),2,1),""))</x:f>
      </x:c>
      <x:c r="AW132" s="35" t="str">
        <x:f>IF(OR($A132="",$M132="Yes",$H132="",$I132=""),"",IF(AND(AW$6&gt;=$H132,AW$6&lt;=$I132),IF(AW$6&lt;$H132+ROUNDUP(($I132-$H132+1)*$L132,0),2,1),""))</x:f>
      </x:c>
      <x:c r="AX132" s="35" t="str">
        <x:f>IF(OR($A132="",$M132="Yes",$H132="",$I132=""),"",IF(AND(AX$6&gt;=$H132,AX$6&lt;=$I132),IF(AX$6&lt;$H132+ROUNDUP(($I132-$H132+1)*$L132,0),2,1),""))</x:f>
      </x:c>
      <x:c r="AY132" s="35" t="str">
        <x:f>IF(OR($A132="",$M132="Yes",$H132="",$I132=""),"",IF(AND(AY$6&gt;=$H132,AY$6&lt;=$I132),IF(AY$6&lt;$H132+ROUNDUP(($I132-$H132+1)*$L132,0),2,1),""))</x:f>
      </x:c>
      <x:c r="AZ132" s="35" t="str">
        <x:f>IF(OR($A132="",$M132="Yes",$H132="",$I132=""),"",IF(AND(AZ$6&gt;=$H132,AZ$6&lt;=$I132),IF(AZ$6&lt;$H132+ROUNDUP(($I132-$H132+1)*$L132,0),2,1),""))</x:f>
      </x:c>
      <x:c r="BA132" s="35" t="str">
        <x:f>IF(OR($A132="",$M132="Yes",$H132="",$I132=""),"",IF(AND(BA$6&gt;=$H132,BA$6&lt;=$I132),IF(BA$6&lt;$H132+ROUNDUP(($I132-$H132+1)*$L132,0),2,1),""))</x:f>
      </x:c>
      <x:c r="BB132" s="35" t="str">
        <x:f>IF(OR($A132="",$M132="Yes",$H132="",$I132=""),"",IF(AND(BB$6&gt;=$H132,BB$6&lt;=$I132),IF(BB$6&lt;$H132+ROUNDUP(($I132-$H132+1)*$L132,0),2,1),""))</x:f>
      </x:c>
      <x:c r="BC132" s="35" t="str">
        <x:f>IF(OR($A132="",$M132="Yes",$H132="",$I132=""),"",IF(AND(BC$6&gt;=$H132,BC$6&lt;=$I132),IF(BC$6&lt;$H132+ROUNDUP(($I132-$H132+1)*$L132,0),2,1),""))</x:f>
      </x:c>
      <x:c r="BD132" s="35" t="str">
        <x:f>IF(OR($A132="",$M132="Yes",$H132="",$I132=""),"",IF(AND(BD$6&gt;=$H132,BD$6&lt;=$I132),IF(BD$6&lt;$H132+ROUNDUP(($I132-$H132+1)*$L132,0),2,1),""))</x:f>
      </x:c>
      <x:c r="BE132" s="35" t="str">
        <x:f>IF(OR($A132="",$M132="Yes",$H132="",$I132=""),"",IF(AND(BE$6&gt;=$H132,BE$6&lt;=$I132),IF(BE$6&lt;$H132+ROUNDUP(($I132-$H132+1)*$L132,0),2,1),""))</x:f>
      </x:c>
      <x:c r="BF132" s="35" t="str">
        <x:f>IF(OR($A132="",$M132="Yes",$H132="",$I132=""),"",IF(AND(BF$6&gt;=$H132,BF$6&lt;=$I132),IF(BF$6&lt;$H132+ROUNDUP(($I132-$H132+1)*$L132,0),2,1),""))</x:f>
      </x:c>
      <x:c r="BG132" s="35" t="str">
        <x:f>IF(OR($A132="",$M132="Yes",$H132="",$I132=""),"",IF(AND(BG$6&gt;=$H132,BG$6&lt;=$I132),IF(BG$6&lt;$H132+ROUNDUP(($I132-$H132+1)*$L132,0),2,1),""))</x:f>
      </x:c>
      <x:c r="BH132" s="35" t="str">
        <x:f>IF(OR($A132="",$M132="Yes",$H132="",$I132=""),"",IF(AND(BH$6&gt;=$H132,BH$6&lt;=$I132),IF(BH$6&lt;$H132+ROUNDUP(($I132-$H132+1)*$L132,0),2,1),""))</x:f>
      </x:c>
      <x:c r="BI132" s="35" t="str">
        <x:f>IF(OR($A132="",$M132="Yes",$H132="",$I132=""),"",IF(AND(BI$6&gt;=$H132,BI$6&lt;=$I132),IF(BI$6&lt;$H132+ROUNDUP(($I132-$H132+1)*$L132,0),2,1),""))</x:f>
      </x:c>
      <x:c r="BJ132" s="35" t="str">
        <x:f>IF(OR($A132="",$M132="Yes",$H132="",$I132=""),"",IF(AND(BJ$6&gt;=$H132,BJ$6&lt;=$I132),IF(BJ$6&lt;$H132+ROUNDUP(($I132-$H132+1)*$L132,0),2,1),""))</x:f>
      </x:c>
      <x:c r="BK132" s="35" t="str">
        <x:f>IF(OR($A132="",$M132="Yes",$H132="",$I132=""),"",IF(AND(BK$6&gt;=$H132,BK$6&lt;=$I132),IF(BK$6&lt;$H132+ROUNDUP(($I132-$H132+1)*$L132,0),2,1),""))</x:f>
      </x:c>
      <x:c r="BL132" s="35" t="str">
        <x:f>IF(OR($A132="",$M132="Yes",$H132="",$I132=""),"",IF(AND(BL$6&gt;=$H132,BL$6&lt;=$I132),IF(BL$6&lt;$H132+ROUNDUP(($I132-$H132+1)*$L132,0),2,1),""))</x:f>
      </x:c>
      <x:c r="BM132" s="35" t="str">
        <x:f>IF(OR($A132="",$M132="Yes",$H132="",$I132=""),"",IF(AND(BM$6&gt;=$H132,BM$6&lt;=$I132),IF(BM$6&lt;$H132+ROUNDUP(($I132-$H132+1)*$L132,0),2,1),""))</x:f>
      </x:c>
      <x:c r="BN132" s="35" t="str">
        <x:f>IF(OR($A132="",$M132="Yes",$H132="",$I132=""),"",IF(AND(BN$6&gt;=$H132,BN$6&lt;=$I132),IF(BN$6&lt;$H132+ROUNDUP(($I132-$H132+1)*$L132,0),2,1),""))</x:f>
      </x:c>
      <x:c r="BO132" s="35" t="str">
        <x:f>IF(OR($A132="",$M132="Yes",$H132="",$I132=""),"",IF(AND(BO$6&gt;=$H132,BO$6&lt;=$I132),IF(BO$6&lt;$H132+ROUNDUP(($I132-$H132+1)*$L132,0),2,1),""))</x:f>
      </x:c>
      <x:c r="BP132" s="35" t="str">
        <x:f>IF(OR($A132="",$M132="Yes",$H132="",$I132=""),"",IF(AND(BP$6&gt;=$H132,BP$6&lt;=$I132),IF(BP$6&lt;$H132+ROUNDUP(($I132-$H132+1)*$L132,0),2,1),""))</x:f>
      </x:c>
      <x:c r="BQ132" s="35" t="str">
        <x:f>IF(OR($A132="",$M132="Yes",$H132="",$I132=""),"",IF(AND(BQ$6&gt;=$H132,BQ$6&lt;=$I132),IF(BQ$6&lt;$H132+ROUNDUP(($I132-$H132+1)*$L132,0),2,1),""))</x:f>
      </x:c>
      <x:c r="BR132" s="35" t="str">
        <x:f>IF(OR($A132="",$M132="Yes",$H132="",$I132=""),"",IF(AND(BR$6&gt;=$H132,BR$6&lt;=$I132),IF(BR$6&lt;$H132+ROUNDUP(($I132-$H132+1)*$L132,0),2,1),""))</x:f>
      </x:c>
      <x:c r="BS132" s="35" t="str">
        <x:f>IF(OR($A132="",$M132="Yes",$H132="",$I132=""),"",IF(AND(BS$6&gt;=$H132,BS$6&lt;=$I132),IF(BS$6&lt;$H132+ROUNDUP(($I132-$H132+1)*$L132,0),2,1),""))</x:f>
      </x:c>
      <x:c r="BT132" s="35" t="str">
        <x:f>IF(OR($A132="",$M132="Yes",$H132="",$I132=""),"",IF(AND(BT$6&gt;=$H132,BT$6&lt;=$I132),IF(BT$6&lt;$H132+ROUNDUP(($I132-$H132+1)*$L132,0),2,1),""))</x:f>
      </x:c>
      <x:c r="BU132" s="35" t="str">
        <x:f>IF(OR($A132="",$M132="Yes",$H132="",$I132=""),"",IF(AND(BU$6&gt;=$H132,BU$6&lt;=$I132),IF(BU$6&lt;$H132+ROUNDUP(($I132-$H132+1)*$L132,0),2,1),""))</x:f>
      </x:c>
      <x:c r="BV132" s="35" t="str">
        <x:f>IF(OR($A132="",$M132="Yes",$H132="",$I132=""),"",IF(AND(BV$6&gt;=$H132,BV$6&lt;=$I132),IF(BV$6&lt;$H132+ROUNDUP(($I132-$H132+1)*$L132,0),2,1),""))</x:f>
      </x:c>
      <x:c r="BW132" s="35" t="str">
        <x:f>IF(OR($A132="",$M132="Yes",$H132="",$I132=""),"",IF(AND(BW$6&gt;=$H132,BW$6&lt;=$I132),IF(BW$6&lt;$H132+ROUNDUP(($I132-$H132+1)*$L132,0),2,1),""))</x:f>
      </x:c>
      <x:c r="BX132" s="35" t="str">
        <x:f>IF(OR($A132="",$M132="Yes",$H132="",$I132=""),"",IF(AND(BX$6&gt;=$H132,BX$6&lt;=$I132),IF(BX$6&lt;$H132+ROUNDUP(($I132-$H132+1)*$L132,0),2,1),""))</x:f>
      </x:c>
      <x:c r="BY132" s="35" t="str">
        <x:f>IF(OR($A132="",$M132="Yes",$H132="",$I132=""),"",IF(AND(BY$6&gt;=$H132,BY$6&lt;=$I132),IF(BY$6&lt;$H132+ROUNDUP(($I132-$H132+1)*$L132,0),2,1),""))</x:f>
      </x:c>
      <x:c r="BZ132" s="35" t="str">
        <x:f>IF(OR($A132="",$M132="Yes",$H132="",$I132=""),"",IF(AND(BZ$6&gt;=$H132,BZ$6&lt;=$I132),IF(BZ$6&lt;$H132+ROUNDUP(($I132-$H132+1)*$L132,0),2,1),""))</x:f>
      </x:c>
      <x:c r="CA132" s="35" t="str">
        <x:f>IF(OR($A132="",$M132="Yes",$H132="",$I132=""),"",IF(AND(CA$6&gt;=$H132,CA$6&lt;=$I132),IF(CA$6&lt;$H132+ROUNDUP(($I132-$H132+1)*$L132,0),2,1),""))</x:f>
      </x:c>
    </x:row>
    <x:row r="133" ht="24" customHeight="1">
      <x:c r="A133" s="5"/>
      <x:c r="B133" s="5"/>
      <x:c r="C133" s="5"/>
      <x:c r="D133" s="5"/>
      <x:c r="E133" s="5"/>
      <x:c r="F133" s="5"/>
      <x:c r="G133" s="5"/>
      <x:c r="H133" s="10"/>
      <x:c r="I133" s="10"/>
      <x:c r="J133" s="10"/>
      <x:c r="K133" s="10"/>
      <x:c r="L133" s="11"/>
      <x:c r="M133" s="5"/>
      <x:c r="N133" s="16" t="str">
        <x:f>IF(A133="","",IF(M133="Yes","Cancelled",IF(ISBLANK(L133),"Missing %",IF(L133&gt;=1,"Completed",IF(OR(L133&gt;0,NOT(ISBLANK(J133))),"In progress","Not started")))))</x:f>
      </x:c>
      <x:c r="O133" s="16" t="str">
        <x:f>IF(OR(A133="",N133="Completed",N133="Cancelled"),"",IF(ISBLANK(I133),"Missing deadline",IF(I133&lt;'Dashboard'!$B$5,"Overdue",IF(I133='Dashboard'!$B$5,"Due today",IF(I133&lt;='Dashboard'!$B$5+'Dashboard'!$B$6,"Due soon",IF(AND(N133="Not started",H133&lt;'Dashboard'!$B$5),"Starting late",""))))))</x:f>
      </x:c>
      <x:c r="P133" s="5"/>
      <x:c r="Q133" s="16" t="str">
        <x:f>IF(A133="","",IF(COUNTIFS('Tasks &amp; Gantt'!$A$7:$A$155,A133)&gt;1,"Duplicate task ID",IF(COUNTIFS('Campaigns &amp; Budget'!$A$7:$A$8,B133)&lt;&gt;1,"Unknown campaign",IF(OR(ISBLANK(H133),ISBLANK(I133),E133="",ISBLANK(L133)),"Missing dates / PIC / %",IF(OR(L133&lt;0,L133&gt;1),"Invalid completion",IF(I133&lt;H133,"Deadline before start",IF(AND(NOT(ISBLANK(K133)),L133&lt;&gt;1),"Finish entered but not 100%",IF(AND(NOT(ISBLANK(J133)),NOT(ISBLANK(K133)),K133&lt;J133),"Finish before start",""))))))))</x:f>
      </x:c>
      <x:c r="T133" s="35" t="str">
        <x:f>IF(OR($A133="",$M133="Yes",$H133="",$I133=""),"",IF(AND(T$6&gt;=$H133,T$6&lt;=$I133),IF(T$6&lt;$H133+ROUNDUP(($I133-$H133+1)*$L133,0),2,1),""))</x:f>
      </x:c>
      <x:c r="U133" s="35" t="str">
        <x:f>IF(OR($A133="",$M133="Yes",$H133="",$I133=""),"",IF(AND(U$6&gt;=$H133,U$6&lt;=$I133),IF(U$6&lt;$H133+ROUNDUP(($I133-$H133+1)*$L133,0),2,1),""))</x:f>
      </x:c>
      <x:c r="V133" s="35" t="str">
        <x:f>IF(OR($A133="",$M133="Yes",$H133="",$I133=""),"",IF(AND(V$6&gt;=$H133,V$6&lt;=$I133),IF(V$6&lt;$H133+ROUNDUP(($I133-$H133+1)*$L133,0),2,1),""))</x:f>
      </x:c>
      <x:c r="W133" s="35" t="str">
        <x:f>IF(OR($A133="",$M133="Yes",$H133="",$I133=""),"",IF(AND(W$6&gt;=$H133,W$6&lt;=$I133),IF(W$6&lt;$H133+ROUNDUP(($I133-$H133+1)*$L133,0),2,1),""))</x:f>
      </x:c>
      <x:c r="X133" s="35" t="str">
        <x:f>IF(OR($A133="",$M133="Yes",$H133="",$I133=""),"",IF(AND(X$6&gt;=$H133,X$6&lt;=$I133),IF(X$6&lt;$H133+ROUNDUP(($I133-$H133+1)*$L133,0),2,1),""))</x:f>
      </x:c>
      <x:c r="Y133" s="35" t="str">
        <x:f>IF(OR($A133="",$M133="Yes",$H133="",$I133=""),"",IF(AND(Y$6&gt;=$H133,Y$6&lt;=$I133),IF(Y$6&lt;$H133+ROUNDUP(($I133-$H133+1)*$L133,0),2,1),""))</x:f>
      </x:c>
      <x:c r="Z133" s="35" t="str">
        <x:f>IF(OR($A133="",$M133="Yes",$H133="",$I133=""),"",IF(AND(Z$6&gt;=$H133,Z$6&lt;=$I133),IF(Z$6&lt;$H133+ROUNDUP(($I133-$H133+1)*$L133,0),2,1),""))</x:f>
      </x:c>
      <x:c r="AA133" s="35" t="str">
        <x:f>IF(OR($A133="",$M133="Yes",$H133="",$I133=""),"",IF(AND(AA$6&gt;=$H133,AA$6&lt;=$I133),IF(AA$6&lt;$H133+ROUNDUP(($I133-$H133+1)*$L133,0),2,1),""))</x:f>
      </x:c>
      <x:c r="AB133" s="35" t="str">
        <x:f>IF(OR($A133="",$M133="Yes",$H133="",$I133=""),"",IF(AND(AB$6&gt;=$H133,AB$6&lt;=$I133),IF(AB$6&lt;$H133+ROUNDUP(($I133-$H133+1)*$L133,0),2,1),""))</x:f>
      </x:c>
      <x:c r="AC133" s="35" t="str">
        <x:f>IF(OR($A133="",$M133="Yes",$H133="",$I133=""),"",IF(AND(AC$6&gt;=$H133,AC$6&lt;=$I133),IF(AC$6&lt;$H133+ROUNDUP(($I133-$H133+1)*$L133,0),2,1),""))</x:f>
      </x:c>
      <x:c r="AD133" s="35" t="str">
        <x:f>IF(OR($A133="",$M133="Yes",$H133="",$I133=""),"",IF(AND(AD$6&gt;=$H133,AD$6&lt;=$I133),IF(AD$6&lt;$H133+ROUNDUP(($I133-$H133+1)*$L133,0),2,1),""))</x:f>
      </x:c>
      <x:c r="AE133" s="35" t="str">
        <x:f>IF(OR($A133="",$M133="Yes",$H133="",$I133=""),"",IF(AND(AE$6&gt;=$H133,AE$6&lt;=$I133),IF(AE$6&lt;$H133+ROUNDUP(($I133-$H133+1)*$L133,0),2,1),""))</x:f>
      </x:c>
      <x:c r="AF133" s="35" t="str">
        <x:f>IF(OR($A133="",$M133="Yes",$H133="",$I133=""),"",IF(AND(AF$6&gt;=$H133,AF$6&lt;=$I133),IF(AF$6&lt;$H133+ROUNDUP(($I133-$H133+1)*$L133,0),2,1),""))</x:f>
      </x:c>
      <x:c r="AG133" s="35" t="str">
        <x:f>IF(OR($A133="",$M133="Yes",$H133="",$I133=""),"",IF(AND(AG$6&gt;=$H133,AG$6&lt;=$I133),IF(AG$6&lt;$H133+ROUNDUP(($I133-$H133+1)*$L133,0),2,1),""))</x:f>
      </x:c>
      <x:c r="AH133" s="35" t="str">
        <x:f>IF(OR($A133="",$M133="Yes",$H133="",$I133=""),"",IF(AND(AH$6&gt;=$H133,AH$6&lt;=$I133),IF(AH$6&lt;$H133+ROUNDUP(($I133-$H133+1)*$L133,0),2,1),""))</x:f>
      </x:c>
      <x:c r="AI133" s="35" t="str">
        <x:f>IF(OR($A133="",$M133="Yes",$H133="",$I133=""),"",IF(AND(AI$6&gt;=$H133,AI$6&lt;=$I133),IF(AI$6&lt;$H133+ROUNDUP(($I133-$H133+1)*$L133,0),2,1),""))</x:f>
      </x:c>
      <x:c r="AJ133" s="35" t="str">
        <x:f>IF(OR($A133="",$M133="Yes",$H133="",$I133=""),"",IF(AND(AJ$6&gt;=$H133,AJ$6&lt;=$I133),IF(AJ$6&lt;$H133+ROUNDUP(($I133-$H133+1)*$L133,0),2,1),""))</x:f>
      </x:c>
      <x:c r="AK133" s="35" t="str">
        <x:f>IF(OR($A133="",$M133="Yes",$H133="",$I133=""),"",IF(AND(AK$6&gt;=$H133,AK$6&lt;=$I133),IF(AK$6&lt;$H133+ROUNDUP(($I133-$H133+1)*$L133,0),2,1),""))</x:f>
      </x:c>
      <x:c r="AL133" s="35" t="str">
        <x:f>IF(OR($A133="",$M133="Yes",$H133="",$I133=""),"",IF(AND(AL$6&gt;=$H133,AL$6&lt;=$I133),IF(AL$6&lt;$H133+ROUNDUP(($I133-$H133+1)*$L133,0),2,1),""))</x:f>
      </x:c>
      <x:c r="AM133" s="35" t="str">
        <x:f>IF(OR($A133="",$M133="Yes",$H133="",$I133=""),"",IF(AND(AM$6&gt;=$H133,AM$6&lt;=$I133),IF(AM$6&lt;$H133+ROUNDUP(($I133-$H133+1)*$L133,0),2,1),""))</x:f>
      </x:c>
      <x:c r="AN133" s="35" t="str">
        <x:f>IF(OR($A133="",$M133="Yes",$H133="",$I133=""),"",IF(AND(AN$6&gt;=$H133,AN$6&lt;=$I133),IF(AN$6&lt;$H133+ROUNDUP(($I133-$H133+1)*$L133,0),2,1),""))</x:f>
      </x:c>
      <x:c r="AO133" s="35" t="str">
        <x:f>IF(OR($A133="",$M133="Yes",$H133="",$I133=""),"",IF(AND(AO$6&gt;=$H133,AO$6&lt;=$I133),IF(AO$6&lt;$H133+ROUNDUP(($I133-$H133+1)*$L133,0),2,1),""))</x:f>
      </x:c>
      <x:c r="AP133" s="35" t="str">
        <x:f>IF(OR($A133="",$M133="Yes",$H133="",$I133=""),"",IF(AND(AP$6&gt;=$H133,AP$6&lt;=$I133),IF(AP$6&lt;$H133+ROUNDUP(($I133-$H133+1)*$L133,0),2,1),""))</x:f>
      </x:c>
      <x:c r="AQ133" s="35" t="str">
        <x:f>IF(OR($A133="",$M133="Yes",$H133="",$I133=""),"",IF(AND(AQ$6&gt;=$H133,AQ$6&lt;=$I133),IF(AQ$6&lt;$H133+ROUNDUP(($I133-$H133+1)*$L133,0),2,1),""))</x:f>
      </x:c>
      <x:c r="AR133" s="35" t="str">
        <x:f>IF(OR($A133="",$M133="Yes",$H133="",$I133=""),"",IF(AND(AR$6&gt;=$H133,AR$6&lt;=$I133),IF(AR$6&lt;$H133+ROUNDUP(($I133-$H133+1)*$L133,0),2,1),""))</x:f>
      </x:c>
      <x:c r="AS133" s="35" t="str">
        <x:f>IF(OR($A133="",$M133="Yes",$H133="",$I133=""),"",IF(AND(AS$6&gt;=$H133,AS$6&lt;=$I133),IF(AS$6&lt;$H133+ROUNDUP(($I133-$H133+1)*$L133,0),2,1),""))</x:f>
      </x:c>
      <x:c r="AT133" s="35" t="str">
        <x:f>IF(OR($A133="",$M133="Yes",$H133="",$I133=""),"",IF(AND(AT$6&gt;=$H133,AT$6&lt;=$I133),IF(AT$6&lt;$H133+ROUNDUP(($I133-$H133+1)*$L133,0),2,1),""))</x:f>
      </x:c>
      <x:c r="AU133" s="35" t="str">
        <x:f>IF(OR($A133="",$M133="Yes",$H133="",$I133=""),"",IF(AND(AU$6&gt;=$H133,AU$6&lt;=$I133),IF(AU$6&lt;$H133+ROUNDUP(($I133-$H133+1)*$L133,0),2,1),""))</x:f>
      </x:c>
      <x:c r="AV133" s="35" t="str">
        <x:f>IF(OR($A133="",$M133="Yes",$H133="",$I133=""),"",IF(AND(AV$6&gt;=$H133,AV$6&lt;=$I133),IF(AV$6&lt;$H133+ROUNDUP(($I133-$H133+1)*$L133,0),2,1),""))</x:f>
      </x:c>
      <x:c r="AW133" s="35" t="str">
        <x:f>IF(OR($A133="",$M133="Yes",$H133="",$I133=""),"",IF(AND(AW$6&gt;=$H133,AW$6&lt;=$I133),IF(AW$6&lt;$H133+ROUNDUP(($I133-$H133+1)*$L133,0),2,1),""))</x:f>
      </x:c>
      <x:c r="AX133" s="35" t="str">
        <x:f>IF(OR($A133="",$M133="Yes",$H133="",$I133=""),"",IF(AND(AX$6&gt;=$H133,AX$6&lt;=$I133),IF(AX$6&lt;$H133+ROUNDUP(($I133-$H133+1)*$L133,0),2,1),""))</x:f>
      </x:c>
      <x:c r="AY133" s="35" t="str">
        <x:f>IF(OR($A133="",$M133="Yes",$H133="",$I133=""),"",IF(AND(AY$6&gt;=$H133,AY$6&lt;=$I133),IF(AY$6&lt;$H133+ROUNDUP(($I133-$H133+1)*$L133,0),2,1),""))</x:f>
      </x:c>
      <x:c r="AZ133" s="35" t="str">
        <x:f>IF(OR($A133="",$M133="Yes",$H133="",$I133=""),"",IF(AND(AZ$6&gt;=$H133,AZ$6&lt;=$I133),IF(AZ$6&lt;$H133+ROUNDUP(($I133-$H133+1)*$L133,0),2,1),""))</x:f>
      </x:c>
      <x:c r="BA133" s="35" t="str">
        <x:f>IF(OR($A133="",$M133="Yes",$H133="",$I133=""),"",IF(AND(BA$6&gt;=$H133,BA$6&lt;=$I133),IF(BA$6&lt;$H133+ROUNDUP(($I133-$H133+1)*$L133,0),2,1),""))</x:f>
      </x:c>
      <x:c r="BB133" s="35" t="str">
        <x:f>IF(OR($A133="",$M133="Yes",$H133="",$I133=""),"",IF(AND(BB$6&gt;=$H133,BB$6&lt;=$I133),IF(BB$6&lt;$H133+ROUNDUP(($I133-$H133+1)*$L133,0),2,1),""))</x:f>
      </x:c>
      <x:c r="BC133" s="35" t="str">
        <x:f>IF(OR($A133="",$M133="Yes",$H133="",$I133=""),"",IF(AND(BC$6&gt;=$H133,BC$6&lt;=$I133),IF(BC$6&lt;$H133+ROUNDUP(($I133-$H133+1)*$L133,0),2,1),""))</x:f>
      </x:c>
      <x:c r="BD133" s="35" t="str">
        <x:f>IF(OR($A133="",$M133="Yes",$H133="",$I133=""),"",IF(AND(BD$6&gt;=$H133,BD$6&lt;=$I133),IF(BD$6&lt;$H133+ROUNDUP(($I133-$H133+1)*$L133,0),2,1),""))</x:f>
      </x:c>
      <x:c r="BE133" s="35" t="str">
        <x:f>IF(OR($A133="",$M133="Yes",$H133="",$I133=""),"",IF(AND(BE$6&gt;=$H133,BE$6&lt;=$I133),IF(BE$6&lt;$H133+ROUNDUP(($I133-$H133+1)*$L133,0),2,1),""))</x:f>
      </x:c>
      <x:c r="BF133" s="35" t="str">
        <x:f>IF(OR($A133="",$M133="Yes",$H133="",$I133=""),"",IF(AND(BF$6&gt;=$H133,BF$6&lt;=$I133),IF(BF$6&lt;$H133+ROUNDUP(($I133-$H133+1)*$L133,0),2,1),""))</x:f>
      </x:c>
      <x:c r="BG133" s="35" t="str">
        <x:f>IF(OR($A133="",$M133="Yes",$H133="",$I133=""),"",IF(AND(BG$6&gt;=$H133,BG$6&lt;=$I133),IF(BG$6&lt;$H133+ROUNDUP(($I133-$H133+1)*$L133,0),2,1),""))</x:f>
      </x:c>
      <x:c r="BH133" s="35" t="str">
        <x:f>IF(OR($A133="",$M133="Yes",$H133="",$I133=""),"",IF(AND(BH$6&gt;=$H133,BH$6&lt;=$I133),IF(BH$6&lt;$H133+ROUNDUP(($I133-$H133+1)*$L133,0),2,1),""))</x:f>
      </x:c>
      <x:c r="BI133" s="35" t="str">
        <x:f>IF(OR($A133="",$M133="Yes",$H133="",$I133=""),"",IF(AND(BI$6&gt;=$H133,BI$6&lt;=$I133),IF(BI$6&lt;$H133+ROUNDUP(($I133-$H133+1)*$L133,0),2,1),""))</x:f>
      </x:c>
      <x:c r="BJ133" s="35" t="str">
        <x:f>IF(OR($A133="",$M133="Yes",$H133="",$I133=""),"",IF(AND(BJ$6&gt;=$H133,BJ$6&lt;=$I133),IF(BJ$6&lt;$H133+ROUNDUP(($I133-$H133+1)*$L133,0),2,1),""))</x:f>
      </x:c>
      <x:c r="BK133" s="35" t="str">
        <x:f>IF(OR($A133="",$M133="Yes",$H133="",$I133=""),"",IF(AND(BK$6&gt;=$H133,BK$6&lt;=$I133),IF(BK$6&lt;$H133+ROUNDUP(($I133-$H133+1)*$L133,0),2,1),""))</x:f>
      </x:c>
      <x:c r="BL133" s="35" t="str">
        <x:f>IF(OR($A133="",$M133="Yes",$H133="",$I133=""),"",IF(AND(BL$6&gt;=$H133,BL$6&lt;=$I133),IF(BL$6&lt;$H133+ROUNDUP(($I133-$H133+1)*$L133,0),2,1),""))</x:f>
      </x:c>
      <x:c r="BM133" s="35" t="str">
        <x:f>IF(OR($A133="",$M133="Yes",$H133="",$I133=""),"",IF(AND(BM$6&gt;=$H133,BM$6&lt;=$I133),IF(BM$6&lt;$H133+ROUNDUP(($I133-$H133+1)*$L133,0),2,1),""))</x:f>
      </x:c>
      <x:c r="BN133" s="35" t="str">
        <x:f>IF(OR($A133="",$M133="Yes",$H133="",$I133=""),"",IF(AND(BN$6&gt;=$H133,BN$6&lt;=$I133),IF(BN$6&lt;$H133+ROUNDUP(($I133-$H133+1)*$L133,0),2,1),""))</x:f>
      </x:c>
      <x:c r="BO133" s="35" t="str">
        <x:f>IF(OR($A133="",$M133="Yes",$H133="",$I133=""),"",IF(AND(BO$6&gt;=$H133,BO$6&lt;=$I133),IF(BO$6&lt;$H133+ROUNDUP(($I133-$H133+1)*$L133,0),2,1),""))</x:f>
      </x:c>
      <x:c r="BP133" s="35" t="str">
        <x:f>IF(OR($A133="",$M133="Yes",$H133="",$I133=""),"",IF(AND(BP$6&gt;=$H133,BP$6&lt;=$I133),IF(BP$6&lt;$H133+ROUNDUP(($I133-$H133+1)*$L133,0),2,1),""))</x:f>
      </x:c>
      <x:c r="BQ133" s="35" t="str">
        <x:f>IF(OR($A133="",$M133="Yes",$H133="",$I133=""),"",IF(AND(BQ$6&gt;=$H133,BQ$6&lt;=$I133),IF(BQ$6&lt;$H133+ROUNDUP(($I133-$H133+1)*$L133,0),2,1),""))</x:f>
      </x:c>
      <x:c r="BR133" s="35" t="str">
        <x:f>IF(OR($A133="",$M133="Yes",$H133="",$I133=""),"",IF(AND(BR$6&gt;=$H133,BR$6&lt;=$I133),IF(BR$6&lt;$H133+ROUNDUP(($I133-$H133+1)*$L133,0),2,1),""))</x:f>
      </x:c>
      <x:c r="BS133" s="35" t="str">
        <x:f>IF(OR($A133="",$M133="Yes",$H133="",$I133=""),"",IF(AND(BS$6&gt;=$H133,BS$6&lt;=$I133),IF(BS$6&lt;$H133+ROUNDUP(($I133-$H133+1)*$L133,0),2,1),""))</x:f>
      </x:c>
      <x:c r="BT133" s="35" t="str">
        <x:f>IF(OR($A133="",$M133="Yes",$H133="",$I133=""),"",IF(AND(BT$6&gt;=$H133,BT$6&lt;=$I133),IF(BT$6&lt;$H133+ROUNDUP(($I133-$H133+1)*$L133,0),2,1),""))</x:f>
      </x:c>
      <x:c r="BU133" s="35" t="str">
        <x:f>IF(OR($A133="",$M133="Yes",$H133="",$I133=""),"",IF(AND(BU$6&gt;=$H133,BU$6&lt;=$I133),IF(BU$6&lt;$H133+ROUNDUP(($I133-$H133+1)*$L133,0),2,1),""))</x:f>
      </x:c>
      <x:c r="BV133" s="35" t="str">
        <x:f>IF(OR($A133="",$M133="Yes",$H133="",$I133=""),"",IF(AND(BV$6&gt;=$H133,BV$6&lt;=$I133),IF(BV$6&lt;$H133+ROUNDUP(($I133-$H133+1)*$L133,0),2,1),""))</x:f>
      </x:c>
      <x:c r="BW133" s="35" t="str">
        <x:f>IF(OR($A133="",$M133="Yes",$H133="",$I133=""),"",IF(AND(BW$6&gt;=$H133,BW$6&lt;=$I133),IF(BW$6&lt;$H133+ROUNDUP(($I133-$H133+1)*$L133,0),2,1),""))</x:f>
      </x:c>
      <x:c r="BX133" s="35" t="str">
        <x:f>IF(OR($A133="",$M133="Yes",$H133="",$I133=""),"",IF(AND(BX$6&gt;=$H133,BX$6&lt;=$I133),IF(BX$6&lt;$H133+ROUNDUP(($I133-$H133+1)*$L133,0),2,1),""))</x:f>
      </x:c>
      <x:c r="BY133" s="35" t="str">
        <x:f>IF(OR($A133="",$M133="Yes",$H133="",$I133=""),"",IF(AND(BY$6&gt;=$H133,BY$6&lt;=$I133),IF(BY$6&lt;$H133+ROUNDUP(($I133-$H133+1)*$L133,0),2,1),""))</x:f>
      </x:c>
      <x:c r="BZ133" s="35" t="str">
        <x:f>IF(OR($A133="",$M133="Yes",$H133="",$I133=""),"",IF(AND(BZ$6&gt;=$H133,BZ$6&lt;=$I133),IF(BZ$6&lt;$H133+ROUNDUP(($I133-$H133+1)*$L133,0),2,1),""))</x:f>
      </x:c>
      <x:c r="CA133" s="35" t="str">
        <x:f>IF(OR($A133="",$M133="Yes",$H133="",$I133=""),"",IF(AND(CA$6&gt;=$H133,CA$6&lt;=$I133),IF(CA$6&lt;$H133+ROUNDUP(($I133-$H133+1)*$L133,0),2,1),""))</x:f>
      </x:c>
    </x:row>
    <x:row r="134" ht="24" customHeight="1">
      <x:c r="A134" s="5"/>
      <x:c r="B134" s="5"/>
      <x:c r="C134" s="5"/>
      <x:c r="D134" s="5"/>
      <x:c r="E134" s="5"/>
      <x:c r="F134" s="5"/>
      <x:c r="G134" s="5"/>
      <x:c r="H134" s="10"/>
      <x:c r="I134" s="10"/>
      <x:c r="J134" s="10"/>
      <x:c r="K134" s="10"/>
      <x:c r="L134" s="11"/>
      <x:c r="M134" s="5"/>
      <x:c r="N134" s="16" t="str">
        <x:f>IF(A134="","",IF(M134="Yes","Cancelled",IF(ISBLANK(L134),"Missing %",IF(L134&gt;=1,"Completed",IF(OR(L134&gt;0,NOT(ISBLANK(J134))),"In progress","Not started")))))</x:f>
      </x:c>
      <x:c r="O134" s="16" t="str">
        <x:f>IF(OR(A134="",N134="Completed",N134="Cancelled"),"",IF(ISBLANK(I134),"Missing deadline",IF(I134&lt;'Dashboard'!$B$5,"Overdue",IF(I134='Dashboard'!$B$5,"Due today",IF(I134&lt;='Dashboard'!$B$5+'Dashboard'!$B$6,"Due soon",IF(AND(N134="Not started",H134&lt;'Dashboard'!$B$5),"Starting late",""))))))</x:f>
      </x:c>
      <x:c r="P134" s="5"/>
      <x:c r="Q134" s="16" t="str">
        <x:f>IF(A134="","",IF(COUNTIFS('Tasks &amp; Gantt'!$A$7:$A$155,A134)&gt;1,"Duplicate task ID",IF(COUNTIFS('Campaigns &amp; Budget'!$A$7:$A$8,B134)&lt;&gt;1,"Unknown campaign",IF(OR(ISBLANK(H134),ISBLANK(I134),E134="",ISBLANK(L134)),"Missing dates / PIC / %",IF(OR(L134&lt;0,L134&gt;1),"Invalid completion",IF(I134&lt;H134,"Deadline before start",IF(AND(NOT(ISBLANK(K134)),L134&lt;&gt;1),"Finish entered but not 100%",IF(AND(NOT(ISBLANK(J134)),NOT(ISBLANK(K134)),K134&lt;J134),"Finish before start",""))))))))</x:f>
      </x:c>
      <x:c r="T134" s="35" t="str">
        <x:f>IF(OR($A134="",$M134="Yes",$H134="",$I134=""),"",IF(AND(T$6&gt;=$H134,T$6&lt;=$I134),IF(T$6&lt;$H134+ROUNDUP(($I134-$H134+1)*$L134,0),2,1),""))</x:f>
      </x:c>
      <x:c r="U134" s="35" t="str">
        <x:f>IF(OR($A134="",$M134="Yes",$H134="",$I134=""),"",IF(AND(U$6&gt;=$H134,U$6&lt;=$I134),IF(U$6&lt;$H134+ROUNDUP(($I134-$H134+1)*$L134,0),2,1),""))</x:f>
      </x:c>
      <x:c r="V134" s="35" t="str">
        <x:f>IF(OR($A134="",$M134="Yes",$H134="",$I134=""),"",IF(AND(V$6&gt;=$H134,V$6&lt;=$I134),IF(V$6&lt;$H134+ROUNDUP(($I134-$H134+1)*$L134,0),2,1),""))</x:f>
      </x:c>
      <x:c r="W134" s="35" t="str">
        <x:f>IF(OR($A134="",$M134="Yes",$H134="",$I134=""),"",IF(AND(W$6&gt;=$H134,W$6&lt;=$I134),IF(W$6&lt;$H134+ROUNDUP(($I134-$H134+1)*$L134,0),2,1),""))</x:f>
      </x:c>
      <x:c r="X134" s="35" t="str">
        <x:f>IF(OR($A134="",$M134="Yes",$H134="",$I134=""),"",IF(AND(X$6&gt;=$H134,X$6&lt;=$I134),IF(X$6&lt;$H134+ROUNDUP(($I134-$H134+1)*$L134,0),2,1),""))</x:f>
      </x:c>
      <x:c r="Y134" s="35" t="str">
        <x:f>IF(OR($A134="",$M134="Yes",$H134="",$I134=""),"",IF(AND(Y$6&gt;=$H134,Y$6&lt;=$I134),IF(Y$6&lt;$H134+ROUNDUP(($I134-$H134+1)*$L134,0),2,1),""))</x:f>
      </x:c>
      <x:c r="Z134" s="35" t="str">
        <x:f>IF(OR($A134="",$M134="Yes",$H134="",$I134=""),"",IF(AND(Z$6&gt;=$H134,Z$6&lt;=$I134),IF(Z$6&lt;$H134+ROUNDUP(($I134-$H134+1)*$L134,0),2,1),""))</x:f>
      </x:c>
      <x:c r="AA134" s="35" t="str">
        <x:f>IF(OR($A134="",$M134="Yes",$H134="",$I134=""),"",IF(AND(AA$6&gt;=$H134,AA$6&lt;=$I134),IF(AA$6&lt;$H134+ROUNDUP(($I134-$H134+1)*$L134,0),2,1),""))</x:f>
      </x:c>
      <x:c r="AB134" s="35" t="str">
        <x:f>IF(OR($A134="",$M134="Yes",$H134="",$I134=""),"",IF(AND(AB$6&gt;=$H134,AB$6&lt;=$I134),IF(AB$6&lt;$H134+ROUNDUP(($I134-$H134+1)*$L134,0),2,1),""))</x:f>
      </x:c>
      <x:c r="AC134" s="35" t="str">
        <x:f>IF(OR($A134="",$M134="Yes",$H134="",$I134=""),"",IF(AND(AC$6&gt;=$H134,AC$6&lt;=$I134),IF(AC$6&lt;$H134+ROUNDUP(($I134-$H134+1)*$L134,0),2,1),""))</x:f>
      </x:c>
      <x:c r="AD134" s="35" t="str">
        <x:f>IF(OR($A134="",$M134="Yes",$H134="",$I134=""),"",IF(AND(AD$6&gt;=$H134,AD$6&lt;=$I134),IF(AD$6&lt;$H134+ROUNDUP(($I134-$H134+1)*$L134,0),2,1),""))</x:f>
      </x:c>
      <x:c r="AE134" s="35" t="str">
        <x:f>IF(OR($A134="",$M134="Yes",$H134="",$I134=""),"",IF(AND(AE$6&gt;=$H134,AE$6&lt;=$I134),IF(AE$6&lt;$H134+ROUNDUP(($I134-$H134+1)*$L134,0),2,1),""))</x:f>
      </x:c>
      <x:c r="AF134" s="35" t="str">
        <x:f>IF(OR($A134="",$M134="Yes",$H134="",$I134=""),"",IF(AND(AF$6&gt;=$H134,AF$6&lt;=$I134),IF(AF$6&lt;$H134+ROUNDUP(($I134-$H134+1)*$L134,0),2,1),""))</x:f>
      </x:c>
      <x:c r="AG134" s="35" t="str">
        <x:f>IF(OR($A134="",$M134="Yes",$H134="",$I134=""),"",IF(AND(AG$6&gt;=$H134,AG$6&lt;=$I134),IF(AG$6&lt;$H134+ROUNDUP(($I134-$H134+1)*$L134,0),2,1),""))</x:f>
      </x:c>
      <x:c r="AH134" s="35" t="str">
        <x:f>IF(OR($A134="",$M134="Yes",$H134="",$I134=""),"",IF(AND(AH$6&gt;=$H134,AH$6&lt;=$I134),IF(AH$6&lt;$H134+ROUNDUP(($I134-$H134+1)*$L134,0),2,1),""))</x:f>
      </x:c>
      <x:c r="AI134" s="35" t="str">
        <x:f>IF(OR($A134="",$M134="Yes",$H134="",$I134=""),"",IF(AND(AI$6&gt;=$H134,AI$6&lt;=$I134),IF(AI$6&lt;$H134+ROUNDUP(($I134-$H134+1)*$L134,0),2,1),""))</x:f>
      </x:c>
      <x:c r="AJ134" s="35" t="str">
        <x:f>IF(OR($A134="",$M134="Yes",$H134="",$I134=""),"",IF(AND(AJ$6&gt;=$H134,AJ$6&lt;=$I134),IF(AJ$6&lt;$H134+ROUNDUP(($I134-$H134+1)*$L134,0),2,1),""))</x:f>
      </x:c>
      <x:c r="AK134" s="35" t="str">
        <x:f>IF(OR($A134="",$M134="Yes",$H134="",$I134=""),"",IF(AND(AK$6&gt;=$H134,AK$6&lt;=$I134),IF(AK$6&lt;$H134+ROUNDUP(($I134-$H134+1)*$L134,0),2,1),""))</x:f>
      </x:c>
      <x:c r="AL134" s="35" t="str">
        <x:f>IF(OR($A134="",$M134="Yes",$H134="",$I134=""),"",IF(AND(AL$6&gt;=$H134,AL$6&lt;=$I134),IF(AL$6&lt;$H134+ROUNDUP(($I134-$H134+1)*$L134,0),2,1),""))</x:f>
      </x:c>
      <x:c r="AM134" s="35" t="str">
        <x:f>IF(OR($A134="",$M134="Yes",$H134="",$I134=""),"",IF(AND(AM$6&gt;=$H134,AM$6&lt;=$I134),IF(AM$6&lt;$H134+ROUNDUP(($I134-$H134+1)*$L134,0),2,1),""))</x:f>
      </x:c>
      <x:c r="AN134" s="35" t="str">
        <x:f>IF(OR($A134="",$M134="Yes",$H134="",$I134=""),"",IF(AND(AN$6&gt;=$H134,AN$6&lt;=$I134),IF(AN$6&lt;$H134+ROUNDUP(($I134-$H134+1)*$L134,0),2,1),""))</x:f>
      </x:c>
      <x:c r="AO134" s="35" t="str">
        <x:f>IF(OR($A134="",$M134="Yes",$H134="",$I134=""),"",IF(AND(AO$6&gt;=$H134,AO$6&lt;=$I134),IF(AO$6&lt;$H134+ROUNDUP(($I134-$H134+1)*$L134,0),2,1),""))</x:f>
      </x:c>
      <x:c r="AP134" s="35" t="str">
        <x:f>IF(OR($A134="",$M134="Yes",$H134="",$I134=""),"",IF(AND(AP$6&gt;=$H134,AP$6&lt;=$I134),IF(AP$6&lt;$H134+ROUNDUP(($I134-$H134+1)*$L134,0),2,1),""))</x:f>
      </x:c>
      <x:c r="AQ134" s="35" t="str">
        <x:f>IF(OR($A134="",$M134="Yes",$H134="",$I134=""),"",IF(AND(AQ$6&gt;=$H134,AQ$6&lt;=$I134),IF(AQ$6&lt;$H134+ROUNDUP(($I134-$H134+1)*$L134,0),2,1),""))</x:f>
      </x:c>
      <x:c r="AR134" s="35" t="str">
        <x:f>IF(OR($A134="",$M134="Yes",$H134="",$I134=""),"",IF(AND(AR$6&gt;=$H134,AR$6&lt;=$I134),IF(AR$6&lt;$H134+ROUNDUP(($I134-$H134+1)*$L134,0),2,1),""))</x:f>
      </x:c>
      <x:c r="AS134" s="35" t="str">
        <x:f>IF(OR($A134="",$M134="Yes",$H134="",$I134=""),"",IF(AND(AS$6&gt;=$H134,AS$6&lt;=$I134),IF(AS$6&lt;$H134+ROUNDUP(($I134-$H134+1)*$L134,0),2,1),""))</x:f>
      </x:c>
      <x:c r="AT134" s="35" t="str">
        <x:f>IF(OR($A134="",$M134="Yes",$H134="",$I134=""),"",IF(AND(AT$6&gt;=$H134,AT$6&lt;=$I134),IF(AT$6&lt;$H134+ROUNDUP(($I134-$H134+1)*$L134,0),2,1),""))</x:f>
      </x:c>
      <x:c r="AU134" s="35" t="str">
        <x:f>IF(OR($A134="",$M134="Yes",$H134="",$I134=""),"",IF(AND(AU$6&gt;=$H134,AU$6&lt;=$I134),IF(AU$6&lt;$H134+ROUNDUP(($I134-$H134+1)*$L134,0),2,1),""))</x:f>
      </x:c>
      <x:c r="AV134" s="35" t="str">
        <x:f>IF(OR($A134="",$M134="Yes",$H134="",$I134=""),"",IF(AND(AV$6&gt;=$H134,AV$6&lt;=$I134),IF(AV$6&lt;$H134+ROUNDUP(($I134-$H134+1)*$L134,0),2,1),""))</x:f>
      </x:c>
      <x:c r="AW134" s="35" t="str">
        <x:f>IF(OR($A134="",$M134="Yes",$H134="",$I134=""),"",IF(AND(AW$6&gt;=$H134,AW$6&lt;=$I134),IF(AW$6&lt;$H134+ROUNDUP(($I134-$H134+1)*$L134,0),2,1),""))</x:f>
      </x:c>
      <x:c r="AX134" s="35" t="str">
        <x:f>IF(OR($A134="",$M134="Yes",$H134="",$I134=""),"",IF(AND(AX$6&gt;=$H134,AX$6&lt;=$I134),IF(AX$6&lt;$H134+ROUNDUP(($I134-$H134+1)*$L134,0),2,1),""))</x:f>
      </x:c>
      <x:c r="AY134" s="35" t="str">
        <x:f>IF(OR($A134="",$M134="Yes",$H134="",$I134=""),"",IF(AND(AY$6&gt;=$H134,AY$6&lt;=$I134),IF(AY$6&lt;$H134+ROUNDUP(($I134-$H134+1)*$L134,0),2,1),""))</x:f>
      </x:c>
      <x:c r="AZ134" s="35" t="str">
        <x:f>IF(OR($A134="",$M134="Yes",$H134="",$I134=""),"",IF(AND(AZ$6&gt;=$H134,AZ$6&lt;=$I134),IF(AZ$6&lt;$H134+ROUNDUP(($I134-$H134+1)*$L134,0),2,1),""))</x:f>
      </x:c>
      <x:c r="BA134" s="35" t="str">
        <x:f>IF(OR($A134="",$M134="Yes",$H134="",$I134=""),"",IF(AND(BA$6&gt;=$H134,BA$6&lt;=$I134),IF(BA$6&lt;$H134+ROUNDUP(($I134-$H134+1)*$L134,0),2,1),""))</x:f>
      </x:c>
      <x:c r="BB134" s="35" t="str">
        <x:f>IF(OR($A134="",$M134="Yes",$H134="",$I134=""),"",IF(AND(BB$6&gt;=$H134,BB$6&lt;=$I134),IF(BB$6&lt;$H134+ROUNDUP(($I134-$H134+1)*$L134,0),2,1),""))</x:f>
      </x:c>
      <x:c r="BC134" s="35" t="str">
        <x:f>IF(OR($A134="",$M134="Yes",$H134="",$I134=""),"",IF(AND(BC$6&gt;=$H134,BC$6&lt;=$I134),IF(BC$6&lt;$H134+ROUNDUP(($I134-$H134+1)*$L134,0),2,1),""))</x:f>
      </x:c>
      <x:c r="BD134" s="35" t="str">
        <x:f>IF(OR($A134="",$M134="Yes",$H134="",$I134=""),"",IF(AND(BD$6&gt;=$H134,BD$6&lt;=$I134),IF(BD$6&lt;$H134+ROUNDUP(($I134-$H134+1)*$L134,0),2,1),""))</x:f>
      </x:c>
      <x:c r="BE134" s="35" t="str">
        <x:f>IF(OR($A134="",$M134="Yes",$H134="",$I134=""),"",IF(AND(BE$6&gt;=$H134,BE$6&lt;=$I134),IF(BE$6&lt;$H134+ROUNDUP(($I134-$H134+1)*$L134,0),2,1),""))</x:f>
      </x:c>
      <x:c r="BF134" s="35" t="str">
        <x:f>IF(OR($A134="",$M134="Yes",$H134="",$I134=""),"",IF(AND(BF$6&gt;=$H134,BF$6&lt;=$I134),IF(BF$6&lt;$H134+ROUNDUP(($I134-$H134+1)*$L134,0),2,1),""))</x:f>
      </x:c>
      <x:c r="BG134" s="35" t="str">
        <x:f>IF(OR($A134="",$M134="Yes",$H134="",$I134=""),"",IF(AND(BG$6&gt;=$H134,BG$6&lt;=$I134),IF(BG$6&lt;$H134+ROUNDUP(($I134-$H134+1)*$L134,0),2,1),""))</x:f>
      </x:c>
      <x:c r="BH134" s="35" t="str">
        <x:f>IF(OR($A134="",$M134="Yes",$H134="",$I134=""),"",IF(AND(BH$6&gt;=$H134,BH$6&lt;=$I134),IF(BH$6&lt;$H134+ROUNDUP(($I134-$H134+1)*$L134,0),2,1),""))</x:f>
      </x:c>
      <x:c r="BI134" s="35" t="str">
        <x:f>IF(OR($A134="",$M134="Yes",$H134="",$I134=""),"",IF(AND(BI$6&gt;=$H134,BI$6&lt;=$I134),IF(BI$6&lt;$H134+ROUNDUP(($I134-$H134+1)*$L134,0),2,1),""))</x:f>
      </x:c>
      <x:c r="BJ134" s="35" t="str">
        <x:f>IF(OR($A134="",$M134="Yes",$H134="",$I134=""),"",IF(AND(BJ$6&gt;=$H134,BJ$6&lt;=$I134),IF(BJ$6&lt;$H134+ROUNDUP(($I134-$H134+1)*$L134,0),2,1),""))</x:f>
      </x:c>
      <x:c r="BK134" s="35" t="str">
        <x:f>IF(OR($A134="",$M134="Yes",$H134="",$I134=""),"",IF(AND(BK$6&gt;=$H134,BK$6&lt;=$I134),IF(BK$6&lt;$H134+ROUNDUP(($I134-$H134+1)*$L134,0),2,1),""))</x:f>
      </x:c>
      <x:c r="BL134" s="35" t="str">
        <x:f>IF(OR($A134="",$M134="Yes",$H134="",$I134=""),"",IF(AND(BL$6&gt;=$H134,BL$6&lt;=$I134),IF(BL$6&lt;$H134+ROUNDUP(($I134-$H134+1)*$L134,0),2,1),""))</x:f>
      </x:c>
      <x:c r="BM134" s="35" t="str">
        <x:f>IF(OR($A134="",$M134="Yes",$H134="",$I134=""),"",IF(AND(BM$6&gt;=$H134,BM$6&lt;=$I134),IF(BM$6&lt;$H134+ROUNDUP(($I134-$H134+1)*$L134,0),2,1),""))</x:f>
      </x:c>
      <x:c r="BN134" s="35" t="str">
        <x:f>IF(OR($A134="",$M134="Yes",$H134="",$I134=""),"",IF(AND(BN$6&gt;=$H134,BN$6&lt;=$I134),IF(BN$6&lt;$H134+ROUNDUP(($I134-$H134+1)*$L134,0),2,1),""))</x:f>
      </x:c>
      <x:c r="BO134" s="35" t="str">
        <x:f>IF(OR($A134="",$M134="Yes",$H134="",$I134=""),"",IF(AND(BO$6&gt;=$H134,BO$6&lt;=$I134),IF(BO$6&lt;$H134+ROUNDUP(($I134-$H134+1)*$L134,0),2,1),""))</x:f>
      </x:c>
      <x:c r="BP134" s="35" t="str">
        <x:f>IF(OR($A134="",$M134="Yes",$H134="",$I134=""),"",IF(AND(BP$6&gt;=$H134,BP$6&lt;=$I134),IF(BP$6&lt;$H134+ROUNDUP(($I134-$H134+1)*$L134,0),2,1),""))</x:f>
      </x:c>
      <x:c r="BQ134" s="35" t="str">
        <x:f>IF(OR($A134="",$M134="Yes",$H134="",$I134=""),"",IF(AND(BQ$6&gt;=$H134,BQ$6&lt;=$I134),IF(BQ$6&lt;$H134+ROUNDUP(($I134-$H134+1)*$L134,0),2,1),""))</x:f>
      </x:c>
      <x:c r="BR134" s="35" t="str">
        <x:f>IF(OR($A134="",$M134="Yes",$H134="",$I134=""),"",IF(AND(BR$6&gt;=$H134,BR$6&lt;=$I134),IF(BR$6&lt;$H134+ROUNDUP(($I134-$H134+1)*$L134,0),2,1),""))</x:f>
      </x:c>
      <x:c r="BS134" s="35" t="str">
        <x:f>IF(OR($A134="",$M134="Yes",$H134="",$I134=""),"",IF(AND(BS$6&gt;=$H134,BS$6&lt;=$I134),IF(BS$6&lt;$H134+ROUNDUP(($I134-$H134+1)*$L134,0),2,1),""))</x:f>
      </x:c>
      <x:c r="BT134" s="35" t="str">
        <x:f>IF(OR($A134="",$M134="Yes",$H134="",$I134=""),"",IF(AND(BT$6&gt;=$H134,BT$6&lt;=$I134),IF(BT$6&lt;$H134+ROUNDUP(($I134-$H134+1)*$L134,0),2,1),""))</x:f>
      </x:c>
      <x:c r="BU134" s="35" t="str">
        <x:f>IF(OR($A134="",$M134="Yes",$H134="",$I134=""),"",IF(AND(BU$6&gt;=$H134,BU$6&lt;=$I134),IF(BU$6&lt;$H134+ROUNDUP(($I134-$H134+1)*$L134,0),2,1),""))</x:f>
      </x:c>
      <x:c r="BV134" s="35" t="str">
        <x:f>IF(OR($A134="",$M134="Yes",$H134="",$I134=""),"",IF(AND(BV$6&gt;=$H134,BV$6&lt;=$I134),IF(BV$6&lt;$H134+ROUNDUP(($I134-$H134+1)*$L134,0),2,1),""))</x:f>
      </x:c>
      <x:c r="BW134" s="35" t="str">
        <x:f>IF(OR($A134="",$M134="Yes",$H134="",$I134=""),"",IF(AND(BW$6&gt;=$H134,BW$6&lt;=$I134),IF(BW$6&lt;$H134+ROUNDUP(($I134-$H134+1)*$L134,0),2,1),""))</x:f>
      </x:c>
      <x:c r="BX134" s="35" t="str">
        <x:f>IF(OR($A134="",$M134="Yes",$H134="",$I134=""),"",IF(AND(BX$6&gt;=$H134,BX$6&lt;=$I134),IF(BX$6&lt;$H134+ROUNDUP(($I134-$H134+1)*$L134,0),2,1),""))</x:f>
      </x:c>
      <x:c r="BY134" s="35" t="str">
        <x:f>IF(OR($A134="",$M134="Yes",$H134="",$I134=""),"",IF(AND(BY$6&gt;=$H134,BY$6&lt;=$I134),IF(BY$6&lt;$H134+ROUNDUP(($I134-$H134+1)*$L134,0),2,1),""))</x:f>
      </x:c>
      <x:c r="BZ134" s="35" t="str">
        <x:f>IF(OR($A134="",$M134="Yes",$H134="",$I134=""),"",IF(AND(BZ$6&gt;=$H134,BZ$6&lt;=$I134),IF(BZ$6&lt;$H134+ROUNDUP(($I134-$H134+1)*$L134,0),2,1),""))</x:f>
      </x:c>
      <x:c r="CA134" s="35" t="str">
        <x:f>IF(OR($A134="",$M134="Yes",$H134="",$I134=""),"",IF(AND(CA$6&gt;=$H134,CA$6&lt;=$I134),IF(CA$6&lt;$H134+ROUNDUP(($I134-$H134+1)*$L134,0),2,1),""))</x:f>
      </x:c>
    </x:row>
    <x:row r="135" ht="24" customHeight="1">
      <x:c r="A135" s="5"/>
      <x:c r="B135" s="5"/>
      <x:c r="C135" s="5"/>
      <x:c r="D135" s="5"/>
      <x:c r="E135" s="5"/>
      <x:c r="F135" s="5"/>
      <x:c r="G135" s="5"/>
      <x:c r="H135" s="10"/>
      <x:c r="I135" s="10"/>
      <x:c r="J135" s="10"/>
      <x:c r="K135" s="10"/>
      <x:c r="L135" s="11"/>
      <x:c r="M135" s="5"/>
      <x:c r="N135" s="16" t="str">
        <x:f>IF(A135="","",IF(M135="Yes","Cancelled",IF(ISBLANK(L135),"Missing %",IF(L135&gt;=1,"Completed",IF(OR(L135&gt;0,NOT(ISBLANK(J135))),"In progress","Not started")))))</x:f>
      </x:c>
      <x:c r="O135" s="16" t="str">
        <x:f>IF(OR(A135="",N135="Completed",N135="Cancelled"),"",IF(ISBLANK(I135),"Missing deadline",IF(I135&lt;'Dashboard'!$B$5,"Overdue",IF(I135='Dashboard'!$B$5,"Due today",IF(I135&lt;='Dashboard'!$B$5+'Dashboard'!$B$6,"Due soon",IF(AND(N135="Not started",H135&lt;'Dashboard'!$B$5),"Starting late",""))))))</x:f>
      </x:c>
      <x:c r="P135" s="5"/>
      <x:c r="Q135" s="16" t="str">
        <x:f>IF(A135="","",IF(COUNTIFS('Tasks &amp; Gantt'!$A$7:$A$155,A135)&gt;1,"Duplicate task ID",IF(COUNTIFS('Campaigns &amp; Budget'!$A$7:$A$8,B135)&lt;&gt;1,"Unknown campaign",IF(OR(ISBLANK(H135),ISBLANK(I135),E135="",ISBLANK(L135)),"Missing dates / PIC / %",IF(OR(L135&lt;0,L135&gt;1),"Invalid completion",IF(I135&lt;H135,"Deadline before start",IF(AND(NOT(ISBLANK(K135)),L135&lt;&gt;1),"Finish entered but not 100%",IF(AND(NOT(ISBLANK(J135)),NOT(ISBLANK(K135)),K135&lt;J135),"Finish before start",""))))))))</x:f>
      </x:c>
      <x:c r="T135" s="35" t="str">
        <x:f>IF(OR($A135="",$M135="Yes",$H135="",$I135=""),"",IF(AND(T$6&gt;=$H135,T$6&lt;=$I135),IF(T$6&lt;$H135+ROUNDUP(($I135-$H135+1)*$L135,0),2,1),""))</x:f>
      </x:c>
      <x:c r="U135" s="35" t="str">
        <x:f>IF(OR($A135="",$M135="Yes",$H135="",$I135=""),"",IF(AND(U$6&gt;=$H135,U$6&lt;=$I135),IF(U$6&lt;$H135+ROUNDUP(($I135-$H135+1)*$L135,0),2,1),""))</x:f>
      </x:c>
      <x:c r="V135" s="35" t="str">
        <x:f>IF(OR($A135="",$M135="Yes",$H135="",$I135=""),"",IF(AND(V$6&gt;=$H135,V$6&lt;=$I135),IF(V$6&lt;$H135+ROUNDUP(($I135-$H135+1)*$L135,0),2,1),""))</x:f>
      </x:c>
      <x:c r="W135" s="35" t="str">
        <x:f>IF(OR($A135="",$M135="Yes",$H135="",$I135=""),"",IF(AND(W$6&gt;=$H135,W$6&lt;=$I135),IF(W$6&lt;$H135+ROUNDUP(($I135-$H135+1)*$L135,0),2,1),""))</x:f>
      </x:c>
      <x:c r="X135" s="35" t="str">
        <x:f>IF(OR($A135="",$M135="Yes",$H135="",$I135=""),"",IF(AND(X$6&gt;=$H135,X$6&lt;=$I135),IF(X$6&lt;$H135+ROUNDUP(($I135-$H135+1)*$L135,0),2,1),""))</x:f>
      </x:c>
      <x:c r="Y135" s="35" t="str">
        <x:f>IF(OR($A135="",$M135="Yes",$H135="",$I135=""),"",IF(AND(Y$6&gt;=$H135,Y$6&lt;=$I135),IF(Y$6&lt;$H135+ROUNDUP(($I135-$H135+1)*$L135,0),2,1),""))</x:f>
      </x:c>
      <x:c r="Z135" s="35" t="str">
        <x:f>IF(OR($A135="",$M135="Yes",$H135="",$I135=""),"",IF(AND(Z$6&gt;=$H135,Z$6&lt;=$I135),IF(Z$6&lt;$H135+ROUNDUP(($I135-$H135+1)*$L135,0),2,1),""))</x:f>
      </x:c>
      <x:c r="AA135" s="35" t="str">
        <x:f>IF(OR($A135="",$M135="Yes",$H135="",$I135=""),"",IF(AND(AA$6&gt;=$H135,AA$6&lt;=$I135),IF(AA$6&lt;$H135+ROUNDUP(($I135-$H135+1)*$L135,0),2,1),""))</x:f>
      </x:c>
      <x:c r="AB135" s="35" t="str">
        <x:f>IF(OR($A135="",$M135="Yes",$H135="",$I135=""),"",IF(AND(AB$6&gt;=$H135,AB$6&lt;=$I135),IF(AB$6&lt;$H135+ROUNDUP(($I135-$H135+1)*$L135,0),2,1),""))</x:f>
      </x:c>
      <x:c r="AC135" s="35" t="str">
        <x:f>IF(OR($A135="",$M135="Yes",$H135="",$I135=""),"",IF(AND(AC$6&gt;=$H135,AC$6&lt;=$I135),IF(AC$6&lt;$H135+ROUNDUP(($I135-$H135+1)*$L135,0),2,1),""))</x:f>
      </x:c>
      <x:c r="AD135" s="35" t="str">
        <x:f>IF(OR($A135="",$M135="Yes",$H135="",$I135=""),"",IF(AND(AD$6&gt;=$H135,AD$6&lt;=$I135),IF(AD$6&lt;$H135+ROUNDUP(($I135-$H135+1)*$L135,0),2,1),""))</x:f>
      </x:c>
      <x:c r="AE135" s="35" t="str">
        <x:f>IF(OR($A135="",$M135="Yes",$H135="",$I135=""),"",IF(AND(AE$6&gt;=$H135,AE$6&lt;=$I135),IF(AE$6&lt;$H135+ROUNDUP(($I135-$H135+1)*$L135,0),2,1),""))</x:f>
      </x:c>
      <x:c r="AF135" s="35" t="str">
        <x:f>IF(OR($A135="",$M135="Yes",$H135="",$I135=""),"",IF(AND(AF$6&gt;=$H135,AF$6&lt;=$I135),IF(AF$6&lt;$H135+ROUNDUP(($I135-$H135+1)*$L135,0),2,1),""))</x:f>
      </x:c>
      <x:c r="AG135" s="35" t="str">
        <x:f>IF(OR($A135="",$M135="Yes",$H135="",$I135=""),"",IF(AND(AG$6&gt;=$H135,AG$6&lt;=$I135),IF(AG$6&lt;$H135+ROUNDUP(($I135-$H135+1)*$L135,0),2,1),""))</x:f>
      </x:c>
      <x:c r="AH135" s="35" t="str">
        <x:f>IF(OR($A135="",$M135="Yes",$H135="",$I135=""),"",IF(AND(AH$6&gt;=$H135,AH$6&lt;=$I135),IF(AH$6&lt;$H135+ROUNDUP(($I135-$H135+1)*$L135,0),2,1),""))</x:f>
      </x:c>
      <x:c r="AI135" s="35" t="str">
        <x:f>IF(OR($A135="",$M135="Yes",$H135="",$I135=""),"",IF(AND(AI$6&gt;=$H135,AI$6&lt;=$I135),IF(AI$6&lt;$H135+ROUNDUP(($I135-$H135+1)*$L135,0),2,1),""))</x:f>
      </x:c>
      <x:c r="AJ135" s="35" t="str">
        <x:f>IF(OR($A135="",$M135="Yes",$H135="",$I135=""),"",IF(AND(AJ$6&gt;=$H135,AJ$6&lt;=$I135),IF(AJ$6&lt;$H135+ROUNDUP(($I135-$H135+1)*$L135,0),2,1),""))</x:f>
      </x:c>
      <x:c r="AK135" s="35" t="str">
        <x:f>IF(OR($A135="",$M135="Yes",$H135="",$I135=""),"",IF(AND(AK$6&gt;=$H135,AK$6&lt;=$I135),IF(AK$6&lt;$H135+ROUNDUP(($I135-$H135+1)*$L135,0),2,1),""))</x:f>
      </x:c>
      <x:c r="AL135" s="35" t="str">
        <x:f>IF(OR($A135="",$M135="Yes",$H135="",$I135=""),"",IF(AND(AL$6&gt;=$H135,AL$6&lt;=$I135),IF(AL$6&lt;$H135+ROUNDUP(($I135-$H135+1)*$L135,0),2,1),""))</x:f>
      </x:c>
      <x:c r="AM135" s="35" t="str">
        <x:f>IF(OR($A135="",$M135="Yes",$H135="",$I135=""),"",IF(AND(AM$6&gt;=$H135,AM$6&lt;=$I135),IF(AM$6&lt;$H135+ROUNDUP(($I135-$H135+1)*$L135,0),2,1),""))</x:f>
      </x:c>
      <x:c r="AN135" s="35" t="str">
        <x:f>IF(OR($A135="",$M135="Yes",$H135="",$I135=""),"",IF(AND(AN$6&gt;=$H135,AN$6&lt;=$I135),IF(AN$6&lt;$H135+ROUNDUP(($I135-$H135+1)*$L135,0),2,1),""))</x:f>
      </x:c>
      <x:c r="AO135" s="35" t="str">
        <x:f>IF(OR($A135="",$M135="Yes",$H135="",$I135=""),"",IF(AND(AO$6&gt;=$H135,AO$6&lt;=$I135),IF(AO$6&lt;$H135+ROUNDUP(($I135-$H135+1)*$L135,0),2,1),""))</x:f>
      </x:c>
      <x:c r="AP135" s="35" t="str">
        <x:f>IF(OR($A135="",$M135="Yes",$H135="",$I135=""),"",IF(AND(AP$6&gt;=$H135,AP$6&lt;=$I135),IF(AP$6&lt;$H135+ROUNDUP(($I135-$H135+1)*$L135,0),2,1),""))</x:f>
      </x:c>
      <x:c r="AQ135" s="35" t="str">
        <x:f>IF(OR($A135="",$M135="Yes",$H135="",$I135=""),"",IF(AND(AQ$6&gt;=$H135,AQ$6&lt;=$I135),IF(AQ$6&lt;$H135+ROUNDUP(($I135-$H135+1)*$L135,0),2,1),""))</x:f>
      </x:c>
      <x:c r="AR135" s="35" t="str">
        <x:f>IF(OR($A135="",$M135="Yes",$H135="",$I135=""),"",IF(AND(AR$6&gt;=$H135,AR$6&lt;=$I135),IF(AR$6&lt;$H135+ROUNDUP(($I135-$H135+1)*$L135,0),2,1),""))</x:f>
      </x:c>
      <x:c r="AS135" s="35" t="str">
        <x:f>IF(OR($A135="",$M135="Yes",$H135="",$I135=""),"",IF(AND(AS$6&gt;=$H135,AS$6&lt;=$I135),IF(AS$6&lt;$H135+ROUNDUP(($I135-$H135+1)*$L135,0),2,1),""))</x:f>
      </x:c>
      <x:c r="AT135" s="35" t="str">
        <x:f>IF(OR($A135="",$M135="Yes",$H135="",$I135=""),"",IF(AND(AT$6&gt;=$H135,AT$6&lt;=$I135),IF(AT$6&lt;$H135+ROUNDUP(($I135-$H135+1)*$L135,0),2,1),""))</x:f>
      </x:c>
      <x:c r="AU135" s="35" t="str">
        <x:f>IF(OR($A135="",$M135="Yes",$H135="",$I135=""),"",IF(AND(AU$6&gt;=$H135,AU$6&lt;=$I135),IF(AU$6&lt;$H135+ROUNDUP(($I135-$H135+1)*$L135,0),2,1),""))</x:f>
      </x:c>
      <x:c r="AV135" s="35" t="str">
        <x:f>IF(OR($A135="",$M135="Yes",$H135="",$I135=""),"",IF(AND(AV$6&gt;=$H135,AV$6&lt;=$I135),IF(AV$6&lt;$H135+ROUNDUP(($I135-$H135+1)*$L135,0),2,1),""))</x:f>
      </x:c>
      <x:c r="AW135" s="35" t="str">
        <x:f>IF(OR($A135="",$M135="Yes",$H135="",$I135=""),"",IF(AND(AW$6&gt;=$H135,AW$6&lt;=$I135),IF(AW$6&lt;$H135+ROUNDUP(($I135-$H135+1)*$L135,0),2,1),""))</x:f>
      </x:c>
      <x:c r="AX135" s="35" t="str">
        <x:f>IF(OR($A135="",$M135="Yes",$H135="",$I135=""),"",IF(AND(AX$6&gt;=$H135,AX$6&lt;=$I135),IF(AX$6&lt;$H135+ROUNDUP(($I135-$H135+1)*$L135,0),2,1),""))</x:f>
      </x:c>
      <x:c r="AY135" s="35" t="str">
        <x:f>IF(OR($A135="",$M135="Yes",$H135="",$I135=""),"",IF(AND(AY$6&gt;=$H135,AY$6&lt;=$I135),IF(AY$6&lt;$H135+ROUNDUP(($I135-$H135+1)*$L135,0),2,1),""))</x:f>
      </x:c>
      <x:c r="AZ135" s="35" t="str">
        <x:f>IF(OR($A135="",$M135="Yes",$H135="",$I135=""),"",IF(AND(AZ$6&gt;=$H135,AZ$6&lt;=$I135),IF(AZ$6&lt;$H135+ROUNDUP(($I135-$H135+1)*$L135,0),2,1),""))</x:f>
      </x:c>
      <x:c r="BA135" s="35" t="str">
        <x:f>IF(OR($A135="",$M135="Yes",$H135="",$I135=""),"",IF(AND(BA$6&gt;=$H135,BA$6&lt;=$I135),IF(BA$6&lt;$H135+ROUNDUP(($I135-$H135+1)*$L135,0),2,1),""))</x:f>
      </x:c>
      <x:c r="BB135" s="35" t="str">
        <x:f>IF(OR($A135="",$M135="Yes",$H135="",$I135=""),"",IF(AND(BB$6&gt;=$H135,BB$6&lt;=$I135),IF(BB$6&lt;$H135+ROUNDUP(($I135-$H135+1)*$L135,0),2,1),""))</x:f>
      </x:c>
      <x:c r="BC135" s="35" t="str">
        <x:f>IF(OR($A135="",$M135="Yes",$H135="",$I135=""),"",IF(AND(BC$6&gt;=$H135,BC$6&lt;=$I135),IF(BC$6&lt;$H135+ROUNDUP(($I135-$H135+1)*$L135,0),2,1),""))</x:f>
      </x:c>
      <x:c r="BD135" s="35" t="str">
        <x:f>IF(OR($A135="",$M135="Yes",$H135="",$I135=""),"",IF(AND(BD$6&gt;=$H135,BD$6&lt;=$I135),IF(BD$6&lt;$H135+ROUNDUP(($I135-$H135+1)*$L135,0),2,1),""))</x:f>
      </x:c>
      <x:c r="BE135" s="35" t="str">
        <x:f>IF(OR($A135="",$M135="Yes",$H135="",$I135=""),"",IF(AND(BE$6&gt;=$H135,BE$6&lt;=$I135),IF(BE$6&lt;$H135+ROUNDUP(($I135-$H135+1)*$L135,0),2,1),""))</x:f>
      </x:c>
      <x:c r="BF135" s="35" t="str">
        <x:f>IF(OR($A135="",$M135="Yes",$H135="",$I135=""),"",IF(AND(BF$6&gt;=$H135,BF$6&lt;=$I135),IF(BF$6&lt;$H135+ROUNDUP(($I135-$H135+1)*$L135,0),2,1),""))</x:f>
      </x:c>
      <x:c r="BG135" s="35" t="str">
        <x:f>IF(OR($A135="",$M135="Yes",$H135="",$I135=""),"",IF(AND(BG$6&gt;=$H135,BG$6&lt;=$I135),IF(BG$6&lt;$H135+ROUNDUP(($I135-$H135+1)*$L135,0),2,1),""))</x:f>
      </x:c>
      <x:c r="BH135" s="35" t="str">
        <x:f>IF(OR($A135="",$M135="Yes",$H135="",$I135=""),"",IF(AND(BH$6&gt;=$H135,BH$6&lt;=$I135),IF(BH$6&lt;$H135+ROUNDUP(($I135-$H135+1)*$L135,0),2,1),""))</x:f>
      </x:c>
      <x:c r="BI135" s="35" t="str">
        <x:f>IF(OR($A135="",$M135="Yes",$H135="",$I135=""),"",IF(AND(BI$6&gt;=$H135,BI$6&lt;=$I135),IF(BI$6&lt;$H135+ROUNDUP(($I135-$H135+1)*$L135,0),2,1),""))</x:f>
      </x:c>
      <x:c r="BJ135" s="35" t="str">
        <x:f>IF(OR($A135="",$M135="Yes",$H135="",$I135=""),"",IF(AND(BJ$6&gt;=$H135,BJ$6&lt;=$I135),IF(BJ$6&lt;$H135+ROUNDUP(($I135-$H135+1)*$L135,0),2,1),""))</x:f>
      </x:c>
      <x:c r="BK135" s="35" t="str">
        <x:f>IF(OR($A135="",$M135="Yes",$H135="",$I135=""),"",IF(AND(BK$6&gt;=$H135,BK$6&lt;=$I135),IF(BK$6&lt;$H135+ROUNDUP(($I135-$H135+1)*$L135,0),2,1),""))</x:f>
      </x:c>
      <x:c r="BL135" s="35" t="str">
        <x:f>IF(OR($A135="",$M135="Yes",$H135="",$I135=""),"",IF(AND(BL$6&gt;=$H135,BL$6&lt;=$I135),IF(BL$6&lt;$H135+ROUNDUP(($I135-$H135+1)*$L135,0),2,1),""))</x:f>
      </x:c>
      <x:c r="BM135" s="35" t="str">
        <x:f>IF(OR($A135="",$M135="Yes",$H135="",$I135=""),"",IF(AND(BM$6&gt;=$H135,BM$6&lt;=$I135),IF(BM$6&lt;$H135+ROUNDUP(($I135-$H135+1)*$L135,0),2,1),""))</x:f>
      </x:c>
      <x:c r="BN135" s="35" t="str">
        <x:f>IF(OR($A135="",$M135="Yes",$H135="",$I135=""),"",IF(AND(BN$6&gt;=$H135,BN$6&lt;=$I135),IF(BN$6&lt;$H135+ROUNDUP(($I135-$H135+1)*$L135,0),2,1),""))</x:f>
      </x:c>
      <x:c r="BO135" s="35" t="str">
        <x:f>IF(OR($A135="",$M135="Yes",$H135="",$I135=""),"",IF(AND(BO$6&gt;=$H135,BO$6&lt;=$I135),IF(BO$6&lt;$H135+ROUNDUP(($I135-$H135+1)*$L135,0),2,1),""))</x:f>
      </x:c>
      <x:c r="BP135" s="35" t="str">
        <x:f>IF(OR($A135="",$M135="Yes",$H135="",$I135=""),"",IF(AND(BP$6&gt;=$H135,BP$6&lt;=$I135),IF(BP$6&lt;$H135+ROUNDUP(($I135-$H135+1)*$L135,0),2,1),""))</x:f>
      </x:c>
      <x:c r="BQ135" s="35" t="str">
        <x:f>IF(OR($A135="",$M135="Yes",$H135="",$I135=""),"",IF(AND(BQ$6&gt;=$H135,BQ$6&lt;=$I135),IF(BQ$6&lt;$H135+ROUNDUP(($I135-$H135+1)*$L135,0),2,1),""))</x:f>
      </x:c>
      <x:c r="BR135" s="35" t="str">
        <x:f>IF(OR($A135="",$M135="Yes",$H135="",$I135=""),"",IF(AND(BR$6&gt;=$H135,BR$6&lt;=$I135),IF(BR$6&lt;$H135+ROUNDUP(($I135-$H135+1)*$L135,0),2,1),""))</x:f>
      </x:c>
      <x:c r="BS135" s="35" t="str">
        <x:f>IF(OR($A135="",$M135="Yes",$H135="",$I135=""),"",IF(AND(BS$6&gt;=$H135,BS$6&lt;=$I135),IF(BS$6&lt;$H135+ROUNDUP(($I135-$H135+1)*$L135,0),2,1),""))</x:f>
      </x:c>
      <x:c r="BT135" s="35" t="str">
        <x:f>IF(OR($A135="",$M135="Yes",$H135="",$I135=""),"",IF(AND(BT$6&gt;=$H135,BT$6&lt;=$I135),IF(BT$6&lt;$H135+ROUNDUP(($I135-$H135+1)*$L135,0),2,1),""))</x:f>
      </x:c>
      <x:c r="BU135" s="35" t="str">
        <x:f>IF(OR($A135="",$M135="Yes",$H135="",$I135=""),"",IF(AND(BU$6&gt;=$H135,BU$6&lt;=$I135),IF(BU$6&lt;$H135+ROUNDUP(($I135-$H135+1)*$L135,0),2,1),""))</x:f>
      </x:c>
      <x:c r="BV135" s="35" t="str">
        <x:f>IF(OR($A135="",$M135="Yes",$H135="",$I135=""),"",IF(AND(BV$6&gt;=$H135,BV$6&lt;=$I135),IF(BV$6&lt;$H135+ROUNDUP(($I135-$H135+1)*$L135,0),2,1),""))</x:f>
      </x:c>
      <x:c r="BW135" s="35" t="str">
        <x:f>IF(OR($A135="",$M135="Yes",$H135="",$I135=""),"",IF(AND(BW$6&gt;=$H135,BW$6&lt;=$I135),IF(BW$6&lt;$H135+ROUNDUP(($I135-$H135+1)*$L135,0),2,1),""))</x:f>
      </x:c>
      <x:c r="BX135" s="35" t="str">
        <x:f>IF(OR($A135="",$M135="Yes",$H135="",$I135=""),"",IF(AND(BX$6&gt;=$H135,BX$6&lt;=$I135),IF(BX$6&lt;$H135+ROUNDUP(($I135-$H135+1)*$L135,0),2,1),""))</x:f>
      </x:c>
      <x:c r="BY135" s="35" t="str">
        <x:f>IF(OR($A135="",$M135="Yes",$H135="",$I135=""),"",IF(AND(BY$6&gt;=$H135,BY$6&lt;=$I135),IF(BY$6&lt;$H135+ROUNDUP(($I135-$H135+1)*$L135,0),2,1),""))</x:f>
      </x:c>
      <x:c r="BZ135" s="35" t="str">
        <x:f>IF(OR($A135="",$M135="Yes",$H135="",$I135=""),"",IF(AND(BZ$6&gt;=$H135,BZ$6&lt;=$I135),IF(BZ$6&lt;$H135+ROUNDUP(($I135-$H135+1)*$L135,0),2,1),""))</x:f>
      </x:c>
      <x:c r="CA135" s="35" t="str">
        <x:f>IF(OR($A135="",$M135="Yes",$H135="",$I135=""),"",IF(AND(CA$6&gt;=$H135,CA$6&lt;=$I135),IF(CA$6&lt;$H135+ROUNDUP(($I135-$H135+1)*$L135,0),2,1),""))</x:f>
      </x:c>
    </x:row>
    <x:row r="136" ht="24" customHeight="1">
      <x:c r="A136" s="5"/>
      <x:c r="B136" s="5"/>
      <x:c r="C136" s="5"/>
      <x:c r="D136" s="5"/>
      <x:c r="E136" s="5"/>
      <x:c r="F136" s="5"/>
      <x:c r="G136" s="5"/>
      <x:c r="H136" s="10"/>
      <x:c r="I136" s="10"/>
      <x:c r="J136" s="10"/>
      <x:c r="K136" s="10"/>
      <x:c r="L136" s="11"/>
      <x:c r="M136" s="5"/>
      <x:c r="N136" s="16" t="str">
        <x:f>IF(A136="","",IF(M136="Yes","Cancelled",IF(ISBLANK(L136),"Missing %",IF(L136&gt;=1,"Completed",IF(OR(L136&gt;0,NOT(ISBLANK(J136))),"In progress","Not started")))))</x:f>
      </x:c>
      <x:c r="O136" s="16" t="str">
        <x:f>IF(OR(A136="",N136="Completed",N136="Cancelled"),"",IF(ISBLANK(I136),"Missing deadline",IF(I136&lt;'Dashboard'!$B$5,"Overdue",IF(I136='Dashboard'!$B$5,"Due today",IF(I136&lt;='Dashboard'!$B$5+'Dashboard'!$B$6,"Due soon",IF(AND(N136="Not started",H136&lt;'Dashboard'!$B$5),"Starting late",""))))))</x:f>
      </x:c>
      <x:c r="P136" s="5"/>
      <x:c r="Q136" s="16" t="str">
        <x:f>IF(A136="","",IF(COUNTIFS('Tasks &amp; Gantt'!$A$7:$A$155,A136)&gt;1,"Duplicate task ID",IF(COUNTIFS('Campaigns &amp; Budget'!$A$7:$A$8,B136)&lt;&gt;1,"Unknown campaign",IF(OR(ISBLANK(H136),ISBLANK(I136),E136="",ISBLANK(L136)),"Missing dates / PIC / %",IF(OR(L136&lt;0,L136&gt;1),"Invalid completion",IF(I136&lt;H136,"Deadline before start",IF(AND(NOT(ISBLANK(K136)),L136&lt;&gt;1),"Finish entered but not 100%",IF(AND(NOT(ISBLANK(J136)),NOT(ISBLANK(K136)),K136&lt;J136),"Finish before start",""))))))))</x:f>
      </x:c>
      <x:c r="T136" s="35" t="str">
        <x:f>IF(OR($A136="",$M136="Yes",$H136="",$I136=""),"",IF(AND(T$6&gt;=$H136,T$6&lt;=$I136),IF(T$6&lt;$H136+ROUNDUP(($I136-$H136+1)*$L136,0),2,1),""))</x:f>
      </x:c>
      <x:c r="U136" s="35" t="str">
        <x:f>IF(OR($A136="",$M136="Yes",$H136="",$I136=""),"",IF(AND(U$6&gt;=$H136,U$6&lt;=$I136),IF(U$6&lt;$H136+ROUNDUP(($I136-$H136+1)*$L136,0),2,1),""))</x:f>
      </x:c>
      <x:c r="V136" s="35" t="str">
        <x:f>IF(OR($A136="",$M136="Yes",$H136="",$I136=""),"",IF(AND(V$6&gt;=$H136,V$6&lt;=$I136),IF(V$6&lt;$H136+ROUNDUP(($I136-$H136+1)*$L136,0),2,1),""))</x:f>
      </x:c>
      <x:c r="W136" s="35" t="str">
        <x:f>IF(OR($A136="",$M136="Yes",$H136="",$I136=""),"",IF(AND(W$6&gt;=$H136,W$6&lt;=$I136),IF(W$6&lt;$H136+ROUNDUP(($I136-$H136+1)*$L136,0),2,1),""))</x:f>
      </x:c>
      <x:c r="X136" s="35" t="str">
        <x:f>IF(OR($A136="",$M136="Yes",$H136="",$I136=""),"",IF(AND(X$6&gt;=$H136,X$6&lt;=$I136),IF(X$6&lt;$H136+ROUNDUP(($I136-$H136+1)*$L136,0),2,1),""))</x:f>
      </x:c>
      <x:c r="Y136" s="35" t="str">
        <x:f>IF(OR($A136="",$M136="Yes",$H136="",$I136=""),"",IF(AND(Y$6&gt;=$H136,Y$6&lt;=$I136),IF(Y$6&lt;$H136+ROUNDUP(($I136-$H136+1)*$L136,0),2,1),""))</x:f>
      </x:c>
      <x:c r="Z136" s="35" t="str">
        <x:f>IF(OR($A136="",$M136="Yes",$H136="",$I136=""),"",IF(AND(Z$6&gt;=$H136,Z$6&lt;=$I136),IF(Z$6&lt;$H136+ROUNDUP(($I136-$H136+1)*$L136,0),2,1),""))</x:f>
      </x:c>
      <x:c r="AA136" s="35" t="str">
        <x:f>IF(OR($A136="",$M136="Yes",$H136="",$I136=""),"",IF(AND(AA$6&gt;=$H136,AA$6&lt;=$I136),IF(AA$6&lt;$H136+ROUNDUP(($I136-$H136+1)*$L136,0),2,1),""))</x:f>
      </x:c>
      <x:c r="AB136" s="35" t="str">
        <x:f>IF(OR($A136="",$M136="Yes",$H136="",$I136=""),"",IF(AND(AB$6&gt;=$H136,AB$6&lt;=$I136),IF(AB$6&lt;$H136+ROUNDUP(($I136-$H136+1)*$L136,0),2,1),""))</x:f>
      </x:c>
      <x:c r="AC136" s="35" t="str">
        <x:f>IF(OR($A136="",$M136="Yes",$H136="",$I136=""),"",IF(AND(AC$6&gt;=$H136,AC$6&lt;=$I136),IF(AC$6&lt;$H136+ROUNDUP(($I136-$H136+1)*$L136,0),2,1),""))</x:f>
      </x:c>
      <x:c r="AD136" s="35" t="str">
        <x:f>IF(OR($A136="",$M136="Yes",$H136="",$I136=""),"",IF(AND(AD$6&gt;=$H136,AD$6&lt;=$I136),IF(AD$6&lt;$H136+ROUNDUP(($I136-$H136+1)*$L136,0),2,1),""))</x:f>
      </x:c>
      <x:c r="AE136" s="35" t="str">
        <x:f>IF(OR($A136="",$M136="Yes",$H136="",$I136=""),"",IF(AND(AE$6&gt;=$H136,AE$6&lt;=$I136),IF(AE$6&lt;$H136+ROUNDUP(($I136-$H136+1)*$L136,0),2,1),""))</x:f>
      </x:c>
      <x:c r="AF136" s="35" t="str">
        <x:f>IF(OR($A136="",$M136="Yes",$H136="",$I136=""),"",IF(AND(AF$6&gt;=$H136,AF$6&lt;=$I136),IF(AF$6&lt;$H136+ROUNDUP(($I136-$H136+1)*$L136,0),2,1),""))</x:f>
      </x:c>
      <x:c r="AG136" s="35" t="str">
        <x:f>IF(OR($A136="",$M136="Yes",$H136="",$I136=""),"",IF(AND(AG$6&gt;=$H136,AG$6&lt;=$I136),IF(AG$6&lt;$H136+ROUNDUP(($I136-$H136+1)*$L136,0),2,1),""))</x:f>
      </x:c>
      <x:c r="AH136" s="35" t="str">
        <x:f>IF(OR($A136="",$M136="Yes",$H136="",$I136=""),"",IF(AND(AH$6&gt;=$H136,AH$6&lt;=$I136),IF(AH$6&lt;$H136+ROUNDUP(($I136-$H136+1)*$L136,0),2,1),""))</x:f>
      </x:c>
      <x:c r="AI136" s="35" t="str">
        <x:f>IF(OR($A136="",$M136="Yes",$H136="",$I136=""),"",IF(AND(AI$6&gt;=$H136,AI$6&lt;=$I136),IF(AI$6&lt;$H136+ROUNDUP(($I136-$H136+1)*$L136,0),2,1),""))</x:f>
      </x:c>
      <x:c r="AJ136" s="35" t="str">
        <x:f>IF(OR($A136="",$M136="Yes",$H136="",$I136=""),"",IF(AND(AJ$6&gt;=$H136,AJ$6&lt;=$I136),IF(AJ$6&lt;$H136+ROUNDUP(($I136-$H136+1)*$L136,0),2,1),""))</x:f>
      </x:c>
      <x:c r="AK136" s="35" t="str">
        <x:f>IF(OR($A136="",$M136="Yes",$H136="",$I136=""),"",IF(AND(AK$6&gt;=$H136,AK$6&lt;=$I136),IF(AK$6&lt;$H136+ROUNDUP(($I136-$H136+1)*$L136,0),2,1),""))</x:f>
      </x:c>
      <x:c r="AL136" s="35" t="str">
        <x:f>IF(OR($A136="",$M136="Yes",$H136="",$I136=""),"",IF(AND(AL$6&gt;=$H136,AL$6&lt;=$I136),IF(AL$6&lt;$H136+ROUNDUP(($I136-$H136+1)*$L136,0),2,1),""))</x:f>
      </x:c>
      <x:c r="AM136" s="35" t="str">
        <x:f>IF(OR($A136="",$M136="Yes",$H136="",$I136=""),"",IF(AND(AM$6&gt;=$H136,AM$6&lt;=$I136),IF(AM$6&lt;$H136+ROUNDUP(($I136-$H136+1)*$L136,0),2,1),""))</x:f>
      </x:c>
      <x:c r="AN136" s="35" t="str">
        <x:f>IF(OR($A136="",$M136="Yes",$H136="",$I136=""),"",IF(AND(AN$6&gt;=$H136,AN$6&lt;=$I136),IF(AN$6&lt;$H136+ROUNDUP(($I136-$H136+1)*$L136,0),2,1),""))</x:f>
      </x:c>
      <x:c r="AO136" s="35" t="str">
        <x:f>IF(OR($A136="",$M136="Yes",$H136="",$I136=""),"",IF(AND(AO$6&gt;=$H136,AO$6&lt;=$I136),IF(AO$6&lt;$H136+ROUNDUP(($I136-$H136+1)*$L136,0),2,1),""))</x:f>
      </x:c>
      <x:c r="AP136" s="35" t="str">
        <x:f>IF(OR($A136="",$M136="Yes",$H136="",$I136=""),"",IF(AND(AP$6&gt;=$H136,AP$6&lt;=$I136),IF(AP$6&lt;$H136+ROUNDUP(($I136-$H136+1)*$L136,0),2,1),""))</x:f>
      </x:c>
      <x:c r="AQ136" s="35" t="str">
        <x:f>IF(OR($A136="",$M136="Yes",$H136="",$I136=""),"",IF(AND(AQ$6&gt;=$H136,AQ$6&lt;=$I136),IF(AQ$6&lt;$H136+ROUNDUP(($I136-$H136+1)*$L136,0),2,1),""))</x:f>
      </x:c>
      <x:c r="AR136" s="35" t="str">
        <x:f>IF(OR($A136="",$M136="Yes",$H136="",$I136=""),"",IF(AND(AR$6&gt;=$H136,AR$6&lt;=$I136),IF(AR$6&lt;$H136+ROUNDUP(($I136-$H136+1)*$L136,0),2,1),""))</x:f>
      </x:c>
      <x:c r="AS136" s="35" t="str">
        <x:f>IF(OR($A136="",$M136="Yes",$H136="",$I136=""),"",IF(AND(AS$6&gt;=$H136,AS$6&lt;=$I136),IF(AS$6&lt;$H136+ROUNDUP(($I136-$H136+1)*$L136,0),2,1),""))</x:f>
      </x:c>
      <x:c r="AT136" s="35" t="str">
        <x:f>IF(OR($A136="",$M136="Yes",$H136="",$I136=""),"",IF(AND(AT$6&gt;=$H136,AT$6&lt;=$I136),IF(AT$6&lt;$H136+ROUNDUP(($I136-$H136+1)*$L136,0),2,1),""))</x:f>
      </x:c>
      <x:c r="AU136" s="35" t="str">
        <x:f>IF(OR($A136="",$M136="Yes",$H136="",$I136=""),"",IF(AND(AU$6&gt;=$H136,AU$6&lt;=$I136),IF(AU$6&lt;$H136+ROUNDUP(($I136-$H136+1)*$L136,0),2,1),""))</x:f>
      </x:c>
      <x:c r="AV136" s="35" t="str">
        <x:f>IF(OR($A136="",$M136="Yes",$H136="",$I136=""),"",IF(AND(AV$6&gt;=$H136,AV$6&lt;=$I136),IF(AV$6&lt;$H136+ROUNDUP(($I136-$H136+1)*$L136,0),2,1),""))</x:f>
      </x:c>
      <x:c r="AW136" s="35" t="str">
        <x:f>IF(OR($A136="",$M136="Yes",$H136="",$I136=""),"",IF(AND(AW$6&gt;=$H136,AW$6&lt;=$I136),IF(AW$6&lt;$H136+ROUNDUP(($I136-$H136+1)*$L136,0),2,1),""))</x:f>
      </x:c>
      <x:c r="AX136" s="35" t="str">
        <x:f>IF(OR($A136="",$M136="Yes",$H136="",$I136=""),"",IF(AND(AX$6&gt;=$H136,AX$6&lt;=$I136),IF(AX$6&lt;$H136+ROUNDUP(($I136-$H136+1)*$L136,0),2,1),""))</x:f>
      </x:c>
      <x:c r="AY136" s="35" t="str">
        <x:f>IF(OR($A136="",$M136="Yes",$H136="",$I136=""),"",IF(AND(AY$6&gt;=$H136,AY$6&lt;=$I136),IF(AY$6&lt;$H136+ROUNDUP(($I136-$H136+1)*$L136,0),2,1),""))</x:f>
      </x:c>
      <x:c r="AZ136" s="35" t="str">
        <x:f>IF(OR($A136="",$M136="Yes",$H136="",$I136=""),"",IF(AND(AZ$6&gt;=$H136,AZ$6&lt;=$I136),IF(AZ$6&lt;$H136+ROUNDUP(($I136-$H136+1)*$L136,0),2,1),""))</x:f>
      </x:c>
      <x:c r="BA136" s="35" t="str">
        <x:f>IF(OR($A136="",$M136="Yes",$H136="",$I136=""),"",IF(AND(BA$6&gt;=$H136,BA$6&lt;=$I136),IF(BA$6&lt;$H136+ROUNDUP(($I136-$H136+1)*$L136,0),2,1),""))</x:f>
      </x:c>
      <x:c r="BB136" s="35" t="str">
        <x:f>IF(OR($A136="",$M136="Yes",$H136="",$I136=""),"",IF(AND(BB$6&gt;=$H136,BB$6&lt;=$I136),IF(BB$6&lt;$H136+ROUNDUP(($I136-$H136+1)*$L136,0),2,1),""))</x:f>
      </x:c>
      <x:c r="BC136" s="35" t="str">
        <x:f>IF(OR($A136="",$M136="Yes",$H136="",$I136=""),"",IF(AND(BC$6&gt;=$H136,BC$6&lt;=$I136),IF(BC$6&lt;$H136+ROUNDUP(($I136-$H136+1)*$L136,0),2,1),""))</x:f>
      </x:c>
      <x:c r="BD136" s="35" t="str">
        <x:f>IF(OR($A136="",$M136="Yes",$H136="",$I136=""),"",IF(AND(BD$6&gt;=$H136,BD$6&lt;=$I136),IF(BD$6&lt;$H136+ROUNDUP(($I136-$H136+1)*$L136,0),2,1),""))</x:f>
      </x:c>
      <x:c r="BE136" s="35" t="str">
        <x:f>IF(OR($A136="",$M136="Yes",$H136="",$I136=""),"",IF(AND(BE$6&gt;=$H136,BE$6&lt;=$I136),IF(BE$6&lt;$H136+ROUNDUP(($I136-$H136+1)*$L136,0),2,1),""))</x:f>
      </x:c>
      <x:c r="BF136" s="35" t="str">
        <x:f>IF(OR($A136="",$M136="Yes",$H136="",$I136=""),"",IF(AND(BF$6&gt;=$H136,BF$6&lt;=$I136),IF(BF$6&lt;$H136+ROUNDUP(($I136-$H136+1)*$L136,0),2,1),""))</x:f>
      </x:c>
      <x:c r="BG136" s="35" t="str">
        <x:f>IF(OR($A136="",$M136="Yes",$H136="",$I136=""),"",IF(AND(BG$6&gt;=$H136,BG$6&lt;=$I136),IF(BG$6&lt;$H136+ROUNDUP(($I136-$H136+1)*$L136,0),2,1),""))</x:f>
      </x:c>
      <x:c r="BH136" s="35" t="str">
        <x:f>IF(OR($A136="",$M136="Yes",$H136="",$I136=""),"",IF(AND(BH$6&gt;=$H136,BH$6&lt;=$I136),IF(BH$6&lt;$H136+ROUNDUP(($I136-$H136+1)*$L136,0),2,1),""))</x:f>
      </x:c>
      <x:c r="BI136" s="35" t="str">
        <x:f>IF(OR($A136="",$M136="Yes",$H136="",$I136=""),"",IF(AND(BI$6&gt;=$H136,BI$6&lt;=$I136),IF(BI$6&lt;$H136+ROUNDUP(($I136-$H136+1)*$L136,0),2,1),""))</x:f>
      </x:c>
      <x:c r="BJ136" s="35" t="str">
        <x:f>IF(OR($A136="",$M136="Yes",$H136="",$I136=""),"",IF(AND(BJ$6&gt;=$H136,BJ$6&lt;=$I136),IF(BJ$6&lt;$H136+ROUNDUP(($I136-$H136+1)*$L136,0),2,1),""))</x:f>
      </x:c>
      <x:c r="BK136" s="35" t="str">
        <x:f>IF(OR($A136="",$M136="Yes",$H136="",$I136=""),"",IF(AND(BK$6&gt;=$H136,BK$6&lt;=$I136),IF(BK$6&lt;$H136+ROUNDUP(($I136-$H136+1)*$L136,0),2,1),""))</x:f>
      </x:c>
      <x:c r="BL136" s="35" t="str">
        <x:f>IF(OR($A136="",$M136="Yes",$H136="",$I136=""),"",IF(AND(BL$6&gt;=$H136,BL$6&lt;=$I136),IF(BL$6&lt;$H136+ROUNDUP(($I136-$H136+1)*$L136,0),2,1),""))</x:f>
      </x:c>
      <x:c r="BM136" s="35" t="str">
        <x:f>IF(OR($A136="",$M136="Yes",$H136="",$I136=""),"",IF(AND(BM$6&gt;=$H136,BM$6&lt;=$I136),IF(BM$6&lt;$H136+ROUNDUP(($I136-$H136+1)*$L136,0),2,1),""))</x:f>
      </x:c>
      <x:c r="BN136" s="35" t="str">
        <x:f>IF(OR($A136="",$M136="Yes",$H136="",$I136=""),"",IF(AND(BN$6&gt;=$H136,BN$6&lt;=$I136),IF(BN$6&lt;$H136+ROUNDUP(($I136-$H136+1)*$L136,0),2,1),""))</x:f>
      </x:c>
      <x:c r="BO136" s="35" t="str">
        <x:f>IF(OR($A136="",$M136="Yes",$H136="",$I136=""),"",IF(AND(BO$6&gt;=$H136,BO$6&lt;=$I136),IF(BO$6&lt;$H136+ROUNDUP(($I136-$H136+1)*$L136,0),2,1),""))</x:f>
      </x:c>
      <x:c r="BP136" s="35" t="str">
        <x:f>IF(OR($A136="",$M136="Yes",$H136="",$I136=""),"",IF(AND(BP$6&gt;=$H136,BP$6&lt;=$I136),IF(BP$6&lt;$H136+ROUNDUP(($I136-$H136+1)*$L136,0),2,1),""))</x:f>
      </x:c>
      <x:c r="BQ136" s="35" t="str">
        <x:f>IF(OR($A136="",$M136="Yes",$H136="",$I136=""),"",IF(AND(BQ$6&gt;=$H136,BQ$6&lt;=$I136),IF(BQ$6&lt;$H136+ROUNDUP(($I136-$H136+1)*$L136,0),2,1),""))</x:f>
      </x:c>
      <x:c r="BR136" s="35" t="str">
        <x:f>IF(OR($A136="",$M136="Yes",$H136="",$I136=""),"",IF(AND(BR$6&gt;=$H136,BR$6&lt;=$I136),IF(BR$6&lt;$H136+ROUNDUP(($I136-$H136+1)*$L136,0),2,1),""))</x:f>
      </x:c>
      <x:c r="BS136" s="35" t="str">
        <x:f>IF(OR($A136="",$M136="Yes",$H136="",$I136=""),"",IF(AND(BS$6&gt;=$H136,BS$6&lt;=$I136),IF(BS$6&lt;$H136+ROUNDUP(($I136-$H136+1)*$L136,0),2,1),""))</x:f>
      </x:c>
      <x:c r="BT136" s="35" t="str">
        <x:f>IF(OR($A136="",$M136="Yes",$H136="",$I136=""),"",IF(AND(BT$6&gt;=$H136,BT$6&lt;=$I136),IF(BT$6&lt;$H136+ROUNDUP(($I136-$H136+1)*$L136,0),2,1),""))</x:f>
      </x:c>
      <x:c r="BU136" s="35" t="str">
        <x:f>IF(OR($A136="",$M136="Yes",$H136="",$I136=""),"",IF(AND(BU$6&gt;=$H136,BU$6&lt;=$I136),IF(BU$6&lt;$H136+ROUNDUP(($I136-$H136+1)*$L136,0),2,1),""))</x:f>
      </x:c>
      <x:c r="BV136" s="35" t="str">
        <x:f>IF(OR($A136="",$M136="Yes",$H136="",$I136=""),"",IF(AND(BV$6&gt;=$H136,BV$6&lt;=$I136),IF(BV$6&lt;$H136+ROUNDUP(($I136-$H136+1)*$L136,0),2,1),""))</x:f>
      </x:c>
      <x:c r="BW136" s="35" t="str">
        <x:f>IF(OR($A136="",$M136="Yes",$H136="",$I136=""),"",IF(AND(BW$6&gt;=$H136,BW$6&lt;=$I136),IF(BW$6&lt;$H136+ROUNDUP(($I136-$H136+1)*$L136,0),2,1),""))</x:f>
      </x:c>
      <x:c r="BX136" s="35" t="str">
        <x:f>IF(OR($A136="",$M136="Yes",$H136="",$I136=""),"",IF(AND(BX$6&gt;=$H136,BX$6&lt;=$I136),IF(BX$6&lt;$H136+ROUNDUP(($I136-$H136+1)*$L136,0),2,1),""))</x:f>
      </x:c>
      <x:c r="BY136" s="35" t="str">
        <x:f>IF(OR($A136="",$M136="Yes",$H136="",$I136=""),"",IF(AND(BY$6&gt;=$H136,BY$6&lt;=$I136),IF(BY$6&lt;$H136+ROUNDUP(($I136-$H136+1)*$L136,0),2,1),""))</x:f>
      </x:c>
      <x:c r="BZ136" s="35" t="str">
        <x:f>IF(OR($A136="",$M136="Yes",$H136="",$I136=""),"",IF(AND(BZ$6&gt;=$H136,BZ$6&lt;=$I136),IF(BZ$6&lt;$H136+ROUNDUP(($I136-$H136+1)*$L136,0),2,1),""))</x:f>
      </x:c>
      <x:c r="CA136" s="35" t="str">
        <x:f>IF(OR($A136="",$M136="Yes",$H136="",$I136=""),"",IF(AND(CA$6&gt;=$H136,CA$6&lt;=$I136),IF(CA$6&lt;$H136+ROUNDUP(($I136-$H136+1)*$L136,0),2,1),""))</x:f>
      </x:c>
    </x:row>
    <x:row r="137" ht="24" customHeight="1">
      <x:c r="A137" s="5"/>
      <x:c r="B137" s="5"/>
      <x:c r="C137" s="5"/>
      <x:c r="D137" s="5"/>
      <x:c r="E137" s="5"/>
      <x:c r="F137" s="5"/>
      <x:c r="G137" s="5"/>
      <x:c r="H137" s="10"/>
      <x:c r="I137" s="10"/>
      <x:c r="J137" s="10"/>
      <x:c r="K137" s="10"/>
      <x:c r="L137" s="11"/>
      <x:c r="M137" s="5"/>
      <x:c r="N137" s="16" t="str">
        <x:f>IF(A137="","",IF(M137="Yes","Cancelled",IF(ISBLANK(L137),"Missing %",IF(L137&gt;=1,"Completed",IF(OR(L137&gt;0,NOT(ISBLANK(J137))),"In progress","Not started")))))</x:f>
      </x:c>
      <x:c r="O137" s="16" t="str">
        <x:f>IF(OR(A137="",N137="Completed",N137="Cancelled"),"",IF(ISBLANK(I137),"Missing deadline",IF(I137&lt;'Dashboard'!$B$5,"Overdue",IF(I137='Dashboard'!$B$5,"Due today",IF(I137&lt;='Dashboard'!$B$5+'Dashboard'!$B$6,"Due soon",IF(AND(N137="Not started",H137&lt;'Dashboard'!$B$5),"Starting late",""))))))</x:f>
      </x:c>
      <x:c r="P137" s="5"/>
      <x:c r="Q137" s="16" t="str">
        <x:f>IF(A137="","",IF(COUNTIFS('Tasks &amp; Gantt'!$A$7:$A$155,A137)&gt;1,"Duplicate task ID",IF(COUNTIFS('Campaigns &amp; Budget'!$A$7:$A$8,B137)&lt;&gt;1,"Unknown campaign",IF(OR(ISBLANK(H137),ISBLANK(I137),E137="",ISBLANK(L137)),"Missing dates / PIC / %",IF(OR(L137&lt;0,L137&gt;1),"Invalid completion",IF(I137&lt;H137,"Deadline before start",IF(AND(NOT(ISBLANK(K137)),L137&lt;&gt;1),"Finish entered but not 100%",IF(AND(NOT(ISBLANK(J137)),NOT(ISBLANK(K137)),K137&lt;J137),"Finish before start",""))))))))</x:f>
      </x:c>
      <x:c r="T137" s="35" t="str">
        <x:f>IF(OR($A137="",$M137="Yes",$H137="",$I137=""),"",IF(AND(T$6&gt;=$H137,T$6&lt;=$I137),IF(T$6&lt;$H137+ROUNDUP(($I137-$H137+1)*$L137,0),2,1),""))</x:f>
      </x:c>
      <x:c r="U137" s="35" t="str">
        <x:f>IF(OR($A137="",$M137="Yes",$H137="",$I137=""),"",IF(AND(U$6&gt;=$H137,U$6&lt;=$I137),IF(U$6&lt;$H137+ROUNDUP(($I137-$H137+1)*$L137,0),2,1),""))</x:f>
      </x:c>
      <x:c r="V137" s="35" t="str">
        <x:f>IF(OR($A137="",$M137="Yes",$H137="",$I137=""),"",IF(AND(V$6&gt;=$H137,V$6&lt;=$I137),IF(V$6&lt;$H137+ROUNDUP(($I137-$H137+1)*$L137,0),2,1),""))</x:f>
      </x:c>
      <x:c r="W137" s="35" t="str">
        <x:f>IF(OR($A137="",$M137="Yes",$H137="",$I137=""),"",IF(AND(W$6&gt;=$H137,W$6&lt;=$I137),IF(W$6&lt;$H137+ROUNDUP(($I137-$H137+1)*$L137,0),2,1),""))</x:f>
      </x:c>
      <x:c r="X137" s="35" t="str">
        <x:f>IF(OR($A137="",$M137="Yes",$H137="",$I137=""),"",IF(AND(X$6&gt;=$H137,X$6&lt;=$I137),IF(X$6&lt;$H137+ROUNDUP(($I137-$H137+1)*$L137,0),2,1),""))</x:f>
      </x:c>
      <x:c r="Y137" s="35" t="str">
        <x:f>IF(OR($A137="",$M137="Yes",$H137="",$I137=""),"",IF(AND(Y$6&gt;=$H137,Y$6&lt;=$I137),IF(Y$6&lt;$H137+ROUNDUP(($I137-$H137+1)*$L137,0),2,1),""))</x:f>
      </x:c>
      <x:c r="Z137" s="35" t="str">
        <x:f>IF(OR($A137="",$M137="Yes",$H137="",$I137=""),"",IF(AND(Z$6&gt;=$H137,Z$6&lt;=$I137),IF(Z$6&lt;$H137+ROUNDUP(($I137-$H137+1)*$L137,0),2,1),""))</x:f>
      </x:c>
      <x:c r="AA137" s="35" t="str">
        <x:f>IF(OR($A137="",$M137="Yes",$H137="",$I137=""),"",IF(AND(AA$6&gt;=$H137,AA$6&lt;=$I137),IF(AA$6&lt;$H137+ROUNDUP(($I137-$H137+1)*$L137,0),2,1),""))</x:f>
      </x:c>
      <x:c r="AB137" s="35" t="str">
        <x:f>IF(OR($A137="",$M137="Yes",$H137="",$I137=""),"",IF(AND(AB$6&gt;=$H137,AB$6&lt;=$I137),IF(AB$6&lt;$H137+ROUNDUP(($I137-$H137+1)*$L137,0),2,1),""))</x:f>
      </x:c>
      <x:c r="AC137" s="35" t="str">
        <x:f>IF(OR($A137="",$M137="Yes",$H137="",$I137=""),"",IF(AND(AC$6&gt;=$H137,AC$6&lt;=$I137),IF(AC$6&lt;$H137+ROUNDUP(($I137-$H137+1)*$L137,0),2,1),""))</x:f>
      </x:c>
      <x:c r="AD137" s="35" t="str">
        <x:f>IF(OR($A137="",$M137="Yes",$H137="",$I137=""),"",IF(AND(AD$6&gt;=$H137,AD$6&lt;=$I137),IF(AD$6&lt;$H137+ROUNDUP(($I137-$H137+1)*$L137,0),2,1),""))</x:f>
      </x:c>
      <x:c r="AE137" s="35" t="str">
        <x:f>IF(OR($A137="",$M137="Yes",$H137="",$I137=""),"",IF(AND(AE$6&gt;=$H137,AE$6&lt;=$I137),IF(AE$6&lt;$H137+ROUNDUP(($I137-$H137+1)*$L137,0),2,1),""))</x:f>
      </x:c>
      <x:c r="AF137" s="35" t="str">
        <x:f>IF(OR($A137="",$M137="Yes",$H137="",$I137=""),"",IF(AND(AF$6&gt;=$H137,AF$6&lt;=$I137),IF(AF$6&lt;$H137+ROUNDUP(($I137-$H137+1)*$L137,0),2,1),""))</x:f>
      </x:c>
      <x:c r="AG137" s="35" t="str">
        <x:f>IF(OR($A137="",$M137="Yes",$H137="",$I137=""),"",IF(AND(AG$6&gt;=$H137,AG$6&lt;=$I137),IF(AG$6&lt;$H137+ROUNDUP(($I137-$H137+1)*$L137,0),2,1),""))</x:f>
      </x:c>
      <x:c r="AH137" s="35" t="str">
        <x:f>IF(OR($A137="",$M137="Yes",$H137="",$I137=""),"",IF(AND(AH$6&gt;=$H137,AH$6&lt;=$I137),IF(AH$6&lt;$H137+ROUNDUP(($I137-$H137+1)*$L137,0),2,1),""))</x:f>
      </x:c>
      <x:c r="AI137" s="35" t="str">
        <x:f>IF(OR($A137="",$M137="Yes",$H137="",$I137=""),"",IF(AND(AI$6&gt;=$H137,AI$6&lt;=$I137),IF(AI$6&lt;$H137+ROUNDUP(($I137-$H137+1)*$L137,0),2,1),""))</x:f>
      </x:c>
      <x:c r="AJ137" s="35" t="str">
        <x:f>IF(OR($A137="",$M137="Yes",$H137="",$I137=""),"",IF(AND(AJ$6&gt;=$H137,AJ$6&lt;=$I137),IF(AJ$6&lt;$H137+ROUNDUP(($I137-$H137+1)*$L137,0),2,1),""))</x:f>
      </x:c>
      <x:c r="AK137" s="35" t="str">
        <x:f>IF(OR($A137="",$M137="Yes",$H137="",$I137=""),"",IF(AND(AK$6&gt;=$H137,AK$6&lt;=$I137),IF(AK$6&lt;$H137+ROUNDUP(($I137-$H137+1)*$L137,0),2,1),""))</x:f>
      </x:c>
      <x:c r="AL137" s="35" t="str">
        <x:f>IF(OR($A137="",$M137="Yes",$H137="",$I137=""),"",IF(AND(AL$6&gt;=$H137,AL$6&lt;=$I137),IF(AL$6&lt;$H137+ROUNDUP(($I137-$H137+1)*$L137,0),2,1),""))</x:f>
      </x:c>
      <x:c r="AM137" s="35" t="str">
        <x:f>IF(OR($A137="",$M137="Yes",$H137="",$I137=""),"",IF(AND(AM$6&gt;=$H137,AM$6&lt;=$I137),IF(AM$6&lt;$H137+ROUNDUP(($I137-$H137+1)*$L137,0),2,1),""))</x:f>
      </x:c>
      <x:c r="AN137" s="35" t="str">
        <x:f>IF(OR($A137="",$M137="Yes",$H137="",$I137=""),"",IF(AND(AN$6&gt;=$H137,AN$6&lt;=$I137),IF(AN$6&lt;$H137+ROUNDUP(($I137-$H137+1)*$L137,0),2,1),""))</x:f>
      </x:c>
      <x:c r="AO137" s="35" t="str">
        <x:f>IF(OR($A137="",$M137="Yes",$H137="",$I137=""),"",IF(AND(AO$6&gt;=$H137,AO$6&lt;=$I137),IF(AO$6&lt;$H137+ROUNDUP(($I137-$H137+1)*$L137,0),2,1),""))</x:f>
      </x:c>
      <x:c r="AP137" s="35" t="str">
        <x:f>IF(OR($A137="",$M137="Yes",$H137="",$I137=""),"",IF(AND(AP$6&gt;=$H137,AP$6&lt;=$I137),IF(AP$6&lt;$H137+ROUNDUP(($I137-$H137+1)*$L137,0),2,1),""))</x:f>
      </x:c>
      <x:c r="AQ137" s="35" t="str">
        <x:f>IF(OR($A137="",$M137="Yes",$H137="",$I137=""),"",IF(AND(AQ$6&gt;=$H137,AQ$6&lt;=$I137),IF(AQ$6&lt;$H137+ROUNDUP(($I137-$H137+1)*$L137,0),2,1),""))</x:f>
      </x:c>
      <x:c r="AR137" s="35" t="str">
        <x:f>IF(OR($A137="",$M137="Yes",$H137="",$I137=""),"",IF(AND(AR$6&gt;=$H137,AR$6&lt;=$I137),IF(AR$6&lt;$H137+ROUNDUP(($I137-$H137+1)*$L137,0),2,1),""))</x:f>
      </x:c>
      <x:c r="AS137" s="35" t="str">
        <x:f>IF(OR($A137="",$M137="Yes",$H137="",$I137=""),"",IF(AND(AS$6&gt;=$H137,AS$6&lt;=$I137),IF(AS$6&lt;$H137+ROUNDUP(($I137-$H137+1)*$L137,0),2,1),""))</x:f>
      </x:c>
      <x:c r="AT137" s="35" t="str">
        <x:f>IF(OR($A137="",$M137="Yes",$H137="",$I137=""),"",IF(AND(AT$6&gt;=$H137,AT$6&lt;=$I137),IF(AT$6&lt;$H137+ROUNDUP(($I137-$H137+1)*$L137,0),2,1),""))</x:f>
      </x:c>
      <x:c r="AU137" s="35" t="str">
        <x:f>IF(OR($A137="",$M137="Yes",$H137="",$I137=""),"",IF(AND(AU$6&gt;=$H137,AU$6&lt;=$I137),IF(AU$6&lt;$H137+ROUNDUP(($I137-$H137+1)*$L137,0),2,1),""))</x:f>
      </x:c>
      <x:c r="AV137" s="35" t="str">
        <x:f>IF(OR($A137="",$M137="Yes",$H137="",$I137=""),"",IF(AND(AV$6&gt;=$H137,AV$6&lt;=$I137),IF(AV$6&lt;$H137+ROUNDUP(($I137-$H137+1)*$L137,0),2,1),""))</x:f>
      </x:c>
      <x:c r="AW137" s="35" t="str">
        <x:f>IF(OR($A137="",$M137="Yes",$H137="",$I137=""),"",IF(AND(AW$6&gt;=$H137,AW$6&lt;=$I137),IF(AW$6&lt;$H137+ROUNDUP(($I137-$H137+1)*$L137,0),2,1),""))</x:f>
      </x:c>
      <x:c r="AX137" s="35" t="str">
        <x:f>IF(OR($A137="",$M137="Yes",$H137="",$I137=""),"",IF(AND(AX$6&gt;=$H137,AX$6&lt;=$I137),IF(AX$6&lt;$H137+ROUNDUP(($I137-$H137+1)*$L137,0),2,1),""))</x:f>
      </x:c>
      <x:c r="AY137" s="35" t="str">
        <x:f>IF(OR($A137="",$M137="Yes",$H137="",$I137=""),"",IF(AND(AY$6&gt;=$H137,AY$6&lt;=$I137),IF(AY$6&lt;$H137+ROUNDUP(($I137-$H137+1)*$L137,0),2,1),""))</x:f>
      </x:c>
      <x:c r="AZ137" s="35" t="str">
        <x:f>IF(OR($A137="",$M137="Yes",$H137="",$I137=""),"",IF(AND(AZ$6&gt;=$H137,AZ$6&lt;=$I137),IF(AZ$6&lt;$H137+ROUNDUP(($I137-$H137+1)*$L137,0),2,1),""))</x:f>
      </x:c>
      <x:c r="BA137" s="35" t="str">
        <x:f>IF(OR($A137="",$M137="Yes",$H137="",$I137=""),"",IF(AND(BA$6&gt;=$H137,BA$6&lt;=$I137),IF(BA$6&lt;$H137+ROUNDUP(($I137-$H137+1)*$L137,0),2,1),""))</x:f>
      </x:c>
      <x:c r="BB137" s="35" t="str">
        <x:f>IF(OR($A137="",$M137="Yes",$H137="",$I137=""),"",IF(AND(BB$6&gt;=$H137,BB$6&lt;=$I137),IF(BB$6&lt;$H137+ROUNDUP(($I137-$H137+1)*$L137,0),2,1),""))</x:f>
      </x:c>
      <x:c r="BC137" s="35" t="str">
        <x:f>IF(OR($A137="",$M137="Yes",$H137="",$I137=""),"",IF(AND(BC$6&gt;=$H137,BC$6&lt;=$I137),IF(BC$6&lt;$H137+ROUNDUP(($I137-$H137+1)*$L137,0),2,1),""))</x:f>
      </x:c>
      <x:c r="BD137" s="35" t="str">
        <x:f>IF(OR($A137="",$M137="Yes",$H137="",$I137=""),"",IF(AND(BD$6&gt;=$H137,BD$6&lt;=$I137),IF(BD$6&lt;$H137+ROUNDUP(($I137-$H137+1)*$L137,0),2,1),""))</x:f>
      </x:c>
      <x:c r="BE137" s="35" t="str">
        <x:f>IF(OR($A137="",$M137="Yes",$H137="",$I137=""),"",IF(AND(BE$6&gt;=$H137,BE$6&lt;=$I137),IF(BE$6&lt;$H137+ROUNDUP(($I137-$H137+1)*$L137,0),2,1),""))</x:f>
      </x:c>
      <x:c r="BF137" s="35" t="str">
        <x:f>IF(OR($A137="",$M137="Yes",$H137="",$I137=""),"",IF(AND(BF$6&gt;=$H137,BF$6&lt;=$I137),IF(BF$6&lt;$H137+ROUNDUP(($I137-$H137+1)*$L137,0),2,1),""))</x:f>
      </x:c>
      <x:c r="BG137" s="35" t="str">
        <x:f>IF(OR($A137="",$M137="Yes",$H137="",$I137=""),"",IF(AND(BG$6&gt;=$H137,BG$6&lt;=$I137),IF(BG$6&lt;$H137+ROUNDUP(($I137-$H137+1)*$L137,0),2,1),""))</x:f>
      </x:c>
      <x:c r="BH137" s="35" t="str">
        <x:f>IF(OR($A137="",$M137="Yes",$H137="",$I137=""),"",IF(AND(BH$6&gt;=$H137,BH$6&lt;=$I137),IF(BH$6&lt;$H137+ROUNDUP(($I137-$H137+1)*$L137,0),2,1),""))</x:f>
      </x:c>
      <x:c r="BI137" s="35" t="str">
        <x:f>IF(OR($A137="",$M137="Yes",$H137="",$I137=""),"",IF(AND(BI$6&gt;=$H137,BI$6&lt;=$I137),IF(BI$6&lt;$H137+ROUNDUP(($I137-$H137+1)*$L137,0),2,1),""))</x:f>
      </x:c>
      <x:c r="BJ137" s="35" t="str">
        <x:f>IF(OR($A137="",$M137="Yes",$H137="",$I137=""),"",IF(AND(BJ$6&gt;=$H137,BJ$6&lt;=$I137),IF(BJ$6&lt;$H137+ROUNDUP(($I137-$H137+1)*$L137,0),2,1),""))</x:f>
      </x:c>
      <x:c r="BK137" s="35" t="str">
        <x:f>IF(OR($A137="",$M137="Yes",$H137="",$I137=""),"",IF(AND(BK$6&gt;=$H137,BK$6&lt;=$I137),IF(BK$6&lt;$H137+ROUNDUP(($I137-$H137+1)*$L137,0),2,1),""))</x:f>
      </x:c>
      <x:c r="BL137" s="35" t="str">
        <x:f>IF(OR($A137="",$M137="Yes",$H137="",$I137=""),"",IF(AND(BL$6&gt;=$H137,BL$6&lt;=$I137),IF(BL$6&lt;$H137+ROUNDUP(($I137-$H137+1)*$L137,0),2,1),""))</x:f>
      </x:c>
      <x:c r="BM137" s="35" t="str">
        <x:f>IF(OR($A137="",$M137="Yes",$H137="",$I137=""),"",IF(AND(BM$6&gt;=$H137,BM$6&lt;=$I137),IF(BM$6&lt;$H137+ROUNDUP(($I137-$H137+1)*$L137,0),2,1),""))</x:f>
      </x:c>
      <x:c r="BN137" s="35" t="str">
        <x:f>IF(OR($A137="",$M137="Yes",$H137="",$I137=""),"",IF(AND(BN$6&gt;=$H137,BN$6&lt;=$I137),IF(BN$6&lt;$H137+ROUNDUP(($I137-$H137+1)*$L137,0),2,1),""))</x:f>
      </x:c>
      <x:c r="BO137" s="35" t="str">
        <x:f>IF(OR($A137="",$M137="Yes",$H137="",$I137=""),"",IF(AND(BO$6&gt;=$H137,BO$6&lt;=$I137),IF(BO$6&lt;$H137+ROUNDUP(($I137-$H137+1)*$L137,0),2,1),""))</x:f>
      </x:c>
      <x:c r="BP137" s="35" t="str">
        <x:f>IF(OR($A137="",$M137="Yes",$H137="",$I137=""),"",IF(AND(BP$6&gt;=$H137,BP$6&lt;=$I137),IF(BP$6&lt;$H137+ROUNDUP(($I137-$H137+1)*$L137,0),2,1),""))</x:f>
      </x:c>
      <x:c r="BQ137" s="35" t="str">
        <x:f>IF(OR($A137="",$M137="Yes",$H137="",$I137=""),"",IF(AND(BQ$6&gt;=$H137,BQ$6&lt;=$I137),IF(BQ$6&lt;$H137+ROUNDUP(($I137-$H137+1)*$L137,0),2,1),""))</x:f>
      </x:c>
      <x:c r="BR137" s="35" t="str">
        <x:f>IF(OR($A137="",$M137="Yes",$H137="",$I137=""),"",IF(AND(BR$6&gt;=$H137,BR$6&lt;=$I137),IF(BR$6&lt;$H137+ROUNDUP(($I137-$H137+1)*$L137,0),2,1),""))</x:f>
      </x:c>
      <x:c r="BS137" s="35" t="str">
        <x:f>IF(OR($A137="",$M137="Yes",$H137="",$I137=""),"",IF(AND(BS$6&gt;=$H137,BS$6&lt;=$I137),IF(BS$6&lt;$H137+ROUNDUP(($I137-$H137+1)*$L137,0),2,1),""))</x:f>
      </x:c>
      <x:c r="BT137" s="35" t="str">
        <x:f>IF(OR($A137="",$M137="Yes",$H137="",$I137=""),"",IF(AND(BT$6&gt;=$H137,BT$6&lt;=$I137),IF(BT$6&lt;$H137+ROUNDUP(($I137-$H137+1)*$L137,0),2,1),""))</x:f>
      </x:c>
      <x:c r="BU137" s="35" t="str">
        <x:f>IF(OR($A137="",$M137="Yes",$H137="",$I137=""),"",IF(AND(BU$6&gt;=$H137,BU$6&lt;=$I137),IF(BU$6&lt;$H137+ROUNDUP(($I137-$H137+1)*$L137,0),2,1),""))</x:f>
      </x:c>
      <x:c r="BV137" s="35" t="str">
        <x:f>IF(OR($A137="",$M137="Yes",$H137="",$I137=""),"",IF(AND(BV$6&gt;=$H137,BV$6&lt;=$I137),IF(BV$6&lt;$H137+ROUNDUP(($I137-$H137+1)*$L137,0),2,1),""))</x:f>
      </x:c>
      <x:c r="BW137" s="35" t="str">
        <x:f>IF(OR($A137="",$M137="Yes",$H137="",$I137=""),"",IF(AND(BW$6&gt;=$H137,BW$6&lt;=$I137),IF(BW$6&lt;$H137+ROUNDUP(($I137-$H137+1)*$L137,0),2,1),""))</x:f>
      </x:c>
      <x:c r="BX137" s="35" t="str">
        <x:f>IF(OR($A137="",$M137="Yes",$H137="",$I137=""),"",IF(AND(BX$6&gt;=$H137,BX$6&lt;=$I137),IF(BX$6&lt;$H137+ROUNDUP(($I137-$H137+1)*$L137,0),2,1),""))</x:f>
      </x:c>
      <x:c r="BY137" s="35" t="str">
        <x:f>IF(OR($A137="",$M137="Yes",$H137="",$I137=""),"",IF(AND(BY$6&gt;=$H137,BY$6&lt;=$I137),IF(BY$6&lt;$H137+ROUNDUP(($I137-$H137+1)*$L137,0),2,1),""))</x:f>
      </x:c>
      <x:c r="BZ137" s="35" t="str">
        <x:f>IF(OR($A137="",$M137="Yes",$H137="",$I137=""),"",IF(AND(BZ$6&gt;=$H137,BZ$6&lt;=$I137),IF(BZ$6&lt;$H137+ROUNDUP(($I137-$H137+1)*$L137,0),2,1),""))</x:f>
      </x:c>
      <x:c r="CA137" s="35" t="str">
        <x:f>IF(OR($A137="",$M137="Yes",$H137="",$I137=""),"",IF(AND(CA$6&gt;=$H137,CA$6&lt;=$I137),IF(CA$6&lt;$H137+ROUNDUP(($I137-$H137+1)*$L137,0),2,1),""))</x:f>
      </x:c>
    </x:row>
    <x:row r="138" ht="24" customHeight="1">
      <x:c r="A138" s="5"/>
      <x:c r="B138" s="5"/>
      <x:c r="C138" s="5"/>
      <x:c r="D138" s="5"/>
      <x:c r="E138" s="5"/>
      <x:c r="F138" s="5"/>
      <x:c r="G138" s="5"/>
      <x:c r="H138" s="10"/>
      <x:c r="I138" s="10"/>
      <x:c r="J138" s="10"/>
      <x:c r="K138" s="10"/>
      <x:c r="L138" s="11"/>
      <x:c r="M138" s="5"/>
      <x:c r="N138" s="16" t="str">
        <x:f>IF(A138="","",IF(M138="Yes","Cancelled",IF(ISBLANK(L138),"Missing %",IF(L138&gt;=1,"Completed",IF(OR(L138&gt;0,NOT(ISBLANK(J138))),"In progress","Not started")))))</x:f>
      </x:c>
      <x:c r="O138" s="16" t="str">
        <x:f>IF(OR(A138="",N138="Completed",N138="Cancelled"),"",IF(ISBLANK(I138),"Missing deadline",IF(I138&lt;'Dashboard'!$B$5,"Overdue",IF(I138='Dashboard'!$B$5,"Due today",IF(I138&lt;='Dashboard'!$B$5+'Dashboard'!$B$6,"Due soon",IF(AND(N138="Not started",H138&lt;'Dashboard'!$B$5),"Starting late",""))))))</x:f>
      </x:c>
      <x:c r="P138" s="5"/>
      <x:c r="Q138" s="16" t="str">
        <x:f>IF(A138="","",IF(COUNTIFS('Tasks &amp; Gantt'!$A$7:$A$155,A138)&gt;1,"Duplicate task ID",IF(COUNTIFS('Campaigns &amp; Budget'!$A$7:$A$8,B138)&lt;&gt;1,"Unknown campaign",IF(OR(ISBLANK(H138),ISBLANK(I138),E138="",ISBLANK(L138)),"Missing dates / PIC / %",IF(OR(L138&lt;0,L138&gt;1),"Invalid completion",IF(I138&lt;H138,"Deadline before start",IF(AND(NOT(ISBLANK(K138)),L138&lt;&gt;1),"Finish entered but not 100%",IF(AND(NOT(ISBLANK(J138)),NOT(ISBLANK(K138)),K138&lt;J138),"Finish before start",""))))))))</x:f>
      </x:c>
      <x:c r="T138" s="35" t="str">
        <x:f>IF(OR($A138="",$M138="Yes",$H138="",$I138=""),"",IF(AND(T$6&gt;=$H138,T$6&lt;=$I138),IF(T$6&lt;$H138+ROUNDUP(($I138-$H138+1)*$L138,0),2,1),""))</x:f>
      </x:c>
      <x:c r="U138" s="35" t="str">
        <x:f>IF(OR($A138="",$M138="Yes",$H138="",$I138=""),"",IF(AND(U$6&gt;=$H138,U$6&lt;=$I138),IF(U$6&lt;$H138+ROUNDUP(($I138-$H138+1)*$L138,0),2,1),""))</x:f>
      </x:c>
      <x:c r="V138" s="35" t="str">
        <x:f>IF(OR($A138="",$M138="Yes",$H138="",$I138=""),"",IF(AND(V$6&gt;=$H138,V$6&lt;=$I138),IF(V$6&lt;$H138+ROUNDUP(($I138-$H138+1)*$L138,0),2,1),""))</x:f>
      </x:c>
      <x:c r="W138" s="35" t="str">
        <x:f>IF(OR($A138="",$M138="Yes",$H138="",$I138=""),"",IF(AND(W$6&gt;=$H138,W$6&lt;=$I138),IF(W$6&lt;$H138+ROUNDUP(($I138-$H138+1)*$L138,0),2,1),""))</x:f>
      </x:c>
      <x:c r="X138" s="35" t="str">
        <x:f>IF(OR($A138="",$M138="Yes",$H138="",$I138=""),"",IF(AND(X$6&gt;=$H138,X$6&lt;=$I138),IF(X$6&lt;$H138+ROUNDUP(($I138-$H138+1)*$L138,0),2,1),""))</x:f>
      </x:c>
      <x:c r="Y138" s="35" t="str">
        <x:f>IF(OR($A138="",$M138="Yes",$H138="",$I138=""),"",IF(AND(Y$6&gt;=$H138,Y$6&lt;=$I138),IF(Y$6&lt;$H138+ROUNDUP(($I138-$H138+1)*$L138,0),2,1),""))</x:f>
      </x:c>
      <x:c r="Z138" s="35" t="str">
        <x:f>IF(OR($A138="",$M138="Yes",$H138="",$I138=""),"",IF(AND(Z$6&gt;=$H138,Z$6&lt;=$I138),IF(Z$6&lt;$H138+ROUNDUP(($I138-$H138+1)*$L138,0),2,1),""))</x:f>
      </x:c>
      <x:c r="AA138" s="35" t="str">
        <x:f>IF(OR($A138="",$M138="Yes",$H138="",$I138=""),"",IF(AND(AA$6&gt;=$H138,AA$6&lt;=$I138),IF(AA$6&lt;$H138+ROUNDUP(($I138-$H138+1)*$L138,0),2,1),""))</x:f>
      </x:c>
      <x:c r="AB138" s="35" t="str">
        <x:f>IF(OR($A138="",$M138="Yes",$H138="",$I138=""),"",IF(AND(AB$6&gt;=$H138,AB$6&lt;=$I138),IF(AB$6&lt;$H138+ROUNDUP(($I138-$H138+1)*$L138,0),2,1),""))</x:f>
      </x:c>
      <x:c r="AC138" s="35" t="str">
        <x:f>IF(OR($A138="",$M138="Yes",$H138="",$I138=""),"",IF(AND(AC$6&gt;=$H138,AC$6&lt;=$I138),IF(AC$6&lt;$H138+ROUNDUP(($I138-$H138+1)*$L138,0),2,1),""))</x:f>
      </x:c>
      <x:c r="AD138" s="35" t="str">
        <x:f>IF(OR($A138="",$M138="Yes",$H138="",$I138=""),"",IF(AND(AD$6&gt;=$H138,AD$6&lt;=$I138),IF(AD$6&lt;$H138+ROUNDUP(($I138-$H138+1)*$L138,0),2,1),""))</x:f>
      </x:c>
      <x:c r="AE138" s="35" t="str">
        <x:f>IF(OR($A138="",$M138="Yes",$H138="",$I138=""),"",IF(AND(AE$6&gt;=$H138,AE$6&lt;=$I138),IF(AE$6&lt;$H138+ROUNDUP(($I138-$H138+1)*$L138,0),2,1),""))</x:f>
      </x:c>
      <x:c r="AF138" s="35" t="str">
        <x:f>IF(OR($A138="",$M138="Yes",$H138="",$I138=""),"",IF(AND(AF$6&gt;=$H138,AF$6&lt;=$I138),IF(AF$6&lt;$H138+ROUNDUP(($I138-$H138+1)*$L138,0),2,1),""))</x:f>
      </x:c>
      <x:c r="AG138" s="35" t="str">
        <x:f>IF(OR($A138="",$M138="Yes",$H138="",$I138=""),"",IF(AND(AG$6&gt;=$H138,AG$6&lt;=$I138),IF(AG$6&lt;$H138+ROUNDUP(($I138-$H138+1)*$L138,0),2,1),""))</x:f>
      </x:c>
      <x:c r="AH138" s="35" t="str">
        <x:f>IF(OR($A138="",$M138="Yes",$H138="",$I138=""),"",IF(AND(AH$6&gt;=$H138,AH$6&lt;=$I138),IF(AH$6&lt;$H138+ROUNDUP(($I138-$H138+1)*$L138,0),2,1),""))</x:f>
      </x:c>
      <x:c r="AI138" s="35" t="str">
        <x:f>IF(OR($A138="",$M138="Yes",$H138="",$I138=""),"",IF(AND(AI$6&gt;=$H138,AI$6&lt;=$I138),IF(AI$6&lt;$H138+ROUNDUP(($I138-$H138+1)*$L138,0),2,1),""))</x:f>
      </x:c>
      <x:c r="AJ138" s="35" t="str">
        <x:f>IF(OR($A138="",$M138="Yes",$H138="",$I138=""),"",IF(AND(AJ$6&gt;=$H138,AJ$6&lt;=$I138),IF(AJ$6&lt;$H138+ROUNDUP(($I138-$H138+1)*$L138,0),2,1),""))</x:f>
      </x:c>
      <x:c r="AK138" s="35" t="str">
        <x:f>IF(OR($A138="",$M138="Yes",$H138="",$I138=""),"",IF(AND(AK$6&gt;=$H138,AK$6&lt;=$I138),IF(AK$6&lt;$H138+ROUNDUP(($I138-$H138+1)*$L138,0),2,1),""))</x:f>
      </x:c>
      <x:c r="AL138" s="35" t="str">
        <x:f>IF(OR($A138="",$M138="Yes",$H138="",$I138=""),"",IF(AND(AL$6&gt;=$H138,AL$6&lt;=$I138),IF(AL$6&lt;$H138+ROUNDUP(($I138-$H138+1)*$L138,0),2,1),""))</x:f>
      </x:c>
      <x:c r="AM138" s="35" t="str">
        <x:f>IF(OR($A138="",$M138="Yes",$H138="",$I138=""),"",IF(AND(AM$6&gt;=$H138,AM$6&lt;=$I138),IF(AM$6&lt;$H138+ROUNDUP(($I138-$H138+1)*$L138,0),2,1),""))</x:f>
      </x:c>
      <x:c r="AN138" s="35" t="str">
        <x:f>IF(OR($A138="",$M138="Yes",$H138="",$I138=""),"",IF(AND(AN$6&gt;=$H138,AN$6&lt;=$I138),IF(AN$6&lt;$H138+ROUNDUP(($I138-$H138+1)*$L138,0),2,1),""))</x:f>
      </x:c>
      <x:c r="AO138" s="35" t="str">
        <x:f>IF(OR($A138="",$M138="Yes",$H138="",$I138=""),"",IF(AND(AO$6&gt;=$H138,AO$6&lt;=$I138),IF(AO$6&lt;$H138+ROUNDUP(($I138-$H138+1)*$L138,0),2,1),""))</x:f>
      </x:c>
      <x:c r="AP138" s="35" t="str">
        <x:f>IF(OR($A138="",$M138="Yes",$H138="",$I138=""),"",IF(AND(AP$6&gt;=$H138,AP$6&lt;=$I138),IF(AP$6&lt;$H138+ROUNDUP(($I138-$H138+1)*$L138,0),2,1),""))</x:f>
      </x:c>
      <x:c r="AQ138" s="35" t="str">
        <x:f>IF(OR($A138="",$M138="Yes",$H138="",$I138=""),"",IF(AND(AQ$6&gt;=$H138,AQ$6&lt;=$I138),IF(AQ$6&lt;$H138+ROUNDUP(($I138-$H138+1)*$L138,0),2,1),""))</x:f>
      </x:c>
      <x:c r="AR138" s="35" t="str">
        <x:f>IF(OR($A138="",$M138="Yes",$H138="",$I138=""),"",IF(AND(AR$6&gt;=$H138,AR$6&lt;=$I138),IF(AR$6&lt;$H138+ROUNDUP(($I138-$H138+1)*$L138,0),2,1),""))</x:f>
      </x:c>
      <x:c r="AS138" s="35" t="str">
        <x:f>IF(OR($A138="",$M138="Yes",$H138="",$I138=""),"",IF(AND(AS$6&gt;=$H138,AS$6&lt;=$I138),IF(AS$6&lt;$H138+ROUNDUP(($I138-$H138+1)*$L138,0),2,1),""))</x:f>
      </x:c>
      <x:c r="AT138" s="35" t="str">
        <x:f>IF(OR($A138="",$M138="Yes",$H138="",$I138=""),"",IF(AND(AT$6&gt;=$H138,AT$6&lt;=$I138),IF(AT$6&lt;$H138+ROUNDUP(($I138-$H138+1)*$L138,0),2,1),""))</x:f>
      </x:c>
      <x:c r="AU138" s="35" t="str">
        <x:f>IF(OR($A138="",$M138="Yes",$H138="",$I138=""),"",IF(AND(AU$6&gt;=$H138,AU$6&lt;=$I138),IF(AU$6&lt;$H138+ROUNDUP(($I138-$H138+1)*$L138,0),2,1),""))</x:f>
      </x:c>
      <x:c r="AV138" s="35" t="str">
        <x:f>IF(OR($A138="",$M138="Yes",$H138="",$I138=""),"",IF(AND(AV$6&gt;=$H138,AV$6&lt;=$I138),IF(AV$6&lt;$H138+ROUNDUP(($I138-$H138+1)*$L138,0),2,1),""))</x:f>
      </x:c>
      <x:c r="AW138" s="35" t="str">
        <x:f>IF(OR($A138="",$M138="Yes",$H138="",$I138=""),"",IF(AND(AW$6&gt;=$H138,AW$6&lt;=$I138),IF(AW$6&lt;$H138+ROUNDUP(($I138-$H138+1)*$L138,0),2,1),""))</x:f>
      </x:c>
      <x:c r="AX138" s="35" t="str">
        <x:f>IF(OR($A138="",$M138="Yes",$H138="",$I138=""),"",IF(AND(AX$6&gt;=$H138,AX$6&lt;=$I138),IF(AX$6&lt;$H138+ROUNDUP(($I138-$H138+1)*$L138,0),2,1),""))</x:f>
      </x:c>
      <x:c r="AY138" s="35" t="str">
        <x:f>IF(OR($A138="",$M138="Yes",$H138="",$I138=""),"",IF(AND(AY$6&gt;=$H138,AY$6&lt;=$I138),IF(AY$6&lt;$H138+ROUNDUP(($I138-$H138+1)*$L138,0),2,1),""))</x:f>
      </x:c>
      <x:c r="AZ138" s="35" t="str">
        <x:f>IF(OR($A138="",$M138="Yes",$H138="",$I138=""),"",IF(AND(AZ$6&gt;=$H138,AZ$6&lt;=$I138),IF(AZ$6&lt;$H138+ROUNDUP(($I138-$H138+1)*$L138,0),2,1),""))</x:f>
      </x:c>
      <x:c r="BA138" s="35" t="str">
        <x:f>IF(OR($A138="",$M138="Yes",$H138="",$I138=""),"",IF(AND(BA$6&gt;=$H138,BA$6&lt;=$I138),IF(BA$6&lt;$H138+ROUNDUP(($I138-$H138+1)*$L138,0),2,1),""))</x:f>
      </x:c>
      <x:c r="BB138" s="35" t="str">
        <x:f>IF(OR($A138="",$M138="Yes",$H138="",$I138=""),"",IF(AND(BB$6&gt;=$H138,BB$6&lt;=$I138),IF(BB$6&lt;$H138+ROUNDUP(($I138-$H138+1)*$L138,0),2,1),""))</x:f>
      </x:c>
      <x:c r="BC138" s="35" t="str">
        <x:f>IF(OR($A138="",$M138="Yes",$H138="",$I138=""),"",IF(AND(BC$6&gt;=$H138,BC$6&lt;=$I138),IF(BC$6&lt;$H138+ROUNDUP(($I138-$H138+1)*$L138,0),2,1),""))</x:f>
      </x:c>
      <x:c r="BD138" s="35" t="str">
        <x:f>IF(OR($A138="",$M138="Yes",$H138="",$I138=""),"",IF(AND(BD$6&gt;=$H138,BD$6&lt;=$I138),IF(BD$6&lt;$H138+ROUNDUP(($I138-$H138+1)*$L138,0),2,1),""))</x:f>
      </x:c>
      <x:c r="BE138" s="35" t="str">
        <x:f>IF(OR($A138="",$M138="Yes",$H138="",$I138=""),"",IF(AND(BE$6&gt;=$H138,BE$6&lt;=$I138),IF(BE$6&lt;$H138+ROUNDUP(($I138-$H138+1)*$L138,0),2,1),""))</x:f>
      </x:c>
      <x:c r="BF138" s="35" t="str">
        <x:f>IF(OR($A138="",$M138="Yes",$H138="",$I138=""),"",IF(AND(BF$6&gt;=$H138,BF$6&lt;=$I138),IF(BF$6&lt;$H138+ROUNDUP(($I138-$H138+1)*$L138,0),2,1),""))</x:f>
      </x:c>
      <x:c r="BG138" s="35" t="str">
        <x:f>IF(OR($A138="",$M138="Yes",$H138="",$I138=""),"",IF(AND(BG$6&gt;=$H138,BG$6&lt;=$I138),IF(BG$6&lt;$H138+ROUNDUP(($I138-$H138+1)*$L138,0),2,1),""))</x:f>
      </x:c>
      <x:c r="BH138" s="35" t="str">
        <x:f>IF(OR($A138="",$M138="Yes",$H138="",$I138=""),"",IF(AND(BH$6&gt;=$H138,BH$6&lt;=$I138),IF(BH$6&lt;$H138+ROUNDUP(($I138-$H138+1)*$L138,0),2,1),""))</x:f>
      </x:c>
      <x:c r="BI138" s="35" t="str">
        <x:f>IF(OR($A138="",$M138="Yes",$H138="",$I138=""),"",IF(AND(BI$6&gt;=$H138,BI$6&lt;=$I138),IF(BI$6&lt;$H138+ROUNDUP(($I138-$H138+1)*$L138,0),2,1),""))</x:f>
      </x:c>
      <x:c r="BJ138" s="35" t="str">
        <x:f>IF(OR($A138="",$M138="Yes",$H138="",$I138=""),"",IF(AND(BJ$6&gt;=$H138,BJ$6&lt;=$I138),IF(BJ$6&lt;$H138+ROUNDUP(($I138-$H138+1)*$L138,0),2,1),""))</x:f>
      </x:c>
      <x:c r="BK138" s="35" t="str">
        <x:f>IF(OR($A138="",$M138="Yes",$H138="",$I138=""),"",IF(AND(BK$6&gt;=$H138,BK$6&lt;=$I138),IF(BK$6&lt;$H138+ROUNDUP(($I138-$H138+1)*$L138,0),2,1),""))</x:f>
      </x:c>
      <x:c r="BL138" s="35" t="str">
        <x:f>IF(OR($A138="",$M138="Yes",$H138="",$I138=""),"",IF(AND(BL$6&gt;=$H138,BL$6&lt;=$I138),IF(BL$6&lt;$H138+ROUNDUP(($I138-$H138+1)*$L138,0),2,1),""))</x:f>
      </x:c>
      <x:c r="BM138" s="35" t="str">
        <x:f>IF(OR($A138="",$M138="Yes",$H138="",$I138=""),"",IF(AND(BM$6&gt;=$H138,BM$6&lt;=$I138),IF(BM$6&lt;$H138+ROUNDUP(($I138-$H138+1)*$L138,0),2,1),""))</x:f>
      </x:c>
      <x:c r="BN138" s="35" t="str">
        <x:f>IF(OR($A138="",$M138="Yes",$H138="",$I138=""),"",IF(AND(BN$6&gt;=$H138,BN$6&lt;=$I138),IF(BN$6&lt;$H138+ROUNDUP(($I138-$H138+1)*$L138,0),2,1),""))</x:f>
      </x:c>
      <x:c r="BO138" s="35" t="str">
        <x:f>IF(OR($A138="",$M138="Yes",$H138="",$I138=""),"",IF(AND(BO$6&gt;=$H138,BO$6&lt;=$I138),IF(BO$6&lt;$H138+ROUNDUP(($I138-$H138+1)*$L138,0),2,1),""))</x:f>
      </x:c>
      <x:c r="BP138" s="35" t="str">
        <x:f>IF(OR($A138="",$M138="Yes",$H138="",$I138=""),"",IF(AND(BP$6&gt;=$H138,BP$6&lt;=$I138),IF(BP$6&lt;$H138+ROUNDUP(($I138-$H138+1)*$L138,0),2,1),""))</x:f>
      </x:c>
      <x:c r="BQ138" s="35" t="str">
        <x:f>IF(OR($A138="",$M138="Yes",$H138="",$I138=""),"",IF(AND(BQ$6&gt;=$H138,BQ$6&lt;=$I138),IF(BQ$6&lt;$H138+ROUNDUP(($I138-$H138+1)*$L138,0),2,1),""))</x:f>
      </x:c>
      <x:c r="BR138" s="35" t="str">
        <x:f>IF(OR($A138="",$M138="Yes",$H138="",$I138=""),"",IF(AND(BR$6&gt;=$H138,BR$6&lt;=$I138),IF(BR$6&lt;$H138+ROUNDUP(($I138-$H138+1)*$L138,0),2,1),""))</x:f>
      </x:c>
      <x:c r="BS138" s="35" t="str">
        <x:f>IF(OR($A138="",$M138="Yes",$H138="",$I138=""),"",IF(AND(BS$6&gt;=$H138,BS$6&lt;=$I138),IF(BS$6&lt;$H138+ROUNDUP(($I138-$H138+1)*$L138,0),2,1),""))</x:f>
      </x:c>
      <x:c r="BT138" s="35" t="str">
        <x:f>IF(OR($A138="",$M138="Yes",$H138="",$I138=""),"",IF(AND(BT$6&gt;=$H138,BT$6&lt;=$I138),IF(BT$6&lt;$H138+ROUNDUP(($I138-$H138+1)*$L138,0),2,1),""))</x:f>
      </x:c>
      <x:c r="BU138" s="35" t="str">
        <x:f>IF(OR($A138="",$M138="Yes",$H138="",$I138=""),"",IF(AND(BU$6&gt;=$H138,BU$6&lt;=$I138),IF(BU$6&lt;$H138+ROUNDUP(($I138-$H138+1)*$L138,0),2,1),""))</x:f>
      </x:c>
      <x:c r="BV138" s="35" t="str">
        <x:f>IF(OR($A138="",$M138="Yes",$H138="",$I138=""),"",IF(AND(BV$6&gt;=$H138,BV$6&lt;=$I138),IF(BV$6&lt;$H138+ROUNDUP(($I138-$H138+1)*$L138,0),2,1),""))</x:f>
      </x:c>
      <x:c r="BW138" s="35" t="str">
        <x:f>IF(OR($A138="",$M138="Yes",$H138="",$I138=""),"",IF(AND(BW$6&gt;=$H138,BW$6&lt;=$I138),IF(BW$6&lt;$H138+ROUNDUP(($I138-$H138+1)*$L138,0),2,1),""))</x:f>
      </x:c>
      <x:c r="BX138" s="35" t="str">
        <x:f>IF(OR($A138="",$M138="Yes",$H138="",$I138=""),"",IF(AND(BX$6&gt;=$H138,BX$6&lt;=$I138),IF(BX$6&lt;$H138+ROUNDUP(($I138-$H138+1)*$L138,0),2,1),""))</x:f>
      </x:c>
      <x:c r="BY138" s="35" t="str">
        <x:f>IF(OR($A138="",$M138="Yes",$H138="",$I138=""),"",IF(AND(BY$6&gt;=$H138,BY$6&lt;=$I138),IF(BY$6&lt;$H138+ROUNDUP(($I138-$H138+1)*$L138,0),2,1),""))</x:f>
      </x:c>
      <x:c r="BZ138" s="35" t="str">
        <x:f>IF(OR($A138="",$M138="Yes",$H138="",$I138=""),"",IF(AND(BZ$6&gt;=$H138,BZ$6&lt;=$I138),IF(BZ$6&lt;$H138+ROUNDUP(($I138-$H138+1)*$L138,0),2,1),""))</x:f>
      </x:c>
      <x:c r="CA138" s="35" t="str">
        <x:f>IF(OR($A138="",$M138="Yes",$H138="",$I138=""),"",IF(AND(CA$6&gt;=$H138,CA$6&lt;=$I138),IF(CA$6&lt;$H138+ROUNDUP(($I138-$H138+1)*$L138,0),2,1),""))</x:f>
      </x:c>
    </x:row>
    <x:row r="139" ht="24" customHeight="1">
      <x:c r="A139" s="5"/>
      <x:c r="B139" s="5"/>
      <x:c r="C139" s="5"/>
      <x:c r="D139" s="5"/>
      <x:c r="E139" s="5"/>
      <x:c r="F139" s="5"/>
      <x:c r="G139" s="5"/>
      <x:c r="H139" s="10"/>
      <x:c r="I139" s="10"/>
      <x:c r="J139" s="10"/>
      <x:c r="K139" s="10"/>
      <x:c r="L139" s="11"/>
      <x:c r="M139" s="5"/>
      <x:c r="N139" s="16" t="str">
        <x:f>IF(A139="","",IF(M139="Yes","Cancelled",IF(ISBLANK(L139),"Missing %",IF(L139&gt;=1,"Completed",IF(OR(L139&gt;0,NOT(ISBLANK(J139))),"In progress","Not started")))))</x:f>
      </x:c>
      <x:c r="O139" s="16" t="str">
        <x:f>IF(OR(A139="",N139="Completed",N139="Cancelled"),"",IF(ISBLANK(I139),"Missing deadline",IF(I139&lt;'Dashboard'!$B$5,"Overdue",IF(I139='Dashboard'!$B$5,"Due today",IF(I139&lt;='Dashboard'!$B$5+'Dashboard'!$B$6,"Due soon",IF(AND(N139="Not started",H139&lt;'Dashboard'!$B$5),"Starting late",""))))))</x:f>
      </x:c>
      <x:c r="P139" s="5"/>
      <x:c r="Q139" s="16" t="str">
        <x:f>IF(A139="","",IF(COUNTIFS('Tasks &amp; Gantt'!$A$7:$A$155,A139)&gt;1,"Duplicate task ID",IF(COUNTIFS('Campaigns &amp; Budget'!$A$7:$A$8,B139)&lt;&gt;1,"Unknown campaign",IF(OR(ISBLANK(H139),ISBLANK(I139),E139="",ISBLANK(L139)),"Missing dates / PIC / %",IF(OR(L139&lt;0,L139&gt;1),"Invalid completion",IF(I139&lt;H139,"Deadline before start",IF(AND(NOT(ISBLANK(K139)),L139&lt;&gt;1),"Finish entered but not 100%",IF(AND(NOT(ISBLANK(J139)),NOT(ISBLANK(K139)),K139&lt;J139),"Finish before start",""))))))))</x:f>
      </x:c>
      <x:c r="T139" s="35" t="str">
        <x:f>IF(OR($A139="",$M139="Yes",$H139="",$I139=""),"",IF(AND(T$6&gt;=$H139,T$6&lt;=$I139),IF(T$6&lt;$H139+ROUNDUP(($I139-$H139+1)*$L139,0),2,1),""))</x:f>
      </x:c>
      <x:c r="U139" s="35" t="str">
        <x:f>IF(OR($A139="",$M139="Yes",$H139="",$I139=""),"",IF(AND(U$6&gt;=$H139,U$6&lt;=$I139),IF(U$6&lt;$H139+ROUNDUP(($I139-$H139+1)*$L139,0),2,1),""))</x:f>
      </x:c>
      <x:c r="V139" s="35" t="str">
        <x:f>IF(OR($A139="",$M139="Yes",$H139="",$I139=""),"",IF(AND(V$6&gt;=$H139,V$6&lt;=$I139),IF(V$6&lt;$H139+ROUNDUP(($I139-$H139+1)*$L139,0),2,1),""))</x:f>
      </x:c>
      <x:c r="W139" s="35" t="str">
        <x:f>IF(OR($A139="",$M139="Yes",$H139="",$I139=""),"",IF(AND(W$6&gt;=$H139,W$6&lt;=$I139),IF(W$6&lt;$H139+ROUNDUP(($I139-$H139+1)*$L139,0),2,1),""))</x:f>
      </x:c>
      <x:c r="X139" s="35" t="str">
        <x:f>IF(OR($A139="",$M139="Yes",$H139="",$I139=""),"",IF(AND(X$6&gt;=$H139,X$6&lt;=$I139),IF(X$6&lt;$H139+ROUNDUP(($I139-$H139+1)*$L139,0),2,1),""))</x:f>
      </x:c>
      <x:c r="Y139" s="35" t="str">
        <x:f>IF(OR($A139="",$M139="Yes",$H139="",$I139=""),"",IF(AND(Y$6&gt;=$H139,Y$6&lt;=$I139),IF(Y$6&lt;$H139+ROUNDUP(($I139-$H139+1)*$L139,0),2,1),""))</x:f>
      </x:c>
      <x:c r="Z139" s="35" t="str">
        <x:f>IF(OR($A139="",$M139="Yes",$H139="",$I139=""),"",IF(AND(Z$6&gt;=$H139,Z$6&lt;=$I139),IF(Z$6&lt;$H139+ROUNDUP(($I139-$H139+1)*$L139,0),2,1),""))</x:f>
      </x:c>
      <x:c r="AA139" s="35" t="str">
        <x:f>IF(OR($A139="",$M139="Yes",$H139="",$I139=""),"",IF(AND(AA$6&gt;=$H139,AA$6&lt;=$I139),IF(AA$6&lt;$H139+ROUNDUP(($I139-$H139+1)*$L139,0),2,1),""))</x:f>
      </x:c>
      <x:c r="AB139" s="35" t="str">
        <x:f>IF(OR($A139="",$M139="Yes",$H139="",$I139=""),"",IF(AND(AB$6&gt;=$H139,AB$6&lt;=$I139),IF(AB$6&lt;$H139+ROUNDUP(($I139-$H139+1)*$L139,0),2,1),""))</x:f>
      </x:c>
      <x:c r="AC139" s="35" t="str">
        <x:f>IF(OR($A139="",$M139="Yes",$H139="",$I139=""),"",IF(AND(AC$6&gt;=$H139,AC$6&lt;=$I139),IF(AC$6&lt;$H139+ROUNDUP(($I139-$H139+1)*$L139,0),2,1),""))</x:f>
      </x:c>
      <x:c r="AD139" s="35" t="str">
        <x:f>IF(OR($A139="",$M139="Yes",$H139="",$I139=""),"",IF(AND(AD$6&gt;=$H139,AD$6&lt;=$I139),IF(AD$6&lt;$H139+ROUNDUP(($I139-$H139+1)*$L139,0),2,1),""))</x:f>
      </x:c>
      <x:c r="AE139" s="35" t="str">
        <x:f>IF(OR($A139="",$M139="Yes",$H139="",$I139=""),"",IF(AND(AE$6&gt;=$H139,AE$6&lt;=$I139),IF(AE$6&lt;$H139+ROUNDUP(($I139-$H139+1)*$L139,0),2,1),""))</x:f>
      </x:c>
      <x:c r="AF139" s="35" t="str">
        <x:f>IF(OR($A139="",$M139="Yes",$H139="",$I139=""),"",IF(AND(AF$6&gt;=$H139,AF$6&lt;=$I139),IF(AF$6&lt;$H139+ROUNDUP(($I139-$H139+1)*$L139,0),2,1),""))</x:f>
      </x:c>
      <x:c r="AG139" s="35" t="str">
        <x:f>IF(OR($A139="",$M139="Yes",$H139="",$I139=""),"",IF(AND(AG$6&gt;=$H139,AG$6&lt;=$I139),IF(AG$6&lt;$H139+ROUNDUP(($I139-$H139+1)*$L139,0),2,1),""))</x:f>
      </x:c>
      <x:c r="AH139" s="35" t="str">
        <x:f>IF(OR($A139="",$M139="Yes",$H139="",$I139=""),"",IF(AND(AH$6&gt;=$H139,AH$6&lt;=$I139),IF(AH$6&lt;$H139+ROUNDUP(($I139-$H139+1)*$L139,0),2,1),""))</x:f>
      </x:c>
      <x:c r="AI139" s="35" t="str">
        <x:f>IF(OR($A139="",$M139="Yes",$H139="",$I139=""),"",IF(AND(AI$6&gt;=$H139,AI$6&lt;=$I139),IF(AI$6&lt;$H139+ROUNDUP(($I139-$H139+1)*$L139,0),2,1),""))</x:f>
      </x:c>
      <x:c r="AJ139" s="35" t="str">
        <x:f>IF(OR($A139="",$M139="Yes",$H139="",$I139=""),"",IF(AND(AJ$6&gt;=$H139,AJ$6&lt;=$I139),IF(AJ$6&lt;$H139+ROUNDUP(($I139-$H139+1)*$L139,0),2,1),""))</x:f>
      </x:c>
      <x:c r="AK139" s="35" t="str">
        <x:f>IF(OR($A139="",$M139="Yes",$H139="",$I139=""),"",IF(AND(AK$6&gt;=$H139,AK$6&lt;=$I139),IF(AK$6&lt;$H139+ROUNDUP(($I139-$H139+1)*$L139,0),2,1),""))</x:f>
      </x:c>
      <x:c r="AL139" s="35" t="str">
        <x:f>IF(OR($A139="",$M139="Yes",$H139="",$I139=""),"",IF(AND(AL$6&gt;=$H139,AL$6&lt;=$I139),IF(AL$6&lt;$H139+ROUNDUP(($I139-$H139+1)*$L139,0),2,1),""))</x:f>
      </x:c>
      <x:c r="AM139" s="35" t="str">
        <x:f>IF(OR($A139="",$M139="Yes",$H139="",$I139=""),"",IF(AND(AM$6&gt;=$H139,AM$6&lt;=$I139),IF(AM$6&lt;$H139+ROUNDUP(($I139-$H139+1)*$L139,0),2,1),""))</x:f>
      </x:c>
      <x:c r="AN139" s="35" t="str">
        <x:f>IF(OR($A139="",$M139="Yes",$H139="",$I139=""),"",IF(AND(AN$6&gt;=$H139,AN$6&lt;=$I139),IF(AN$6&lt;$H139+ROUNDUP(($I139-$H139+1)*$L139,0),2,1),""))</x:f>
      </x:c>
      <x:c r="AO139" s="35" t="str">
        <x:f>IF(OR($A139="",$M139="Yes",$H139="",$I139=""),"",IF(AND(AO$6&gt;=$H139,AO$6&lt;=$I139),IF(AO$6&lt;$H139+ROUNDUP(($I139-$H139+1)*$L139,0),2,1),""))</x:f>
      </x:c>
      <x:c r="AP139" s="35" t="str">
        <x:f>IF(OR($A139="",$M139="Yes",$H139="",$I139=""),"",IF(AND(AP$6&gt;=$H139,AP$6&lt;=$I139),IF(AP$6&lt;$H139+ROUNDUP(($I139-$H139+1)*$L139,0),2,1),""))</x:f>
      </x:c>
      <x:c r="AQ139" s="35" t="str">
        <x:f>IF(OR($A139="",$M139="Yes",$H139="",$I139=""),"",IF(AND(AQ$6&gt;=$H139,AQ$6&lt;=$I139),IF(AQ$6&lt;$H139+ROUNDUP(($I139-$H139+1)*$L139,0),2,1),""))</x:f>
      </x:c>
      <x:c r="AR139" s="35" t="str">
        <x:f>IF(OR($A139="",$M139="Yes",$H139="",$I139=""),"",IF(AND(AR$6&gt;=$H139,AR$6&lt;=$I139),IF(AR$6&lt;$H139+ROUNDUP(($I139-$H139+1)*$L139,0),2,1),""))</x:f>
      </x:c>
      <x:c r="AS139" s="35" t="str">
        <x:f>IF(OR($A139="",$M139="Yes",$H139="",$I139=""),"",IF(AND(AS$6&gt;=$H139,AS$6&lt;=$I139),IF(AS$6&lt;$H139+ROUNDUP(($I139-$H139+1)*$L139,0),2,1),""))</x:f>
      </x:c>
      <x:c r="AT139" s="35" t="str">
        <x:f>IF(OR($A139="",$M139="Yes",$H139="",$I139=""),"",IF(AND(AT$6&gt;=$H139,AT$6&lt;=$I139),IF(AT$6&lt;$H139+ROUNDUP(($I139-$H139+1)*$L139,0),2,1),""))</x:f>
      </x:c>
      <x:c r="AU139" s="35" t="str">
        <x:f>IF(OR($A139="",$M139="Yes",$H139="",$I139=""),"",IF(AND(AU$6&gt;=$H139,AU$6&lt;=$I139),IF(AU$6&lt;$H139+ROUNDUP(($I139-$H139+1)*$L139,0),2,1),""))</x:f>
      </x:c>
      <x:c r="AV139" s="35" t="str">
        <x:f>IF(OR($A139="",$M139="Yes",$H139="",$I139=""),"",IF(AND(AV$6&gt;=$H139,AV$6&lt;=$I139),IF(AV$6&lt;$H139+ROUNDUP(($I139-$H139+1)*$L139,0),2,1),""))</x:f>
      </x:c>
      <x:c r="AW139" s="35" t="str">
        <x:f>IF(OR($A139="",$M139="Yes",$H139="",$I139=""),"",IF(AND(AW$6&gt;=$H139,AW$6&lt;=$I139),IF(AW$6&lt;$H139+ROUNDUP(($I139-$H139+1)*$L139,0),2,1),""))</x:f>
      </x:c>
      <x:c r="AX139" s="35" t="str">
        <x:f>IF(OR($A139="",$M139="Yes",$H139="",$I139=""),"",IF(AND(AX$6&gt;=$H139,AX$6&lt;=$I139),IF(AX$6&lt;$H139+ROUNDUP(($I139-$H139+1)*$L139,0),2,1),""))</x:f>
      </x:c>
      <x:c r="AY139" s="35" t="str">
        <x:f>IF(OR($A139="",$M139="Yes",$H139="",$I139=""),"",IF(AND(AY$6&gt;=$H139,AY$6&lt;=$I139),IF(AY$6&lt;$H139+ROUNDUP(($I139-$H139+1)*$L139,0),2,1),""))</x:f>
      </x:c>
      <x:c r="AZ139" s="35" t="str">
        <x:f>IF(OR($A139="",$M139="Yes",$H139="",$I139=""),"",IF(AND(AZ$6&gt;=$H139,AZ$6&lt;=$I139),IF(AZ$6&lt;$H139+ROUNDUP(($I139-$H139+1)*$L139,0),2,1),""))</x:f>
      </x:c>
      <x:c r="BA139" s="35" t="str">
        <x:f>IF(OR($A139="",$M139="Yes",$H139="",$I139=""),"",IF(AND(BA$6&gt;=$H139,BA$6&lt;=$I139),IF(BA$6&lt;$H139+ROUNDUP(($I139-$H139+1)*$L139,0),2,1),""))</x:f>
      </x:c>
      <x:c r="BB139" s="35" t="str">
        <x:f>IF(OR($A139="",$M139="Yes",$H139="",$I139=""),"",IF(AND(BB$6&gt;=$H139,BB$6&lt;=$I139),IF(BB$6&lt;$H139+ROUNDUP(($I139-$H139+1)*$L139,0),2,1),""))</x:f>
      </x:c>
      <x:c r="BC139" s="35" t="str">
        <x:f>IF(OR($A139="",$M139="Yes",$H139="",$I139=""),"",IF(AND(BC$6&gt;=$H139,BC$6&lt;=$I139),IF(BC$6&lt;$H139+ROUNDUP(($I139-$H139+1)*$L139,0),2,1),""))</x:f>
      </x:c>
      <x:c r="BD139" s="35" t="str">
        <x:f>IF(OR($A139="",$M139="Yes",$H139="",$I139=""),"",IF(AND(BD$6&gt;=$H139,BD$6&lt;=$I139),IF(BD$6&lt;$H139+ROUNDUP(($I139-$H139+1)*$L139,0),2,1),""))</x:f>
      </x:c>
      <x:c r="BE139" s="35" t="str">
        <x:f>IF(OR($A139="",$M139="Yes",$H139="",$I139=""),"",IF(AND(BE$6&gt;=$H139,BE$6&lt;=$I139),IF(BE$6&lt;$H139+ROUNDUP(($I139-$H139+1)*$L139,0),2,1),""))</x:f>
      </x:c>
      <x:c r="BF139" s="35" t="str">
        <x:f>IF(OR($A139="",$M139="Yes",$H139="",$I139=""),"",IF(AND(BF$6&gt;=$H139,BF$6&lt;=$I139),IF(BF$6&lt;$H139+ROUNDUP(($I139-$H139+1)*$L139,0),2,1),""))</x:f>
      </x:c>
      <x:c r="BG139" s="35" t="str">
        <x:f>IF(OR($A139="",$M139="Yes",$H139="",$I139=""),"",IF(AND(BG$6&gt;=$H139,BG$6&lt;=$I139),IF(BG$6&lt;$H139+ROUNDUP(($I139-$H139+1)*$L139,0),2,1),""))</x:f>
      </x:c>
      <x:c r="BH139" s="35" t="str">
        <x:f>IF(OR($A139="",$M139="Yes",$H139="",$I139=""),"",IF(AND(BH$6&gt;=$H139,BH$6&lt;=$I139),IF(BH$6&lt;$H139+ROUNDUP(($I139-$H139+1)*$L139,0),2,1),""))</x:f>
      </x:c>
      <x:c r="BI139" s="35" t="str">
        <x:f>IF(OR($A139="",$M139="Yes",$H139="",$I139=""),"",IF(AND(BI$6&gt;=$H139,BI$6&lt;=$I139),IF(BI$6&lt;$H139+ROUNDUP(($I139-$H139+1)*$L139,0),2,1),""))</x:f>
      </x:c>
      <x:c r="BJ139" s="35" t="str">
        <x:f>IF(OR($A139="",$M139="Yes",$H139="",$I139=""),"",IF(AND(BJ$6&gt;=$H139,BJ$6&lt;=$I139),IF(BJ$6&lt;$H139+ROUNDUP(($I139-$H139+1)*$L139,0),2,1),""))</x:f>
      </x:c>
      <x:c r="BK139" s="35" t="str">
        <x:f>IF(OR($A139="",$M139="Yes",$H139="",$I139=""),"",IF(AND(BK$6&gt;=$H139,BK$6&lt;=$I139),IF(BK$6&lt;$H139+ROUNDUP(($I139-$H139+1)*$L139,0),2,1),""))</x:f>
      </x:c>
      <x:c r="BL139" s="35" t="str">
        <x:f>IF(OR($A139="",$M139="Yes",$H139="",$I139=""),"",IF(AND(BL$6&gt;=$H139,BL$6&lt;=$I139),IF(BL$6&lt;$H139+ROUNDUP(($I139-$H139+1)*$L139,0),2,1),""))</x:f>
      </x:c>
      <x:c r="BM139" s="35" t="str">
        <x:f>IF(OR($A139="",$M139="Yes",$H139="",$I139=""),"",IF(AND(BM$6&gt;=$H139,BM$6&lt;=$I139),IF(BM$6&lt;$H139+ROUNDUP(($I139-$H139+1)*$L139,0),2,1),""))</x:f>
      </x:c>
      <x:c r="BN139" s="35" t="str">
        <x:f>IF(OR($A139="",$M139="Yes",$H139="",$I139=""),"",IF(AND(BN$6&gt;=$H139,BN$6&lt;=$I139),IF(BN$6&lt;$H139+ROUNDUP(($I139-$H139+1)*$L139,0),2,1),""))</x:f>
      </x:c>
      <x:c r="BO139" s="35" t="str">
        <x:f>IF(OR($A139="",$M139="Yes",$H139="",$I139=""),"",IF(AND(BO$6&gt;=$H139,BO$6&lt;=$I139),IF(BO$6&lt;$H139+ROUNDUP(($I139-$H139+1)*$L139,0),2,1),""))</x:f>
      </x:c>
      <x:c r="BP139" s="35" t="str">
        <x:f>IF(OR($A139="",$M139="Yes",$H139="",$I139=""),"",IF(AND(BP$6&gt;=$H139,BP$6&lt;=$I139),IF(BP$6&lt;$H139+ROUNDUP(($I139-$H139+1)*$L139,0),2,1),""))</x:f>
      </x:c>
      <x:c r="BQ139" s="35" t="str">
        <x:f>IF(OR($A139="",$M139="Yes",$H139="",$I139=""),"",IF(AND(BQ$6&gt;=$H139,BQ$6&lt;=$I139),IF(BQ$6&lt;$H139+ROUNDUP(($I139-$H139+1)*$L139,0),2,1),""))</x:f>
      </x:c>
      <x:c r="BR139" s="35" t="str">
        <x:f>IF(OR($A139="",$M139="Yes",$H139="",$I139=""),"",IF(AND(BR$6&gt;=$H139,BR$6&lt;=$I139),IF(BR$6&lt;$H139+ROUNDUP(($I139-$H139+1)*$L139,0),2,1),""))</x:f>
      </x:c>
      <x:c r="BS139" s="35" t="str">
        <x:f>IF(OR($A139="",$M139="Yes",$H139="",$I139=""),"",IF(AND(BS$6&gt;=$H139,BS$6&lt;=$I139),IF(BS$6&lt;$H139+ROUNDUP(($I139-$H139+1)*$L139,0),2,1),""))</x:f>
      </x:c>
      <x:c r="BT139" s="35" t="str">
        <x:f>IF(OR($A139="",$M139="Yes",$H139="",$I139=""),"",IF(AND(BT$6&gt;=$H139,BT$6&lt;=$I139),IF(BT$6&lt;$H139+ROUNDUP(($I139-$H139+1)*$L139,0),2,1),""))</x:f>
      </x:c>
      <x:c r="BU139" s="35" t="str">
        <x:f>IF(OR($A139="",$M139="Yes",$H139="",$I139=""),"",IF(AND(BU$6&gt;=$H139,BU$6&lt;=$I139),IF(BU$6&lt;$H139+ROUNDUP(($I139-$H139+1)*$L139,0),2,1),""))</x:f>
      </x:c>
      <x:c r="BV139" s="35" t="str">
        <x:f>IF(OR($A139="",$M139="Yes",$H139="",$I139=""),"",IF(AND(BV$6&gt;=$H139,BV$6&lt;=$I139),IF(BV$6&lt;$H139+ROUNDUP(($I139-$H139+1)*$L139,0),2,1),""))</x:f>
      </x:c>
      <x:c r="BW139" s="35" t="str">
        <x:f>IF(OR($A139="",$M139="Yes",$H139="",$I139=""),"",IF(AND(BW$6&gt;=$H139,BW$6&lt;=$I139),IF(BW$6&lt;$H139+ROUNDUP(($I139-$H139+1)*$L139,0),2,1),""))</x:f>
      </x:c>
      <x:c r="BX139" s="35" t="str">
        <x:f>IF(OR($A139="",$M139="Yes",$H139="",$I139=""),"",IF(AND(BX$6&gt;=$H139,BX$6&lt;=$I139),IF(BX$6&lt;$H139+ROUNDUP(($I139-$H139+1)*$L139,0),2,1),""))</x:f>
      </x:c>
      <x:c r="BY139" s="35" t="str">
        <x:f>IF(OR($A139="",$M139="Yes",$H139="",$I139=""),"",IF(AND(BY$6&gt;=$H139,BY$6&lt;=$I139),IF(BY$6&lt;$H139+ROUNDUP(($I139-$H139+1)*$L139,0),2,1),""))</x:f>
      </x:c>
      <x:c r="BZ139" s="35" t="str">
        <x:f>IF(OR($A139="",$M139="Yes",$H139="",$I139=""),"",IF(AND(BZ$6&gt;=$H139,BZ$6&lt;=$I139),IF(BZ$6&lt;$H139+ROUNDUP(($I139-$H139+1)*$L139,0),2,1),""))</x:f>
      </x:c>
      <x:c r="CA139" s="35" t="str">
        <x:f>IF(OR($A139="",$M139="Yes",$H139="",$I139=""),"",IF(AND(CA$6&gt;=$H139,CA$6&lt;=$I139),IF(CA$6&lt;$H139+ROUNDUP(($I139-$H139+1)*$L139,0),2,1),""))</x:f>
      </x:c>
    </x:row>
    <x:row r="140" ht="24" customHeight="1">
      <x:c r="A140" s="5"/>
      <x:c r="B140" s="5"/>
      <x:c r="C140" s="5"/>
      <x:c r="D140" s="5"/>
      <x:c r="E140" s="5"/>
      <x:c r="F140" s="5"/>
      <x:c r="G140" s="5"/>
      <x:c r="H140" s="10"/>
      <x:c r="I140" s="10"/>
      <x:c r="J140" s="10"/>
      <x:c r="K140" s="10"/>
      <x:c r="L140" s="11"/>
      <x:c r="M140" s="5"/>
      <x:c r="N140" s="16" t="str">
        <x:f>IF(A140="","",IF(M140="Yes","Cancelled",IF(ISBLANK(L140),"Missing %",IF(L140&gt;=1,"Completed",IF(OR(L140&gt;0,NOT(ISBLANK(J140))),"In progress","Not started")))))</x:f>
      </x:c>
      <x:c r="O140" s="16" t="str">
        <x:f>IF(OR(A140="",N140="Completed",N140="Cancelled"),"",IF(ISBLANK(I140),"Missing deadline",IF(I140&lt;'Dashboard'!$B$5,"Overdue",IF(I140='Dashboard'!$B$5,"Due today",IF(I140&lt;='Dashboard'!$B$5+'Dashboard'!$B$6,"Due soon",IF(AND(N140="Not started",H140&lt;'Dashboard'!$B$5),"Starting late",""))))))</x:f>
      </x:c>
      <x:c r="P140" s="5"/>
      <x:c r="Q140" s="16" t="str">
        <x:f>IF(A140="","",IF(COUNTIFS('Tasks &amp; Gantt'!$A$7:$A$155,A140)&gt;1,"Duplicate task ID",IF(COUNTIFS('Campaigns &amp; Budget'!$A$7:$A$8,B140)&lt;&gt;1,"Unknown campaign",IF(OR(ISBLANK(H140),ISBLANK(I140),E140="",ISBLANK(L140)),"Missing dates / PIC / %",IF(OR(L140&lt;0,L140&gt;1),"Invalid completion",IF(I140&lt;H140,"Deadline before start",IF(AND(NOT(ISBLANK(K140)),L140&lt;&gt;1),"Finish entered but not 100%",IF(AND(NOT(ISBLANK(J140)),NOT(ISBLANK(K140)),K140&lt;J140),"Finish before start",""))))))))</x:f>
      </x:c>
      <x:c r="T140" s="35" t="str">
        <x:f>IF(OR($A140="",$M140="Yes",$H140="",$I140=""),"",IF(AND(T$6&gt;=$H140,T$6&lt;=$I140),IF(T$6&lt;$H140+ROUNDUP(($I140-$H140+1)*$L140,0),2,1),""))</x:f>
      </x:c>
      <x:c r="U140" s="35" t="str">
        <x:f>IF(OR($A140="",$M140="Yes",$H140="",$I140=""),"",IF(AND(U$6&gt;=$H140,U$6&lt;=$I140),IF(U$6&lt;$H140+ROUNDUP(($I140-$H140+1)*$L140,0),2,1),""))</x:f>
      </x:c>
      <x:c r="V140" s="35" t="str">
        <x:f>IF(OR($A140="",$M140="Yes",$H140="",$I140=""),"",IF(AND(V$6&gt;=$H140,V$6&lt;=$I140),IF(V$6&lt;$H140+ROUNDUP(($I140-$H140+1)*$L140,0),2,1),""))</x:f>
      </x:c>
      <x:c r="W140" s="35" t="str">
        <x:f>IF(OR($A140="",$M140="Yes",$H140="",$I140=""),"",IF(AND(W$6&gt;=$H140,W$6&lt;=$I140),IF(W$6&lt;$H140+ROUNDUP(($I140-$H140+1)*$L140,0),2,1),""))</x:f>
      </x:c>
      <x:c r="X140" s="35" t="str">
        <x:f>IF(OR($A140="",$M140="Yes",$H140="",$I140=""),"",IF(AND(X$6&gt;=$H140,X$6&lt;=$I140),IF(X$6&lt;$H140+ROUNDUP(($I140-$H140+1)*$L140,0),2,1),""))</x:f>
      </x:c>
      <x:c r="Y140" s="35" t="str">
        <x:f>IF(OR($A140="",$M140="Yes",$H140="",$I140=""),"",IF(AND(Y$6&gt;=$H140,Y$6&lt;=$I140),IF(Y$6&lt;$H140+ROUNDUP(($I140-$H140+1)*$L140,0),2,1),""))</x:f>
      </x:c>
      <x:c r="Z140" s="35" t="str">
        <x:f>IF(OR($A140="",$M140="Yes",$H140="",$I140=""),"",IF(AND(Z$6&gt;=$H140,Z$6&lt;=$I140),IF(Z$6&lt;$H140+ROUNDUP(($I140-$H140+1)*$L140,0),2,1),""))</x:f>
      </x:c>
      <x:c r="AA140" s="35" t="str">
        <x:f>IF(OR($A140="",$M140="Yes",$H140="",$I140=""),"",IF(AND(AA$6&gt;=$H140,AA$6&lt;=$I140),IF(AA$6&lt;$H140+ROUNDUP(($I140-$H140+1)*$L140,0),2,1),""))</x:f>
      </x:c>
      <x:c r="AB140" s="35" t="str">
        <x:f>IF(OR($A140="",$M140="Yes",$H140="",$I140=""),"",IF(AND(AB$6&gt;=$H140,AB$6&lt;=$I140),IF(AB$6&lt;$H140+ROUNDUP(($I140-$H140+1)*$L140,0),2,1),""))</x:f>
      </x:c>
      <x:c r="AC140" s="35" t="str">
        <x:f>IF(OR($A140="",$M140="Yes",$H140="",$I140=""),"",IF(AND(AC$6&gt;=$H140,AC$6&lt;=$I140),IF(AC$6&lt;$H140+ROUNDUP(($I140-$H140+1)*$L140,0),2,1),""))</x:f>
      </x:c>
      <x:c r="AD140" s="35" t="str">
        <x:f>IF(OR($A140="",$M140="Yes",$H140="",$I140=""),"",IF(AND(AD$6&gt;=$H140,AD$6&lt;=$I140),IF(AD$6&lt;$H140+ROUNDUP(($I140-$H140+1)*$L140,0),2,1),""))</x:f>
      </x:c>
      <x:c r="AE140" s="35" t="str">
        <x:f>IF(OR($A140="",$M140="Yes",$H140="",$I140=""),"",IF(AND(AE$6&gt;=$H140,AE$6&lt;=$I140),IF(AE$6&lt;$H140+ROUNDUP(($I140-$H140+1)*$L140,0),2,1),""))</x:f>
      </x:c>
      <x:c r="AF140" s="35" t="str">
        <x:f>IF(OR($A140="",$M140="Yes",$H140="",$I140=""),"",IF(AND(AF$6&gt;=$H140,AF$6&lt;=$I140),IF(AF$6&lt;$H140+ROUNDUP(($I140-$H140+1)*$L140,0),2,1),""))</x:f>
      </x:c>
      <x:c r="AG140" s="35" t="str">
        <x:f>IF(OR($A140="",$M140="Yes",$H140="",$I140=""),"",IF(AND(AG$6&gt;=$H140,AG$6&lt;=$I140),IF(AG$6&lt;$H140+ROUNDUP(($I140-$H140+1)*$L140,0),2,1),""))</x:f>
      </x:c>
      <x:c r="AH140" s="35" t="str">
        <x:f>IF(OR($A140="",$M140="Yes",$H140="",$I140=""),"",IF(AND(AH$6&gt;=$H140,AH$6&lt;=$I140),IF(AH$6&lt;$H140+ROUNDUP(($I140-$H140+1)*$L140,0),2,1),""))</x:f>
      </x:c>
      <x:c r="AI140" s="35" t="str">
        <x:f>IF(OR($A140="",$M140="Yes",$H140="",$I140=""),"",IF(AND(AI$6&gt;=$H140,AI$6&lt;=$I140),IF(AI$6&lt;$H140+ROUNDUP(($I140-$H140+1)*$L140,0),2,1),""))</x:f>
      </x:c>
      <x:c r="AJ140" s="35" t="str">
        <x:f>IF(OR($A140="",$M140="Yes",$H140="",$I140=""),"",IF(AND(AJ$6&gt;=$H140,AJ$6&lt;=$I140),IF(AJ$6&lt;$H140+ROUNDUP(($I140-$H140+1)*$L140,0),2,1),""))</x:f>
      </x:c>
      <x:c r="AK140" s="35" t="str">
        <x:f>IF(OR($A140="",$M140="Yes",$H140="",$I140=""),"",IF(AND(AK$6&gt;=$H140,AK$6&lt;=$I140),IF(AK$6&lt;$H140+ROUNDUP(($I140-$H140+1)*$L140,0),2,1),""))</x:f>
      </x:c>
      <x:c r="AL140" s="35" t="str">
        <x:f>IF(OR($A140="",$M140="Yes",$H140="",$I140=""),"",IF(AND(AL$6&gt;=$H140,AL$6&lt;=$I140),IF(AL$6&lt;$H140+ROUNDUP(($I140-$H140+1)*$L140,0),2,1),""))</x:f>
      </x:c>
      <x:c r="AM140" s="35" t="str">
        <x:f>IF(OR($A140="",$M140="Yes",$H140="",$I140=""),"",IF(AND(AM$6&gt;=$H140,AM$6&lt;=$I140),IF(AM$6&lt;$H140+ROUNDUP(($I140-$H140+1)*$L140,0),2,1),""))</x:f>
      </x:c>
      <x:c r="AN140" s="35" t="str">
        <x:f>IF(OR($A140="",$M140="Yes",$H140="",$I140=""),"",IF(AND(AN$6&gt;=$H140,AN$6&lt;=$I140),IF(AN$6&lt;$H140+ROUNDUP(($I140-$H140+1)*$L140,0),2,1),""))</x:f>
      </x:c>
      <x:c r="AO140" s="35" t="str">
        <x:f>IF(OR($A140="",$M140="Yes",$H140="",$I140=""),"",IF(AND(AO$6&gt;=$H140,AO$6&lt;=$I140),IF(AO$6&lt;$H140+ROUNDUP(($I140-$H140+1)*$L140,0),2,1),""))</x:f>
      </x:c>
      <x:c r="AP140" s="35" t="str">
        <x:f>IF(OR($A140="",$M140="Yes",$H140="",$I140=""),"",IF(AND(AP$6&gt;=$H140,AP$6&lt;=$I140),IF(AP$6&lt;$H140+ROUNDUP(($I140-$H140+1)*$L140,0),2,1),""))</x:f>
      </x:c>
      <x:c r="AQ140" s="35" t="str">
        <x:f>IF(OR($A140="",$M140="Yes",$H140="",$I140=""),"",IF(AND(AQ$6&gt;=$H140,AQ$6&lt;=$I140),IF(AQ$6&lt;$H140+ROUNDUP(($I140-$H140+1)*$L140,0),2,1),""))</x:f>
      </x:c>
      <x:c r="AR140" s="35" t="str">
        <x:f>IF(OR($A140="",$M140="Yes",$H140="",$I140=""),"",IF(AND(AR$6&gt;=$H140,AR$6&lt;=$I140),IF(AR$6&lt;$H140+ROUNDUP(($I140-$H140+1)*$L140,0),2,1),""))</x:f>
      </x:c>
      <x:c r="AS140" s="35" t="str">
        <x:f>IF(OR($A140="",$M140="Yes",$H140="",$I140=""),"",IF(AND(AS$6&gt;=$H140,AS$6&lt;=$I140),IF(AS$6&lt;$H140+ROUNDUP(($I140-$H140+1)*$L140,0),2,1),""))</x:f>
      </x:c>
      <x:c r="AT140" s="35" t="str">
        <x:f>IF(OR($A140="",$M140="Yes",$H140="",$I140=""),"",IF(AND(AT$6&gt;=$H140,AT$6&lt;=$I140),IF(AT$6&lt;$H140+ROUNDUP(($I140-$H140+1)*$L140,0),2,1),""))</x:f>
      </x:c>
      <x:c r="AU140" s="35" t="str">
        <x:f>IF(OR($A140="",$M140="Yes",$H140="",$I140=""),"",IF(AND(AU$6&gt;=$H140,AU$6&lt;=$I140),IF(AU$6&lt;$H140+ROUNDUP(($I140-$H140+1)*$L140,0),2,1),""))</x:f>
      </x:c>
      <x:c r="AV140" s="35" t="str">
        <x:f>IF(OR($A140="",$M140="Yes",$H140="",$I140=""),"",IF(AND(AV$6&gt;=$H140,AV$6&lt;=$I140),IF(AV$6&lt;$H140+ROUNDUP(($I140-$H140+1)*$L140,0),2,1),""))</x:f>
      </x:c>
      <x:c r="AW140" s="35" t="str">
        <x:f>IF(OR($A140="",$M140="Yes",$H140="",$I140=""),"",IF(AND(AW$6&gt;=$H140,AW$6&lt;=$I140),IF(AW$6&lt;$H140+ROUNDUP(($I140-$H140+1)*$L140,0),2,1),""))</x:f>
      </x:c>
      <x:c r="AX140" s="35" t="str">
        <x:f>IF(OR($A140="",$M140="Yes",$H140="",$I140=""),"",IF(AND(AX$6&gt;=$H140,AX$6&lt;=$I140),IF(AX$6&lt;$H140+ROUNDUP(($I140-$H140+1)*$L140,0),2,1),""))</x:f>
      </x:c>
      <x:c r="AY140" s="35" t="str">
        <x:f>IF(OR($A140="",$M140="Yes",$H140="",$I140=""),"",IF(AND(AY$6&gt;=$H140,AY$6&lt;=$I140),IF(AY$6&lt;$H140+ROUNDUP(($I140-$H140+1)*$L140,0),2,1),""))</x:f>
      </x:c>
      <x:c r="AZ140" s="35" t="str">
        <x:f>IF(OR($A140="",$M140="Yes",$H140="",$I140=""),"",IF(AND(AZ$6&gt;=$H140,AZ$6&lt;=$I140),IF(AZ$6&lt;$H140+ROUNDUP(($I140-$H140+1)*$L140,0),2,1),""))</x:f>
      </x:c>
      <x:c r="BA140" s="35" t="str">
        <x:f>IF(OR($A140="",$M140="Yes",$H140="",$I140=""),"",IF(AND(BA$6&gt;=$H140,BA$6&lt;=$I140),IF(BA$6&lt;$H140+ROUNDUP(($I140-$H140+1)*$L140,0),2,1),""))</x:f>
      </x:c>
      <x:c r="BB140" s="35" t="str">
        <x:f>IF(OR($A140="",$M140="Yes",$H140="",$I140=""),"",IF(AND(BB$6&gt;=$H140,BB$6&lt;=$I140),IF(BB$6&lt;$H140+ROUNDUP(($I140-$H140+1)*$L140,0),2,1),""))</x:f>
      </x:c>
      <x:c r="BC140" s="35" t="str">
        <x:f>IF(OR($A140="",$M140="Yes",$H140="",$I140=""),"",IF(AND(BC$6&gt;=$H140,BC$6&lt;=$I140),IF(BC$6&lt;$H140+ROUNDUP(($I140-$H140+1)*$L140,0),2,1),""))</x:f>
      </x:c>
      <x:c r="BD140" s="35" t="str">
        <x:f>IF(OR($A140="",$M140="Yes",$H140="",$I140=""),"",IF(AND(BD$6&gt;=$H140,BD$6&lt;=$I140),IF(BD$6&lt;$H140+ROUNDUP(($I140-$H140+1)*$L140,0),2,1),""))</x:f>
      </x:c>
      <x:c r="BE140" s="35" t="str">
        <x:f>IF(OR($A140="",$M140="Yes",$H140="",$I140=""),"",IF(AND(BE$6&gt;=$H140,BE$6&lt;=$I140),IF(BE$6&lt;$H140+ROUNDUP(($I140-$H140+1)*$L140,0),2,1),""))</x:f>
      </x:c>
      <x:c r="BF140" s="35" t="str">
        <x:f>IF(OR($A140="",$M140="Yes",$H140="",$I140=""),"",IF(AND(BF$6&gt;=$H140,BF$6&lt;=$I140),IF(BF$6&lt;$H140+ROUNDUP(($I140-$H140+1)*$L140,0),2,1),""))</x:f>
      </x:c>
      <x:c r="BG140" s="35" t="str">
        <x:f>IF(OR($A140="",$M140="Yes",$H140="",$I140=""),"",IF(AND(BG$6&gt;=$H140,BG$6&lt;=$I140),IF(BG$6&lt;$H140+ROUNDUP(($I140-$H140+1)*$L140,0),2,1),""))</x:f>
      </x:c>
      <x:c r="BH140" s="35" t="str">
        <x:f>IF(OR($A140="",$M140="Yes",$H140="",$I140=""),"",IF(AND(BH$6&gt;=$H140,BH$6&lt;=$I140),IF(BH$6&lt;$H140+ROUNDUP(($I140-$H140+1)*$L140,0),2,1),""))</x:f>
      </x:c>
      <x:c r="BI140" s="35" t="str">
        <x:f>IF(OR($A140="",$M140="Yes",$H140="",$I140=""),"",IF(AND(BI$6&gt;=$H140,BI$6&lt;=$I140),IF(BI$6&lt;$H140+ROUNDUP(($I140-$H140+1)*$L140,0),2,1),""))</x:f>
      </x:c>
      <x:c r="BJ140" s="35" t="str">
        <x:f>IF(OR($A140="",$M140="Yes",$H140="",$I140=""),"",IF(AND(BJ$6&gt;=$H140,BJ$6&lt;=$I140),IF(BJ$6&lt;$H140+ROUNDUP(($I140-$H140+1)*$L140,0),2,1),""))</x:f>
      </x:c>
      <x:c r="BK140" s="35" t="str">
        <x:f>IF(OR($A140="",$M140="Yes",$H140="",$I140=""),"",IF(AND(BK$6&gt;=$H140,BK$6&lt;=$I140),IF(BK$6&lt;$H140+ROUNDUP(($I140-$H140+1)*$L140,0),2,1),""))</x:f>
      </x:c>
      <x:c r="BL140" s="35" t="str">
        <x:f>IF(OR($A140="",$M140="Yes",$H140="",$I140=""),"",IF(AND(BL$6&gt;=$H140,BL$6&lt;=$I140),IF(BL$6&lt;$H140+ROUNDUP(($I140-$H140+1)*$L140,0),2,1),""))</x:f>
      </x:c>
      <x:c r="BM140" s="35" t="str">
        <x:f>IF(OR($A140="",$M140="Yes",$H140="",$I140=""),"",IF(AND(BM$6&gt;=$H140,BM$6&lt;=$I140),IF(BM$6&lt;$H140+ROUNDUP(($I140-$H140+1)*$L140,0),2,1),""))</x:f>
      </x:c>
      <x:c r="BN140" s="35" t="str">
        <x:f>IF(OR($A140="",$M140="Yes",$H140="",$I140=""),"",IF(AND(BN$6&gt;=$H140,BN$6&lt;=$I140),IF(BN$6&lt;$H140+ROUNDUP(($I140-$H140+1)*$L140,0),2,1),""))</x:f>
      </x:c>
      <x:c r="BO140" s="35" t="str">
        <x:f>IF(OR($A140="",$M140="Yes",$H140="",$I140=""),"",IF(AND(BO$6&gt;=$H140,BO$6&lt;=$I140),IF(BO$6&lt;$H140+ROUNDUP(($I140-$H140+1)*$L140,0),2,1),""))</x:f>
      </x:c>
      <x:c r="BP140" s="35" t="str">
        <x:f>IF(OR($A140="",$M140="Yes",$H140="",$I140=""),"",IF(AND(BP$6&gt;=$H140,BP$6&lt;=$I140),IF(BP$6&lt;$H140+ROUNDUP(($I140-$H140+1)*$L140,0),2,1),""))</x:f>
      </x:c>
      <x:c r="BQ140" s="35" t="str">
        <x:f>IF(OR($A140="",$M140="Yes",$H140="",$I140=""),"",IF(AND(BQ$6&gt;=$H140,BQ$6&lt;=$I140),IF(BQ$6&lt;$H140+ROUNDUP(($I140-$H140+1)*$L140,0),2,1),""))</x:f>
      </x:c>
      <x:c r="BR140" s="35" t="str">
        <x:f>IF(OR($A140="",$M140="Yes",$H140="",$I140=""),"",IF(AND(BR$6&gt;=$H140,BR$6&lt;=$I140),IF(BR$6&lt;$H140+ROUNDUP(($I140-$H140+1)*$L140,0),2,1),""))</x:f>
      </x:c>
      <x:c r="BS140" s="35" t="str">
        <x:f>IF(OR($A140="",$M140="Yes",$H140="",$I140=""),"",IF(AND(BS$6&gt;=$H140,BS$6&lt;=$I140),IF(BS$6&lt;$H140+ROUNDUP(($I140-$H140+1)*$L140,0),2,1),""))</x:f>
      </x:c>
      <x:c r="BT140" s="35" t="str">
        <x:f>IF(OR($A140="",$M140="Yes",$H140="",$I140=""),"",IF(AND(BT$6&gt;=$H140,BT$6&lt;=$I140),IF(BT$6&lt;$H140+ROUNDUP(($I140-$H140+1)*$L140,0),2,1),""))</x:f>
      </x:c>
      <x:c r="BU140" s="35" t="str">
        <x:f>IF(OR($A140="",$M140="Yes",$H140="",$I140=""),"",IF(AND(BU$6&gt;=$H140,BU$6&lt;=$I140),IF(BU$6&lt;$H140+ROUNDUP(($I140-$H140+1)*$L140,0),2,1),""))</x:f>
      </x:c>
      <x:c r="BV140" s="35" t="str">
        <x:f>IF(OR($A140="",$M140="Yes",$H140="",$I140=""),"",IF(AND(BV$6&gt;=$H140,BV$6&lt;=$I140),IF(BV$6&lt;$H140+ROUNDUP(($I140-$H140+1)*$L140,0),2,1),""))</x:f>
      </x:c>
      <x:c r="BW140" s="35" t="str">
        <x:f>IF(OR($A140="",$M140="Yes",$H140="",$I140=""),"",IF(AND(BW$6&gt;=$H140,BW$6&lt;=$I140),IF(BW$6&lt;$H140+ROUNDUP(($I140-$H140+1)*$L140,0),2,1),""))</x:f>
      </x:c>
      <x:c r="BX140" s="35" t="str">
        <x:f>IF(OR($A140="",$M140="Yes",$H140="",$I140=""),"",IF(AND(BX$6&gt;=$H140,BX$6&lt;=$I140),IF(BX$6&lt;$H140+ROUNDUP(($I140-$H140+1)*$L140,0),2,1),""))</x:f>
      </x:c>
      <x:c r="BY140" s="35" t="str">
        <x:f>IF(OR($A140="",$M140="Yes",$H140="",$I140=""),"",IF(AND(BY$6&gt;=$H140,BY$6&lt;=$I140),IF(BY$6&lt;$H140+ROUNDUP(($I140-$H140+1)*$L140,0),2,1),""))</x:f>
      </x:c>
      <x:c r="BZ140" s="35" t="str">
        <x:f>IF(OR($A140="",$M140="Yes",$H140="",$I140=""),"",IF(AND(BZ$6&gt;=$H140,BZ$6&lt;=$I140),IF(BZ$6&lt;$H140+ROUNDUP(($I140-$H140+1)*$L140,0),2,1),""))</x:f>
      </x:c>
      <x:c r="CA140" s="35" t="str">
        <x:f>IF(OR($A140="",$M140="Yes",$H140="",$I140=""),"",IF(AND(CA$6&gt;=$H140,CA$6&lt;=$I140),IF(CA$6&lt;$H140+ROUNDUP(($I140-$H140+1)*$L140,0),2,1),""))</x:f>
      </x:c>
    </x:row>
    <x:row r="141" ht="24" customHeight="1">
      <x:c r="A141" s="5"/>
      <x:c r="B141" s="5"/>
      <x:c r="C141" s="5"/>
      <x:c r="D141" s="5"/>
      <x:c r="E141" s="5"/>
      <x:c r="F141" s="5"/>
      <x:c r="G141" s="5"/>
      <x:c r="H141" s="10"/>
      <x:c r="I141" s="10"/>
      <x:c r="J141" s="10"/>
      <x:c r="K141" s="10"/>
      <x:c r="L141" s="11"/>
      <x:c r="M141" s="5"/>
      <x:c r="N141" s="16" t="str">
        <x:f>IF(A141="","",IF(M141="Yes","Cancelled",IF(ISBLANK(L141),"Missing %",IF(L141&gt;=1,"Completed",IF(OR(L141&gt;0,NOT(ISBLANK(J141))),"In progress","Not started")))))</x:f>
      </x:c>
      <x:c r="O141" s="16" t="str">
        <x:f>IF(OR(A141="",N141="Completed",N141="Cancelled"),"",IF(ISBLANK(I141),"Missing deadline",IF(I141&lt;'Dashboard'!$B$5,"Overdue",IF(I141='Dashboard'!$B$5,"Due today",IF(I141&lt;='Dashboard'!$B$5+'Dashboard'!$B$6,"Due soon",IF(AND(N141="Not started",H141&lt;'Dashboard'!$B$5),"Starting late",""))))))</x:f>
      </x:c>
      <x:c r="P141" s="5"/>
      <x:c r="Q141" s="16" t="str">
        <x:f>IF(A141="","",IF(COUNTIFS('Tasks &amp; Gantt'!$A$7:$A$155,A141)&gt;1,"Duplicate task ID",IF(COUNTIFS('Campaigns &amp; Budget'!$A$7:$A$8,B141)&lt;&gt;1,"Unknown campaign",IF(OR(ISBLANK(H141),ISBLANK(I141),E141="",ISBLANK(L141)),"Missing dates / PIC / %",IF(OR(L141&lt;0,L141&gt;1),"Invalid completion",IF(I141&lt;H141,"Deadline before start",IF(AND(NOT(ISBLANK(K141)),L141&lt;&gt;1),"Finish entered but not 100%",IF(AND(NOT(ISBLANK(J141)),NOT(ISBLANK(K141)),K141&lt;J141),"Finish before start",""))))))))</x:f>
      </x:c>
      <x:c r="T141" s="35" t="str">
        <x:f>IF(OR($A141="",$M141="Yes",$H141="",$I141=""),"",IF(AND(T$6&gt;=$H141,T$6&lt;=$I141),IF(T$6&lt;$H141+ROUNDUP(($I141-$H141+1)*$L141,0),2,1),""))</x:f>
      </x:c>
      <x:c r="U141" s="35" t="str">
        <x:f>IF(OR($A141="",$M141="Yes",$H141="",$I141=""),"",IF(AND(U$6&gt;=$H141,U$6&lt;=$I141),IF(U$6&lt;$H141+ROUNDUP(($I141-$H141+1)*$L141,0),2,1),""))</x:f>
      </x:c>
      <x:c r="V141" s="35" t="str">
        <x:f>IF(OR($A141="",$M141="Yes",$H141="",$I141=""),"",IF(AND(V$6&gt;=$H141,V$6&lt;=$I141),IF(V$6&lt;$H141+ROUNDUP(($I141-$H141+1)*$L141,0),2,1),""))</x:f>
      </x:c>
      <x:c r="W141" s="35" t="str">
        <x:f>IF(OR($A141="",$M141="Yes",$H141="",$I141=""),"",IF(AND(W$6&gt;=$H141,W$6&lt;=$I141),IF(W$6&lt;$H141+ROUNDUP(($I141-$H141+1)*$L141,0),2,1),""))</x:f>
      </x:c>
      <x:c r="X141" s="35" t="str">
        <x:f>IF(OR($A141="",$M141="Yes",$H141="",$I141=""),"",IF(AND(X$6&gt;=$H141,X$6&lt;=$I141),IF(X$6&lt;$H141+ROUNDUP(($I141-$H141+1)*$L141,0),2,1),""))</x:f>
      </x:c>
      <x:c r="Y141" s="35" t="str">
        <x:f>IF(OR($A141="",$M141="Yes",$H141="",$I141=""),"",IF(AND(Y$6&gt;=$H141,Y$6&lt;=$I141),IF(Y$6&lt;$H141+ROUNDUP(($I141-$H141+1)*$L141,0),2,1),""))</x:f>
      </x:c>
      <x:c r="Z141" s="35" t="str">
        <x:f>IF(OR($A141="",$M141="Yes",$H141="",$I141=""),"",IF(AND(Z$6&gt;=$H141,Z$6&lt;=$I141),IF(Z$6&lt;$H141+ROUNDUP(($I141-$H141+1)*$L141,0),2,1),""))</x:f>
      </x:c>
      <x:c r="AA141" s="35" t="str">
        <x:f>IF(OR($A141="",$M141="Yes",$H141="",$I141=""),"",IF(AND(AA$6&gt;=$H141,AA$6&lt;=$I141),IF(AA$6&lt;$H141+ROUNDUP(($I141-$H141+1)*$L141,0),2,1),""))</x:f>
      </x:c>
      <x:c r="AB141" s="35" t="str">
        <x:f>IF(OR($A141="",$M141="Yes",$H141="",$I141=""),"",IF(AND(AB$6&gt;=$H141,AB$6&lt;=$I141),IF(AB$6&lt;$H141+ROUNDUP(($I141-$H141+1)*$L141,0),2,1),""))</x:f>
      </x:c>
      <x:c r="AC141" s="35" t="str">
        <x:f>IF(OR($A141="",$M141="Yes",$H141="",$I141=""),"",IF(AND(AC$6&gt;=$H141,AC$6&lt;=$I141),IF(AC$6&lt;$H141+ROUNDUP(($I141-$H141+1)*$L141,0),2,1),""))</x:f>
      </x:c>
      <x:c r="AD141" s="35" t="str">
        <x:f>IF(OR($A141="",$M141="Yes",$H141="",$I141=""),"",IF(AND(AD$6&gt;=$H141,AD$6&lt;=$I141),IF(AD$6&lt;$H141+ROUNDUP(($I141-$H141+1)*$L141,0),2,1),""))</x:f>
      </x:c>
      <x:c r="AE141" s="35" t="str">
        <x:f>IF(OR($A141="",$M141="Yes",$H141="",$I141=""),"",IF(AND(AE$6&gt;=$H141,AE$6&lt;=$I141),IF(AE$6&lt;$H141+ROUNDUP(($I141-$H141+1)*$L141,0),2,1),""))</x:f>
      </x:c>
      <x:c r="AF141" s="35" t="str">
        <x:f>IF(OR($A141="",$M141="Yes",$H141="",$I141=""),"",IF(AND(AF$6&gt;=$H141,AF$6&lt;=$I141),IF(AF$6&lt;$H141+ROUNDUP(($I141-$H141+1)*$L141,0),2,1),""))</x:f>
      </x:c>
      <x:c r="AG141" s="35" t="str">
        <x:f>IF(OR($A141="",$M141="Yes",$H141="",$I141=""),"",IF(AND(AG$6&gt;=$H141,AG$6&lt;=$I141),IF(AG$6&lt;$H141+ROUNDUP(($I141-$H141+1)*$L141,0),2,1),""))</x:f>
      </x:c>
      <x:c r="AH141" s="35" t="str">
        <x:f>IF(OR($A141="",$M141="Yes",$H141="",$I141=""),"",IF(AND(AH$6&gt;=$H141,AH$6&lt;=$I141),IF(AH$6&lt;$H141+ROUNDUP(($I141-$H141+1)*$L141,0),2,1),""))</x:f>
      </x:c>
      <x:c r="AI141" s="35" t="str">
        <x:f>IF(OR($A141="",$M141="Yes",$H141="",$I141=""),"",IF(AND(AI$6&gt;=$H141,AI$6&lt;=$I141),IF(AI$6&lt;$H141+ROUNDUP(($I141-$H141+1)*$L141,0),2,1),""))</x:f>
      </x:c>
      <x:c r="AJ141" s="35" t="str">
        <x:f>IF(OR($A141="",$M141="Yes",$H141="",$I141=""),"",IF(AND(AJ$6&gt;=$H141,AJ$6&lt;=$I141),IF(AJ$6&lt;$H141+ROUNDUP(($I141-$H141+1)*$L141,0),2,1),""))</x:f>
      </x:c>
      <x:c r="AK141" s="35" t="str">
        <x:f>IF(OR($A141="",$M141="Yes",$H141="",$I141=""),"",IF(AND(AK$6&gt;=$H141,AK$6&lt;=$I141),IF(AK$6&lt;$H141+ROUNDUP(($I141-$H141+1)*$L141,0),2,1),""))</x:f>
      </x:c>
      <x:c r="AL141" s="35" t="str">
        <x:f>IF(OR($A141="",$M141="Yes",$H141="",$I141=""),"",IF(AND(AL$6&gt;=$H141,AL$6&lt;=$I141),IF(AL$6&lt;$H141+ROUNDUP(($I141-$H141+1)*$L141,0),2,1),""))</x:f>
      </x:c>
      <x:c r="AM141" s="35" t="str">
        <x:f>IF(OR($A141="",$M141="Yes",$H141="",$I141=""),"",IF(AND(AM$6&gt;=$H141,AM$6&lt;=$I141),IF(AM$6&lt;$H141+ROUNDUP(($I141-$H141+1)*$L141,0),2,1),""))</x:f>
      </x:c>
      <x:c r="AN141" s="35" t="str">
        <x:f>IF(OR($A141="",$M141="Yes",$H141="",$I141=""),"",IF(AND(AN$6&gt;=$H141,AN$6&lt;=$I141),IF(AN$6&lt;$H141+ROUNDUP(($I141-$H141+1)*$L141,0),2,1),""))</x:f>
      </x:c>
      <x:c r="AO141" s="35" t="str">
        <x:f>IF(OR($A141="",$M141="Yes",$H141="",$I141=""),"",IF(AND(AO$6&gt;=$H141,AO$6&lt;=$I141),IF(AO$6&lt;$H141+ROUNDUP(($I141-$H141+1)*$L141,0),2,1),""))</x:f>
      </x:c>
      <x:c r="AP141" s="35" t="str">
        <x:f>IF(OR($A141="",$M141="Yes",$H141="",$I141=""),"",IF(AND(AP$6&gt;=$H141,AP$6&lt;=$I141),IF(AP$6&lt;$H141+ROUNDUP(($I141-$H141+1)*$L141,0),2,1),""))</x:f>
      </x:c>
      <x:c r="AQ141" s="35" t="str">
        <x:f>IF(OR($A141="",$M141="Yes",$H141="",$I141=""),"",IF(AND(AQ$6&gt;=$H141,AQ$6&lt;=$I141),IF(AQ$6&lt;$H141+ROUNDUP(($I141-$H141+1)*$L141,0),2,1),""))</x:f>
      </x:c>
      <x:c r="AR141" s="35" t="str">
        <x:f>IF(OR($A141="",$M141="Yes",$H141="",$I141=""),"",IF(AND(AR$6&gt;=$H141,AR$6&lt;=$I141),IF(AR$6&lt;$H141+ROUNDUP(($I141-$H141+1)*$L141,0),2,1),""))</x:f>
      </x:c>
      <x:c r="AS141" s="35" t="str">
        <x:f>IF(OR($A141="",$M141="Yes",$H141="",$I141=""),"",IF(AND(AS$6&gt;=$H141,AS$6&lt;=$I141),IF(AS$6&lt;$H141+ROUNDUP(($I141-$H141+1)*$L141,0),2,1),""))</x:f>
      </x:c>
      <x:c r="AT141" s="35" t="str">
        <x:f>IF(OR($A141="",$M141="Yes",$H141="",$I141=""),"",IF(AND(AT$6&gt;=$H141,AT$6&lt;=$I141),IF(AT$6&lt;$H141+ROUNDUP(($I141-$H141+1)*$L141,0),2,1),""))</x:f>
      </x:c>
      <x:c r="AU141" s="35" t="str">
        <x:f>IF(OR($A141="",$M141="Yes",$H141="",$I141=""),"",IF(AND(AU$6&gt;=$H141,AU$6&lt;=$I141),IF(AU$6&lt;$H141+ROUNDUP(($I141-$H141+1)*$L141,0),2,1),""))</x:f>
      </x:c>
      <x:c r="AV141" s="35" t="str">
        <x:f>IF(OR($A141="",$M141="Yes",$H141="",$I141=""),"",IF(AND(AV$6&gt;=$H141,AV$6&lt;=$I141),IF(AV$6&lt;$H141+ROUNDUP(($I141-$H141+1)*$L141,0),2,1),""))</x:f>
      </x:c>
      <x:c r="AW141" s="35" t="str">
        <x:f>IF(OR($A141="",$M141="Yes",$H141="",$I141=""),"",IF(AND(AW$6&gt;=$H141,AW$6&lt;=$I141),IF(AW$6&lt;$H141+ROUNDUP(($I141-$H141+1)*$L141,0),2,1),""))</x:f>
      </x:c>
      <x:c r="AX141" s="35" t="str">
        <x:f>IF(OR($A141="",$M141="Yes",$H141="",$I141=""),"",IF(AND(AX$6&gt;=$H141,AX$6&lt;=$I141),IF(AX$6&lt;$H141+ROUNDUP(($I141-$H141+1)*$L141,0),2,1),""))</x:f>
      </x:c>
      <x:c r="AY141" s="35" t="str">
        <x:f>IF(OR($A141="",$M141="Yes",$H141="",$I141=""),"",IF(AND(AY$6&gt;=$H141,AY$6&lt;=$I141),IF(AY$6&lt;$H141+ROUNDUP(($I141-$H141+1)*$L141,0),2,1),""))</x:f>
      </x:c>
      <x:c r="AZ141" s="35" t="str">
        <x:f>IF(OR($A141="",$M141="Yes",$H141="",$I141=""),"",IF(AND(AZ$6&gt;=$H141,AZ$6&lt;=$I141),IF(AZ$6&lt;$H141+ROUNDUP(($I141-$H141+1)*$L141,0),2,1),""))</x:f>
      </x:c>
      <x:c r="BA141" s="35" t="str">
        <x:f>IF(OR($A141="",$M141="Yes",$H141="",$I141=""),"",IF(AND(BA$6&gt;=$H141,BA$6&lt;=$I141),IF(BA$6&lt;$H141+ROUNDUP(($I141-$H141+1)*$L141,0),2,1),""))</x:f>
      </x:c>
      <x:c r="BB141" s="35" t="str">
        <x:f>IF(OR($A141="",$M141="Yes",$H141="",$I141=""),"",IF(AND(BB$6&gt;=$H141,BB$6&lt;=$I141),IF(BB$6&lt;$H141+ROUNDUP(($I141-$H141+1)*$L141,0),2,1),""))</x:f>
      </x:c>
      <x:c r="BC141" s="35" t="str">
        <x:f>IF(OR($A141="",$M141="Yes",$H141="",$I141=""),"",IF(AND(BC$6&gt;=$H141,BC$6&lt;=$I141),IF(BC$6&lt;$H141+ROUNDUP(($I141-$H141+1)*$L141,0),2,1),""))</x:f>
      </x:c>
      <x:c r="BD141" s="35" t="str">
        <x:f>IF(OR($A141="",$M141="Yes",$H141="",$I141=""),"",IF(AND(BD$6&gt;=$H141,BD$6&lt;=$I141),IF(BD$6&lt;$H141+ROUNDUP(($I141-$H141+1)*$L141,0),2,1),""))</x:f>
      </x:c>
      <x:c r="BE141" s="35" t="str">
        <x:f>IF(OR($A141="",$M141="Yes",$H141="",$I141=""),"",IF(AND(BE$6&gt;=$H141,BE$6&lt;=$I141),IF(BE$6&lt;$H141+ROUNDUP(($I141-$H141+1)*$L141,0),2,1),""))</x:f>
      </x:c>
      <x:c r="BF141" s="35" t="str">
        <x:f>IF(OR($A141="",$M141="Yes",$H141="",$I141=""),"",IF(AND(BF$6&gt;=$H141,BF$6&lt;=$I141),IF(BF$6&lt;$H141+ROUNDUP(($I141-$H141+1)*$L141,0),2,1),""))</x:f>
      </x:c>
      <x:c r="BG141" s="35" t="str">
        <x:f>IF(OR($A141="",$M141="Yes",$H141="",$I141=""),"",IF(AND(BG$6&gt;=$H141,BG$6&lt;=$I141),IF(BG$6&lt;$H141+ROUNDUP(($I141-$H141+1)*$L141,0),2,1),""))</x:f>
      </x:c>
      <x:c r="BH141" s="35" t="str">
        <x:f>IF(OR($A141="",$M141="Yes",$H141="",$I141=""),"",IF(AND(BH$6&gt;=$H141,BH$6&lt;=$I141),IF(BH$6&lt;$H141+ROUNDUP(($I141-$H141+1)*$L141,0),2,1),""))</x:f>
      </x:c>
      <x:c r="BI141" s="35" t="str">
        <x:f>IF(OR($A141="",$M141="Yes",$H141="",$I141=""),"",IF(AND(BI$6&gt;=$H141,BI$6&lt;=$I141),IF(BI$6&lt;$H141+ROUNDUP(($I141-$H141+1)*$L141,0),2,1),""))</x:f>
      </x:c>
      <x:c r="BJ141" s="35" t="str">
        <x:f>IF(OR($A141="",$M141="Yes",$H141="",$I141=""),"",IF(AND(BJ$6&gt;=$H141,BJ$6&lt;=$I141),IF(BJ$6&lt;$H141+ROUNDUP(($I141-$H141+1)*$L141,0),2,1),""))</x:f>
      </x:c>
      <x:c r="BK141" s="35" t="str">
        <x:f>IF(OR($A141="",$M141="Yes",$H141="",$I141=""),"",IF(AND(BK$6&gt;=$H141,BK$6&lt;=$I141),IF(BK$6&lt;$H141+ROUNDUP(($I141-$H141+1)*$L141,0),2,1),""))</x:f>
      </x:c>
      <x:c r="BL141" s="35" t="str">
        <x:f>IF(OR($A141="",$M141="Yes",$H141="",$I141=""),"",IF(AND(BL$6&gt;=$H141,BL$6&lt;=$I141),IF(BL$6&lt;$H141+ROUNDUP(($I141-$H141+1)*$L141,0),2,1),""))</x:f>
      </x:c>
      <x:c r="BM141" s="35" t="str">
        <x:f>IF(OR($A141="",$M141="Yes",$H141="",$I141=""),"",IF(AND(BM$6&gt;=$H141,BM$6&lt;=$I141),IF(BM$6&lt;$H141+ROUNDUP(($I141-$H141+1)*$L141,0),2,1),""))</x:f>
      </x:c>
      <x:c r="BN141" s="35" t="str">
        <x:f>IF(OR($A141="",$M141="Yes",$H141="",$I141=""),"",IF(AND(BN$6&gt;=$H141,BN$6&lt;=$I141),IF(BN$6&lt;$H141+ROUNDUP(($I141-$H141+1)*$L141,0),2,1),""))</x:f>
      </x:c>
      <x:c r="BO141" s="35" t="str">
        <x:f>IF(OR($A141="",$M141="Yes",$H141="",$I141=""),"",IF(AND(BO$6&gt;=$H141,BO$6&lt;=$I141),IF(BO$6&lt;$H141+ROUNDUP(($I141-$H141+1)*$L141,0),2,1),""))</x:f>
      </x:c>
      <x:c r="BP141" s="35" t="str">
        <x:f>IF(OR($A141="",$M141="Yes",$H141="",$I141=""),"",IF(AND(BP$6&gt;=$H141,BP$6&lt;=$I141),IF(BP$6&lt;$H141+ROUNDUP(($I141-$H141+1)*$L141,0),2,1),""))</x:f>
      </x:c>
      <x:c r="BQ141" s="35" t="str">
        <x:f>IF(OR($A141="",$M141="Yes",$H141="",$I141=""),"",IF(AND(BQ$6&gt;=$H141,BQ$6&lt;=$I141),IF(BQ$6&lt;$H141+ROUNDUP(($I141-$H141+1)*$L141,0),2,1),""))</x:f>
      </x:c>
      <x:c r="BR141" s="35" t="str">
        <x:f>IF(OR($A141="",$M141="Yes",$H141="",$I141=""),"",IF(AND(BR$6&gt;=$H141,BR$6&lt;=$I141),IF(BR$6&lt;$H141+ROUNDUP(($I141-$H141+1)*$L141,0),2,1),""))</x:f>
      </x:c>
      <x:c r="BS141" s="35" t="str">
        <x:f>IF(OR($A141="",$M141="Yes",$H141="",$I141=""),"",IF(AND(BS$6&gt;=$H141,BS$6&lt;=$I141),IF(BS$6&lt;$H141+ROUNDUP(($I141-$H141+1)*$L141,0),2,1),""))</x:f>
      </x:c>
      <x:c r="BT141" s="35" t="str">
        <x:f>IF(OR($A141="",$M141="Yes",$H141="",$I141=""),"",IF(AND(BT$6&gt;=$H141,BT$6&lt;=$I141),IF(BT$6&lt;$H141+ROUNDUP(($I141-$H141+1)*$L141,0),2,1),""))</x:f>
      </x:c>
      <x:c r="BU141" s="35" t="str">
        <x:f>IF(OR($A141="",$M141="Yes",$H141="",$I141=""),"",IF(AND(BU$6&gt;=$H141,BU$6&lt;=$I141),IF(BU$6&lt;$H141+ROUNDUP(($I141-$H141+1)*$L141,0),2,1),""))</x:f>
      </x:c>
      <x:c r="BV141" s="35" t="str">
        <x:f>IF(OR($A141="",$M141="Yes",$H141="",$I141=""),"",IF(AND(BV$6&gt;=$H141,BV$6&lt;=$I141),IF(BV$6&lt;$H141+ROUNDUP(($I141-$H141+1)*$L141,0),2,1),""))</x:f>
      </x:c>
      <x:c r="BW141" s="35" t="str">
        <x:f>IF(OR($A141="",$M141="Yes",$H141="",$I141=""),"",IF(AND(BW$6&gt;=$H141,BW$6&lt;=$I141),IF(BW$6&lt;$H141+ROUNDUP(($I141-$H141+1)*$L141,0),2,1),""))</x:f>
      </x:c>
      <x:c r="BX141" s="35" t="str">
        <x:f>IF(OR($A141="",$M141="Yes",$H141="",$I141=""),"",IF(AND(BX$6&gt;=$H141,BX$6&lt;=$I141),IF(BX$6&lt;$H141+ROUNDUP(($I141-$H141+1)*$L141,0),2,1),""))</x:f>
      </x:c>
      <x:c r="BY141" s="35" t="str">
        <x:f>IF(OR($A141="",$M141="Yes",$H141="",$I141=""),"",IF(AND(BY$6&gt;=$H141,BY$6&lt;=$I141),IF(BY$6&lt;$H141+ROUNDUP(($I141-$H141+1)*$L141,0),2,1),""))</x:f>
      </x:c>
      <x:c r="BZ141" s="35" t="str">
        <x:f>IF(OR($A141="",$M141="Yes",$H141="",$I141=""),"",IF(AND(BZ$6&gt;=$H141,BZ$6&lt;=$I141),IF(BZ$6&lt;$H141+ROUNDUP(($I141-$H141+1)*$L141,0),2,1),""))</x:f>
      </x:c>
      <x:c r="CA141" s="35" t="str">
        <x:f>IF(OR($A141="",$M141="Yes",$H141="",$I141=""),"",IF(AND(CA$6&gt;=$H141,CA$6&lt;=$I141),IF(CA$6&lt;$H141+ROUNDUP(($I141-$H141+1)*$L141,0),2,1),""))</x:f>
      </x:c>
    </x:row>
    <x:row r="142" ht="24" customHeight="1">
      <x:c r="A142" s="5"/>
      <x:c r="B142" s="5"/>
      <x:c r="C142" s="5"/>
      <x:c r="D142" s="5"/>
      <x:c r="E142" s="5"/>
      <x:c r="F142" s="5"/>
      <x:c r="G142" s="5"/>
      <x:c r="H142" s="10"/>
      <x:c r="I142" s="10"/>
      <x:c r="J142" s="10"/>
      <x:c r="K142" s="10"/>
      <x:c r="L142" s="11"/>
      <x:c r="M142" s="5"/>
      <x:c r="N142" s="16" t="str">
        <x:f>IF(A142="","",IF(M142="Yes","Cancelled",IF(ISBLANK(L142),"Missing %",IF(L142&gt;=1,"Completed",IF(OR(L142&gt;0,NOT(ISBLANK(J142))),"In progress","Not started")))))</x:f>
      </x:c>
      <x:c r="O142" s="16" t="str">
        <x:f>IF(OR(A142="",N142="Completed",N142="Cancelled"),"",IF(ISBLANK(I142),"Missing deadline",IF(I142&lt;'Dashboard'!$B$5,"Overdue",IF(I142='Dashboard'!$B$5,"Due today",IF(I142&lt;='Dashboard'!$B$5+'Dashboard'!$B$6,"Due soon",IF(AND(N142="Not started",H142&lt;'Dashboard'!$B$5),"Starting late",""))))))</x:f>
      </x:c>
      <x:c r="P142" s="5"/>
      <x:c r="Q142" s="16" t="str">
        <x:f>IF(A142="","",IF(COUNTIFS('Tasks &amp; Gantt'!$A$7:$A$155,A142)&gt;1,"Duplicate task ID",IF(COUNTIFS('Campaigns &amp; Budget'!$A$7:$A$8,B142)&lt;&gt;1,"Unknown campaign",IF(OR(ISBLANK(H142),ISBLANK(I142),E142="",ISBLANK(L142)),"Missing dates / PIC / %",IF(OR(L142&lt;0,L142&gt;1),"Invalid completion",IF(I142&lt;H142,"Deadline before start",IF(AND(NOT(ISBLANK(K142)),L142&lt;&gt;1),"Finish entered but not 100%",IF(AND(NOT(ISBLANK(J142)),NOT(ISBLANK(K142)),K142&lt;J142),"Finish before start",""))))))))</x:f>
      </x:c>
      <x:c r="T142" s="35" t="str">
        <x:f>IF(OR($A142="",$M142="Yes",$H142="",$I142=""),"",IF(AND(T$6&gt;=$H142,T$6&lt;=$I142),IF(T$6&lt;$H142+ROUNDUP(($I142-$H142+1)*$L142,0),2,1),""))</x:f>
      </x:c>
      <x:c r="U142" s="35" t="str">
        <x:f>IF(OR($A142="",$M142="Yes",$H142="",$I142=""),"",IF(AND(U$6&gt;=$H142,U$6&lt;=$I142),IF(U$6&lt;$H142+ROUNDUP(($I142-$H142+1)*$L142,0),2,1),""))</x:f>
      </x:c>
      <x:c r="V142" s="35" t="str">
        <x:f>IF(OR($A142="",$M142="Yes",$H142="",$I142=""),"",IF(AND(V$6&gt;=$H142,V$6&lt;=$I142),IF(V$6&lt;$H142+ROUNDUP(($I142-$H142+1)*$L142,0),2,1),""))</x:f>
      </x:c>
      <x:c r="W142" s="35" t="str">
        <x:f>IF(OR($A142="",$M142="Yes",$H142="",$I142=""),"",IF(AND(W$6&gt;=$H142,W$6&lt;=$I142),IF(W$6&lt;$H142+ROUNDUP(($I142-$H142+1)*$L142,0),2,1),""))</x:f>
      </x:c>
      <x:c r="X142" s="35" t="str">
        <x:f>IF(OR($A142="",$M142="Yes",$H142="",$I142=""),"",IF(AND(X$6&gt;=$H142,X$6&lt;=$I142),IF(X$6&lt;$H142+ROUNDUP(($I142-$H142+1)*$L142,0),2,1),""))</x:f>
      </x:c>
      <x:c r="Y142" s="35" t="str">
        <x:f>IF(OR($A142="",$M142="Yes",$H142="",$I142=""),"",IF(AND(Y$6&gt;=$H142,Y$6&lt;=$I142),IF(Y$6&lt;$H142+ROUNDUP(($I142-$H142+1)*$L142,0),2,1),""))</x:f>
      </x:c>
      <x:c r="Z142" s="35" t="str">
        <x:f>IF(OR($A142="",$M142="Yes",$H142="",$I142=""),"",IF(AND(Z$6&gt;=$H142,Z$6&lt;=$I142),IF(Z$6&lt;$H142+ROUNDUP(($I142-$H142+1)*$L142,0),2,1),""))</x:f>
      </x:c>
      <x:c r="AA142" s="35" t="str">
        <x:f>IF(OR($A142="",$M142="Yes",$H142="",$I142=""),"",IF(AND(AA$6&gt;=$H142,AA$6&lt;=$I142),IF(AA$6&lt;$H142+ROUNDUP(($I142-$H142+1)*$L142,0),2,1),""))</x:f>
      </x:c>
      <x:c r="AB142" s="35" t="str">
        <x:f>IF(OR($A142="",$M142="Yes",$H142="",$I142=""),"",IF(AND(AB$6&gt;=$H142,AB$6&lt;=$I142),IF(AB$6&lt;$H142+ROUNDUP(($I142-$H142+1)*$L142,0),2,1),""))</x:f>
      </x:c>
      <x:c r="AC142" s="35" t="str">
        <x:f>IF(OR($A142="",$M142="Yes",$H142="",$I142=""),"",IF(AND(AC$6&gt;=$H142,AC$6&lt;=$I142),IF(AC$6&lt;$H142+ROUNDUP(($I142-$H142+1)*$L142,0),2,1),""))</x:f>
      </x:c>
      <x:c r="AD142" s="35" t="str">
        <x:f>IF(OR($A142="",$M142="Yes",$H142="",$I142=""),"",IF(AND(AD$6&gt;=$H142,AD$6&lt;=$I142),IF(AD$6&lt;$H142+ROUNDUP(($I142-$H142+1)*$L142,0),2,1),""))</x:f>
      </x:c>
      <x:c r="AE142" s="35" t="str">
        <x:f>IF(OR($A142="",$M142="Yes",$H142="",$I142=""),"",IF(AND(AE$6&gt;=$H142,AE$6&lt;=$I142),IF(AE$6&lt;$H142+ROUNDUP(($I142-$H142+1)*$L142,0),2,1),""))</x:f>
      </x:c>
      <x:c r="AF142" s="35" t="str">
        <x:f>IF(OR($A142="",$M142="Yes",$H142="",$I142=""),"",IF(AND(AF$6&gt;=$H142,AF$6&lt;=$I142),IF(AF$6&lt;$H142+ROUNDUP(($I142-$H142+1)*$L142,0),2,1),""))</x:f>
      </x:c>
      <x:c r="AG142" s="35" t="str">
        <x:f>IF(OR($A142="",$M142="Yes",$H142="",$I142=""),"",IF(AND(AG$6&gt;=$H142,AG$6&lt;=$I142),IF(AG$6&lt;$H142+ROUNDUP(($I142-$H142+1)*$L142,0),2,1),""))</x:f>
      </x:c>
      <x:c r="AH142" s="35" t="str">
        <x:f>IF(OR($A142="",$M142="Yes",$H142="",$I142=""),"",IF(AND(AH$6&gt;=$H142,AH$6&lt;=$I142),IF(AH$6&lt;$H142+ROUNDUP(($I142-$H142+1)*$L142,0),2,1),""))</x:f>
      </x:c>
      <x:c r="AI142" s="35" t="str">
        <x:f>IF(OR($A142="",$M142="Yes",$H142="",$I142=""),"",IF(AND(AI$6&gt;=$H142,AI$6&lt;=$I142),IF(AI$6&lt;$H142+ROUNDUP(($I142-$H142+1)*$L142,0),2,1),""))</x:f>
      </x:c>
      <x:c r="AJ142" s="35" t="str">
        <x:f>IF(OR($A142="",$M142="Yes",$H142="",$I142=""),"",IF(AND(AJ$6&gt;=$H142,AJ$6&lt;=$I142),IF(AJ$6&lt;$H142+ROUNDUP(($I142-$H142+1)*$L142,0),2,1),""))</x:f>
      </x:c>
      <x:c r="AK142" s="35" t="str">
        <x:f>IF(OR($A142="",$M142="Yes",$H142="",$I142=""),"",IF(AND(AK$6&gt;=$H142,AK$6&lt;=$I142),IF(AK$6&lt;$H142+ROUNDUP(($I142-$H142+1)*$L142,0),2,1),""))</x:f>
      </x:c>
      <x:c r="AL142" s="35" t="str">
        <x:f>IF(OR($A142="",$M142="Yes",$H142="",$I142=""),"",IF(AND(AL$6&gt;=$H142,AL$6&lt;=$I142),IF(AL$6&lt;$H142+ROUNDUP(($I142-$H142+1)*$L142,0),2,1),""))</x:f>
      </x:c>
      <x:c r="AM142" s="35" t="str">
        <x:f>IF(OR($A142="",$M142="Yes",$H142="",$I142=""),"",IF(AND(AM$6&gt;=$H142,AM$6&lt;=$I142),IF(AM$6&lt;$H142+ROUNDUP(($I142-$H142+1)*$L142,0),2,1),""))</x:f>
      </x:c>
      <x:c r="AN142" s="35" t="str">
        <x:f>IF(OR($A142="",$M142="Yes",$H142="",$I142=""),"",IF(AND(AN$6&gt;=$H142,AN$6&lt;=$I142),IF(AN$6&lt;$H142+ROUNDUP(($I142-$H142+1)*$L142,0),2,1),""))</x:f>
      </x:c>
      <x:c r="AO142" s="35" t="str">
        <x:f>IF(OR($A142="",$M142="Yes",$H142="",$I142=""),"",IF(AND(AO$6&gt;=$H142,AO$6&lt;=$I142),IF(AO$6&lt;$H142+ROUNDUP(($I142-$H142+1)*$L142,0),2,1),""))</x:f>
      </x:c>
      <x:c r="AP142" s="35" t="str">
        <x:f>IF(OR($A142="",$M142="Yes",$H142="",$I142=""),"",IF(AND(AP$6&gt;=$H142,AP$6&lt;=$I142),IF(AP$6&lt;$H142+ROUNDUP(($I142-$H142+1)*$L142,0),2,1),""))</x:f>
      </x:c>
      <x:c r="AQ142" s="35" t="str">
        <x:f>IF(OR($A142="",$M142="Yes",$H142="",$I142=""),"",IF(AND(AQ$6&gt;=$H142,AQ$6&lt;=$I142),IF(AQ$6&lt;$H142+ROUNDUP(($I142-$H142+1)*$L142,0),2,1),""))</x:f>
      </x:c>
      <x:c r="AR142" s="35" t="str">
        <x:f>IF(OR($A142="",$M142="Yes",$H142="",$I142=""),"",IF(AND(AR$6&gt;=$H142,AR$6&lt;=$I142),IF(AR$6&lt;$H142+ROUNDUP(($I142-$H142+1)*$L142,0),2,1),""))</x:f>
      </x:c>
      <x:c r="AS142" s="35" t="str">
        <x:f>IF(OR($A142="",$M142="Yes",$H142="",$I142=""),"",IF(AND(AS$6&gt;=$H142,AS$6&lt;=$I142),IF(AS$6&lt;$H142+ROUNDUP(($I142-$H142+1)*$L142,0),2,1),""))</x:f>
      </x:c>
      <x:c r="AT142" s="35" t="str">
        <x:f>IF(OR($A142="",$M142="Yes",$H142="",$I142=""),"",IF(AND(AT$6&gt;=$H142,AT$6&lt;=$I142),IF(AT$6&lt;$H142+ROUNDUP(($I142-$H142+1)*$L142,0),2,1),""))</x:f>
      </x:c>
      <x:c r="AU142" s="35" t="str">
        <x:f>IF(OR($A142="",$M142="Yes",$H142="",$I142=""),"",IF(AND(AU$6&gt;=$H142,AU$6&lt;=$I142),IF(AU$6&lt;$H142+ROUNDUP(($I142-$H142+1)*$L142,0),2,1),""))</x:f>
      </x:c>
      <x:c r="AV142" s="35" t="str">
        <x:f>IF(OR($A142="",$M142="Yes",$H142="",$I142=""),"",IF(AND(AV$6&gt;=$H142,AV$6&lt;=$I142),IF(AV$6&lt;$H142+ROUNDUP(($I142-$H142+1)*$L142,0),2,1),""))</x:f>
      </x:c>
      <x:c r="AW142" s="35" t="str">
        <x:f>IF(OR($A142="",$M142="Yes",$H142="",$I142=""),"",IF(AND(AW$6&gt;=$H142,AW$6&lt;=$I142),IF(AW$6&lt;$H142+ROUNDUP(($I142-$H142+1)*$L142,0),2,1),""))</x:f>
      </x:c>
      <x:c r="AX142" s="35" t="str">
        <x:f>IF(OR($A142="",$M142="Yes",$H142="",$I142=""),"",IF(AND(AX$6&gt;=$H142,AX$6&lt;=$I142),IF(AX$6&lt;$H142+ROUNDUP(($I142-$H142+1)*$L142,0),2,1),""))</x:f>
      </x:c>
      <x:c r="AY142" s="35" t="str">
        <x:f>IF(OR($A142="",$M142="Yes",$H142="",$I142=""),"",IF(AND(AY$6&gt;=$H142,AY$6&lt;=$I142),IF(AY$6&lt;$H142+ROUNDUP(($I142-$H142+1)*$L142,0),2,1),""))</x:f>
      </x:c>
      <x:c r="AZ142" s="35" t="str">
        <x:f>IF(OR($A142="",$M142="Yes",$H142="",$I142=""),"",IF(AND(AZ$6&gt;=$H142,AZ$6&lt;=$I142),IF(AZ$6&lt;$H142+ROUNDUP(($I142-$H142+1)*$L142,0),2,1),""))</x:f>
      </x:c>
      <x:c r="BA142" s="35" t="str">
        <x:f>IF(OR($A142="",$M142="Yes",$H142="",$I142=""),"",IF(AND(BA$6&gt;=$H142,BA$6&lt;=$I142),IF(BA$6&lt;$H142+ROUNDUP(($I142-$H142+1)*$L142,0),2,1),""))</x:f>
      </x:c>
      <x:c r="BB142" s="35" t="str">
        <x:f>IF(OR($A142="",$M142="Yes",$H142="",$I142=""),"",IF(AND(BB$6&gt;=$H142,BB$6&lt;=$I142),IF(BB$6&lt;$H142+ROUNDUP(($I142-$H142+1)*$L142,0),2,1),""))</x:f>
      </x:c>
      <x:c r="BC142" s="35" t="str">
        <x:f>IF(OR($A142="",$M142="Yes",$H142="",$I142=""),"",IF(AND(BC$6&gt;=$H142,BC$6&lt;=$I142),IF(BC$6&lt;$H142+ROUNDUP(($I142-$H142+1)*$L142,0),2,1),""))</x:f>
      </x:c>
      <x:c r="BD142" s="35" t="str">
        <x:f>IF(OR($A142="",$M142="Yes",$H142="",$I142=""),"",IF(AND(BD$6&gt;=$H142,BD$6&lt;=$I142),IF(BD$6&lt;$H142+ROUNDUP(($I142-$H142+1)*$L142,0),2,1),""))</x:f>
      </x:c>
      <x:c r="BE142" s="35" t="str">
        <x:f>IF(OR($A142="",$M142="Yes",$H142="",$I142=""),"",IF(AND(BE$6&gt;=$H142,BE$6&lt;=$I142),IF(BE$6&lt;$H142+ROUNDUP(($I142-$H142+1)*$L142,0),2,1),""))</x:f>
      </x:c>
      <x:c r="BF142" s="35" t="str">
        <x:f>IF(OR($A142="",$M142="Yes",$H142="",$I142=""),"",IF(AND(BF$6&gt;=$H142,BF$6&lt;=$I142),IF(BF$6&lt;$H142+ROUNDUP(($I142-$H142+1)*$L142,0),2,1),""))</x:f>
      </x:c>
      <x:c r="BG142" s="35" t="str">
        <x:f>IF(OR($A142="",$M142="Yes",$H142="",$I142=""),"",IF(AND(BG$6&gt;=$H142,BG$6&lt;=$I142),IF(BG$6&lt;$H142+ROUNDUP(($I142-$H142+1)*$L142,0),2,1),""))</x:f>
      </x:c>
      <x:c r="BH142" s="35" t="str">
        <x:f>IF(OR($A142="",$M142="Yes",$H142="",$I142=""),"",IF(AND(BH$6&gt;=$H142,BH$6&lt;=$I142),IF(BH$6&lt;$H142+ROUNDUP(($I142-$H142+1)*$L142,0),2,1),""))</x:f>
      </x:c>
      <x:c r="BI142" s="35" t="str">
        <x:f>IF(OR($A142="",$M142="Yes",$H142="",$I142=""),"",IF(AND(BI$6&gt;=$H142,BI$6&lt;=$I142),IF(BI$6&lt;$H142+ROUNDUP(($I142-$H142+1)*$L142,0),2,1),""))</x:f>
      </x:c>
      <x:c r="BJ142" s="35" t="str">
        <x:f>IF(OR($A142="",$M142="Yes",$H142="",$I142=""),"",IF(AND(BJ$6&gt;=$H142,BJ$6&lt;=$I142),IF(BJ$6&lt;$H142+ROUNDUP(($I142-$H142+1)*$L142,0),2,1),""))</x:f>
      </x:c>
      <x:c r="BK142" s="35" t="str">
        <x:f>IF(OR($A142="",$M142="Yes",$H142="",$I142=""),"",IF(AND(BK$6&gt;=$H142,BK$6&lt;=$I142),IF(BK$6&lt;$H142+ROUNDUP(($I142-$H142+1)*$L142,0),2,1),""))</x:f>
      </x:c>
      <x:c r="BL142" s="35" t="str">
        <x:f>IF(OR($A142="",$M142="Yes",$H142="",$I142=""),"",IF(AND(BL$6&gt;=$H142,BL$6&lt;=$I142),IF(BL$6&lt;$H142+ROUNDUP(($I142-$H142+1)*$L142,0),2,1),""))</x:f>
      </x:c>
      <x:c r="BM142" s="35" t="str">
        <x:f>IF(OR($A142="",$M142="Yes",$H142="",$I142=""),"",IF(AND(BM$6&gt;=$H142,BM$6&lt;=$I142),IF(BM$6&lt;$H142+ROUNDUP(($I142-$H142+1)*$L142,0),2,1),""))</x:f>
      </x:c>
      <x:c r="BN142" s="35" t="str">
        <x:f>IF(OR($A142="",$M142="Yes",$H142="",$I142=""),"",IF(AND(BN$6&gt;=$H142,BN$6&lt;=$I142),IF(BN$6&lt;$H142+ROUNDUP(($I142-$H142+1)*$L142,0),2,1),""))</x:f>
      </x:c>
      <x:c r="BO142" s="35" t="str">
        <x:f>IF(OR($A142="",$M142="Yes",$H142="",$I142=""),"",IF(AND(BO$6&gt;=$H142,BO$6&lt;=$I142),IF(BO$6&lt;$H142+ROUNDUP(($I142-$H142+1)*$L142,0),2,1),""))</x:f>
      </x:c>
      <x:c r="BP142" s="35" t="str">
        <x:f>IF(OR($A142="",$M142="Yes",$H142="",$I142=""),"",IF(AND(BP$6&gt;=$H142,BP$6&lt;=$I142),IF(BP$6&lt;$H142+ROUNDUP(($I142-$H142+1)*$L142,0),2,1),""))</x:f>
      </x:c>
      <x:c r="BQ142" s="35" t="str">
        <x:f>IF(OR($A142="",$M142="Yes",$H142="",$I142=""),"",IF(AND(BQ$6&gt;=$H142,BQ$6&lt;=$I142),IF(BQ$6&lt;$H142+ROUNDUP(($I142-$H142+1)*$L142,0),2,1),""))</x:f>
      </x:c>
      <x:c r="BR142" s="35" t="str">
        <x:f>IF(OR($A142="",$M142="Yes",$H142="",$I142=""),"",IF(AND(BR$6&gt;=$H142,BR$6&lt;=$I142),IF(BR$6&lt;$H142+ROUNDUP(($I142-$H142+1)*$L142,0),2,1),""))</x:f>
      </x:c>
      <x:c r="BS142" s="35" t="str">
        <x:f>IF(OR($A142="",$M142="Yes",$H142="",$I142=""),"",IF(AND(BS$6&gt;=$H142,BS$6&lt;=$I142),IF(BS$6&lt;$H142+ROUNDUP(($I142-$H142+1)*$L142,0),2,1),""))</x:f>
      </x:c>
      <x:c r="BT142" s="35" t="str">
        <x:f>IF(OR($A142="",$M142="Yes",$H142="",$I142=""),"",IF(AND(BT$6&gt;=$H142,BT$6&lt;=$I142),IF(BT$6&lt;$H142+ROUNDUP(($I142-$H142+1)*$L142,0),2,1),""))</x:f>
      </x:c>
      <x:c r="BU142" s="35" t="str">
        <x:f>IF(OR($A142="",$M142="Yes",$H142="",$I142=""),"",IF(AND(BU$6&gt;=$H142,BU$6&lt;=$I142),IF(BU$6&lt;$H142+ROUNDUP(($I142-$H142+1)*$L142,0),2,1),""))</x:f>
      </x:c>
      <x:c r="BV142" s="35" t="str">
        <x:f>IF(OR($A142="",$M142="Yes",$H142="",$I142=""),"",IF(AND(BV$6&gt;=$H142,BV$6&lt;=$I142),IF(BV$6&lt;$H142+ROUNDUP(($I142-$H142+1)*$L142,0),2,1),""))</x:f>
      </x:c>
      <x:c r="BW142" s="35" t="str">
        <x:f>IF(OR($A142="",$M142="Yes",$H142="",$I142=""),"",IF(AND(BW$6&gt;=$H142,BW$6&lt;=$I142),IF(BW$6&lt;$H142+ROUNDUP(($I142-$H142+1)*$L142,0),2,1),""))</x:f>
      </x:c>
      <x:c r="BX142" s="35" t="str">
        <x:f>IF(OR($A142="",$M142="Yes",$H142="",$I142=""),"",IF(AND(BX$6&gt;=$H142,BX$6&lt;=$I142),IF(BX$6&lt;$H142+ROUNDUP(($I142-$H142+1)*$L142,0),2,1),""))</x:f>
      </x:c>
      <x:c r="BY142" s="35" t="str">
        <x:f>IF(OR($A142="",$M142="Yes",$H142="",$I142=""),"",IF(AND(BY$6&gt;=$H142,BY$6&lt;=$I142),IF(BY$6&lt;$H142+ROUNDUP(($I142-$H142+1)*$L142,0),2,1),""))</x:f>
      </x:c>
      <x:c r="BZ142" s="35" t="str">
        <x:f>IF(OR($A142="",$M142="Yes",$H142="",$I142=""),"",IF(AND(BZ$6&gt;=$H142,BZ$6&lt;=$I142),IF(BZ$6&lt;$H142+ROUNDUP(($I142-$H142+1)*$L142,0),2,1),""))</x:f>
      </x:c>
      <x:c r="CA142" s="35" t="str">
        <x:f>IF(OR($A142="",$M142="Yes",$H142="",$I142=""),"",IF(AND(CA$6&gt;=$H142,CA$6&lt;=$I142),IF(CA$6&lt;$H142+ROUNDUP(($I142-$H142+1)*$L142,0),2,1),""))</x:f>
      </x:c>
    </x:row>
    <x:row r="143" ht="24" customHeight="1">
      <x:c r="A143" s="5"/>
      <x:c r="B143" s="5"/>
      <x:c r="C143" s="5"/>
      <x:c r="D143" s="5"/>
      <x:c r="E143" s="5"/>
      <x:c r="F143" s="5"/>
      <x:c r="G143" s="5"/>
      <x:c r="H143" s="10"/>
      <x:c r="I143" s="10"/>
      <x:c r="J143" s="10"/>
      <x:c r="K143" s="10"/>
      <x:c r="L143" s="11"/>
      <x:c r="M143" s="5"/>
      <x:c r="N143" s="16" t="str">
        <x:f>IF(A143="","",IF(M143="Yes","Cancelled",IF(ISBLANK(L143),"Missing %",IF(L143&gt;=1,"Completed",IF(OR(L143&gt;0,NOT(ISBLANK(J143))),"In progress","Not started")))))</x:f>
      </x:c>
      <x:c r="O143" s="16" t="str">
        <x:f>IF(OR(A143="",N143="Completed",N143="Cancelled"),"",IF(ISBLANK(I143),"Missing deadline",IF(I143&lt;'Dashboard'!$B$5,"Overdue",IF(I143='Dashboard'!$B$5,"Due today",IF(I143&lt;='Dashboard'!$B$5+'Dashboard'!$B$6,"Due soon",IF(AND(N143="Not started",H143&lt;'Dashboard'!$B$5),"Starting late",""))))))</x:f>
      </x:c>
      <x:c r="P143" s="5"/>
      <x:c r="Q143" s="16" t="str">
        <x:f>IF(A143="","",IF(COUNTIFS('Tasks &amp; Gantt'!$A$7:$A$155,A143)&gt;1,"Duplicate task ID",IF(COUNTIFS('Campaigns &amp; Budget'!$A$7:$A$8,B143)&lt;&gt;1,"Unknown campaign",IF(OR(ISBLANK(H143),ISBLANK(I143),E143="",ISBLANK(L143)),"Missing dates / PIC / %",IF(OR(L143&lt;0,L143&gt;1),"Invalid completion",IF(I143&lt;H143,"Deadline before start",IF(AND(NOT(ISBLANK(K143)),L143&lt;&gt;1),"Finish entered but not 100%",IF(AND(NOT(ISBLANK(J143)),NOT(ISBLANK(K143)),K143&lt;J143),"Finish before start",""))))))))</x:f>
      </x:c>
      <x:c r="T143" s="35" t="str">
        <x:f>IF(OR($A143="",$M143="Yes",$H143="",$I143=""),"",IF(AND(T$6&gt;=$H143,T$6&lt;=$I143),IF(T$6&lt;$H143+ROUNDUP(($I143-$H143+1)*$L143,0),2,1),""))</x:f>
      </x:c>
      <x:c r="U143" s="35" t="str">
        <x:f>IF(OR($A143="",$M143="Yes",$H143="",$I143=""),"",IF(AND(U$6&gt;=$H143,U$6&lt;=$I143),IF(U$6&lt;$H143+ROUNDUP(($I143-$H143+1)*$L143,0),2,1),""))</x:f>
      </x:c>
      <x:c r="V143" s="35" t="str">
        <x:f>IF(OR($A143="",$M143="Yes",$H143="",$I143=""),"",IF(AND(V$6&gt;=$H143,V$6&lt;=$I143),IF(V$6&lt;$H143+ROUNDUP(($I143-$H143+1)*$L143,0),2,1),""))</x:f>
      </x:c>
      <x:c r="W143" s="35" t="str">
        <x:f>IF(OR($A143="",$M143="Yes",$H143="",$I143=""),"",IF(AND(W$6&gt;=$H143,W$6&lt;=$I143),IF(W$6&lt;$H143+ROUNDUP(($I143-$H143+1)*$L143,0),2,1),""))</x:f>
      </x:c>
      <x:c r="X143" s="35" t="str">
        <x:f>IF(OR($A143="",$M143="Yes",$H143="",$I143=""),"",IF(AND(X$6&gt;=$H143,X$6&lt;=$I143),IF(X$6&lt;$H143+ROUNDUP(($I143-$H143+1)*$L143,0),2,1),""))</x:f>
      </x:c>
      <x:c r="Y143" s="35" t="str">
        <x:f>IF(OR($A143="",$M143="Yes",$H143="",$I143=""),"",IF(AND(Y$6&gt;=$H143,Y$6&lt;=$I143),IF(Y$6&lt;$H143+ROUNDUP(($I143-$H143+1)*$L143,0),2,1),""))</x:f>
      </x:c>
      <x:c r="Z143" s="35" t="str">
        <x:f>IF(OR($A143="",$M143="Yes",$H143="",$I143=""),"",IF(AND(Z$6&gt;=$H143,Z$6&lt;=$I143),IF(Z$6&lt;$H143+ROUNDUP(($I143-$H143+1)*$L143,0),2,1),""))</x:f>
      </x:c>
      <x:c r="AA143" s="35" t="str">
        <x:f>IF(OR($A143="",$M143="Yes",$H143="",$I143=""),"",IF(AND(AA$6&gt;=$H143,AA$6&lt;=$I143),IF(AA$6&lt;$H143+ROUNDUP(($I143-$H143+1)*$L143,0),2,1),""))</x:f>
      </x:c>
      <x:c r="AB143" s="35" t="str">
        <x:f>IF(OR($A143="",$M143="Yes",$H143="",$I143=""),"",IF(AND(AB$6&gt;=$H143,AB$6&lt;=$I143),IF(AB$6&lt;$H143+ROUNDUP(($I143-$H143+1)*$L143,0),2,1),""))</x:f>
      </x:c>
      <x:c r="AC143" s="35" t="str">
        <x:f>IF(OR($A143="",$M143="Yes",$H143="",$I143=""),"",IF(AND(AC$6&gt;=$H143,AC$6&lt;=$I143),IF(AC$6&lt;$H143+ROUNDUP(($I143-$H143+1)*$L143,0),2,1),""))</x:f>
      </x:c>
      <x:c r="AD143" s="35" t="str">
        <x:f>IF(OR($A143="",$M143="Yes",$H143="",$I143=""),"",IF(AND(AD$6&gt;=$H143,AD$6&lt;=$I143),IF(AD$6&lt;$H143+ROUNDUP(($I143-$H143+1)*$L143,0),2,1),""))</x:f>
      </x:c>
      <x:c r="AE143" s="35" t="str">
        <x:f>IF(OR($A143="",$M143="Yes",$H143="",$I143=""),"",IF(AND(AE$6&gt;=$H143,AE$6&lt;=$I143),IF(AE$6&lt;$H143+ROUNDUP(($I143-$H143+1)*$L143,0),2,1),""))</x:f>
      </x:c>
      <x:c r="AF143" s="35" t="str">
        <x:f>IF(OR($A143="",$M143="Yes",$H143="",$I143=""),"",IF(AND(AF$6&gt;=$H143,AF$6&lt;=$I143),IF(AF$6&lt;$H143+ROUNDUP(($I143-$H143+1)*$L143,0),2,1),""))</x:f>
      </x:c>
      <x:c r="AG143" s="35" t="str">
        <x:f>IF(OR($A143="",$M143="Yes",$H143="",$I143=""),"",IF(AND(AG$6&gt;=$H143,AG$6&lt;=$I143),IF(AG$6&lt;$H143+ROUNDUP(($I143-$H143+1)*$L143,0),2,1),""))</x:f>
      </x:c>
      <x:c r="AH143" s="35" t="str">
        <x:f>IF(OR($A143="",$M143="Yes",$H143="",$I143=""),"",IF(AND(AH$6&gt;=$H143,AH$6&lt;=$I143),IF(AH$6&lt;$H143+ROUNDUP(($I143-$H143+1)*$L143,0),2,1),""))</x:f>
      </x:c>
      <x:c r="AI143" s="35" t="str">
        <x:f>IF(OR($A143="",$M143="Yes",$H143="",$I143=""),"",IF(AND(AI$6&gt;=$H143,AI$6&lt;=$I143),IF(AI$6&lt;$H143+ROUNDUP(($I143-$H143+1)*$L143,0),2,1),""))</x:f>
      </x:c>
      <x:c r="AJ143" s="35" t="str">
        <x:f>IF(OR($A143="",$M143="Yes",$H143="",$I143=""),"",IF(AND(AJ$6&gt;=$H143,AJ$6&lt;=$I143),IF(AJ$6&lt;$H143+ROUNDUP(($I143-$H143+1)*$L143,0),2,1),""))</x:f>
      </x:c>
      <x:c r="AK143" s="35" t="str">
        <x:f>IF(OR($A143="",$M143="Yes",$H143="",$I143=""),"",IF(AND(AK$6&gt;=$H143,AK$6&lt;=$I143),IF(AK$6&lt;$H143+ROUNDUP(($I143-$H143+1)*$L143,0),2,1),""))</x:f>
      </x:c>
      <x:c r="AL143" s="35" t="str">
        <x:f>IF(OR($A143="",$M143="Yes",$H143="",$I143=""),"",IF(AND(AL$6&gt;=$H143,AL$6&lt;=$I143),IF(AL$6&lt;$H143+ROUNDUP(($I143-$H143+1)*$L143,0),2,1),""))</x:f>
      </x:c>
      <x:c r="AM143" s="35" t="str">
        <x:f>IF(OR($A143="",$M143="Yes",$H143="",$I143=""),"",IF(AND(AM$6&gt;=$H143,AM$6&lt;=$I143),IF(AM$6&lt;$H143+ROUNDUP(($I143-$H143+1)*$L143,0),2,1),""))</x:f>
      </x:c>
      <x:c r="AN143" s="35" t="str">
        <x:f>IF(OR($A143="",$M143="Yes",$H143="",$I143=""),"",IF(AND(AN$6&gt;=$H143,AN$6&lt;=$I143),IF(AN$6&lt;$H143+ROUNDUP(($I143-$H143+1)*$L143,0),2,1),""))</x:f>
      </x:c>
      <x:c r="AO143" s="35" t="str">
        <x:f>IF(OR($A143="",$M143="Yes",$H143="",$I143=""),"",IF(AND(AO$6&gt;=$H143,AO$6&lt;=$I143),IF(AO$6&lt;$H143+ROUNDUP(($I143-$H143+1)*$L143,0),2,1),""))</x:f>
      </x:c>
      <x:c r="AP143" s="35" t="str">
        <x:f>IF(OR($A143="",$M143="Yes",$H143="",$I143=""),"",IF(AND(AP$6&gt;=$H143,AP$6&lt;=$I143),IF(AP$6&lt;$H143+ROUNDUP(($I143-$H143+1)*$L143,0),2,1),""))</x:f>
      </x:c>
      <x:c r="AQ143" s="35" t="str">
        <x:f>IF(OR($A143="",$M143="Yes",$H143="",$I143=""),"",IF(AND(AQ$6&gt;=$H143,AQ$6&lt;=$I143),IF(AQ$6&lt;$H143+ROUNDUP(($I143-$H143+1)*$L143,0),2,1),""))</x:f>
      </x:c>
      <x:c r="AR143" s="35" t="str">
        <x:f>IF(OR($A143="",$M143="Yes",$H143="",$I143=""),"",IF(AND(AR$6&gt;=$H143,AR$6&lt;=$I143),IF(AR$6&lt;$H143+ROUNDUP(($I143-$H143+1)*$L143,0),2,1),""))</x:f>
      </x:c>
      <x:c r="AS143" s="35" t="str">
        <x:f>IF(OR($A143="",$M143="Yes",$H143="",$I143=""),"",IF(AND(AS$6&gt;=$H143,AS$6&lt;=$I143),IF(AS$6&lt;$H143+ROUNDUP(($I143-$H143+1)*$L143,0),2,1),""))</x:f>
      </x:c>
      <x:c r="AT143" s="35" t="str">
        <x:f>IF(OR($A143="",$M143="Yes",$H143="",$I143=""),"",IF(AND(AT$6&gt;=$H143,AT$6&lt;=$I143),IF(AT$6&lt;$H143+ROUNDUP(($I143-$H143+1)*$L143,0),2,1),""))</x:f>
      </x:c>
      <x:c r="AU143" s="35" t="str">
        <x:f>IF(OR($A143="",$M143="Yes",$H143="",$I143=""),"",IF(AND(AU$6&gt;=$H143,AU$6&lt;=$I143),IF(AU$6&lt;$H143+ROUNDUP(($I143-$H143+1)*$L143,0),2,1),""))</x:f>
      </x:c>
      <x:c r="AV143" s="35" t="str">
        <x:f>IF(OR($A143="",$M143="Yes",$H143="",$I143=""),"",IF(AND(AV$6&gt;=$H143,AV$6&lt;=$I143),IF(AV$6&lt;$H143+ROUNDUP(($I143-$H143+1)*$L143,0),2,1),""))</x:f>
      </x:c>
      <x:c r="AW143" s="35" t="str">
        <x:f>IF(OR($A143="",$M143="Yes",$H143="",$I143=""),"",IF(AND(AW$6&gt;=$H143,AW$6&lt;=$I143),IF(AW$6&lt;$H143+ROUNDUP(($I143-$H143+1)*$L143,0),2,1),""))</x:f>
      </x:c>
      <x:c r="AX143" s="35" t="str">
        <x:f>IF(OR($A143="",$M143="Yes",$H143="",$I143=""),"",IF(AND(AX$6&gt;=$H143,AX$6&lt;=$I143),IF(AX$6&lt;$H143+ROUNDUP(($I143-$H143+1)*$L143,0),2,1),""))</x:f>
      </x:c>
      <x:c r="AY143" s="35" t="str">
        <x:f>IF(OR($A143="",$M143="Yes",$H143="",$I143=""),"",IF(AND(AY$6&gt;=$H143,AY$6&lt;=$I143),IF(AY$6&lt;$H143+ROUNDUP(($I143-$H143+1)*$L143,0),2,1),""))</x:f>
      </x:c>
      <x:c r="AZ143" s="35" t="str">
        <x:f>IF(OR($A143="",$M143="Yes",$H143="",$I143=""),"",IF(AND(AZ$6&gt;=$H143,AZ$6&lt;=$I143),IF(AZ$6&lt;$H143+ROUNDUP(($I143-$H143+1)*$L143,0),2,1),""))</x:f>
      </x:c>
      <x:c r="BA143" s="35" t="str">
        <x:f>IF(OR($A143="",$M143="Yes",$H143="",$I143=""),"",IF(AND(BA$6&gt;=$H143,BA$6&lt;=$I143),IF(BA$6&lt;$H143+ROUNDUP(($I143-$H143+1)*$L143,0),2,1),""))</x:f>
      </x:c>
      <x:c r="BB143" s="35" t="str">
        <x:f>IF(OR($A143="",$M143="Yes",$H143="",$I143=""),"",IF(AND(BB$6&gt;=$H143,BB$6&lt;=$I143),IF(BB$6&lt;$H143+ROUNDUP(($I143-$H143+1)*$L143,0),2,1),""))</x:f>
      </x:c>
      <x:c r="BC143" s="35" t="str">
        <x:f>IF(OR($A143="",$M143="Yes",$H143="",$I143=""),"",IF(AND(BC$6&gt;=$H143,BC$6&lt;=$I143),IF(BC$6&lt;$H143+ROUNDUP(($I143-$H143+1)*$L143,0),2,1),""))</x:f>
      </x:c>
      <x:c r="BD143" s="35" t="str">
        <x:f>IF(OR($A143="",$M143="Yes",$H143="",$I143=""),"",IF(AND(BD$6&gt;=$H143,BD$6&lt;=$I143),IF(BD$6&lt;$H143+ROUNDUP(($I143-$H143+1)*$L143,0),2,1),""))</x:f>
      </x:c>
      <x:c r="BE143" s="35" t="str">
        <x:f>IF(OR($A143="",$M143="Yes",$H143="",$I143=""),"",IF(AND(BE$6&gt;=$H143,BE$6&lt;=$I143),IF(BE$6&lt;$H143+ROUNDUP(($I143-$H143+1)*$L143,0),2,1),""))</x:f>
      </x:c>
      <x:c r="BF143" s="35" t="str">
        <x:f>IF(OR($A143="",$M143="Yes",$H143="",$I143=""),"",IF(AND(BF$6&gt;=$H143,BF$6&lt;=$I143),IF(BF$6&lt;$H143+ROUNDUP(($I143-$H143+1)*$L143,0),2,1),""))</x:f>
      </x:c>
      <x:c r="BG143" s="35" t="str">
        <x:f>IF(OR($A143="",$M143="Yes",$H143="",$I143=""),"",IF(AND(BG$6&gt;=$H143,BG$6&lt;=$I143),IF(BG$6&lt;$H143+ROUNDUP(($I143-$H143+1)*$L143,0),2,1),""))</x:f>
      </x:c>
      <x:c r="BH143" s="35" t="str">
        <x:f>IF(OR($A143="",$M143="Yes",$H143="",$I143=""),"",IF(AND(BH$6&gt;=$H143,BH$6&lt;=$I143),IF(BH$6&lt;$H143+ROUNDUP(($I143-$H143+1)*$L143,0),2,1),""))</x:f>
      </x:c>
      <x:c r="BI143" s="35" t="str">
        <x:f>IF(OR($A143="",$M143="Yes",$H143="",$I143=""),"",IF(AND(BI$6&gt;=$H143,BI$6&lt;=$I143),IF(BI$6&lt;$H143+ROUNDUP(($I143-$H143+1)*$L143,0),2,1),""))</x:f>
      </x:c>
      <x:c r="BJ143" s="35" t="str">
        <x:f>IF(OR($A143="",$M143="Yes",$H143="",$I143=""),"",IF(AND(BJ$6&gt;=$H143,BJ$6&lt;=$I143),IF(BJ$6&lt;$H143+ROUNDUP(($I143-$H143+1)*$L143,0),2,1),""))</x:f>
      </x:c>
      <x:c r="BK143" s="35" t="str">
        <x:f>IF(OR($A143="",$M143="Yes",$H143="",$I143=""),"",IF(AND(BK$6&gt;=$H143,BK$6&lt;=$I143),IF(BK$6&lt;$H143+ROUNDUP(($I143-$H143+1)*$L143,0),2,1),""))</x:f>
      </x:c>
      <x:c r="BL143" s="35" t="str">
        <x:f>IF(OR($A143="",$M143="Yes",$H143="",$I143=""),"",IF(AND(BL$6&gt;=$H143,BL$6&lt;=$I143),IF(BL$6&lt;$H143+ROUNDUP(($I143-$H143+1)*$L143,0),2,1),""))</x:f>
      </x:c>
      <x:c r="BM143" s="35" t="str">
        <x:f>IF(OR($A143="",$M143="Yes",$H143="",$I143=""),"",IF(AND(BM$6&gt;=$H143,BM$6&lt;=$I143),IF(BM$6&lt;$H143+ROUNDUP(($I143-$H143+1)*$L143,0),2,1),""))</x:f>
      </x:c>
      <x:c r="BN143" s="35" t="str">
        <x:f>IF(OR($A143="",$M143="Yes",$H143="",$I143=""),"",IF(AND(BN$6&gt;=$H143,BN$6&lt;=$I143),IF(BN$6&lt;$H143+ROUNDUP(($I143-$H143+1)*$L143,0),2,1),""))</x:f>
      </x:c>
      <x:c r="BO143" s="35" t="str">
        <x:f>IF(OR($A143="",$M143="Yes",$H143="",$I143=""),"",IF(AND(BO$6&gt;=$H143,BO$6&lt;=$I143),IF(BO$6&lt;$H143+ROUNDUP(($I143-$H143+1)*$L143,0),2,1),""))</x:f>
      </x:c>
      <x:c r="BP143" s="35" t="str">
        <x:f>IF(OR($A143="",$M143="Yes",$H143="",$I143=""),"",IF(AND(BP$6&gt;=$H143,BP$6&lt;=$I143),IF(BP$6&lt;$H143+ROUNDUP(($I143-$H143+1)*$L143,0),2,1),""))</x:f>
      </x:c>
      <x:c r="BQ143" s="35" t="str">
        <x:f>IF(OR($A143="",$M143="Yes",$H143="",$I143=""),"",IF(AND(BQ$6&gt;=$H143,BQ$6&lt;=$I143),IF(BQ$6&lt;$H143+ROUNDUP(($I143-$H143+1)*$L143,0),2,1),""))</x:f>
      </x:c>
      <x:c r="BR143" s="35" t="str">
        <x:f>IF(OR($A143="",$M143="Yes",$H143="",$I143=""),"",IF(AND(BR$6&gt;=$H143,BR$6&lt;=$I143),IF(BR$6&lt;$H143+ROUNDUP(($I143-$H143+1)*$L143,0),2,1),""))</x:f>
      </x:c>
      <x:c r="BS143" s="35" t="str">
        <x:f>IF(OR($A143="",$M143="Yes",$H143="",$I143=""),"",IF(AND(BS$6&gt;=$H143,BS$6&lt;=$I143),IF(BS$6&lt;$H143+ROUNDUP(($I143-$H143+1)*$L143,0),2,1),""))</x:f>
      </x:c>
      <x:c r="BT143" s="35" t="str">
        <x:f>IF(OR($A143="",$M143="Yes",$H143="",$I143=""),"",IF(AND(BT$6&gt;=$H143,BT$6&lt;=$I143),IF(BT$6&lt;$H143+ROUNDUP(($I143-$H143+1)*$L143,0),2,1),""))</x:f>
      </x:c>
      <x:c r="BU143" s="35" t="str">
        <x:f>IF(OR($A143="",$M143="Yes",$H143="",$I143=""),"",IF(AND(BU$6&gt;=$H143,BU$6&lt;=$I143),IF(BU$6&lt;$H143+ROUNDUP(($I143-$H143+1)*$L143,0),2,1),""))</x:f>
      </x:c>
      <x:c r="BV143" s="35" t="str">
        <x:f>IF(OR($A143="",$M143="Yes",$H143="",$I143=""),"",IF(AND(BV$6&gt;=$H143,BV$6&lt;=$I143),IF(BV$6&lt;$H143+ROUNDUP(($I143-$H143+1)*$L143,0),2,1),""))</x:f>
      </x:c>
      <x:c r="BW143" s="35" t="str">
        <x:f>IF(OR($A143="",$M143="Yes",$H143="",$I143=""),"",IF(AND(BW$6&gt;=$H143,BW$6&lt;=$I143),IF(BW$6&lt;$H143+ROUNDUP(($I143-$H143+1)*$L143,0),2,1),""))</x:f>
      </x:c>
      <x:c r="BX143" s="35" t="str">
        <x:f>IF(OR($A143="",$M143="Yes",$H143="",$I143=""),"",IF(AND(BX$6&gt;=$H143,BX$6&lt;=$I143),IF(BX$6&lt;$H143+ROUNDUP(($I143-$H143+1)*$L143,0),2,1),""))</x:f>
      </x:c>
      <x:c r="BY143" s="35" t="str">
        <x:f>IF(OR($A143="",$M143="Yes",$H143="",$I143=""),"",IF(AND(BY$6&gt;=$H143,BY$6&lt;=$I143),IF(BY$6&lt;$H143+ROUNDUP(($I143-$H143+1)*$L143,0),2,1),""))</x:f>
      </x:c>
      <x:c r="BZ143" s="35" t="str">
        <x:f>IF(OR($A143="",$M143="Yes",$H143="",$I143=""),"",IF(AND(BZ$6&gt;=$H143,BZ$6&lt;=$I143),IF(BZ$6&lt;$H143+ROUNDUP(($I143-$H143+1)*$L143,0),2,1),""))</x:f>
      </x:c>
      <x:c r="CA143" s="35" t="str">
        <x:f>IF(OR($A143="",$M143="Yes",$H143="",$I143=""),"",IF(AND(CA$6&gt;=$H143,CA$6&lt;=$I143),IF(CA$6&lt;$H143+ROUNDUP(($I143-$H143+1)*$L143,0),2,1),""))</x:f>
      </x:c>
    </x:row>
    <x:row r="144" ht="24" customHeight="1">
      <x:c r="A144" s="5"/>
      <x:c r="B144" s="5"/>
      <x:c r="C144" s="5"/>
      <x:c r="D144" s="5"/>
      <x:c r="E144" s="5"/>
      <x:c r="F144" s="5"/>
      <x:c r="G144" s="5"/>
      <x:c r="H144" s="10"/>
      <x:c r="I144" s="10"/>
      <x:c r="J144" s="10"/>
      <x:c r="K144" s="10"/>
      <x:c r="L144" s="11"/>
      <x:c r="M144" s="5"/>
      <x:c r="N144" s="16" t="str">
        <x:f>IF(A144="","",IF(M144="Yes","Cancelled",IF(ISBLANK(L144),"Missing %",IF(L144&gt;=1,"Completed",IF(OR(L144&gt;0,NOT(ISBLANK(J144))),"In progress","Not started")))))</x:f>
      </x:c>
      <x:c r="O144" s="16" t="str">
        <x:f>IF(OR(A144="",N144="Completed",N144="Cancelled"),"",IF(ISBLANK(I144),"Missing deadline",IF(I144&lt;'Dashboard'!$B$5,"Overdue",IF(I144='Dashboard'!$B$5,"Due today",IF(I144&lt;='Dashboard'!$B$5+'Dashboard'!$B$6,"Due soon",IF(AND(N144="Not started",H144&lt;'Dashboard'!$B$5),"Starting late",""))))))</x:f>
      </x:c>
      <x:c r="P144" s="5"/>
      <x:c r="Q144" s="16" t="str">
        <x:f>IF(A144="","",IF(COUNTIFS('Tasks &amp; Gantt'!$A$7:$A$155,A144)&gt;1,"Duplicate task ID",IF(COUNTIFS('Campaigns &amp; Budget'!$A$7:$A$8,B144)&lt;&gt;1,"Unknown campaign",IF(OR(ISBLANK(H144),ISBLANK(I144),E144="",ISBLANK(L144)),"Missing dates / PIC / %",IF(OR(L144&lt;0,L144&gt;1),"Invalid completion",IF(I144&lt;H144,"Deadline before start",IF(AND(NOT(ISBLANK(K144)),L144&lt;&gt;1),"Finish entered but not 100%",IF(AND(NOT(ISBLANK(J144)),NOT(ISBLANK(K144)),K144&lt;J144),"Finish before start",""))))))))</x:f>
      </x:c>
      <x:c r="T144" s="35" t="str">
        <x:f>IF(OR($A144="",$M144="Yes",$H144="",$I144=""),"",IF(AND(T$6&gt;=$H144,T$6&lt;=$I144),IF(T$6&lt;$H144+ROUNDUP(($I144-$H144+1)*$L144,0),2,1),""))</x:f>
      </x:c>
      <x:c r="U144" s="35" t="str">
        <x:f>IF(OR($A144="",$M144="Yes",$H144="",$I144=""),"",IF(AND(U$6&gt;=$H144,U$6&lt;=$I144),IF(U$6&lt;$H144+ROUNDUP(($I144-$H144+1)*$L144,0),2,1),""))</x:f>
      </x:c>
      <x:c r="V144" s="35" t="str">
        <x:f>IF(OR($A144="",$M144="Yes",$H144="",$I144=""),"",IF(AND(V$6&gt;=$H144,V$6&lt;=$I144),IF(V$6&lt;$H144+ROUNDUP(($I144-$H144+1)*$L144,0),2,1),""))</x:f>
      </x:c>
      <x:c r="W144" s="35" t="str">
        <x:f>IF(OR($A144="",$M144="Yes",$H144="",$I144=""),"",IF(AND(W$6&gt;=$H144,W$6&lt;=$I144),IF(W$6&lt;$H144+ROUNDUP(($I144-$H144+1)*$L144,0),2,1),""))</x:f>
      </x:c>
      <x:c r="X144" s="35" t="str">
        <x:f>IF(OR($A144="",$M144="Yes",$H144="",$I144=""),"",IF(AND(X$6&gt;=$H144,X$6&lt;=$I144),IF(X$6&lt;$H144+ROUNDUP(($I144-$H144+1)*$L144,0),2,1),""))</x:f>
      </x:c>
      <x:c r="Y144" s="35" t="str">
        <x:f>IF(OR($A144="",$M144="Yes",$H144="",$I144=""),"",IF(AND(Y$6&gt;=$H144,Y$6&lt;=$I144),IF(Y$6&lt;$H144+ROUNDUP(($I144-$H144+1)*$L144,0),2,1),""))</x:f>
      </x:c>
      <x:c r="Z144" s="35" t="str">
        <x:f>IF(OR($A144="",$M144="Yes",$H144="",$I144=""),"",IF(AND(Z$6&gt;=$H144,Z$6&lt;=$I144),IF(Z$6&lt;$H144+ROUNDUP(($I144-$H144+1)*$L144,0),2,1),""))</x:f>
      </x:c>
      <x:c r="AA144" s="35" t="str">
        <x:f>IF(OR($A144="",$M144="Yes",$H144="",$I144=""),"",IF(AND(AA$6&gt;=$H144,AA$6&lt;=$I144),IF(AA$6&lt;$H144+ROUNDUP(($I144-$H144+1)*$L144,0),2,1),""))</x:f>
      </x:c>
      <x:c r="AB144" s="35" t="str">
        <x:f>IF(OR($A144="",$M144="Yes",$H144="",$I144=""),"",IF(AND(AB$6&gt;=$H144,AB$6&lt;=$I144),IF(AB$6&lt;$H144+ROUNDUP(($I144-$H144+1)*$L144,0),2,1),""))</x:f>
      </x:c>
      <x:c r="AC144" s="35" t="str">
        <x:f>IF(OR($A144="",$M144="Yes",$H144="",$I144=""),"",IF(AND(AC$6&gt;=$H144,AC$6&lt;=$I144),IF(AC$6&lt;$H144+ROUNDUP(($I144-$H144+1)*$L144,0),2,1),""))</x:f>
      </x:c>
      <x:c r="AD144" s="35" t="str">
        <x:f>IF(OR($A144="",$M144="Yes",$H144="",$I144=""),"",IF(AND(AD$6&gt;=$H144,AD$6&lt;=$I144),IF(AD$6&lt;$H144+ROUNDUP(($I144-$H144+1)*$L144,0),2,1),""))</x:f>
      </x:c>
      <x:c r="AE144" s="35" t="str">
        <x:f>IF(OR($A144="",$M144="Yes",$H144="",$I144=""),"",IF(AND(AE$6&gt;=$H144,AE$6&lt;=$I144),IF(AE$6&lt;$H144+ROUNDUP(($I144-$H144+1)*$L144,0),2,1),""))</x:f>
      </x:c>
      <x:c r="AF144" s="35" t="str">
        <x:f>IF(OR($A144="",$M144="Yes",$H144="",$I144=""),"",IF(AND(AF$6&gt;=$H144,AF$6&lt;=$I144),IF(AF$6&lt;$H144+ROUNDUP(($I144-$H144+1)*$L144,0),2,1),""))</x:f>
      </x:c>
      <x:c r="AG144" s="35" t="str">
        <x:f>IF(OR($A144="",$M144="Yes",$H144="",$I144=""),"",IF(AND(AG$6&gt;=$H144,AG$6&lt;=$I144),IF(AG$6&lt;$H144+ROUNDUP(($I144-$H144+1)*$L144,0),2,1),""))</x:f>
      </x:c>
      <x:c r="AH144" s="35" t="str">
        <x:f>IF(OR($A144="",$M144="Yes",$H144="",$I144=""),"",IF(AND(AH$6&gt;=$H144,AH$6&lt;=$I144),IF(AH$6&lt;$H144+ROUNDUP(($I144-$H144+1)*$L144,0),2,1),""))</x:f>
      </x:c>
      <x:c r="AI144" s="35" t="str">
        <x:f>IF(OR($A144="",$M144="Yes",$H144="",$I144=""),"",IF(AND(AI$6&gt;=$H144,AI$6&lt;=$I144),IF(AI$6&lt;$H144+ROUNDUP(($I144-$H144+1)*$L144,0),2,1),""))</x:f>
      </x:c>
      <x:c r="AJ144" s="35" t="str">
        <x:f>IF(OR($A144="",$M144="Yes",$H144="",$I144=""),"",IF(AND(AJ$6&gt;=$H144,AJ$6&lt;=$I144),IF(AJ$6&lt;$H144+ROUNDUP(($I144-$H144+1)*$L144,0),2,1),""))</x:f>
      </x:c>
      <x:c r="AK144" s="35" t="str">
        <x:f>IF(OR($A144="",$M144="Yes",$H144="",$I144=""),"",IF(AND(AK$6&gt;=$H144,AK$6&lt;=$I144),IF(AK$6&lt;$H144+ROUNDUP(($I144-$H144+1)*$L144,0),2,1),""))</x:f>
      </x:c>
      <x:c r="AL144" s="35" t="str">
        <x:f>IF(OR($A144="",$M144="Yes",$H144="",$I144=""),"",IF(AND(AL$6&gt;=$H144,AL$6&lt;=$I144),IF(AL$6&lt;$H144+ROUNDUP(($I144-$H144+1)*$L144,0),2,1),""))</x:f>
      </x:c>
      <x:c r="AM144" s="35" t="str">
        <x:f>IF(OR($A144="",$M144="Yes",$H144="",$I144=""),"",IF(AND(AM$6&gt;=$H144,AM$6&lt;=$I144),IF(AM$6&lt;$H144+ROUNDUP(($I144-$H144+1)*$L144,0),2,1),""))</x:f>
      </x:c>
      <x:c r="AN144" s="35" t="str">
        <x:f>IF(OR($A144="",$M144="Yes",$H144="",$I144=""),"",IF(AND(AN$6&gt;=$H144,AN$6&lt;=$I144),IF(AN$6&lt;$H144+ROUNDUP(($I144-$H144+1)*$L144,0),2,1),""))</x:f>
      </x:c>
      <x:c r="AO144" s="35" t="str">
        <x:f>IF(OR($A144="",$M144="Yes",$H144="",$I144=""),"",IF(AND(AO$6&gt;=$H144,AO$6&lt;=$I144),IF(AO$6&lt;$H144+ROUNDUP(($I144-$H144+1)*$L144,0),2,1),""))</x:f>
      </x:c>
      <x:c r="AP144" s="35" t="str">
        <x:f>IF(OR($A144="",$M144="Yes",$H144="",$I144=""),"",IF(AND(AP$6&gt;=$H144,AP$6&lt;=$I144),IF(AP$6&lt;$H144+ROUNDUP(($I144-$H144+1)*$L144,0),2,1),""))</x:f>
      </x:c>
      <x:c r="AQ144" s="35" t="str">
        <x:f>IF(OR($A144="",$M144="Yes",$H144="",$I144=""),"",IF(AND(AQ$6&gt;=$H144,AQ$6&lt;=$I144),IF(AQ$6&lt;$H144+ROUNDUP(($I144-$H144+1)*$L144,0),2,1),""))</x:f>
      </x:c>
      <x:c r="AR144" s="35" t="str">
        <x:f>IF(OR($A144="",$M144="Yes",$H144="",$I144=""),"",IF(AND(AR$6&gt;=$H144,AR$6&lt;=$I144),IF(AR$6&lt;$H144+ROUNDUP(($I144-$H144+1)*$L144,0),2,1),""))</x:f>
      </x:c>
      <x:c r="AS144" s="35" t="str">
        <x:f>IF(OR($A144="",$M144="Yes",$H144="",$I144=""),"",IF(AND(AS$6&gt;=$H144,AS$6&lt;=$I144),IF(AS$6&lt;$H144+ROUNDUP(($I144-$H144+1)*$L144,0),2,1),""))</x:f>
      </x:c>
      <x:c r="AT144" s="35" t="str">
        <x:f>IF(OR($A144="",$M144="Yes",$H144="",$I144=""),"",IF(AND(AT$6&gt;=$H144,AT$6&lt;=$I144),IF(AT$6&lt;$H144+ROUNDUP(($I144-$H144+1)*$L144,0),2,1),""))</x:f>
      </x:c>
      <x:c r="AU144" s="35" t="str">
        <x:f>IF(OR($A144="",$M144="Yes",$H144="",$I144=""),"",IF(AND(AU$6&gt;=$H144,AU$6&lt;=$I144),IF(AU$6&lt;$H144+ROUNDUP(($I144-$H144+1)*$L144,0),2,1),""))</x:f>
      </x:c>
      <x:c r="AV144" s="35" t="str">
        <x:f>IF(OR($A144="",$M144="Yes",$H144="",$I144=""),"",IF(AND(AV$6&gt;=$H144,AV$6&lt;=$I144),IF(AV$6&lt;$H144+ROUNDUP(($I144-$H144+1)*$L144,0),2,1),""))</x:f>
      </x:c>
      <x:c r="AW144" s="35" t="str">
        <x:f>IF(OR($A144="",$M144="Yes",$H144="",$I144=""),"",IF(AND(AW$6&gt;=$H144,AW$6&lt;=$I144),IF(AW$6&lt;$H144+ROUNDUP(($I144-$H144+1)*$L144,0),2,1),""))</x:f>
      </x:c>
      <x:c r="AX144" s="35" t="str">
        <x:f>IF(OR($A144="",$M144="Yes",$H144="",$I144=""),"",IF(AND(AX$6&gt;=$H144,AX$6&lt;=$I144),IF(AX$6&lt;$H144+ROUNDUP(($I144-$H144+1)*$L144,0),2,1),""))</x:f>
      </x:c>
      <x:c r="AY144" s="35" t="str">
        <x:f>IF(OR($A144="",$M144="Yes",$H144="",$I144=""),"",IF(AND(AY$6&gt;=$H144,AY$6&lt;=$I144),IF(AY$6&lt;$H144+ROUNDUP(($I144-$H144+1)*$L144,0),2,1),""))</x:f>
      </x:c>
      <x:c r="AZ144" s="35" t="str">
        <x:f>IF(OR($A144="",$M144="Yes",$H144="",$I144=""),"",IF(AND(AZ$6&gt;=$H144,AZ$6&lt;=$I144),IF(AZ$6&lt;$H144+ROUNDUP(($I144-$H144+1)*$L144,0),2,1),""))</x:f>
      </x:c>
      <x:c r="BA144" s="35" t="str">
        <x:f>IF(OR($A144="",$M144="Yes",$H144="",$I144=""),"",IF(AND(BA$6&gt;=$H144,BA$6&lt;=$I144),IF(BA$6&lt;$H144+ROUNDUP(($I144-$H144+1)*$L144,0),2,1),""))</x:f>
      </x:c>
      <x:c r="BB144" s="35" t="str">
        <x:f>IF(OR($A144="",$M144="Yes",$H144="",$I144=""),"",IF(AND(BB$6&gt;=$H144,BB$6&lt;=$I144),IF(BB$6&lt;$H144+ROUNDUP(($I144-$H144+1)*$L144,0),2,1),""))</x:f>
      </x:c>
      <x:c r="BC144" s="35" t="str">
        <x:f>IF(OR($A144="",$M144="Yes",$H144="",$I144=""),"",IF(AND(BC$6&gt;=$H144,BC$6&lt;=$I144),IF(BC$6&lt;$H144+ROUNDUP(($I144-$H144+1)*$L144,0),2,1),""))</x:f>
      </x:c>
      <x:c r="BD144" s="35" t="str">
        <x:f>IF(OR($A144="",$M144="Yes",$H144="",$I144=""),"",IF(AND(BD$6&gt;=$H144,BD$6&lt;=$I144),IF(BD$6&lt;$H144+ROUNDUP(($I144-$H144+1)*$L144,0),2,1),""))</x:f>
      </x:c>
      <x:c r="BE144" s="35" t="str">
        <x:f>IF(OR($A144="",$M144="Yes",$H144="",$I144=""),"",IF(AND(BE$6&gt;=$H144,BE$6&lt;=$I144),IF(BE$6&lt;$H144+ROUNDUP(($I144-$H144+1)*$L144,0),2,1),""))</x:f>
      </x:c>
      <x:c r="BF144" s="35" t="str">
        <x:f>IF(OR($A144="",$M144="Yes",$H144="",$I144=""),"",IF(AND(BF$6&gt;=$H144,BF$6&lt;=$I144),IF(BF$6&lt;$H144+ROUNDUP(($I144-$H144+1)*$L144,0),2,1),""))</x:f>
      </x:c>
      <x:c r="BG144" s="35" t="str">
        <x:f>IF(OR($A144="",$M144="Yes",$H144="",$I144=""),"",IF(AND(BG$6&gt;=$H144,BG$6&lt;=$I144),IF(BG$6&lt;$H144+ROUNDUP(($I144-$H144+1)*$L144,0),2,1),""))</x:f>
      </x:c>
      <x:c r="BH144" s="35" t="str">
        <x:f>IF(OR($A144="",$M144="Yes",$H144="",$I144=""),"",IF(AND(BH$6&gt;=$H144,BH$6&lt;=$I144),IF(BH$6&lt;$H144+ROUNDUP(($I144-$H144+1)*$L144,0),2,1),""))</x:f>
      </x:c>
      <x:c r="BI144" s="35" t="str">
        <x:f>IF(OR($A144="",$M144="Yes",$H144="",$I144=""),"",IF(AND(BI$6&gt;=$H144,BI$6&lt;=$I144),IF(BI$6&lt;$H144+ROUNDUP(($I144-$H144+1)*$L144,0),2,1),""))</x:f>
      </x:c>
      <x:c r="BJ144" s="35" t="str">
        <x:f>IF(OR($A144="",$M144="Yes",$H144="",$I144=""),"",IF(AND(BJ$6&gt;=$H144,BJ$6&lt;=$I144),IF(BJ$6&lt;$H144+ROUNDUP(($I144-$H144+1)*$L144,0),2,1),""))</x:f>
      </x:c>
      <x:c r="BK144" s="35" t="str">
        <x:f>IF(OR($A144="",$M144="Yes",$H144="",$I144=""),"",IF(AND(BK$6&gt;=$H144,BK$6&lt;=$I144),IF(BK$6&lt;$H144+ROUNDUP(($I144-$H144+1)*$L144,0),2,1),""))</x:f>
      </x:c>
      <x:c r="BL144" s="35" t="str">
        <x:f>IF(OR($A144="",$M144="Yes",$H144="",$I144=""),"",IF(AND(BL$6&gt;=$H144,BL$6&lt;=$I144),IF(BL$6&lt;$H144+ROUNDUP(($I144-$H144+1)*$L144,0),2,1),""))</x:f>
      </x:c>
      <x:c r="BM144" s="35" t="str">
        <x:f>IF(OR($A144="",$M144="Yes",$H144="",$I144=""),"",IF(AND(BM$6&gt;=$H144,BM$6&lt;=$I144),IF(BM$6&lt;$H144+ROUNDUP(($I144-$H144+1)*$L144,0),2,1),""))</x:f>
      </x:c>
      <x:c r="BN144" s="35" t="str">
        <x:f>IF(OR($A144="",$M144="Yes",$H144="",$I144=""),"",IF(AND(BN$6&gt;=$H144,BN$6&lt;=$I144),IF(BN$6&lt;$H144+ROUNDUP(($I144-$H144+1)*$L144,0),2,1),""))</x:f>
      </x:c>
      <x:c r="BO144" s="35" t="str">
        <x:f>IF(OR($A144="",$M144="Yes",$H144="",$I144=""),"",IF(AND(BO$6&gt;=$H144,BO$6&lt;=$I144),IF(BO$6&lt;$H144+ROUNDUP(($I144-$H144+1)*$L144,0),2,1),""))</x:f>
      </x:c>
      <x:c r="BP144" s="35" t="str">
        <x:f>IF(OR($A144="",$M144="Yes",$H144="",$I144=""),"",IF(AND(BP$6&gt;=$H144,BP$6&lt;=$I144),IF(BP$6&lt;$H144+ROUNDUP(($I144-$H144+1)*$L144,0),2,1),""))</x:f>
      </x:c>
      <x:c r="BQ144" s="35" t="str">
        <x:f>IF(OR($A144="",$M144="Yes",$H144="",$I144=""),"",IF(AND(BQ$6&gt;=$H144,BQ$6&lt;=$I144),IF(BQ$6&lt;$H144+ROUNDUP(($I144-$H144+1)*$L144,0),2,1),""))</x:f>
      </x:c>
      <x:c r="BR144" s="35" t="str">
        <x:f>IF(OR($A144="",$M144="Yes",$H144="",$I144=""),"",IF(AND(BR$6&gt;=$H144,BR$6&lt;=$I144),IF(BR$6&lt;$H144+ROUNDUP(($I144-$H144+1)*$L144,0),2,1),""))</x:f>
      </x:c>
      <x:c r="BS144" s="35" t="str">
        <x:f>IF(OR($A144="",$M144="Yes",$H144="",$I144=""),"",IF(AND(BS$6&gt;=$H144,BS$6&lt;=$I144),IF(BS$6&lt;$H144+ROUNDUP(($I144-$H144+1)*$L144,0),2,1),""))</x:f>
      </x:c>
      <x:c r="BT144" s="35" t="str">
        <x:f>IF(OR($A144="",$M144="Yes",$H144="",$I144=""),"",IF(AND(BT$6&gt;=$H144,BT$6&lt;=$I144),IF(BT$6&lt;$H144+ROUNDUP(($I144-$H144+1)*$L144,0),2,1),""))</x:f>
      </x:c>
      <x:c r="BU144" s="35" t="str">
        <x:f>IF(OR($A144="",$M144="Yes",$H144="",$I144=""),"",IF(AND(BU$6&gt;=$H144,BU$6&lt;=$I144),IF(BU$6&lt;$H144+ROUNDUP(($I144-$H144+1)*$L144,0),2,1),""))</x:f>
      </x:c>
      <x:c r="BV144" s="35" t="str">
        <x:f>IF(OR($A144="",$M144="Yes",$H144="",$I144=""),"",IF(AND(BV$6&gt;=$H144,BV$6&lt;=$I144),IF(BV$6&lt;$H144+ROUNDUP(($I144-$H144+1)*$L144,0),2,1),""))</x:f>
      </x:c>
      <x:c r="BW144" s="35" t="str">
        <x:f>IF(OR($A144="",$M144="Yes",$H144="",$I144=""),"",IF(AND(BW$6&gt;=$H144,BW$6&lt;=$I144),IF(BW$6&lt;$H144+ROUNDUP(($I144-$H144+1)*$L144,0),2,1),""))</x:f>
      </x:c>
      <x:c r="BX144" s="35" t="str">
        <x:f>IF(OR($A144="",$M144="Yes",$H144="",$I144=""),"",IF(AND(BX$6&gt;=$H144,BX$6&lt;=$I144),IF(BX$6&lt;$H144+ROUNDUP(($I144-$H144+1)*$L144,0),2,1),""))</x:f>
      </x:c>
      <x:c r="BY144" s="35" t="str">
        <x:f>IF(OR($A144="",$M144="Yes",$H144="",$I144=""),"",IF(AND(BY$6&gt;=$H144,BY$6&lt;=$I144),IF(BY$6&lt;$H144+ROUNDUP(($I144-$H144+1)*$L144,0),2,1),""))</x:f>
      </x:c>
      <x:c r="BZ144" s="35" t="str">
        <x:f>IF(OR($A144="",$M144="Yes",$H144="",$I144=""),"",IF(AND(BZ$6&gt;=$H144,BZ$6&lt;=$I144),IF(BZ$6&lt;$H144+ROUNDUP(($I144-$H144+1)*$L144,0),2,1),""))</x:f>
      </x:c>
      <x:c r="CA144" s="35" t="str">
        <x:f>IF(OR($A144="",$M144="Yes",$H144="",$I144=""),"",IF(AND(CA$6&gt;=$H144,CA$6&lt;=$I144),IF(CA$6&lt;$H144+ROUNDUP(($I144-$H144+1)*$L144,0),2,1),""))</x:f>
      </x:c>
    </x:row>
    <x:row r="145" ht="24" customHeight="1">
      <x:c r="A145" s="5"/>
      <x:c r="B145" s="5"/>
      <x:c r="C145" s="5"/>
      <x:c r="D145" s="5"/>
      <x:c r="E145" s="5"/>
      <x:c r="F145" s="5"/>
      <x:c r="G145" s="5"/>
      <x:c r="H145" s="10"/>
      <x:c r="I145" s="10"/>
      <x:c r="J145" s="10"/>
      <x:c r="K145" s="10"/>
      <x:c r="L145" s="11"/>
      <x:c r="M145" s="5"/>
      <x:c r="N145" s="16" t="str">
        <x:f>IF(A145="","",IF(M145="Yes","Cancelled",IF(ISBLANK(L145),"Missing %",IF(L145&gt;=1,"Completed",IF(OR(L145&gt;0,NOT(ISBLANK(J145))),"In progress","Not started")))))</x:f>
      </x:c>
      <x:c r="O145" s="16" t="str">
        <x:f>IF(OR(A145="",N145="Completed",N145="Cancelled"),"",IF(ISBLANK(I145),"Missing deadline",IF(I145&lt;'Dashboard'!$B$5,"Overdue",IF(I145='Dashboard'!$B$5,"Due today",IF(I145&lt;='Dashboard'!$B$5+'Dashboard'!$B$6,"Due soon",IF(AND(N145="Not started",H145&lt;'Dashboard'!$B$5),"Starting late",""))))))</x:f>
      </x:c>
      <x:c r="P145" s="5"/>
      <x:c r="Q145" s="16" t="str">
        <x:f>IF(A145="","",IF(COUNTIFS('Tasks &amp; Gantt'!$A$7:$A$155,A145)&gt;1,"Duplicate task ID",IF(COUNTIFS('Campaigns &amp; Budget'!$A$7:$A$8,B145)&lt;&gt;1,"Unknown campaign",IF(OR(ISBLANK(H145),ISBLANK(I145),E145="",ISBLANK(L145)),"Missing dates / PIC / %",IF(OR(L145&lt;0,L145&gt;1),"Invalid completion",IF(I145&lt;H145,"Deadline before start",IF(AND(NOT(ISBLANK(K145)),L145&lt;&gt;1),"Finish entered but not 100%",IF(AND(NOT(ISBLANK(J145)),NOT(ISBLANK(K145)),K145&lt;J145),"Finish before start",""))))))))</x:f>
      </x:c>
      <x:c r="T145" s="35" t="str">
        <x:f>IF(OR($A145="",$M145="Yes",$H145="",$I145=""),"",IF(AND(T$6&gt;=$H145,T$6&lt;=$I145),IF(T$6&lt;$H145+ROUNDUP(($I145-$H145+1)*$L145,0),2,1),""))</x:f>
      </x:c>
      <x:c r="U145" s="35" t="str">
        <x:f>IF(OR($A145="",$M145="Yes",$H145="",$I145=""),"",IF(AND(U$6&gt;=$H145,U$6&lt;=$I145),IF(U$6&lt;$H145+ROUNDUP(($I145-$H145+1)*$L145,0),2,1),""))</x:f>
      </x:c>
      <x:c r="V145" s="35" t="str">
        <x:f>IF(OR($A145="",$M145="Yes",$H145="",$I145=""),"",IF(AND(V$6&gt;=$H145,V$6&lt;=$I145),IF(V$6&lt;$H145+ROUNDUP(($I145-$H145+1)*$L145,0),2,1),""))</x:f>
      </x:c>
      <x:c r="W145" s="35" t="str">
        <x:f>IF(OR($A145="",$M145="Yes",$H145="",$I145=""),"",IF(AND(W$6&gt;=$H145,W$6&lt;=$I145),IF(W$6&lt;$H145+ROUNDUP(($I145-$H145+1)*$L145,0),2,1),""))</x:f>
      </x:c>
      <x:c r="X145" s="35" t="str">
        <x:f>IF(OR($A145="",$M145="Yes",$H145="",$I145=""),"",IF(AND(X$6&gt;=$H145,X$6&lt;=$I145),IF(X$6&lt;$H145+ROUNDUP(($I145-$H145+1)*$L145,0),2,1),""))</x:f>
      </x:c>
      <x:c r="Y145" s="35" t="str">
        <x:f>IF(OR($A145="",$M145="Yes",$H145="",$I145=""),"",IF(AND(Y$6&gt;=$H145,Y$6&lt;=$I145),IF(Y$6&lt;$H145+ROUNDUP(($I145-$H145+1)*$L145,0),2,1),""))</x:f>
      </x:c>
      <x:c r="Z145" s="35" t="str">
        <x:f>IF(OR($A145="",$M145="Yes",$H145="",$I145=""),"",IF(AND(Z$6&gt;=$H145,Z$6&lt;=$I145),IF(Z$6&lt;$H145+ROUNDUP(($I145-$H145+1)*$L145,0),2,1),""))</x:f>
      </x:c>
      <x:c r="AA145" s="35" t="str">
        <x:f>IF(OR($A145="",$M145="Yes",$H145="",$I145=""),"",IF(AND(AA$6&gt;=$H145,AA$6&lt;=$I145),IF(AA$6&lt;$H145+ROUNDUP(($I145-$H145+1)*$L145,0),2,1),""))</x:f>
      </x:c>
      <x:c r="AB145" s="35" t="str">
        <x:f>IF(OR($A145="",$M145="Yes",$H145="",$I145=""),"",IF(AND(AB$6&gt;=$H145,AB$6&lt;=$I145),IF(AB$6&lt;$H145+ROUNDUP(($I145-$H145+1)*$L145,0),2,1),""))</x:f>
      </x:c>
      <x:c r="AC145" s="35" t="str">
        <x:f>IF(OR($A145="",$M145="Yes",$H145="",$I145=""),"",IF(AND(AC$6&gt;=$H145,AC$6&lt;=$I145),IF(AC$6&lt;$H145+ROUNDUP(($I145-$H145+1)*$L145,0),2,1),""))</x:f>
      </x:c>
      <x:c r="AD145" s="35" t="str">
        <x:f>IF(OR($A145="",$M145="Yes",$H145="",$I145=""),"",IF(AND(AD$6&gt;=$H145,AD$6&lt;=$I145),IF(AD$6&lt;$H145+ROUNDUP(($I145-$H145+1)*$L145,0),2,1),""))</x:f>
      </x:c>
      <x:c r="AE145" s="35" t="str">
        <x:f>IF(OR($A145="",$M145="Yes",$H145="",$I145=""),"",IF(AND(AE$6&gt;=$H145,AE$6&lt;=$I145),IF(AE$6&lt;$H145+ROUNDUP(($I145-$H145+1)*$L145,0),2,1),""))</x:f>
      </x:c>
      <x:c r="AF145" s="35" t="str">
        <x:f>IF(OR($A145="",$M145="Yes",$H145="",$I145=""),"",IF(AND(AF$6&gt;=$H145,AF$6&lt;=$I145),IF(AF$6&lt;$H145+ROUNDUP(($I145-$H145+1)*$L145,0),2,1),""))</x:f>
      </x:c>
      <x:c r="AG145" s="35" t="str">
        <x:f>IF(OR($A145="",$M145="Yes",$H145="",$I145=""),"",IF(AND(AG$6&gt;=$H145,AG$6&lt;=$I145),IF(AG$6&lt;$H145+ROUNDUP(($I145-$H145+1)*$L145,0),2,1),""))</x:f>
      </x:c>
      <x:c r="AH145" s="35" t="str">
        <x:f>IF(OR($A145="",$M145="Yes",$H145="",$I145=""),"",IF(AND(AH$6&gt;=$H145,AH$6&lt;=$I145),IF(AH$6&lt;$H145+ROUNDUP(($I145-$H145+1)*$L145,0),2,1),""))</x:f>
      </x:c>
      <x:c r="AI145" s="35" t="str">
        <x:f>IF(OR($A145="",$M145="Yes",$H145="",$I145=""),"",IF(AND(AI$6&gt;=$H145,AI$6&lt;=$I145),IF(AI$6&lt;$H145+ROUNDUP(($I145-$H145+1)*$L145,0),2,1),""))</x:f>
      </x:c>
      <x:c r="AJ145" s="35" t="str">
        <x:f>IF(OR($A145="",$M145="Yes",$H145="",$I145=""),"",IF(AND(AJ$6&gt;=$H145,AJ$6&lt;=$I145),IF(AJ$6&lt;$H145+ROUNDUP(($I145-$H145+1)*$L145,0),2,1),""))</x:f>
      </x:c>
      <x:c r="AK145" s="35" t="str">
        <x:f>IF(OR($A145="",$M145="Yes",$H145="",$I145=""),"",IF(AND(AK$6&gt;=$H145,AK$6&lt;=$I145),IF(AK$6&lt;$H145+ROUNDUP(($I145-$H145+1)*$L145,0),2,1),""))</x:f>
      </x:c>
      <x:c r="AL145" s="35" t="str">
        <x:f>IF(OR($A145="",$M145="Yes",$H145="",$I145=""),"",IF(AND(AL$6&gt;=$H145,AL$6&lt;=$I145),IF(AL$6&lt;$H145+ROUNDUP(($I145-$H145+1)*$L145,0),2,1),""))</x:f>
      </x:c>
      <x:c r="AM145" s="35" t="str">
        <x:f>IF(OR($A145="",$M145="Yes",$H145="",$I145=""),"",IF(AND(AM$6&gt;=$H145,AM$6&lt;=$I145),IF(AM$6&lt;$H145+ROUNDUP(($I145-$H145+1)*$L145,0),2,1),""))</x:f>
      </x:c>
      <x:c r="AN145" s="35" t="str">
        <x:f>IF(OR($A145="",$M145="Yes",$H145="",$I145=""),"",IF(AND(AN$6&gt;=$H145,AN$6&lt;=$I145),IF(AN$6&lt;$H145+ROUNDUP(($I145-$H145+1)*$L145,0),2,1),""))</x:f>
      </x:c>
      <x:c r="AO145" s="35" t="str">
        <x:f>IF(OR($A145="",$M145="Yes",$H145="",$I145=""),"",IF(AND(AO$6&gt;=$H145,AO$6&lt;=$I145),IF(AO$6&lt;$H145+ROUNDUP(($I145-$H145+1)*$L145,0),2,1),""))</x:f>
      </x:c>
      <x:c r="AP145" s="35" t="str">
        <x:f>IF(OR($A145="",$M145="Yes",$H145="",$I145=""),"",IF(AND(AP$6&gt;=$H145,AP$6&lt;=$I145),IF(AP$6&lt;$H145+ROUNDUP(($I145-$H145+1)*$L145,0),2,1),""))</x:f>
      </x:c>
      <x:c r="AQ145" s="35" t="str">
        <x:f>IF(OR($A145="",$M145="Yes",$H145="",$I145=""),"",IF(AND(AQ$6&gt;=$H145,AQ$6&lt;=$I145),IF(AQ$6&lt;$H145+ROUNDUP(($I145-$H145+1)*$L145,0),2,1),""))</x:f>
      </x:c>
      <x:c r="AR145" s="35" t="str">
        <x:f>IF(OR($A145="",$M145="Yes",$H145="",$I145=""),"",IF(AND(AR$6&gt;=$H145,AR$6&lt;=$I145),IF(AR$6&lt;$H145+ROUNDUP(($I145-$H145+1)*$L145,0),2,1),""))</x:f>
      </x:c>
      <x:c r="AS145" s="35" t="str">
        <x:f>IF(OR($A145="",$M145="Yes",$H145="",$I145=""),"",IF(AND(AS$6&gt;=$H145,AS$6&lt;=$I145),IF(AS$6&lt;$H145+ROUNDUP(($I145-$H145+1)*$L145,0),2,1),""))</x:f>
      </x:c>
      <x:c r="AT145" s="35" t="str">
        <x:f>IF(OR($A145="",$M145="Yes",$H145="",$I145=""),"",IF(AND(AT$6&gt;=$H145,AT$6&lt;=$I145),IF(AT$6&lt;$H145+ROUNDUP(($I145-$H145+1)*$L145,0),2,1),""))</x:f>
      </x:c>
      <x:c r="AU145" s="35" t="str">
        <x:f>IF(OR($A145="",$M145="Yes",$H145="",$I145=""),"",IF(AND(AU$6&gt;=$H145,AU$6&lt;=$I145),IF(AU$6&lt;$H145+ROUNDUP(($I145-$H145+1)*$L145,0),2,1),""))</x:f>
      </x:c>
      <x:c r="AV145" s="35" t="str">
        <x:f>IF(OR($A145="",$M145="Yes",$H145="",$I145=""),"",IF(AND(AV$6&gt;=$H145,AV$6&lt;=$I145),IF(AV$6&lt;$H145+ROUNDUP(($I145-$H145+1)*$L145,0),2,1),""))</x:f>
      </x:c>
      <x:c r="AW145" s="35" t="str">
        <x:f>IF(OR($A145="",$M145="Yes",$H145="",$I145=""),"",IF(AND(AW$6&gt;=$H145,AW$6&lt;=$I145),IF(AW$6&lt;$H145+ROUNDUP(($I145-$H145+1)*$L145,0),2,1),""))</x:f>
      </x:c>
      <x:c r="AX145" s="35" t="str">
        <x:f>IF(OR($A145="",$M145="Yes",$H145="",$I145=""),"",IF(AND(AX$6&gt;=$H145,AX$6&lt;=$I145),IF(AX$6&lt;$H145+ROUNDUP(($I145-$H145+1)*$L145,0),2,1),""))</x:f>
      </x:c>
      <x:c r="AY145" s="35" t="str">
        <x:f>IF(OR($A145="",$M145="Yes",$H145="",$I145=""),"",IF(AND(AY$6&gt;=$H145,AY$6&lt;=$I145),IF(AY$6&lt;$H145+ROUNDUP(($I145-$H145+1)*$L145,0),2,1),""))</x:f>
      </x:c>
      <x:c r="AZ145" s="35" t="str">
        <x:f>IF(OR($A145="",$M145="Yes",$H145="",$I145=""),"",IF(AND(AZ$6&gt;=$H145,AZ$6&lt;=$I145),IF(AZ$6&lt;$H145+ROUNDUP(($I145-$H145+1)*$L145,0),2,1),""))</x:f>
      </x:c>
      <x:c r="BA145" s="35" t="str">
        <x:f>IF(OR($A145="",$M145="Yes",$H145="",$I145=""),"",IF(AND(BA$6&gt;=$H145,BA$6&lt;=$I145),IF(BA$6&lt;$H145+ROUNDUP(($I145-$H145+1)*$L145,0),2,1),""))</x:f>
      </x:c>
      <x:c r="BB145" s="35" t="str">
        <x:f>IF(OR($A145="",$M145="Yes",$H145="",$I145=""),"",IF(AND(BB$6&gt;=$H145,BB$6&lt;=$I145),IF(BB$6&lt;$H145+ROUNDUP(($I145-$H145+1)*$L145,0),2,1),""))</x:f>
      </x:c>
      <x:c r="BC145" s="35" t="str">
        <x:f>IF(OR($A145="",$M145="Yes",$H145="",$I145=""),"",IF(AND(BC$6&gt;=$H145,BC$6&lt;=$I145),IF(BC$6&lt;$H145+ROUNDUP(($I145-$H145+1)*$L145,0),2,1),""))</x:f>
      </x:c>
      <x:c r="BD145" s="35" t="str">
        <x:f>IF(OR($A145="",$M145="Yes",$H145="",$I145=""),"",IF(AND(BD$6&gt;=$H145,BD$6&lt;=$I145),IF(BD$6&lt;$H145+ROUNDUP(($I145-$H145+1)*$L145,0),2,1),""))</x:f>
      </x:c>
      <x:c r="BE145" s="35" t="str">
        <x:f>IF(OR($A145="",$M145="Yes",$H145="",$I145=""),"",IF(AND(BE$6&gt;=$H145,BE$6&lt;=$I145),IF(BE$6&lt;$H145+ROUNDUP(($I145-$H145+1)*$L145,0),2,1),""))</x:f>
      </x:c>
      <x:c r="BF145" s="35" t="str">
        <x:f>IF(OR($A145="",$M145="Yes",$H145="",$I145=""),"",IF(AND(BF$6&gt;=$H145,BF$6&lt;=$I145),IF(BF$6&lt;$H145+ROUNDUP(($I145-$H145+1)*$L145,0),2,1),""))</x:f>
      </x:c>
      <x:c r="BG145" s="35" t="str">
        <x:f>IF(OR($A145="",$M145="Yes",$H145="",$I145=""),"",IF(AND(BG$6&gt;=$H145,BG$6&lt;=$I145),IF(BG$6&lt;$H145+ROUNDUP(($I145-$H145+1)*$L145,0),2,1),""))</x:f>
      </x:c>
      <x:c r="BH145" s="35" t="str">
        <x:f>IF(OR($A145="",$M145="Yes",$H145="",$I145=""),"",IF(AND(BH$6&gt;=$H145,BH$6&lt;=$I145),IF(BH$6&lt;$H145+ROUNDUP(($I145-$H145+1)*$L145,0),2,1),""))</x:f>
      </x:c>
      <x:c r="BI145" s="35" t="str">
        <x:f>IF(OR($A145="",$M145="Yes",$H145="",$I145=""),"",IF(AND(BI$6&gt;=$H145,BI$6&lt;=$I145),IF(BI$6&lt;$H145+ROUNDUP(($I145-$H145+1)*$L145,0),2,1),""))</x:f>
      </x:c>
      <x:c r="BJ145" s="35" t="str">
        <x:f>IF(OR($A145="",$M145="Yes",$H145="",$I145=""),"",IF(AND(BJ$6&gt;=$H145,BJ$6&lt;=$I145),IF(BJ$6&lt;$H145+ROUNDUP(($I145-$H145+1)*$L145,0),2,1),""))</x:f>
      </x:c>
      <x:c r="BK145" s="35" t="str">
        <x:f>IF(OR($A145="",$M145="Yes",$H145="",$I145=""),"",IF(AND(BK$6&gt;=$H145,BK$6&lt;=$I145),IF(BK$6&lt;$H145+ROUNDUP(($I145-$H145+1)*$L145,0),2,1),""))</x:f>
      </x:c>
      <x:c r="BL145" s="35" t="str">
        <x:f>IF(OR($A145="",$M145="Yes",$H145="",$I145=""),"",IF(AND(BL$6&gt;=$H145,BL$6&lt;=$I145),IF(BL$6&lt;$H145+ROUNDUP(($I145-$H145+1)*$L145,0),2,1),""))</x:f>
      </x:c>
      <x:c r="BM145" s="35" t="str">
        <x:f>IF(OR($A145="",$M145="Yes",$H145="",$I145=""),"",IF(AND(BM$6&gt;=$H145,BM$6&lt;=$I145),IF(BM$6&lt;$H145+ROUNDUP(($I145-$H145+1)*$L145,0),2,1),""))</x:f>
      </x:c>
      <x:c r="BN145" s="35" t="str">
        <x:f>IF(OR($A145="",$M145="Yes",$H145="",$I145=""),"",IF(AND(BN$6&gt;=$H145,BN$6&lt;=$I145),IF(BN$6&lt;$H145+ROUNDUP(($I145-$H145+1)*$L145,0),2,1),""))</x:f>
      </x:c>
      <x:c r="BO145" s="35" t="str">
        <x:f>IF(OR($A145="",$M145="Yes",$H145="",$I145=""),"",IF(AND(BO$6&gt;=$H145,BO$6&lt;=$I145),IF(BO$6&lt;$H145+ROUNDUP(($I145-$H145+1)*$L145,0),2,1),""))</x:f>
      </x:c>
      <x:c r="BP145" s="35" t="str">
        <x:f>IF(OR($A145="",$M145="Yes",$H145="",$I145=""),"",IF(AND(BP$6&gt;=$H145,BP$6&lt;=$I145),IF(BP$6&lt;$H145+ROUNDUP(($I145-$H145+1)*$L145,0),2,1),""))</x:f>
      </x:c>
      <x:c r="BQ145" s="35" t="str">
        <x:f>IF(OR($A145="",$M145="Yes",$H145="",$I145=""),"",IF(AND(BQ$6&gt;=$H145,BQ$6&lt;=$I145),IF(BQ$6&lt;$H145+ROUNDUP(($I145-$H145+1)*$L145,0),2,1),""))</x:f>
      </x:c>
      <x:c r="BR145" s="35" t="str">
        <x:f>IF(OR($A145="",$M145="Yes",$H145="",$I145=""),"",IF(AND(BR$6&gt;=$H145,BR$6&lt;=$I145),IF(BR$6&lt;$H145+ROUNDUP(($I145-$H145+1)*$L145,0),2,1),""))</x:f>
      </x:c>
      <x:c r="BS145" s="35" t="str">
        <x:f>IF(OR($A145="",$M145="Yes",$H145="",$I145=""),"",IF(AND(BS$6&gt;=$H145,BS$6&lt;=$I145),IF(BS$6&lt;$H145+ROUNDUP(($I145-$H145+1)*$L145,0),2,1),""))</x:f>
      </x:c>
      <x:c r="BT145" s="35" t="str">
        <x:f>IF(OR($A145="",$M145="Yes",$H145="",$I145=""),"",IF(AND(BT$6&gt;=$H145,BT$6&lt;=$I145),IF(BT$6&lt;$H145+ROUNDUP(($I145-$H145+1)*$L145,0),2,1),""))</x:f>
      </x:c>
      <x:c r="BU145" s="35" t="str">
        <x:f>IF(OR($A145="",$M145="Yes",$H145="",$I145=""),"",IF(AND(BU$6&gt;=$H145,BU$6&lt;=$I145),IF(BU$6&lt;$H145+ROUNDUP(($I145-$H145+1)*$L145,0),2,1),""))</x:f>
      </x:c>
      <x:c r="BV145" s="35" t="str">
        <x:f>IF(OR($A145="",$M145="Yes",$H145="",$I145=""),"",IF(AND(BV$6&gt;=$H145,BV$6&lt;=$I145),IF(BV$6&lt;$H145+ROUNDUP(($I145-$H145+1)*$L145,0),2,1),""))</x:f>
      </x:c>
      <x:c r="BW145" s="35" t="str">
        <x:f>IF(OR($A145="",$M145="Yes",$H145="",$I145=""),"",IF(AND(BW$6&gt;=$H145,BW$6&lt;=$I145),IF(BW$6&lt;$H145+ROUNDUP(($I145-$H145+1)*$L145,0),2,1),""))</x:f>
      </x:c>
      <x:c r="BX145" s="35" t="str">
        <x:f>IF(OR($A145="",$M145="Yes",$H145="",$I145=""),"",IF(AND(BX$6&gt;=$H145,BX$6&lt;=$I145),IF(BX$6&lt;$H145+ROUNDUP(($I145-$H145+1)*$L145,0),2,1),""))</x:f>
      </x:c>
      <x:c r="BY145" s="35" t="str">
        <x:f>IF(OR($A145="",$M145="Yes",$H145="",$I145=""),"",IF(AND(BY$6&gt;=$H145,BY$6&lt;=$I145),IF(BY$6&lt;$H145+ROUNDUP(($I145-$H145+1)*$L145,0),2,1),""))</x:f>
      </x:c>
      <x:c r="BZ145" s="35" t="str">
        <x:f>IF(OR($A145="",$M145="Yes",$H145="",$I145=""),"",IF(AND(BZ$6&gt;=$H145,BZ$6&lt;=$I145),IF(BZ$6&lt;$H145+ROUNDUP(($I145-$H145+1)*$L145,0),2,1),""))</x:f>
      </x:c>
      <x:c r="CA145" s="35" t="str">
        <x:f>IF(OR($A145="",$M145="Yes",$H145="",$I145=""),"",IF(AND(CA$6&gt;=$H145,CA$6&lt;=$I145),IF(CA$6&lt;$H145+ROUNDUP(($I145-$H145+1)*$L145,0),2,1),""))</x:f>
      </x:c>
    </x:row>
    <x:row r="146" ht="24" customHeight="1">
      <x:c r="A146" s="5"/>
      <x:c r="B146" s="5"/>
      <x:c r="C146" s="5"/>
      <x:c r="D146" s="5"/>
      <x:c r="E146" s="5"/>
      <x:c r="F146" s="5"/>
      <x:c r="G146" s="5"/>
      <x:c r="H146" s="10"/>
      <x:c r="I146" s="10"/>
      <x:c r="J146" s="10"/>
      <x:c r="K146" s="10"/>
      <x:c r="L146" s="11"/>
      <x:c r="M146" s="5"/>
      <x:c r="N146" s="16" t="str">
        <x:f>IF(A146="","",IF(M146="Yes","Cancelled",IF(ISBLANK(L146),"Missing %",IF(L146&gt;=1,"Completed",IF(OR(L146&gt;0,NOT(ISBLANK(J146))),"In progress","Not started")))))</x:f>
      </x:c>
      <x:c r="O146" s="16" t="str">
        <x:f>IF(OR(A146="",N146="Completed",N146="Cancelled"),"",IF(ISBLANK(I146),"Missing deadline",IF(I146&lt;'Dashboard'!$B$5,"Overdue",IF(I146='Dashboard'!$B$5,"Due today",IF(I146&lt;='Dashboard'!$B$5+'Dashboard'!$B$6,"Due soon",IF(AND(N146="Not started",H146&lt;'Dashboard'!$B$5),"Starting late",""))))))</x:f>
      </x:c>
      <x:c r="P146" s="5"/>
      <x:c r="Q146" s="16" t="str">
        <x:f>IF(A146="","",IF(COUNTIFS('Tasks &amp; Gantt'!$A$7:$A$155,A146)&gt;1,"Duplicate task ID",IF(COUNTIFS('Campaigns &amp; Budget'!$A$7:$A$8,B146)&lt;&gt;1,"Unknown campaign",IF(OR(ISBLANK(H146),ISBLANK(I146),E146="",ISBLANK(L146)),"Missing dates / PIC / %",IF(OR(L146&lt;0,L146&gt;1),"Invalid completion",IF(I146&lt;H146,"Deadline before start",IF(AND(NOT(ISBLANK(K146)),L146&lt;&gt;1),"Finish entered but not 100%",IF(AND(NOT(ISBLANK(J146)),NOT(ISBLANK(K146)),K146&lt;J146),"Finish before start",""))))))))</x:f>
      </x:c>
      <x:c r="T146" s="35" t="str">
        <x:f>IF(OR($A146="",$M146="Yes",$H146="",$I146=""),"",IF(AND(T$6&gt;=$H146,T$6&lt;=$I146),IF(T$6&lt;$H146+ROUNDUP(($I146-$H146+1)*$L146,0),2,1),""))</x:f>
      </x:c>
      <x:c r="U146" s="35" t="str">
        <x:f>IF(OR($A146="",$M146="Yes",$H146="",$I146=""),"",IF(AND(U$6&gt;=$H146,U$6&lt;=$I146),IF(U$6&lt;$H146+ROUNDUP(($I146-$H146+1)*$L146,0),2,1),""))</x:f>
      </x:c>
      <x:c r="V146" s="35" t="str">
        <x:f>IF(OR($A146="",$M146="Yes",$H146="",$I146=""),"",IF(AND(V$6&gt;=$H146,V$6&lt;=$I146),IF(V$6&lt;$H146+ROUNDUP(($I146-$H146+1)*$L146,0),2,1),""))</x:f>
      </x:c>
      <x:c r="W146" s="35" t="str">
        <x:f>IF(OR($A146="",$M146="Yes",$H146="",$I146=""),"",IF(AND(W$6&gt;=$H146,W$6&lt;=$I146),IF(W$6&lt;$H146+ROUNDUP(($I146-$H146+1)*$L146,0),2,1),""))</x:f>
      </x:c>
      <x:c r="X146" s="35" t="str">
        <x:f>IF(OR($A146="",$M146="Yes",$H146="",$I146=""),"",IF(AND(X$6&gt;=$H146,X$6&lt;=$I146),IF(X$6&lt;$H146+ROUNDUP(($I146-$H146+1)*$L146,0),2,1),""))</x:f>
      </x:c>
      <x:c r="Y146" s="35" t="str">
        <x:f>IF(OR($A146="",$M146="Yes",$H146="",$I146=""),"",IF(AND(Y$6&gt;=$H146,Y$6&lt;=$I146),IF(Y$6&lt;$H146+ROUNDUP(($I146-$H146+1)*$L146,0),2,1),""))</x:f>
      </x:c>
      <x:c r="Z146" s="35" t="str">
        <x:f>IF(OR($A146="",$M146="Yes",$H146="",$I146=""),"",IF(AND(Z$6&gt;=$H146,Z$6&lt;=$I146),IF(Z$6&lt;$H146+ROUNDUP(($I146-$H146+1)*$L146,0),2,1),""))</x:f>
      </x:c>
      <x:c r="AA146" s="35" t="str">
        <x:f>IF(OR($A146="",$M146="Yes",$H146="",$I146=""),"",IF(AND(AA$6&gt;=$H146,AA$6&lt;=$I146),IF(AA$6&lt;$H146+ROUNDUP(($I146-$H146+1)*$L146,0),2,1),""))</x:f>
      </x:c>
      <x:c r="AB146" s="35" t="str">
        <x:f>IF(OR($A146="",$M146="Yes",$H146="",$I146=""),"",IF(AND(AB$6&gt;=$H146,AB$6&lt;=$I146),IF(AB$6&lt;$H146+ROUNDUP(($I146-$H146+1)*$L146,0),2,1),""))</x:f>
      </x:c>
      <x:c r="AC146" s="35" t="str">
        <x:f>IF(OR($A146="",$M146="Yes",$H146="",$I146=""),"",IF(AND(AC$6&gt;=$H146,AC$6&lt;=$I146),IF(AC$6&lt;$H146+ROUNDUP(($I146-$H146+1)*$L146,0),2,1),""))</x:f>
      </x:c>
      <x:c r="AD146" s="35" t="str">
        <x:f>IF(OR($A146="",$M146="Yes",$H146="",$I146=""),"",IF(AND(AD$6&gt;=$H146,AD$6&lt;=$I146),IF(AD$6&lt;$H146+ROUNDUP(($I146-$H146+1)*$L146,0),2,1),""))</x:f>
      </x:c>
      <x:c r="AE146" s="35" t="str">
        <x:f>IF(OR($A146="",$M146="Yes",$H146="",$I146=""),"",IF(AND(AE$6&gt;=$H146,AE$6&lt;=$I146),IF(AE$6&lt;$H146+ROUNDUP(($I146-$H146+1)*$L146,0),2,1),""))</x:f>
      </x:c>
      <x:c r="AF146" s="35" t="str">
        <x:f>IF(OR($A146="",$M146="Yes",$H146="",$I146=""),"",IF(AND(AF$6&gt;=$H146,AF$6&lt;=$I146),IF(AF$6&lt;$H146+ROUNDUP(($I146-$H146+1)*$L146,0),2,1),""))</x:f>
      </x:c>
      <x:c r="AG146" s="35" t="str">
        <x:f>IF(OR($A146="",$M146="Yes",$H146="",$I146=""),"",IF(AND(AG$6&gt;=$H146,AG$6&lt;=$I146),IF(AG$6&lt;$H146+ROUNDUP(($I146-$H146+1)*$L146,0),2,1),""))</x:f>
      </x:c>
      <x:c r="AH146" s="35" t="str">
        <x:f>IF(OR($A146="",$M146="Yes",$H146="",$I146=""),"",IF(AND(AH$6&gt;=$H146,AH$6&lt;=$I146),IF(AH$6&lt;$H146+ROUNDUP(($I146-$H146+1)*$L146,0),2,1),""))</x:f>
      </x:c>
      <x:c r="AI146" s="35" t="str">
        <x:f>IF(OR($A146="",$M146="Yes",$H146="",$I146=""),"",IF(AND(AI$6&gt;=$H146,AI$6&lt;=$I146),IF(AI$6&lt;$H146+ROUNDUP(($I146-$H146+1)*$L146,0),2,1),""))</x:f>
      </x:c>
      <x:c r="AJ146" s="35" t="str">
        <x:f>IF(OR($A146="",$M146="Yes",$H146="",$I146=""),"",IF(AND(AJ$6&gt;=$H146,AJ$6&lt;=$I146),IF(AJ$6&lt;$H146+ROUNDUP(($I146-$H146+1)*$L146,0),2,1),""))</x:f>
      </x:c>
      <x:c r="AK146" s="35" t="str">
        <x:f>IF(OR($A146="",$M146="Yes",$H146="",$I146=""),"",IF(AND(AK$6&gt;=$H146,AK$6&lt;=$I146),IF(AK$6&lt;$H146+ROUNDUP(($I146-$H146+1)*$L146,0),2,1),""))</x:f>
      </x:c>
      <x:c r="AL146" s="35" t="str">
        <x:f>IF(OR($A146="",$M146="Yes",$H146="",$I146=""),"",IF(AND(AL$6&gt;=$H146,AL$6&lt;=$I146),IF(AL$6&lt;$H146+ROUNDUP(($I146-$H146+1)*$L146,0),2,1),""))</x:f>
      </x:c>
      <x:c r="AM146" s="35" t="str">
        <x:f>IF(OR($A146="",$M146="Yes",$H146="",$I146=""),"",IF(AND(AM$6&gt;=$H146,AM$6&lt;=$I146),IF(AM$6&lt;$H146+ROUNDUP(($I146-$H146+1)*$L146,0),2,1),""))</x:f>
      </x:c>
      <x:c r="AN146" s="35" t="str">
        <x:f>IF(OR($A146="",$M146="Yes",$H146="",$I146=""),"",IF(AND(AN$6&gt;=$H146,AN$6&lt;=$I146),IF(AN$6&lt;$H146+ROUNDUP(($I146-$H146+1)*$L146,0),2,1),""))</x:f>
      </x:c>
      <x:c r="AO146" s="35" t="str">
        <x:f>IF(OR($A146="",$M146="Yes",$H146="",$I146=""),"",IF(AND(AO$6&gt;=$H146,AO$6&lt;=$I146),IF(AO$6&lt;$H146+ROUNDUP(($I146-$H146+1)*$L146,0),2,1),""))</x:f>
      </x:c>
      <x:c r="AP146" s="35" t="str">
        <x:f>IF(OR($A146="",$M146="Yes",$H146="",$I146=""),"",IF(AND(AP$6&gt;=$H146,AP$6&lt;=$I146),IF(AP$6&lt;$H146+ROUNDUP(($I146-$H146+1)*$L146,0),2,1),""))</x:f>
      </x:c>
      <x:c r="AQ146" s="35" t="str">
        <x:f>IF(OR($A146="",$M146="Yes",$H146="",$I146=""),"",IF(AND(AQ$6&gt;=$H146,AQ$6&lt;=$I146),IF(AQ$6&lt;$H146+ROUNDUP(($I146-$H146+1)*$L146,0),2,1),""))</x:f>
      </x:c>
      <x:c r="AR146" s="35" t="str">
        <x:f>IF(OR($A146="",$M146="Yes",$H146="",$I146=""),"",IF(AND(AR$6&gt;=$H146,AR$6&lt;=$I146),IF(AR$6&lt;$H146+ROUNDUP(($I146-$H146+1)*$L146,0),2,1),""))</x:f>
      </x:c>
      <x:c r="AS146" s="35" t="str">
        <x:f>IF(OR($A146="",$M146="Yes",$H146="",$I146=""),"",IF(AND(AS$6&gt;=$H146,AS$6&lt;=$I146),IF(AS$6&lt;$H146+ROUNDUP(($I146-$H146+1)*$L146,0),2,1),""))</x:f>
      </x:c>
      <x:c r="AT146" s="35" t="str">
        <x:f>IF(OR($A146="",$M146="Yes",$H146="",$I146=""),"",IF(AND(AT$6&gt;=$H146,AT$6&lt;=$I146),IF(AT$6&lt;$H146+ROUNDUP(($I146-$H146+1)*$L146,0),2,1),""))</x:f>
      </x:c>
      <x:c r="AU146" s="35" t="str">
        <x:f>IF(OR($A146="",$M146="Yes",$H146="",$I146=""),"",IF(AND(AU$6&gt;=$H146,AU$6&lt;=$I146),IF(AU$6&lt;$H146+ROUNDUP(($I146-$H146+1)*$L146,0),2,1),""))</x:f>
      </x:c>
      <x:c r="AV146" s="35" t="str">
        <x:f>IF(OR($A146="",$M146="Yes",$H146="",$I146=""),"",IF(AND(AV$6&gt;=$H146,AV$6&lt;=$I146),IF(AV$6&lt;$H146+ROUNDUP(($I146-$H146+1)*$L146,0),2,1),""))</x:f>
      </x:c>
      <x:c r="AW146" s="35" t="str">
        <x:f>IF(OR($A146="",$M146="Yes",$H146="",$I146=""),"",IF(AND(AW$6&gt;=$H146,AW$6&lt;=$I146),IF(AW$6&lt;$H146+ROUNDUP(($I146-$H146+1)*$L146,0),2,1),""))</x:f>
      </x:c>
      <x:c r="AX146" s="35" t="str">
        <x:f>IF(OR($A146="",$M146="Yes",$H146="",$I146=""),"",IF(AND(AX$6&gt;=$H146,AX$6&lt;=$I146),IF(AX$6&lt;$H146+ROUNDUP(($I146-$H146+1)*$L146,0),2,1),""))</x:f>
      </x:c>
      <x:c r="AY146" s="35" t="str">
        <x:f>IF(OR($A146="",$M146="Yes",$H146="",$I146=""),"",IF(AND(AY$6&gt;=$H146,AY$6&lt;=$I146),IF(AY$6&lt;$H146+ROUNDUP(($I146-$H146+1)*$L146,0),2,1),""))</x:f>
      </x:c>
      <x:c r="AZ146" s="35" t="str">
        <x:f>IF(OR($A146="",$M146="Yes",$H146="",$I146=""),"",IF(AND(AZ$6&gt;=$H146,AZ$6&lt;=$I146),IF(AZ$6&lt;$H146+ROUNDUP(($I146-$H146+1)*$L146,0),2,1),""))</x:f>
      </x:c>
      <x:c r="BA146" s="35" t="str">
        <x:f>IF(OR($A146="",$M146="Yes",$H146="",$I146=""),"",IF(AND(BA$6&gt;=$H146,BA$6&lt;=$I146),IF(BA$6&lt;$H146+ROUNDUP(($I146-$H146+1)*$L146,0),2,1),""))</x:f>
      </x:c>
      <x:c r="BB146" s="35" t="str">
        <x:f>IF(OR($A146="",$M146="Yes",$H146="",$I146=""),"",IF(AND(BB$6&gt;=$H146,BB$6&lt;=$I146),IF(BB$6&lt;$H146+ROUNDUP(($I146-$H146+1)*$L146,0),2,1),""))</x:f>
      </x:c>
      <x:c r="BC146" s="35" t="str">
        <x:f>IF(OR($A146="",$M146="Yes",$H146="",$I146=""),"",IF(AND(BC$6&gt;=$H146,BC$6&lt;=$I146),IF(BC$6&lt;$H146+ROUNDUP(($I146-$H146+1)*$L146,0),2,1),""))</x:f>
      </x:c>
      <x:c r="BD146" s="35" t="str">
        <x:f>IF(OR($A146="",$M146="Yes",$H146="",$I146=""),"",IF(AND(BD$6&gt;=$H146,BD$6&lt;=$I146),IF(BD$6&lt;$H146+ROUNDUP(($I146-$H146+1)*$L146,0),2,1),""))</x:f>
      </x:c>
      <x:c r="BE146" s="35" t="str">
        <x:f>IF(OR($A146="",$M146="Yes",$H146="",$I146=""),"",IF(AND(BE$6&gt;=$H146,BE$6&lt;=$I146),IF(BE$6&lt;$H146+ROUNDUP(($I146-$H146+1)*$L146,0),2,1),""))</x:f>
      </x:c>
      <x:c r="BF146" s="35" t="str">
        <x:f>IF(OR($A146="",$M146="Yes",$H146="",$I146=""),"",IF(AND(BF$6&gt;=$H146,BF$6&lt;=$I146),IF(BF$6&lt;$H146+ROUNDUP(($I146-$H146+1)*$L146,0),2,1),""))</x:f>
      </x:c>
      <x:c r="BG146" s="35" t="str">
        <x:f>IF(OR($A146="",$M146="Yes",$H146="",$I146=""),"",IF(AND(BG$6&gt;=$H146,BG$6&lt;=$I146),IF(BG$6&lt;$H146+ROUNDUP(($I146-$H146+1)*$L146,0),2,1),""))</x:f>
      </x:c>
      <x:c r="BH146" s="35" t="str">
        <x:f>IF(OR($A146="",$M146="Yes",$H146="",$I146=""),"",IF(AND(BH$6&gt;=$H146,BH$6&lt;=$I146),IF(BH$6&lt;$H146+ROUNDUP(($I146-$H146+1)*$L146,0),2,1),""))</x:f>
      </x:c>
      <x:c r="BI146" s="35" t="str">
        <x:f>IF(OR($A146="",$M146="Yes",$H146="",$I146=""),"",IF(AND(BI$6&gt;=$H146,BI$6&lt;=$I146),IF(BI$6&lt;$H146+ROUNDUP(($I146-$H146+1)*$L146,0),2,1),""))</x:f>
      </x:c>
      <x:c r="BJ146" s="35" t="str">
        <x:f>IF(OR($A146="",$M146="Yes",$H146="",$I146=""),"",IF(AND(BJ$6&gt;=$H146,BJ$6&lt;=$I146),IF(BJ$6&lt;$H146+ROUNDUP(($I146-$H146+1)*$L146,0),2,1),""))</x:f>
      </x:c>
      <x:c r="BK146" s="35" t="str">
        <x:f>IF(OR($A146="",$M146="Yes",$H146="",$I146=""),"",IF(AND(BK$6&gt;=$H146,BK$6&lt;=$I146),IF(BK$6&lt;$H146+ROUNDUP(($I146-$H146+1)*$L146,0),2,1),""))</x:f>
      </x:c>
      <x:c r="BL146" s="35" t="str">
        <x:f>IF(OR($A146="",$M146="Yes",$H146="",$I146=""),"",IF(AND(BL$6&gt;=$H146,BL$6&lt;=$I146),IF(BL$6&lt;$H146+ROUNDUP(($I146-$H146+1)*$L146,0),2,1),""))</x:f>
      </x:c>
      <x:c r="BM146" s="35" t="str">
        <x:f>IF(OR($A146="",$M146="Yes",$H146="",$I146=""),"",IF(AND(BM$6&gt;=$H146,BM$6&lt;=$I146),IF(BM$6&lt;$H146+ROUNDUP(($I146-$H146+1)*$L146,0),2,1),""))</x:f>
      </x:c>
      <x:c r="BN146" s="35" t="str">
        <x:f>IF(OR($A146="",$M146="Yes",$H146="",$I146=""),"",IF(AND(BN$6&gt;=$H146,BN$6&lt;=$I146),IF(BN$6&lt;$H146+ROUNDUP(($I146-$H146+1)*$L146,0),2,1),""))</x:f>
      </x:c>
      <x:c r="BO146" s="35" t="str">
        <x:f>IF(OR($A146="",$M146="Yes",$H146="",$I146=""),"",IF(AND(BO$6&gt;=$H146,BO$6&lt;=$I146),IF(BO$6&lt;$H146+ROUNDUP(($I146-$H146+1)*$L146,0),2,1),""))</x:f>
      </x:c>
      <x:c r="BP146" s="35" t="str">
        <x:f>IF(OR($A146="",$M146="Yes",$H146="",$I146=""),"",IF(AND(BP$6&gt;=$H146,BP$6&lt;=$I146),IF(BP$6&lt;$H146+ROUNDUP(($I146-$H146+1)*$L146,0),2,1),""))</x:f>
      </x:c>
      <x:c r="BQ146" s="35" t="str">
        <x:f>IF(OR($A146="",$M146="Yes",$H146="",$I146=""),"",IF(AND(BQ$6&gt;=$H146,BQ$6&lt;=$I146),IF(BQ$6&lt;$H146+ROUNDUP(($I146-$H146+1)*$L146,0),2,1),""))</x:f>
      </x:c>
      <x:c r="BR146" s="35" t="str">
        <x:f>IF(OR($A146="",$M146="Yes",$H146="",$I146=""),"",IF(AND(BR$6&gt;=$H146,BR$6&lt;=$I146),IF(BR$6&lt;$H146+ROUNDUP(($I146-$H146+1)*$L146,0),2,1),""))</x:f>
      </x:c>
      <x:c r="BS146" s="35" t="str">
        <x:f>IF(OR($A146="",$M146="Yes",$H146="",$I146=""),"",IF(AND(BS$6&gt;=$H146,BS$6&lt;=$I146),IF(BS$6&lt;$H146+ROUNDUP(($I146-$H146+1)*$L146,0),2,1),""))</x:f>
      </x:c>
      <x:c r="BT146" s="35" t="str">
        <x:f>IF(OR($A146="",$M146="Yes",$H146="",$I146=""),"",IF(AND(BT$6&gt;=$H146,BT$6&lt;=$I146),IF(BT$6&lt;$H146+ROUNDUP(($I146-$H146+1)*$L146,0),2,1),""))</x:f>
      </x:c>
      <x:c r="BU146" s="35" t="str">
        <x:f>IF(OR($A146="",$M146="Yes",$H146="",$I146=""),"",IF(AND(BU$6&gt;=$H146,BU$6&lt;=$I146),IF(BU$6&lt;$H146+ROUNDUP(($I146-$H146+1)*$L146,0),2,1),""))</x:f>
      </x:c>
      <x:c r="BV146" s="35" t="str">
        <x:f>IF(OR($A146="",$M146="Yes",$H146="",$I146=""),"",IF(AND(BV$6&gt;=$H146,BV$6&lt;=$I146),IF(BV$6&lt;$H146+ROUNDUP(($I146-$H146+1)*$L146,0),2,1),""))</x:f>
      </x:c>
      <x:c r="BW146" s="35" t="str">
        <x:f>IF(OR($A146="",$M146="Yes",$H146="",$I146=""),"",IF(AND(BW$6&gt;=$H146,BW$6&lt;=$I146),IF(BW$6&lt;$H146+ROUNDUP(($I146-$H146+1)*$L146,0),2,1),""))</x:f>
      </x:c>
      <x:c r="BX146" s="35" t="str">
        <x:f>IF(OR($A146="",$M146="Yes",$H146="",$I146=""),"",IF(AND(BX$6&gt;=$H146,BX$6&lt;=$I146),IF(BX$6&lt;$H146+ROUNDUP(($I146-$H146+1)*$L146,0),2,1),""))</x:f>
      </x:c>
      <x:c r="BY146" s="35" t="str">
        <x:f>IF(OR($A146="",$M146="Yes",$H146="",$I146=""),"",IF(AND(BY$6&gt;=$H146,BY$6&lt;=$I146),IF(BY$6&lt;$H146+ROUNDUP(($I146-$H146+1)*$L146,0),2,1),""))</x:f>
      </x:c>
      <x:c r="BZ146" s="35" t="str">
        <x:f>IF(OR($A146="",$M146="Yes",$H146="",$I146=""),"",IF(AND(BZ$6&gt;=$H146,BZ$6&lt;=$I146),IF(BZ$6&lt;$H146+ROUNDUP(($I146-$H146+1)*$L146,0),2,1),""))</x:f>
      </x:c>
      <x:c r="CA146" s="35" t="str">
        <x:f>IF(OR($A146="",$M146="Yes",$H146="",$I146=""),"",IF(AND(CA$6&gt;=$H146,CA$6&lt;=$I146),IF(CA$6&lt;$H146+ROUNDUP(($I146-$H146+1)*$L146,0),2,1),""))</x:f>
      </x:c>
    </x:row>
    <x:row r="147" ht="24" customHeight="1">
      <x:c r="A147" s="5"/>
      <x:c r="B147" s="5"/>
      <x:c r="C147" s="5"/>
      <x:c r="D147" s="5"/>
      <x:c r="E147" s="5"/>
      <x:c r="F147" s="5"/>
      <x:c r="G147" s="5"/>
      <x:c r="H147" s="10"/>
      <x:c r="I147" s="10"/>
      <x:c r="J147" s="10"/>
      <x:c r="K147" s="10"/>
      <x:c r="L147" s="11"/>
      <x:c r="M147" s="5"/>
      <x:c r="N147" s="16" t="str">
        <x:f>IF(A147="","",IF(M147="Yes","Cancelled",IF(ISBLANK(L147),"Missing %",IF(L147&gt;=1,"Completed",IF(OR(L147&gt;0,NOT(ISBLANK(J147))),"In progress","Not started")))))</x:f>
      </x:c>
      <x:c r="O147" s="16" t="str">
        <x:f>IF(OR(A147="",N147="Completed",N147="Cancelled"),"",IF(ISBLANK(I147),"Missing deadline",IF(I147&lt;'Dashboard'!$B$5,"Overdue",IF(I147='Dashboard'!$B$5,"Due today",IF(I147&lt;='Dashboard'!$B$5+'Dashboard'!$B$6,"Due soon",IF(AND(N147="Not started",H147&lt;'Dashboard'!$B$5),"Starting late",""))))))</x:f>
      </x:c>
      <x:c r="P147" s="5"/>
      <x:c r="Q147" s="16" t="str">
        <x:f>IF(A147="","",IF(COUNTIFS('Tasks &amp; Gantt'!$A$7:$A$155,A147)&gt;1,"Duplicate task ID",IF(COUNTIFS('Campaigns &amp; Budget'!$A$7:$A$8,B147)&lt;&gt;1,"Unknown campaign",IF(OR(ISBLANK(H147),ISBLANK(I147),E147="",ISBLANK(L147)),"Missing dates / PIC / %",IF(OR(L147&lt;0,L147&gt;1),"Invalid completion",IF(I147&lt;H147,"Deadline before start",IF(AND(NOT(ISBLANK(K147)),L147&lt;&gt;1),"Finish entered but not 100%",IF(AND(NOT(ISBLANK(J147)),NOT(ISBLANK(K147)),K147&lt;J147),"Finish before start",""))))))))</x:f>
      </x:c>
      <x:c r="T147" s="35" t="str">
        <x:f>IF(OR($A147="",$M147="Yes",$H147="",$I147=""),"",IF(AND(T$6&gt;=$H147,T$6&lt;=$I147),IF(T$6&lt;$H147+ROUNDUP(($I147-$H147+1)*$L147,0),2,1),""))</x:f>
      </x:c>
      <x:c r="U147" s="35" t="str">
        <x:f>IF(OR($A147="",$M147="Yes",$H147="",$I147=""),"",IF(AND(U$6&gt;=$H147,U$6&lt;=$I147),IF(U$6&lt;$H147+ROUNDUP(($I147-$H147+1)*$L147,0),2,1),""))</x:f>
      </x:c>
      <x:c r="V147" s="35" t="str">
        <x:f>IF(OR($A147="",$M147="Yes",$H147="",$I147=""),"",IF(AND(V$6&gt;=$H147,V$6&lt;=$I147),IF(V$6&lt;$H147+ROUNDUP(($I147-$H147+1)*$L147,0),2,1),""))</x:f>
      </x:c>
      <x:c r="W147" s="35" t="str">
        <x:f>IF(OR($A147="",$M147="Yes",$H147="",$I147=""),"",IF(AND(W$6&gt;=$H147,W$6&lt;=$I147),IF(W$6&lt;$H147+ROUNDUP(($I147-$H147+1)*$L147,0),2,1),""))</x:f>
      </x:c>
      <x:c r="X147" s="35" t="str">
        <x:f>IF(OR($A147="",$M147="Yes",$H147="",$I147=""),"",IF(AND(X$6&gt;=$H147,X$6&lt;=$I147),IF(X$6&lt;$H147+ROUNDUP(($I147-$H147+1)*$L147,0),2,1),""))</x:f>
      </x:c>
      <x:c r="Y147" s="35" t="str">
        <x:f>IF(OR($A147="",$M147="Yes",$H147="",$I147=""),"",IF(AND(Y$6&gt;=$H147,Y$6&lt;=$I147),IF(Y$6&lt;$H147+ROUNDUP(($I147-$H147+1)*$L147,0),2,1),""))</x:f>
      </x:c>
      <x:c r="Z147" s="35" t="str">
        <x:f>IF(OR($A147="",$M147="Yes",$H147="",$I147=""),"",IF(AND(Z$6&gt;=$H147,Z$6&lt;=$I147),IF(Z$6&lt;$H147+ROUNDUP(($I147-$H147+1)*$L147,0),2,1),""))</x:f>
      </x:c>
      <x:c r="AA147" s="35" t="str">
        <x:f>IF(OR($A147="",$M147="Yes",$H147="",$I147=""),"",IF(AND(AA$6&gt;=$H147,AA$6&lt;=$I147),IF(AA$6&lt;$H147+ROUNDUP(($I147-$H147+1)*$L147,0),2,1),""))</x:f>
      </x:c>
      <x:c r="AB147" s="35" t="str">
        <x:f>IF(OR($A147="",$M147="Yes",$H147="",$I147=""),"",IF(AND(AB$6&gt;=$H147,AB$6&lt;=$I147),IF(AB$6&lt;$H147+ROUNDUP(($I147-$H147+1)*$L147,0),2,1),""))</x:f>
      </x:c>
      <x:c r="AC147" s="35" t="str">
        <x:f>IF(OR($A147="",$M147="Yes",$H147="",$I147=""),"",IF(AND(AC$6&gt;=$H147,AC$6&lt;=$I147),IF(AC$6&lt;$H147+ROUNDUP(($I147-$H147+1)*$L147,0),2,1),""))</x:f>
      </x:c>
      <x:c r="AD147" s="35" t="str">
        <x:f>IF(OR($A147="",$M147="Yes",$H147="",$I147=""),"",IF(AND(AD$6&gt;=$H147,AD$6&lt;=$I147),IF(AD$6&lt;$H147+ROUNDUP(($I147-$H147+1)*$L147,0),2,1),""))</x:f>
      </x:c>
      <x:c r="AE147" s="35" t="str">
        <x:f>IF(OR($A147="",$M147="Yes",$H147="",$I147=""),"",IF(AND(AE$6&gt;=$H147,AE$6&lt;=$I147),IF(AE$6&lt;$H147+ROUNDUP(($I147-$H147+1)*$L147,0),2,1),""))</x:f>
      </x:c>
      <x:c r="AF147" s="35" t="str">
        <x:f>IF(OR($A147="",$M147="Yes",$H147="",$I147=""),"",IF(AND(AF$6&gt;=$H147,AF$6&lt;=$I147),IF(AF$6&lt;$H147+ROUNDUP(($I147-$H147+1)*$L147,0),2,1),""))</x:f>
      </x:c>
      <x:c r="AG147" s="35" t="str">
        <x:f>IF(OR($A147="",$M147="Yes",$H147="",$I147=""),"",IF(AND(AG$6&gt;=$H147,AG$6&lt;=$I147),IF(AG$6&lt;$H147+ROUNDUP(($I147-$H147+1)*$L147,0),2,1),""))</x:f>
      </x:c>
      <x:c r="AH147" s="35" t="str">
        <x:f>IF(OR($A147="",$M147="Yes",$H147="",$I147=""),"",IF(AND(AH$6&gt;=$H147,AH$6&lt;=$I147),IF(AH$6&lt;$H147+ROUNDUP(($I147-$H147+1)*$L147,0),2,1),""))</x:f>
      </x:c>
      <x:c r="AI147" s="35" t="str">
        <x:f>IF(OR($A147="",$M147="Yes",$H147="",$I147=""),"",IF(AND(AI$6&gt;=$H147,AI$6&lt;=$I147),IF(AI$6&lt;$H147+ROUNDUP(($I147-$H147+1)*$L147,0),2,1),""))</x:f>
      </x:c>
      <x:c r="AJ147" s="35" t="str">
        <x:f>IF(OR($A147="",$M147="Yes",$H147="",$I147=""),"",IF(AND(AJ$6&gt;=$H147,AJ$6&lt;=$I147),IF(AJ$6&lt;$H147+ROUNDUP(($I147-$H147+1)*$L147,0),2,1),""))</x:f>
      </x:c>
      <x:c r="AK147" s="35" t="str">
        <x:f>IF(OR($A147="",$M147="Yes",$H147="",$I147=""),"",IF(AND(AK$6&gt;=$H147,AK$6&lt;=$I147),IF(AK$6&lt;$H147+ROUNDUP(($I147-$H147+1)*$L147,0),2,1),""))</x:f>
      </x:c>
      <x:c r="AL147" s="35" t="str">
        <x:f>IF(OR($A147="",$M147="Yes",$H147="",$I147=""),"",IF(AND(AL$6&gt;=$H147,AL$6&lt;=$I147),IF(AL$6&lt;$H147+ROUNDUP(($I147-$H147+1)*$L147,0),2,1),""))</x:f>
      </x:c>
      <x:c r="AM147" s="35" t="str">
        <x:f>IF(OR($A147="",$M147="Yes",$H147="",$I147=""),"",IF(AND(AM$6&gt;=$H147,AM$6&lt;=$I147),IF(AM$6&lt;$H147+ROUNDUP(($I147-$H147+1)*$L147,0),2,1),""))</x:f>
      </x:c>
      <x:c r="AN147" s="35" t="str">
        <x:f>IF(OR($A147="",$M147="Yes",$H147="",$I147=""),"",IF(AND(AN$6&gt;=$H147,AN$6&lt;=$I147),IF(AN$6&lt;$H147+ROUNDUP(($I147-$H147+1)*$L147,0),2,1),""))</x:f>
      </x:c>
      <x:c r="AO147" s="35" t="str">
        <x:f>IF(OR($A147="",$M147="Yes",$H147="",$I147=""),"",IF(AND(AO$6&gt;=$H147,AO$6&lt;=$I147),IF(AO$6&lt;$H147+ROUNDUP(($I147-$H147+1)*$L147,0),2,1),""))</x:f>
      </x:c>
      <x:c r="AP147" s="35" t="str">
        <x:f>IF(OR($A147="",$M147="Yes",$H147="",$I147=""),"",IF(AND(AP$6&gt;=$H147,AP$6&lt;=$I147),IF(AP$6&lt;$H147+ROUNDUP(($I147-$H147+1)*$L147,0),2,1),""))</x:f>
      </x:c>
      <x:c r="AQ147" s="35" t="str">
        <x:f>IF(OR($A147="",$M147="Yes",$H147="",$I147=""),"",IF(AND(AQ$6&gt;=$H147,AQ$6&lt;=$I147),IF(AQ$6&lt;$H147+ROUNDUP(($I147-$H147+1)*$L147,0),2,1),""))</x:f>
      </x:c>
      <x:c r="AR147" s="35" t="str">
        <x:f>IF(OR($A147="",$M147="Yes",$H147="",$I147=""),"",IF(AND(AR$6&gt;=$H147,AR$6&lt;=$I147),IF(AR$6&lt;$H147+ROUNDUP(($I147-$H147+1)*$L147,0),2,1),""))</x:f>
      </x:c>
      <x:c r="AS147" s="35" t="str">
        <x:f>IF(OR($A147="",$M147="Yes",$H147="",$I147=""),"",IF(AND(AS$6&gt;=$H147,AS$6&lt;=$I147),IF(AS$6&lt;$H147+ROUNDUP(($I147-$H147+1)*$L147,0),2,1),""))</x:f>
      </x:c>
      <x:c r="AT147" s="35" t="str">
        <x:f>IF(OR($A147="",$M147="Yes",$H147="",$I147=""),"",IF(AND(AT$6&gt;=$H147,AT$6&lt;=$I147),IF(AT$6&lt;$H147+ROUNDUP(($I147-$H147+1)*$L147,0),2,1),""))</x:f>
      </x:c>
      <x:c r="AU147" s="35" t="str">
        <x:f>IF(OR($A147="",$M147="Yes",$H147="",$I147=""),"",IF(AND(AU$6&gt;=$H147,AU$6&lt;=$I147),IF(AU$6&lt;$H147+ROUNDUP(($I147-$H147+1)*$L147,0),2,1),""))</x:f>
      </x:c>
      <x:c r="AV147" s="35" t="str">
        <x:f>IF(OR($A147="",$M147="Yes",$H147="",$I147=""),"",IF(AND(AV$6&gt;=$H147,AV$6&lt;=$I147),IF(AV$6&lt;$H147+ROUNDUP(($I147-$H147+1)*$L147,0),2,1),""))</x:f>
      </x:c>
      <x:c r="AW147" s="35" t="str">
        <x:f>IF(OR($A147="",$M147="Yes",$H147="",$I147=""),"",IF(AND(AW$6&gt;=$H147,AW$6&lt;=$I147),IF(AW$6&lt;$H147+ROUNDUP(($I147-$H147+1)*$L147,0),2,1),""))</x:f>
      </x:c>
      <x:c r="AX147" s="35" t="str">
        <x:f>IF(OR($A147="",$M147="Yes",$H147="",$I147=""),"",IF(AND(AX$6&gt;=$H147,AX$6&lt;=$I147),IF(AX$6&lt;$H147+ROUNDUP(($I147-$H147+1)*$L147,0),2,1),""))</x:f>
      </x:c>
      <x:c r="AY147" s="35" t="str">
        <x:f>IF(OR($A147="",$M147="Yes",$H147="",$I147=""),"",IF(AND(AY$6&gt;=$H147,AY$6&lt;=$I147),IF(AY$6&lt;$H147+ROUNDUP(($I147-$H147+1)*$L147,0),2,1),""))</x:f>
      </x:c>
      <x:c r="AZ147" s="35" t="str">
        <x:f>IF(OR($A147="",$M147="Yes",$H147="",$I147=""),"",IF(AND(AZ$6&gt;=$H147,AZ$6&lt;=$I147),IF(AZ$6&lt;$H147+ROUNDUP(($I147-$H147+1)*$L147,0),2,1),""))</x:f>
      </x:c>
      <x:c r="BA147" s="35" t="str">
        <x:f>IF(OR($A147="",$M147="Yes",$H147="",$I147=""),"",IF(AND(BA$6&gt;=$H147,BA$6&lt;=$I147),IF(BA$6&lt;$H147+ROUNDUP(($I147-$H147+1)*$L147,0),2,1),""))</x:f>
      </x:c>
      <x:c r="BB147" s="35" t="str">
        <x:f>IF(OR($A147="",$M147="Yes",$H147="",$I147=""),"",IF(AND(BB$6&gt;=$H147,BB$6&lt;=$I147),IF(BB$6&lt;$H147+ROUNDUP(($I147-$H147+1)*$L147,0),2,1),""))</x:f>
      </x:c>
      <x:c r="BC147" s="35" t="str">
        <x:f>IF(OR($A147="",$M147="Yes",$H147="",$I147=""),"",IF(AND(BC$6&gt;=$H147,BC$6&lt;=$I147),IF(BC$6&lt;$H147+ROUNDUP(($I147-$H147+1)*$L147,0),2,1),""))</x:f>
      </x:c>
      <x:c r="BD147" s="35" t="str">
        <x:f>IF(OR($A147="",$M147="Yes",$H147="",$I147=""),"",IF(AND(BD$6&gt;=$H147,BD$6&lt;=$I147),IF(BD$6&lt;$H147+ROUNDUP(($I147-$H147+1)*$L147,0),2,1),""))</x:f>
      </x:c>
      <x:c r="BE147" s="35" t="str">
        <x:f>IF(OR($A147="",$M147="Yes",$H147="",$I147=""),"",IF(AND(BE$6&gt;=$H147,BE$6&lt;=$I147),IF(BE$6&lt;$H147+ROUNDUP(($I147-$H147+1)*$L147,0),2,1),""))</x:f>
      </x:c>
      <x:c r="BF147" s="35" t="str">
        <x:f>IF(OR($A147="",$M147="Yes",$H147="",$I147=""),"",IF(AND(BF$6&gt;=$H147,BF$6&lt;=$I147),IF(BF$6&lt;$H147+ROUNDUP(($I147-$H147+1)*$L147,0),2,1),""))</x:f>
      </x:c>
      <x:c r="BG147" s="35" t="str">
        <x:f>IF(OR($A147="",$M147="Yes",$H147="",$I147=""),"",IF(AND(BG$6&gt;=$H147,BG$6&lt;=$I147),IF(BG$6&lt;$H147+ROUNDUP(($I147-$H147+1)*$L147,0),2,1),""))</x:f>
      </x:c>
      <x:c r="BH147" s="35" t="str">
        <x:f>IF(OR($A147="",$M147="Yes",$H147="",$I147=""),"",IF(AND(BH$6&gt;=$H147,BH$6&lt;=$I147),IF(BH$6&lt;$H147+ROUNDUP(($I147-$H147+1)*$L147,0),2,1),""))</x:f>
      </x:c>
      <x:c r="BI147" s="35" t="str">
        <x:f>IF(OR($A147="",$M147="Yes",$H147="",$I147=""),"",IF(AND(BI$6&gt;=$H147,BI$6&lt;=$I147),IF(BI$6&lt;$H147+ROUNDUP(($I147-$H147+1)*$L147,0),2,1),""))</x:f>
      </x:c>
      <x:c r="BJ147" s="35" t="str">
        <x:f>IF(OR($A147="",$M147="Yes",$H147="",$I147=""),"",IF(AND(BJ$6&gt;=$H147,BJ$6&lt;=$I147),IF(BJ$6&lt;$H147+ROUNDUP(($I147-$H147+1)*$L147,0),2,1),""))</x:f>
      </x:c>
      <x:c r="BK147" s="35" t="str">
        <x:f>IF(OR($A147="",$M147="Yes",$H147="",$I147=""),"",IF(AND(BK$6&gt;=$H147,BK$6&lt;=$I147),IF(BK$6&lt;$H147+ROUNDUP(($I147-$H147+1)*$L147,0),2,1),""))</x:f>
      </x:c>
      <x:c r="BL147" s="35" t="str">
        <x:f>IF(OR($A147="",$M147="Yes",$H147="",$I147=""),"",IF(AND(BL$6&gt;=$H147,BL$6&lt;=$I147),IF(BL$6&lt;$H147+ROUNDUP(($I147-$H147+1)*$L147,0),2,1),""))</x:f>
      </x:c>
      <x:c r="BM147" s="35" t="str">
        <x:f>IF(OR($A147="",$M147="Yes",$H147="",$I147=""),"",IF(AND(BM$6&gt;=$H147,BM$6&lt;=$I147),IF(BM$6&lt;$H147+ROUNDUP(($I147-$H147+1)*$L147,0),2,1),""))</x:f>
      </x:c>
      <x:c r="BN147" s="35" t="str">
        <x:f>IF(OR($A147="",$M147="Yes",$H147="",$I147=""),"",IF(AND(BN$6&gt;=$H147,BN$6&lt;=$I147),IF(BN$6&lt;$H147+ROUNDUP(($I147-$H147+1)*$L147,0),2,1),""))</x:f>
      </x:c>
      <x:c r="BO147" s="35" t="str">
        <x:f>IF(OR($A147="",$M147="Yes",$H147="",$I147=""),"",IF(AND(BO$6&gt;=$H147,BO$6&lt;=$I147),IF(BO$6&lt;$H147+ROUNDUP(($I147-$H147+1)*$L147,0),2,1),""))</x:f>
      </x:c>
      <x:c r="BP147" s="35" t="str">
        <x:f>IF(OR($A147="",$M147="Yes",$H147="",$I147=""),"",IF(AND(BP$6&gt;=$H147,BP$6&lt;=$I147),IF(BP$6&lt;$H147+ROUNDUP(($I147-$H147+1)*$L147,0),2,1),""))</x:f>
      </x:c>
      <x:c r="BQ147" s="35" t="str">
        <x:f>IF(OR($A147="",$M147="Yes",$H147="",$I147=""),"",IF(AND(BQ$6&gt;=$H147,BQ$6&lt;=$I147),IF(BQ$6&lt;$H147+ROUNDUP(($I147-$H147+1)*$L147,0),2,1),""))</x:f>
      </x:c>
      <x:c r="BR147" s="35" t="str">
        <x:f>IF(OR($A147="",$M147="Yes",$H147="",$I147=""),"",IF(AND(BR$6&gt;=$H147,BR$6&lt;=$I147),IF(BR$6&lt;$H147+ROUNDUP(($I147-$H147+1)*$L147,0),2,1),""))</x:f>
      </x:c>
      <x:c r="BS147" s="35" t="str">
        <x:f>IF(OR($A147="",$M147="Yes",$H147="",$I147=""),"",IF(AND(BS$6&gt;=$H147,BS$6&lt;=$I147),IF(BS$6&lt;$H147+ROUNDUP(($I147-$H147+1)*$L147,0),2,1),""))</x:f>
      </x:c>
      <x:c r="BT147" s="35" t="str">
        <x:f>IF(OR($A147="",$M147="Yes",$H147="",$I147=""),"",IF(AND(BT$6&gt;=$H147,BT$6&lt;=$I147),IF(BT$6&lt;$H147+ROUNDUP(($I147-$H147+1)*$L147,0),2,1),""))</x:f>
      </x:c>
      <x:c r="BU147" s="35" t="str">
        <x:f>IF(OR($A147="",$M147="Yes",$H147="",$I147=""),"",IF(AND(BU$6&gt;=$H147,BU$6&lt;=$I147),IF(BU$6&lt;$H147+ROUNDUP(($I147-$H147+1)*$L147,0),2,1),""))</x:f>
      </x:c>
      <x:c r="BV147" s="35" t="str">
        <x:f>IF(OR($A147="",$M147="Yes",$H147="",$I147=""),"",IF(AND(BV$6&gt;=$H147,BV$6&lt;=$I147),IF(BV$6&lt;$H147+ROUNDUP(($I147-$H147+1)*$L147,0),2,1),""))</x:f>
      </x:c>
      <x:c r="BW147" s="35" t="str">
        <x:f>IF(OR($A147="",$M147="Yes",$H147="",$I147=""),"",IF(AND(BW$6&gt;=$H147,BW$6&lt;=$I147),IF(BW$6&lt;$H147+ROUNDUP(($I147-$H147+1)*$L147,0),2,1),""))</x:f>
      </x:c>
      <x:c r="BX147" s="35" t="str">
        <x:f>IF(OR($A147="",$M147="Yes",$H147="",$I147=""),"",IF(AND(BX$6&gt;=$H147,BX$6&lt;=$I147),IF(BX$6&lt;$H147+ROUNDUP(($I147-$H147+1)*$L147,0),2,1),""))</x:f>
      </x:c>
      <x:c r="BY147" s="35" t="str">
        <x:f>IF(OR($A147="",$M147="Yes",$H147="",$I147=""),"",IF(AND(BY$6&gt;=$H147,BY$6&lt;=$I147),IF(BY$6&lt;$H147+ROUNDUP(($I147-$H147+1)*$L147,0),2,1),""))</x:f>
      </x:c>
      <x:c r="BZ147" s="35" t="str">
        <x:f>IF(OR($A147="",$M147="Yes",$H147="",$I147=""),"",IF(AND(BZ$6&gt;=$H147,BZ$6&lt;=$I147),IF(BZ$6&lt;$H147+ROUNDUP(($I147-$H147+1)*$L147,0),2,1),""))</x:f>
      </x:c>
      <x:c r="CA147" s="35" t="str">
        <x:f>IF(OR($A147="",$M147="Yes",$H147="",$I147=""),"",IF(AND(CA$6&gt;=$H147,CA$6&lt;=$I147),IF(CA$6&lt;$H147+ROUNDUP(($I147-$H147+1)*$L147,0),2,1),""))</x:f>
      </x:c>
    </x:row>
    <x:row r="148" ht="24" customHeight="1">
      <x:c r="A148" s="5"/>
      <x:c r="B148" s="5"/>
      <x:c r="C148" s="5"/>
      <x:c r="D148" s="5"/>
      <x:c r="E148" s="5"/>
      <x:c r="F148" s="5"/>
      <x:c r="G148" s="5"/>
      <x:c r="H148" s="10"/>
      <x:c r="I148" s="10"/>
      <x:c r="J148" s="10"/>
      <x:c r="K148" s="10"/>
      <x:c r="L148" s="11"/>
      <x:c r="M148" s="5"/>
      <x:c r="N148" s="16" t="str">
        <x:f>IF(A148="","",IF(M148="Yes","Cancelled",IF(ISBLANK(L148),"Missing %",IF(L148&gt;=1,"Completed",IF(OR(L148&gt;0,NOT(ISBLANK(J148))),"In progress","Not started")))))</x:f>
      </x:c>
      <x:c r="O148" s="16" t="str">
        <x:f>IF(OR(A148="",N148="Completed",N148="Cancelled"),"",IF(ISBLANK(I148),"Missing deadline",IF(I148&lt;'Dashboard'!$B$5,"Overdue",IF(I148='Dashboard'!$B$5,"Due today",IF(I148&lt;='Dashboard'!$B$5+'Dashboard'!$B$6,"Due soon",IF(AND(N148="Not started",H148&lt;'Dashboard'!$B$5),"Starting late",""))))))</x:f>
      </x:c>
      <x:c r="P148" s="5"/>
      <x:c r="Q148" s="16" t="str">
        <x:f>IF(A148="","",IF(COUNTIFS('Tasks &amp; Gantt'!$A$7:$A$155,A148)&gt;1,"Duplicate task ID",IF(COUNTIFS('Campaigns &amp; Budget'!$A$7:$A$8,B148)&lt;&gt;1,"Unknown campaign",IF(OR(ISBLANK(H148),ISBLANK(I148),E148="",ISBLANK(L148)),"Missing dates / PIC / %",IF(OR(L148&lt;0,L148&gt;1),"Invalid completion",IF(I148&lt;H148,"Deadline before start",IF(AND(NOT(ISBLANK(K148)),L148&lt;&gt;1),"Finish entered but not 100%",IF(AND(NOT(ISBLANK(J148)),NOT(ISBLANK(K148)),K148&lt;J148),"Finish before start",""))))))))</x:f>
      </x:c>
      <x:c r="T148" s="35" t="str">
        <x:f>IF(OR($A148="",$M148="Yes",$H148="",$I148=""),"",IF(AND(T$6&gt;=$H148,T$6&lt;=$I148),IF(T$6&lt;$H148+ROUNDUP(($I148-$H148+1)*$L148,0),2,1),""))</x:f>
      </x:c>
      <x:c r="U148" s="35" t="str">
        <x:f>IF(OR($A148="",$M148="Yes",$H148="",$I148=""),"",IF(AND(U$6&gt;=$H148,U$6&lt;=$I148),IF(U$6&lt;$H148+ROUNDUP(($I148-$H148+1)*$L148,0),2,1),""))</x:f>
      </x:c>
      <x:c r="V148" s="35" t="str">
        <x:f>IF(OR($A148="",$M148="Yes",$H148="",$I148=""),"",IF(AND(V$6&gt;=$H148,V$6&lt;=$I148),IF(V$6&lt;$H148+ROUNDUP(($I148-$H148+1)*$L148,0),2,1),""))</x:f>
      </x:c>
      <x:c r="W148" s="35" t="str">
        <x:f>IF(OR($A148="",$M148="Yes",$H148="",$I148=""),"",IF(AND(W$6&gt;=$H148,W$6&lt;=$I148),IF(W$6&lt;$H148+ROUNDUP(($I148-$H148+1)*$L148,0),2,1),""))</x:f>
      </x:c>
      <x:c r="X148" s="35" t="str">
        <x:f>IF(OR($A148="",$M148="Yes",$H148="",$I148=""),"",IF(AND(X$6&gt;=$H148,X$6&lt;=$I148),IF(X$6&lt;$H148+ROUNDUP(($I148-$H148+1)*$L148,0),2,1),""))</x:f>
      </x:c>
      <x:c r="Y148" s="35" t="str">
        <x:f>IF(OR($A148="",$M148="Yes",$H148="",$I148=""),"",IF(AND(Y$6&gt;=$H148,Y$6&lt;=$I148),IF(Y$6&lt;$H148+ROUNDUP(($I148-$H148+1)*$L148,0),2,1),""))</x:f>
      </x:c>
      <x:c r="Z148" s="35" t="str">
        <x:f>IF(OR($A148="",$M148="Yes",$H148="",$I148=""),"",IF(AND(Z$6&gt;=$H148,Z$6&lt;=$I148),IF(Z$6&lt;$H148+ROUNDUP(($I148-$H148+1)*$L148,0),2,1),""))</x:f>
      </x:c>
      <x:c r="AA148" s="35" t="str">
        <x:f>IF(OR($A148="",$M148="Yes",$H148="",$I148=""),"",IF(AND(AA$6&gt;=$H148,AA$6&lt;=$I148),IF(AA$6&lt;$H148+ROUNDUP(($I148-$H148+1)*$L148,0),2,1),""))</x:f>
      </x:c>
      <x:c r="AB148" s="35" t="str">
        <x:f>IF(OR($A148="",$M148="Yes",$H148="",$I148=""),"",IF(AND(AB$6&gt;=$H148,AB$6&lt;=$I148),IF(AB$6&lt;$H148+ROUNDUP(($I148-$H148+1)*$L148,0),2,1),""))</x:f>
      </x:c>
      <x:c r="AC148" s="35" t="str">
        <x:f>IF(OR($A148="",$M148="Yes",$H148="",$I148=""),"",IF(AND(AC$6&gt;=$H148,AC$6&lt;=$I148),IF(AC$6&lt;$H148+ROUNDUP(($I148-$H148+1)*$L148,0),2,1),""))</x:f>
      </x:c>
      <x:c r="AD148" s="35" t="str">
        <x:f>IF(OR($A148="",$M148="Yes",$H148="",$I148=""),"",IF(AND(AD$6&gt;=$H148,AD$6&lt;=$I148),IF(AD$6&lt;$H148+ROUNDUP(($I148-$H148+1)*$L148,0),2,1),""))</x:f>
      </x:c>
      <x:c r="AE148" s="35" t="str">
        <x:f>IF(OR($A148="",$M148="Yes",$H148="",$I148=""),"",IF(AND(AE$6&gt;=$H148,AE$6&lt;=$I148),IF(AE$6&lt;$H148+ROUNDUP(($I148-$H148+1)*$L148,0),2,1),""))</x:f>
      </x:c>
      <x:c r="AF148" s="35" t="str">
        <x:f>IF(OR($A148="",$M148="Yes",$H148="",$I148=""),"",IF(AND(AF$6&gt;=$H148,AF$6&lt;=$I148),IF(AF$6&lt;$H148+ROUNDUP(($I148-$H148+1)*$L148,0),2,1),""))</x:f>
      </x:c>
      <x:c r="AG148" s="35" t="str">
        <x:f>IF(OR($A148="",$M148="Yes",$H148="",$I148=""),"",IF(AND(AG$6&gt;=$H148,AG$6&lt;=$I148),IF(AG$6&lt;$H148+ROUNDUP(($I148-$H148+1)*$L148,0),2,1),""))</x:f>
      </x:c>
      <x:c r="AH148" s="35" t="str">
        <x:f>IF(OR($A148="",$M148="Yes",$H148="",$I148=""),"",IF(AND(AH$6&gt;=$H148,AH$6&lt;=$I148),IF(AH$6&lt;$H148+ROUNDUP(($I148-$H148+1)*$L148,0),2,1),""))</x:f>
      </x:c>
      <x:c r="AI148" s="35" t="str">
        <x:f>IF(OR($A148="",$M148="Yes",$H148="",$I148=""),"",IF(AND(AI$6&gt;=$H148,AI$6&lt;=$I148),IF(AI$6&lt;$H148+ROUNDUP(($I148-$H148+1)*$L148,0),2,1),""))</x:f>
      </x:c>
      <x:c r="AJ148" s="35" t="str">
        <x:f>IF(OR($A148="",$M148="Yes",$H148="",$I148=""),"",IF(AND(AJ$6&gt;=$H148,AJ$6&lt;=$I148),IF(AJ$6&lt;$H148+ROUNDUP(($I148-$H148+1)*$L148,0),2,1),""))</x:f>
      </x:c>
      <x:c r="AK148" s="35" t="str">
        <x:f>IF(OR($A148="",$M148="Yes",$H148="",$I148=""),"",IF(AND(AK$6&gt;=$H148,AK$6&lt;=$I148),IF(AK$6&lt;$H148+ROUNDUP(($I148-$H148+1)*$L148,0),2,1),""))</x:f>
      </x:c>
      <x:c r="AL148" s="35" t="str">
        <x:f>IF(OR($A148="",$M148="Yes",$H148="",$I148=""),"",IF(AND(AL$6&gt;=$H148,AL$6&lt;=$I148),IF(AL$6&lt;$H148+ROUNDUP(($I148-$H148+1)*$L148,0),2,1),""))</x:f>
      </x:c>
      <x:c r="AM148" s="35" t="str">
        <x:f>IF(OR($A148="",$M148="Yes",$H148="",$I148=""),"",IF(AND(AM$6&gt;=$H148,AM$6&lt;=$I148),IF(AM$6&lt;$H148+ROUNDUP(($I148-$H148+1)*$L148,0),2,1),""))</x:f>
      </x:c>
      <x:c r="AN148" s="35" t="str">
        <x:f>IF(OR($A148="",$M148="Yes",$H148="",$I148=""),"",IF(AND(AN$6&gt;=$H148,AN$6&lt;=$I148),IF(AN$6&lt;$H148+ROUNDUP(($I148-$H148+1)*$L148,0),2,1),""))</x:f>
      </x:c>
      <x:c r="AO148" s="35" t="str">
        <x:f>IF(OR($A148="",$M148="Yes",$H148="",$I148=""),"",IF(AND(AO$6&gt;=$H148,AO$6&lt;=$I148),IF(AO$6&lt;$H148+ROUNDUP(($I148-$H148+1)*$L148,0),2,1),""))</x:f>
      </x:c>
      <x:c r="AP148" s="35" t="str">
        <x:f>IF(OR($A148="",$M148="Yes",$H148="",$I148=""),"",IF(AND(AP$6&gt;=$H148,AP$6&lt;=$I148),IF(AP$6&lt;$H148+ROUNDUP(($I148-$H148+1)*$L148,0),2,1),""))</x:f>
      </x:c>
      <x:c r="AQ148" s="35" t="str">
        <x:f>IF(OR($A148="",$M148="Yes",$H148="",$I148=""),"",IF(AND(AQ$6&gt;=$H148,AQ$6&lt;=$I148),IF(AQ$6&lt;$H148+ROUNDUP(($I148-$H148+1)*$L148,0),2,1),""))</x:f>
      </x:c>
      <x:c r="AR148" s="35" t="str">
        <x:f>IF(OR($A148="",$M148="Yes",$H148="",$I148=""),"",IF(AND(AR$6&gt;=$H148,AR$6&lt;=$I148),IF(AR$6&lt;$H148+ROUNDUP(($I148-$H148+1)*$L148,0),2,1),""))</x:f>
      </x:c>
      <x:c r="AS148" s="35" t="str">
        <x:f>IF(OR($A148="",$M148="Yes",$H148="",$I148=""),"",IF(AND(AS$6&gt;=$H148,AS$6&lt;=$I148),IF(AS$6&lt;$H148+ROUNDUP(($I148-$H148+1)*$L148,0),2,1),""))</x:f>
      </x:c>
      <x:c r="AT148" s="35" t="str">
        <x:f>IF(OR($A148="",$M148="Yes",$H148="",$I148=""),"",IF(AND(AT$6&gt;=$H148,AT$6&lt;=$I148),IF(AT$6&lt;$H148+ROUNDUP(($I148-$H148+1)*$L148,0),2,1),""))</x:f>
      </x:c>
      <x:c r="AU148" s="35" t="str">
        <x:f>IF(OR($A148="",$M148="Yes",$H148="",$I148=""),"",IF(AND(AU$6&gt;=$H148,AU$6&lt;=$I148),IF(AU$6&lt;$H148+ROUNDUP(($I148-$H148+1)*$L148,0),2,1),""))</x:f>
      </x:c>
      <x:c r="AV148" s="35" t="str">
        <x:f>IF(OR($A148="",$M148="Yes",$H148="",$I148=""),"",IF(AND(AV$6&gt;=$H148,AV$6&lt;=$I148),IF(AV$6&lt;$H148+ROUNDUP(($I148-$H148+1)*$L148,0),2,1),""))</x:f>
      </x:c>
      <x:c r="AW148" s="35" t="str">
        <x:f>IF(OR($A148="",$M148="Yes",$H148="",$I148=""),"",IF(AND(AW$6&gt;=$H148,AW$6&lt;=$I148),IF(AW$6&lt;$H148+ROUNDUP(($I148-$H148+1)*$L148,0),2,1),""))</x:f>
      </x:c>
      <x:c r="AX148" s="35" t="str">
        <x:f>IF(OR($A148="",$M148="Yes",$H148="",$I148=""),"",IF(AND(AX$6&gt;=$H148,AX$6&lt;=$I148),IF(AX$6&lt;$H148+ROUNDUP(($I148-$H148+1)*$L148,0),2,1),""))</x:f>
      </x:c>
      <x:c r="AY148" s="35" t="str">
        <x:f>IF(OR($A148="",$M148="Yes",$H148="",$I148=""),"",IF(AND(AY$6&gt;=$H148,AY$6&lt;=$I148),IF(AY$6&lt;$H148+ROUNDUP(($I148-$H148+1)*$L148,0),2,1),""))</x:f>
      </x:c>
      <x:c r="AZ148" s="35" t="str">
        <x:f>IF(OR($A148="",$M148="Yes",$H148="",$I148=""),"",IF(AND(AZ$6&gt;=$H148,AZ$6&lt;=$I148),IF(AZ$6&lt;$H148+ROUNDUP(($I148-$H148+1)*$L148,0),2,1),""))</x:f>
      </x:c>
      <x:c r="BA148" s="35" t="str">
        <x:f>IF(OR($A148="",$M148="Yes",$H148="",$I148=""),"",IF(AND(BA$6&gt;=$H148,BA$6&lt;=$I148),IF(BA$6&lt;$H148+ROUNDUP(($I148-$H148+1)*$L148,0),2,1),""))</x:f>
      </x:c>
      <x:c r="BB148" s="35" t="str">
        <x:f>IF(OR($A148="",$M148="Yes",$H148="",$I148=""),"",IF(AND(BB$6&gt;=$H148,BB$6&lt;=$I148),IF(BB$6&lt;$H148+ROUNDUP(($I148-$H148+1)*$L148,0),2,1),""))</x:f>
      </x:c>
      <x:c r="BC148" s="35" t="str">
        <x:f>IF(OR($A148="",$M148="Yes",$H148="",$I148=""),"",IF(AND(BC$6&gt;=$H148,BC$6&lt;=$I148),IF(BC$6&lt;$H148+ROUNDUP(($I148-$H148+1)*$L148,0),2,1),""))</x:f>
      </x:c>
      <x:c r="BD148" s="35" t="str">
        <x:f>IF(OR($A148="",$M148="Yes",$H148="",$I148=""),"",IF(AND(BD$6&gt;=$H148,BD$6&lt;=$I148),IF(BD$6&lt;$H148+ROUNDUP(($I148-$H148+1)*$L148,0),2,1),""))</x:f>
      </x:c>
      <x:c r="BE148" s="35" t="str">
        <x:f>IF(OR($A148="",$M148="Yes",$H148="",$I148=""),"",IF(AND(BE$6&gt;=$H148,BE$6&lt;=$I148),IF(BE$6&lt;$H148+ROUNDUP(($I148-$H148+1)*$L148,0),2,1),""))</x:f>
      </x:c>
      <x:c r="BF148" s="35" t="str">
        <x:f>IF(OR($A148="",$M148="Yes",$H148="",$I148=""),"",IF(AND(BF$6&gt;=$H148,BF$6&lt;=$I148),IF(BF$6&lt;$H148+ROUNDUP(($I148-$H148+1)*$L148,0),2,1),""))</x:f>
      </x:c>
      <x:c r="BG148" s="35" t="str">
        <x:f>IF(OR($A148="",$M148="Yes",$H148="",$I148=""),"",IF(AND(BG$6&gt;=$H148,BG$6&lt;=$I148),IF(BG$6&lt;$H148+ROUNDUP(($I148-$H148+1)*$L148,0),2,1),""))</x:f>
      </x:c>
      <x:c r="BH148" s="35" t="str">
        <x:f>IF(OR($A148="",$M148="Yes",$H148="",$I148=""),"",IF(AND(BH$6&gt;=$H148,BH$6&lt;=$I148),IF(BH$6&lt;$H148+ROUNDUP(($I148-$H148+1)*$L148,0),2,1),""))</x:f>
      </x:c>
      <x:c r="BI148" s="35" t="str">
        <x:f>IF(OR($A148="",$M148="Yes",$H148="",$I148=""),"",IF(AND(BI$6&gt;=$H148,BI$6&lt;=$I148),IF(BI$6&lt;$H148+ROUNDUP(($I148-$H148+1)*$L148,0),2,1),""))</x:f>
      </x:c>
      <x:c r="BJ148" s="35" t="str">
        <x:f>IF(OR($A148="",$M148="Yes",$H148="",$I148=""),"",IF(AND(BJ$6&gt;=$H148,BJ$6&lt;=$I148),IF(BJ$6&lt;$H148+ROUNDUP(($I148-$H148+1)*$L148,0),2,1),""))</x:f>
      </x:c>
      <x:c r="BK148" s="35" t="str">
        <x:f>IF(OR($A148="",$M148="Yes",$H148="",$I148=""),"",IF(AND(BK$6&gt;=$H148,BK$6&lt;=$I148),IF(BK$6&lt;$H148+ROUNDUP(($I148-$H148+1)*$L148,0),2,1),""))</x:f>
      </x:c>
      <x:c r="BL148" s="35" t="str">
        <x:f>IF(OR($A148="",$M148="Yes",$H148="",$I148=""),"",IF(AND(BL$6&gt;=$H148,BL$6&lt;=$I148),IF(BL$6&lt;$H148+ROUNDUP(($I148-$H148+1)*$L148,0),2,1),""))</x:f>
      </x:c>
      <x:c r="BM148" s="35" t="str">
        <x:f>IF(OR($A148="",$M148="Yes",$H148="",$I148=""),"",IF(AND(BM$6&gt;=$H148,BM$6&lt;=$I148),IF(BM$6&lt;$H148+ROUNDUP(($I148-$H148+1)*$L148,0),2,1),""))</x:f>
      </x:c>
      <x:c r="BN148" s="35" t="str">
        <x:f>IF(OR($A148="",$M148="Yes",$H148="",$I148=""),"",IF(AND(BN$6&gt;=$H148,BN$6&lt;=$I148),IF(BN$6&lt;$H148+ROUNDUP(($I148-$H148+1)*$L148,0),2,1),""))</x:f>
      </x:c>
      <x:c r="BO148" s="35" t="str">
        <x:f>IF(OR($A148="",$M148="Yes",$H148="",$I148=""),"",IF(AND(BO$6&gt;=$H148,BO$6&lt;=$I148),IF(BO$6&lt;$H148+ROUNDUP(($I148-$H148+1)*$L148,0),2,1),""))</x:f>
      </x:c>
      <x:c r="BP148" s="35" t="str">
        <x:f>IF(OR($A148="",$M148="Yes",$H148="",$I148=""),"",IF(AND(BP$6&gt;=$H148,BP$6&lt;=$I148),IF(BP$6&lt;$H148+ROUNDUP(($I148-$H148+1)*$L148,0),2,1),""))</x:f>
      </x:c>
      <x:c r="BQ148" s="35" t="str">
        <x:f>IF(OR($A148="",$M148="Yes",$H148="",$I148=""),"",IF(AND(BQ$6&gt;=$H148,BQ$6&lt;=$I148),IF(BQ$6&lt;$H148+ROUNDUP(($I148-$H148+1)*$L148,0),2,1),""))</x:f>
      </x:c>
      <x:c r="BR148" s="35" t="str">
        <x:f>IF(OR($A148="",$M148="Yes",$H148="",$I148=""),"",IF(AND(BR$6&gt;=$H148,BR$6&lt;=$I148),IF(BR$6&lt;$H148+ROUNDUP(($I148-$H148+1)*$L148,0),2,1),""))</x:f>
      </x:c>
      <x:c r="BS148" s="35" t="str">
        <x:f>IF(OR($A148="",$M148="Yes",$H148="",$I148=""),"",IF(AND(BS$6&gt;=$H148,BS$6&lt;=$I148),IF(BS$6&lt;$H148+ROUNDUP(($I148-$H148+1)*$L148,0),2,1),""))</x:f>
      </x:c>
      <x:c r="BT148" s="35" t="str">
        <x:f>IF(OR($A148="",$M148="Yes",$H148="",$I148=""),"",IF(AND(BT$6&gt;=$H148,BT$6&lt;=$I148),IF(BT$6&lt;$H148+ROUNDUP(($I148-$H148+1)*$L148,0),2,1),""))</x:f>
      </x:c>
      <x:c r="BU148" s="35" t="str">
        <x:f>IF(OR($A148="",$M148="Yes",$H148="",$I148=""),"",IF(AND(BU$6&gt;=$H148,BU$6&lt;=$I148),IF(BU$6&lt;$H148+ROUNDUP(($I148-$H148+1)*$L148,0),2,1),""))</x:f>
      </x:c>
      <x:c r="BV148" s="35" t="str">
        <x:f>IF(OR($A148="",$M148="Yes",$H148="",$I148=""),"",IF(AND(BV$6&gt;=$H148,BV$6&lt;=$I148),IF(BV$6&lt;$H148+ROUNDUP(($I148-$H148+1)*$L148,0),2,1),""))</x:f>
      </x:c>
      <x:c r="BW148" s="35" t="str">
        <x:f>IF(OR($A148="",$M148="Yes",$H148="",$I148=""),"",IF(AND(BW$6&gt;=$H148,BW$6&lt;=$I148),IF(BW$6&lt;$H148+ROUNDUP(($I148-$H148+1)*$L148,0),2,1),""))</x:f>
      </x:c>
      <x:c r="BX148" s="35" t="str">
        <x:f>IF(OR($A148="",$M148="Yes",$H148="",$I148=""),"",IF(AND(BX$6&gt;=$H148,BX$6&lt;=$I148),IF(BX$6&lt;$H148+ROUNDUP(($I148-$H148+1)*$L148,0),2,1),""))</x:f>
      </x:c>
      <x:c r="BY148" s="35" t="str">
        <x:f>IF(OR($A148="",$M148="Yes",$H148="",$I148=""),"",IF(AND(BY$6&gt;=$H148,BY$6&lt;=$I148),IF(BY$6&lt;$H148+ROUNDUP(($I148-$H148+1)*$L148,0),2,1),""))</x:f>
      </x:c>
      <x:c r="BZ148" s="35" t="str">
        <x:f>IF(OR($A148="",$M148="Yes",$H148="",$I148=""),"",IF(AND(BZ$6&gt;=$H148,BZ$6&lt;=$I148),IF(BZ$6&lt;$H148+ROUNDUP(($I148-$H148+1)*$L148,0),2,1),""))</x:f>
      </x:c>
      <x:c r="CA148" s="35" t="str">
        <x:f>IF(OR($A148="",$M148="Yes",$H148="",$I148=""),"",IF(AND(CA$6&gt;=$H148,CA$6&lt;=$I148),IF(CA$6&lt;$H148+ROUNDUP(($I148-$H148+1)*$L148,0),2,1),""))</x:f>
      </x:c>
    </x:row>
    <x:row r="149" ht="24" customHeight="1">
      <x:c r="A149" s="5"/>
      <x:c r="B149" s="5"/>
      <x:c r="C149" s="5"/>
      <x:c r="D149" s="5"/>
      <x:c r="E149" s="5"/>
      <x:c r="F149" s="5"/>
      <x:c r="G149" s="5"/>
      <x:c r="H149" s="10"/>
      <x:c r="I149" s="10"/>
      <x:c r="J149" s="10"/>
      <x:c r="K149" s="10"/>
      <x:c r="L149" s="11"/>
      <x:c r="M149" s="5"/>
      <x:c r="N149" s="16" t="str">
        <x:f>IF(A149="","",IF(M149="Yes","Cancelled",IF(ISBLANK(L149),"Missing %",IF(L149&gt;=1,"Completed",IF(OR(L149&gt;0,NOT(ISBLANK(J149))),"In progress","Not started")))))</x:f>
      </x:c>
      <x:c r="O149" s="16" t="str">
        <x:f>IF(OR(A149="",N149="Completed",N149="Cancelled"),"",IF(ISBLANK(I149),"Missing deadline",IF(I149&lt;'Dashboard'!$B$5,"Overdue",IF(I149='Dashboard'!$B$5,"Due today",IF(I149&lt;='Dashboard'!$B$5+'Dashboard'!$B$6,"Due soon",IF(AND(N149="Not started",H149&lt;'Dashboard'!$B$5),"Starting late",""))))))</x:f>
      </x:c>
      <x:c r="P149" s="5"/>
      <x:c r="Q149" s="16" t="str">
        <x:f>IF(A149="","",IF(COUNTIFS('Tasks &amp; Gantt'!$A$7:$A$155,A149)&gt;1,"Duplicate task ID",IF(COUNTIFS('Campaigns &amp; Budget'!$A$7:$A$8,B149)&lt;&gt;1,"Unknown campaign",IF(OR(ISBLANK(H149),ISBLANK(I149),E149="",ISBLANK(L149)),"Missing dates / PIC / %",IF(OR(L149&lt;0,L149&gt;1),"Invalid completion",IF(I149&lt;H149,"Deadline before start",IF(AND(NOT(ISBLANK(K149)),L149&lt;&gt;1),"Finish entered but not 100%",IF(AND(NOT(ISBLANK(J149)),NOT(ISBLANK(K149)),K149&lt;J149),"Finish before start",""))))))))</x:f>
      </x:c>
      <x:c r="T149" s="35" t="str">
        <x:f>IF(OR($A149="",$M149="Yes",$H149="",$I149=""),"",IF(AND(T$6&gt;=$H149,T$6&lt;=$I149),IF(T$6&lt;$H149+ROUNDUP(($I149-$H149+1)*$L149,0),2,1),""))</x:f>
      </x:c>
      <x:c r="U149" s="35" t="str">
        <x:f>IF(OR($A149="",$M149="Yes",$H149="",$I149=""),"",IF(AND(U$6&gt;=$H149,U$6&lt;=$I149),IF(U$6&lt;$H149+ROUNDUP(($I149-$H149+1)*$L149,0),2,1),""))</x:f>
      </x:c>
      <x:c r="V149" s="35" t="str">
        <x:f>IF(OR($A149="",$M149="Yes",$H149="",$I149=""),"",IF(AND(V$6&gt;=$H149,V$6&lt;=$I149),IF(V$6&lt;$H149+ROUNDUP(($I149-$H149+1)*$L149,0),2,1),""))</x:f>
      </x:c>
      <x:c r="W149" s="35" t="str">
        <x:f>IF(OR($A149="",$M149="Yes",$H149="",$I149=""),"",IF(AND(W$6&gt;=$H149,W$6&lt;=$I149),IF(W$6&lt;$H149+ROUNDUP(($I149-$H149+1)*$L149,0),2,1),""))</x:f>
      </x:c>
      <x:c r="X149" s="35" t="str">
        <x:f>IF(OR($A149="",$M149="Yes",$H149="",$I149=""),"",IF(AND(X$6&gt;=$H149,X$6&lt;=$I149),IF(X$6&lt;$H149+ROUNDUP(($I149-$H149+1)*$L149,0),2,1),""))</x:f>
      </x:c>
      <x:c r="Y149" s="35" t="str">
        <x:f>IF(OR($A149="",$M149="Yes",$H149="",$I149=""),"",IF(AND(Y$6&gt;=$H149,Y$6&lt;=$I149),IF(Y$6&lt;$H149+ROUNDUP(($I149-$H149+1)*$L149,0),2,1),""))</x:f>
      </x:c>
      <x:c r="Z149" s="35" t="str">
        <x:f>IF(OR($A149="",$M149="Yes",$H149="",$I149=""),"",IF(AND(Z$6&gt;=$H149,Z$6&lt;=$I149),IF(Z$6&lt;$H149+ROUNDUP(($I149-$H149+1)*$L149,0),2,1),""))</x:f>
      </x:c>
      <x:c r="AA149" s="35" t="str">
        <x:f>IF(OR($A149="",$M149="Yes",$H149="",$I149=""),"",IF(AND(AA$6&gt;=$H149,AA$6&lt;=$I149),IF(AA$6&lt;$H149+ROUNDUP(($I149-$H149+1)*$L149,0),2,1),""))</x:f>
      </x:c>
      <x:c r="AB149" s="35" t="str">
        <x:f>IF(OR($A149="",$M149="Yes",$H149="",$I149=""),"",IF(AND(AB$6&gt;=$H149,AB$6&lt;=$I149),IF(AB$6&lt;$H149+ROUNDUP(($I149-$H149+1)*$L149,0),2,1),""))</x:f>
      </x:c>
      <x:c r="AC149" s="35" t="str">
        <x:f>IF(OR($A149="",$M149="Yes",$H149="",$I149=""),"",IF(AND(AC$6&gt;=$H149,AC$6&lt;=$I149),IF(AC$6&lt;$H149+ROUNDUP(($I149-$H149+1)*$L149,0),2,1),""))</x:f>
      </x:c>
      <x:c r="AD149" s="35" t="str">
        <x:f>IF(OR($A149="",$M149="Yes",$H149="",$I149=""),"",IF(AND(AD$6&gt;=$H149,AD$6&lt;=$I149),IF(AD$6&lt;$H149+ROUNDUP(($I149-$H149+1)*$L149,0),2,1),""))</x:f>
      </x:c>
      <x:c r="AE149" s="35" t="str">
        <x:f>IF(OR($A149="",$M149="Yes",$H149="",$I149=""),"",IF(AND(AE$6&gt;=$H149,AE$6&lt;=$I149),IF(AE$6&lt;$H149+ROUNDUP(($I149-$H149+1)*$L149,0),2,1),""))</x:f>
      </x:c>
      <x:c r="AF149" s="35" t="str">
        <x:f>IF(OR($A149="",$M149="Yes",$H149="",$I149=""),"",IF(AND(AF$6&gt;=$H149,AF$6&lt;=$I149),IF(AF$6&lt;$H149+ROUNDUP(($I149-$H149+1)*$L149,0),2,1),""))</x:f>
      </x:c>
      <x:c r="AG149" s="35" t="str">
        <x:f>IF(OR($A149="",$M149="Yes",$H149="",$I149=""),"",IF(AND(AG$6&gt;=$H149,AG$6&lt;=$I149),IF(AG$6&lt;$H149+ROUNDUP(($I149-$H149+1)*$L149,0),2,1),""))</x:f>
      </x:c>
      <x:c r="AH149" s="35" t="str">
        <x:f>IF(OR($A149="",$M149="Yes",$H149="",$I149=""),"",IF(AND(AH$6&gt;=$H149,AH$6&lt;=$I149),IF(AH$6&lt;$H149+ROUNDUP(($I149-$H149+1)*$L149,0),2,1),""))</x:f>
      </x:c>
      <x:c r="AI149" s="35" t="str">
        <x:f>IF(OR($A149="",$M149="Yes",$H149="",$I149=""),"",IF(AND(AI$6&gt;=$H149,AI$6&lt;=$I149),IF(AI$6&lt;$H149+ROUNDUP(($I149-$H149+1)*$L149,0),2,1),""))</x:f>
      </x:c>
      <x:c r="AJ149" s="35" t="str">
        <x:f>IF(OR($A149="",$M149="Yes",$H149="",$I149=""),"",IF(AND(AJ$6&gt;=$H149,AJ$6&lt;=$I149),IF(AJ$6&lt;$H149+ROUNDUP(($I149-$H149+1)*$L149,0),2,1),""))</x:f>
      </x:c>
      <x:c r="AK149" s="35" t="str">
        <x:f>IF(OR($A149="",$M149="Yes",$H149="",$I149=""),"",IF(AND(AK$6&gt;=$H149,AK$6&lt;=$I149),IF(AK$6&lt;$H149+ROUNDUP(($I149-$H149+1)*$L149,0),2,1),""))</x:f>
      </x:c>
      <x:c r="AL149" s="35" t="str">
        <x:f>IF(OR($A149="",$M149="Yes",$H149="",$I149=""),"",IF(AND(AL$6&gt;=$H149,AL$6&lt;=$I149),IF(AL$6&lt;$H149+ROUNDUP(($I149-$H149+1)*$L149,0),2,1),""))</x:f>
      </x:c>
      <x:c r="AM149" s="35" t="str">
        <x:f>IF(OR($A149="",$M149="Yes",$H149="",$I149=""),"",IF(AND(AM$6&gt;=$H149,AM$6&lt;=$I149),IF(AM$6&lt;$H149+ROUNDUP(($I149-$H149+1)*$L149,0),2,1),""))</x:f>
      </x:c>
      <x:c r="AN149" s="35" t="str">
        <x:f>IF(OR($A149="",$M149="Yes",$H149="",$I149=""),"",IF(AND(AN$6&gt;=$H149,AN$6&lt;=$I149),IF(AN$6&lt;$H149+ROUNDUP(($I149-$H149+1)*$L149,0),2,1),""))</x:f>
      </x:c>
      <x:c r="AO149" s="35" t="str">
        <x:f>IF(OR($A149="",$M149="Yes",$H149="",$I149=""),"",IF(AND(AO$6&gt;=$H149,AO$6&lt;=$I149),IF(AO$6&lt;$H149+ROUNDUP(($I149-$H149+1)*$L149,0),2,1),""))</x:f>
      </x:c>
      <x:c r="AP149" s="35" t="str">
        <x:f>IF(OR($A149="",$M149="Yes",$H149="",$I149=""),"",IF(AND(AP$6&gt;=$H149,AP$6&lt;=$I149),IF(AP$6&lt;$H149+ROUNDUP(($I149-$H149+1)*$L149,0),2,1),""))</x:f>
      </x:c>
      <x:c r="AQ149" s="35" t="str">
        <x:f>IF(OR($A149="",$M149="Yes",$H149="",$I149=""),"",IF(AND(AQ$6&gt;=$H149,AQ$6&lt;=$I149),IF(AQ$6&lt;$H149+ROUNDUP(($I149-$H149+1)*$L149,0),2,1),""))</x:f>
      </x:c>
      <x:c r="AR149" s="35" t="str">
        <x:f>IF(OR($A149="",$M149="Yes",$H149="",$I149=""),"",IF(AND(AR$6&gt;=$H149,AR$6&lt;=$I149),IF(AR$6&lt;$H149+ROUNDUP(($I149-$H149+1)*$L149,0),2,1),""))</x:f>
      </x:c>
      <x:c r="AS149" s="35" t="str">
        <x:f>IF(OR($A149="",$M149="Yes",$H149="",$I149=""),"",IF(AND(AS$6&gt;=$H149,AS$6&lt;=$I149),IF(AS$6&lt;$H149+ROUNDUP(($I149-$H149+1)*$L149,0),2,1),""))</x:f>
      </x:c>
      <x:c r="AT149" s="35" t="str">
        <x:f>IF(OR($A149="",$M149="Yes",$H149="",$I149=""),"",IF(AND(AT$6&gt;=$H149,AT$6&lt;=$I149),IF(AT$6&lt;$H149+ROUNDUP(($I149-$H149+1)*$L149,0),2,1),""))</x:f>
      </x:c>
      <x:c r="AU149" s="35" t="str">
        <x:f>IF(OR($A149="",$M149="Yes",$H149="",$I149=""),"",IF(AND(AU$6&gt;=$H149,AU$6&lt;=$I149),IF(AU$6&lt;$H149+ROUNDUP(($I149-$H149+1)*$L149,0),2,1),""))</x:f>
      </x:c>
      <x:c r="AV149" s="35" t="str">
        <x:f>IF(OR($A149="",$M149="Yes",$H149="",$I149=""),"",IF(AND(AV$6&gt;=$H149,AV$6&lt;=$I149),IF(AV$6&lt;$H149+ROUNDUP(($I149-$H149+1)*$L149,0),2,1),""))</x:f>
      </x:c>
      <x:c r="AW149" s="35" t="str">
        <x:f>IF(OR($A149="",$M149="Yes",$H149="",$I149=""),"",IF(AND(AW$6&gt;=$H149,AW$6&lt;=$I149),IF(AW$6&lt;$H149+ROUNDUP(($I149-$H149+1)*$L149,0),2,1),""))</x:f>
      </x:c>
      <x:c r="AX149" s="35" t="str">
        <x:f>IF(OR($A149="",$M149="Yes",$H149="",$I149=""),"",IF(AND(AX$6&gt;=$H149,AX$6&lt;=$I149),IF(AX$6&lt;$H149+ROUNDUP(($I149-$H149+1)*$L149,0),2,1),""))</x:f>
      </x:c>
      <x:c r="AY149" s="35" t="str">
        <x:f>IF(OR($A149="",$M149="Yes",$H149="",$I149=""),"",IF(AND(AY$6&gt;=$H149,AY$6&lt;=$I149),IF(AY$6&lt;$H149+ROUNDUP(($I149-$H149+1)*$L149,0),2,1),""))</x:f>
      </x:c>
      <x:c r="AZ149" s="35" t="str">
        <x:f>IF(OR($A149="",$M149="Yes",$H149="",$I149=""),"",IF(AND(AZ$6&gt;=$H149,AZ$6&lt;=$I149),IF(AZ$6&lt;$H149+ROUNDUP(($I149-$H149+1)*$L149,0),2,1),""))</x:f>
      </x:c>
      <x:c r="BA149" s="35" t="str">
        <x:f>IF(OR($A149="",$M149="Yes",$H149="",$I149=""),"",IF(AND(BA$6&gt;=$H149,BA$6&lt;=$I149),IF(BA$6&lt;$H149+ROUNDUP(($I149-$H149+1)*$L149,0),2,1),""))</x:f>
      </x:c>
      <x:c r="BB149" s="35" t="str">
        <x:f>IF(OR($A149="",$M149="Yes",$H149="",$I149=""),"",IF(AND(BB$6&gt;=$H149,BB$6&lt;=$I149),IF(BB$6&lt;$H149+ROUNDUP(($I149-$H149+1)*$L149,0),2,1),""))</x:f>
      </x:c>
      <x:c r="BC149" s="35" t="str">
        <x:f>IF(OR($A149="",$M149="Yes",$H149="",$I149=""),"",IF(AND(BC$6&gt;=$H149,BC$6&lt;=$I149),IF(BC$6&lt;$H149+ROUNDUP(($I149-$H149+1)*$L149,0),2,1),""))</x:f>
      </x:c>
      <x:c r="BD149" s="35" t="str">
        <x:f>IF(OR($A149="",$M149="Yes",$H149="",$I149=""),"",IF(AND(BD$6&gt;=$H149,BD$6&lt;=$I149),IF(BD$6&lt;$H149+ROUNDUP(($I149-$H149+1)*$L149,0),2,1),""))</x:f>
      </x:c>
      <x:c r="BE149" s="35" t="str">
        <x:f>IF(OR($A149="",$M149="Yes",$H149="",$I149=""),"",IF(AND(BE$6&gt;=$H149,BE$6&lt;=$I149),IF(BE$6&lt;$H149+ROUNDUP(($I149-$H149+1)*$L149,0),2,1),""))</x:f>
      </x:c>
      <x:c r="BF149" s="35" t="str">
        <x:f>IF(OR($A149="",$M149="Yes",$H149="",$I149=""),"",IF(AND(BF$6&gt;=$H149,BF$6&lt;=$I149),IF(BF$6&lt;$H149+ROUNDUP(($I149-$H149+1)*$L149,0),2,1),""))</x:f>
      </x:c>
      <x:c r="BG149" s="35" t="str">
        <x:f>IF(OR($A149="",$M149="Yes",$H149="",$I149=""),"",IF(AND(BG$6&gt;=$H149,BG$6&lt;=$I149),IF(BG$6&lt;$H149+ROUNDUP(($I149-$H149+1)*$L149,0),2,1),""))</x:f>
      </x:c>
      <x:c r="BH149" s="35" t="str">
        <x:f>IF(OR($A149="",$M149="Yes",$H149="",$I149=""),"",IF(AND(BH$6&gt;=$H149,BH$6&lt;=$I149),IF(BH$6&lt;$H149+ROUNDUP(($I149-$H149+1)*$L149,0),2,1),""))</x:f>
      </x:c>
      <x:c r="BI149" s="35" t="str">
        <x:f>IF(OR($A149="",$M149="Yes",$H149="",$I149=""),"",IF(AND(BI$6&gt;=$H149,BI$6&lt;=$I149),IF(BI$6&lt;$H149+ROUNDUP(($I149-$H149+1)*$L149,0),2,1),""))</x:f>
      </x:c>
      <x:c r="BJ149" s="35" t="str">
        <x:f>IF(OR($A149="",$M149="Yes",$H149="",$I149=""),"",IF(AND(BJ$6&gt;=$H149,BJ$6&lt;=$I149),IF(BJ$6&lt;$H149+ROUNDUP(($I149-$H149+1)*$L149,0),2,1),""))</x:f>
      </x:c>
      <x:c r="BK149" s="35" t="str">
        <x:f>IF(OR($A149="",$M149="Yes",$H149="",$I149=""),"",IF(AND(BK$6&gt;=$H149,BK$6&lt;=$I149),IF(BK$6&lt;$H149+ROUNDUP(($I149-$H149+1)*$L149,0),2,1),""))</x:f>
      </x:c>
      <x:c r="BL149" s="35" t="str">
        <x:f>IF(OR($A149="",$M149="Yes",$H149="",$I149=""),"",IF(AND(BL$6&gt;=$H149,BL$6&lt;=$I149),IF(BL$6&lt;$H149+ROUNDUP(($I149-$H149+1)*$L149,0),2,1),""))</x:f>
      </x:c>
      <x:c r="BM149" s="35" t="str">
        <x:f>IF(OR($A149="",$M149="Yes",$H149="",$I149=""),"",IF(AND(BM$6&gt;=$H149,BM$6&lt;=$I149),IF(BM$6&lt;$H149+ROUNDUP(($I149-$H149+1)*$L149,0),2,1),""))</x:f>
      </x:c>
      <x:c r="BN149" s="35" t="str">
        <x:f>IF(OR($A149="",$M149="Yes",$H149="",$I149=""),"",IF(AND(BN$6&gt;=$H149,BN$6&lt;=$I149),IF(BN$6&lt;$H149+ROUNDUP(($I149-$H149+1)*$L149,0),2,1),""))</x:f>
      </x:c>
      <x:c r="BO149" s="35" t="str">
        <x:f>IF(OR($A149="",$M149="Yes",$H149="",$I149=""),"",IF(AND(BO$6&gt;=$H149,BO$6&lt;=$I149),IF(BO$6&lt;$H149+ROUNDUP(($I149-$H149+1)*$L149,0),2,1),""))</x:f>
      </x:c>
      <x:c r="BP149" s="35" t="str">
        <x:f>IF(OR($A149="",$M149="Yes",$H149="",$I149=""),"",IF(AND(BP$6&gt;=$H149,BP$6&lt;=$I149),IF(BP$6&lt;$H149+ROUNDUP(($I149-$H149+1)*$L149,0),2,1),""))</x:f>
      </x:c>
      <x:c r="BQ149" s="35" t="str">
        <x:f>IF(OR($A149="",$M149="Yes",$H149="",$I149=""),"",IF(AND(BQ$6&gt;=$H149,BQ$6&lt;=$I149),IF(BQ$6&lt;$H149+ROUNDUP(($I149-$H149+1)*$L149,0),2,1),""))</x:f>
      </x:c>
      <x:c r="BR149" s="35" t="str">
        <x:f>IF(OR($A149="",$M149="Yes",$H149="",$I149=""),"",IF(AND(BR$6&gt;=$H149,BR$6&lt;=$I149),IF(BR$6&lt;$H149+ROUNDUP(($I149-$H149+1)*$L149,0),2,1),""))</x:f>
      </x:c>
      <x:c r="BS149" s="35" t="str">
        <x:f>IF(OR($A149="",$M149="Yes",$H149="",$I149=""),"",IF(AND(BS$6&gt;=$H149,BS$6&lt;=$I149),IF(BS$6&lt;$H149+ROUNDUP(($I149-$H149+1)*$L149,0),2,1),""))</x:f>
      </x:c>
      <x:c r="BT149" s="35" t="str">
        <x:f>IF(OR($A149="",$M149="Yes",$H149="",$I149=""),"",IF(AND(BT$6&gt;=$H149,BT$6&lt;=$I149),IF(BT$6&lt;$H149+ROUNDUP(($I149-$H149+1)*$L149,0),2,1),""))</x:f>
      </x:c>
      <x:c r="BU149" s="35" t="str">
        <x:f>IF(OR($A149="",$M149="Yes",$H149="",$I149=""),"",IF(AND(BU$6&gt;=$H149,BU$6&lt;=$I149),IF(BU$6&lt;$H149+ROUNDUP(($I149-$H149+1)*$L149,0),2,1),""))</x:f>
      </x:c>
      <x:c r="BV149" s="35" t="str">
        <x:f>IF(OR($A149="",$M149="Yes",$H149="",$I149=""),"",IF(AND(BV$6&gt;=$H149,BV$6&lt;=$I149),IF(BV$6&lt;$H149+ROUNDUP(($I149-$H149+1)*$L149,0),2,1),""))</x:f>
      </x:c>
      <x:c r="BW149" s="35" t="str">
        <x:f>IF(OR($A149="",$M149="Yes",$H149="",$I149=""),"",IF(AND(BW$6&gt;=$H149,BW$6&lt;=$I149),IF(BW$6&lt;$H149+ROUNDUP(($I149-$H149+1)*$L149,0),2,1),""))</x:f>
      </x:c>
      <x:c r="BX149" s="35" t="str">
        <x:f>IF(OR($A149="",$M149="Yes",$H149="",$I149=""),"",IF(AND(BX$6&gt;=$H149,BX$6&lt;=$I149),IF(BX$6&lt;$H149+ROUNDUP(($I149-$H149+1)*$L149,0),2,1),""))</x:f>
      </x:c>
      <x:c r="BY149" s="35" t="str">
        <x:f>IF(OR($A149="",$M149="Yes",$H149="",$I149=""),"",IF(AND(BY$6&gt;=$H149,BY$6&lt;=$I149),IF(BY$6&lt;$H149+ROUNDUP(($I149-$H149+1)*$L149,0),2,1),""))</x:f>
      </x:c>
      <x:c r="BZ149" s="35" t="str">
        <x:f>IF(OR($A149="",$M149="Yes",$H149="",$I149=""),"",IF(AND(BZ$6&gt;=$H149,BZ$6&lt;=$I149),IF(BZ$6&lt;$H149+ROUNDUP(($I149-$H149+1)*$L149,0),2,1),""))</x:f>
      </x:c>
      <x:c r="CA149" s="35" t="str">
        <x:f>IF(OR($A149="",$M149="Yes",$H149="",$I149=""),"",IF(AND(CA$6&gt;=$H149,CA$6&lt;=$I149),IF(CA$6&lt;$H149+ROUNDUP(($I149-$H149+1)*$L149,0),2,1),""))</x:f>
      </x:c>
    </x:row>
    <x:row r="150" ht="24" customHeight="1">
      <x:c r="A150" s="5"/>
      <x:c r="B150" s="5"/>
      <x:c r="C150" s="5"/>
      <x:c r="D150" s="5"/>
      <x:c r="E150" s="5"/>
      <x:c r="F150" s="5"/>
      <x:c r="G150" s="5"/>
      <x:c r="H150" s="10"/>
      <x:c r="I150" s="10"/>
      <x:c r="J150" s="10"/>
      <x:c r="K150" s="10"/>
      <x:c r="L150" s="11"/>
      <x:c r="M150" s="5"/>
      <x:c r="N150" s="16" t="str">
        <x:f>IF(A150="","",IF(M150="Yes","Cancelled",IF(ISBLANK(L150),"Missing %",IF(L150&gt;=1,"Completed",IF(OR(L150&gt;0,NOT(ISBLANK(J150))),"In progress","Not started")))))</x:f>
      </x:c>
      <x:c r="O150" s="16" t="str">
        <x:f>IF(OR(A150="",N150="Completed",N150="Cancelled"),"",IF(ISBLANK(I150),"Missing deadline",IF(I150&lt;'Dashboard'!$B$5,"Overdue",IF(I150='Dashboard'!$B$5,"Due today",IF(I150&lt;='Dashboard'!$B$5+'Dashboard'!$B$6,"Due soon",IF(AND(N150="Not started",H150&lt;'Dashboard'!$B$5),"Starting late",""))))))</x:f>
      </x:c>
      <x:c r="P150" s="5"/>
      <x:c r="Q150" s="16" t="str">
        <x:f>IF(A150="","",IF(COUNTIFS('Tasks &amp; Gantt'!$A$7:$A$155,A150)&gt;1,"Duplicate task ID",IF(COUNTIFS('Campaigns &amp; Budget'!$A$7:$A$8,B150)&lt;&gt;1,"Unknown campaign",IF(OR(ISBLANK(H150),ISBLANK(I150),E150="",ISBLANK(L150)),"Missing dates / PIC / %",IF(OR(L150&lt;0,L150&gt;1),"Invalid completion",IF(I150&lt;H150,"Deadline before start",IF(AND(NOT(ISBLANK(K150)),L150&lt;&gt;1),"Finish entered but not 100%",IF(AND(NOT(ISBLANK(J150)),NOT(ISBLANK(K150)),K150&lt;J150),"Finish before start",""))))))))</x:f>
      </x:c>
      <x:c r="T150" s="35" t="str">
        <x:f>IF(OR($A150="",$M150="Yes",$H150="",$I150=""),"",IF(AND(T$6&gt;=$H150,T$6&lt;=$I150),IF(T$6&lt;$H150+ROUNDUP(($I150-$H150+1)*$L150,0),2,1),""))</x:f>
      </x:c>
      <x:c r="U150" s="35" t="str">
        <x:f>IF(OR($A150="",$M150="Yes",$H150="",$I150=""),"",IF(AND(U$6&gt;=$H150,U$6&lt;=$I150),IF(U$6&lt;$H150+ROUNDUP(($I150-$H150+1)*$L150,0),2,1),""))</x:f>
      </x:c>
      <x:c r="V150" s="35" t="str">
        <x:f>IF(OR($A150="",$M150="Yes",$H150="",$I150=""),"",IF(AND(V$6&gt;=$H150,V$6&lt;=$I150),IF(V$6&lt;$H150+ROUNDUP(($I150-$H150+1)*$L150,0),2,1),""))</x:f>
      </x:c>
      <x:c r="W150" s="35" t="str">
        <x:f>IF(OR($A150="",$M150="Yes",$H150="",$I150=""),"",IF(AND(W$6&gt;=$H150,W$6&lt;=$I150),IF(W$6&lt;$H150+ROUNDUP(($I150-$H150+1)*$L150,0),2,1),""))</x:f>
      </x:c>
      <x:c r="X150" s="35" t="str">
        <x:f>IF(OR($A150="",$M150="Yes",$H150="",$I150=""),"",IF(AND(X$6&gt;=$H150,X$6&lt;=$I150),IF(X$6&lt;$H150+ROUNDUP(($I150-$H150+1)*$L150,0),2,1),""))</x:f>
      </x:c>
      <x:c r="Y150" s="35" t="str">
        <x:f>IF(OR($A150="",$M150="Yes",$H150="",$I150=""),"",IF(AND(Y$6&gt;=$H150,Y$6&lt;=$I150),IF(Y$6&lt;$H150+ROUNDUP(($I150-$H150+1)*$L150,0),2,1),""))</x:f>
      </x:c>
      <x:c r="Z150" s="35" t="str">
        <x:f>IF(OR($A150="",$M150="Yes",$H150="",$I150=""),"",IF(AND(Z$6&gt;=$H150,Z$6&lt;=$I150),IF(Z$6&lt;$H150+ROUNDUP(($I150-$H150+1)*$L150,0),2,1),""))</x:f>
      </x:c>
      <x:c r="AA150" s="35" t="str">
        <x:f>IF(OR($A150="",$M150="Yes",$H150="",$I150=""),"",IF(AND(AA$6&gt;=$H150,AA$6&lt;=$I150),IF(AA$6&lt;$H150+ROUNDUP(($I150-$H150+1)*$L150,0),2,1),""))</x:f>
      </x:c>
      <x:c r="AB150" s="35" t="str">
        <x:f>IF(OR($A150="",$M150="Yes",$H150="",$I150=""),"",IF(AND(AB$6&gt;=$H150,AB$6&lt;=$I150),IF(AB$6&lt;$H150+ROUNDUP(($I150-$H150+1)*$L150,0),2,1),""))</x:f>
      </x:c>
      <x:c r="AC150" s="35" t="str">
        <x:f>IF(OR($A150="",$M150="Yes",$H150="",$I150=""),"",IF(AND(AC$6&gt;=$H150,AC$6&lt;=$I150),IF(AC$6&lt;$H150+ROUNDUP(($I150-$H150+1)*$L150,0),2,1),""))</x:f>
      </x:c>
      <x:c r="AD150" s="35" t="str">
        <x:f>IF(OR($A150="",$M150="Yes",$H150="",$I150=""),"",IF(AND(AD$6&gt;=$H150,AD$6&lt;=$I150),IF(AD$6&lt;$H150+ROUNDUP(($I150-$H150+1)*$L150,0),2,1),""))</x:f>
      </x:c>
      <x:c r="AE150" s="35" t="str">
        <x:f>IF(OR($A150="",$M150="Yes",$H150="",$I150=""),"",IF(AND(AE$6&gt;=$H150,AE$6&lt;=$I150),IF(AE$6&lt;$H150+ROUNDUP(($I150-$H150+1)*$L150,0),2,1),""))</x:f>
      </x:c>
      <x:c r="AF150" s="35" t="str">
        <x:f>IF(OR($A150="",$M150="Yes",$H150="",$I150=""),"",IF(AND(AF$6&gt;=$H150,AF$6&lt;=$I150),IF(AF$6&lt;$H150+ROUNDUP(($I150-$H150+1)*$L150,0),2,1),""))</x:f>
      </x:c>
      <x:c r="AG150" s="35" t="str">
        <x:f>IF(OR($A150="",$M150="Yes",$H150="",$I150=""),"",IF(AND(AG$6&gt;=$H150,AG$6&lt;=$I150),IF(AG$6&lt;$H150+ROUNDUP(($I150-$H150+1)*$L150,0),2,1),""))</x:f>
      </x:c>
      <x:c r="AH150" s="35" t="str">
        <x:f>IF(OR($A150="",$M150="Yes",$H150="",$I150=""),"",IF(AND(AH$6&gt;=$H150,AH$6&lt;=$I150),IF(AH$6&lt;$H150+ROUNDUP(($I150-$H150+1)*$L150,0),2,1),""))</x:f>
      </x:c>
      <x:c r="AI150" s="35" t="str">
        <x:f>IF(OR($A150="",$M150="Yes",$H150="",$I150=""),"",IF(AND(AI$6&gt;=$H150,AI$6&lt;=$I150),IF(AI$6&lt;$H150+ROUNDUP(($I150-$H150+1)*$L150,0),2,1),""))</x:f>
      </x:c>
      <x:c r="AJ150" s="35" t="str">
        <x:f>IF(OR($A150="",$M150="Yes",$H150="",$I150=""),"",IF(AND(AJ$6&gt;=$H150,AJ$6&lt;=$I150),IF(AJ$6&lt;$H150+ROUNDUP(($I150-$H150+1)*$L150,0),2,1),""))</x:f>
      </x:c>
      <x:c r="AK150" s="35" t="str">
        <x:f>IF(OR($A150="",$M150="Yes",$H150="",$I150=""),"",IF(AND(AK$6&gt;=$H150,AK$6&lt;=$I150),IF(AK$6&lt;$H150+ROUNDUP(($I150-$H150+1)*$L150,0),2,1),""))</x:f>
      </x:c>
      <x:c r="AL150" s="35" t="str">
        <x:f>IF(OR($A150="",$M150="Yes",$H150="",$I150=""),"",IF(AND(AL$6&gt;=$H150,AL$6&lt;=$I150),IF(AL$6&lt;$H150+ROUNDUP(($I150-$H150+1)*$L150,0),2,1),""))</x:f>
      </x:c>
      <x:c r="AM150" s="35" t="str">
        <x:f>IF(OR($A150="",$M150="Yes",$H150="",$I150=""),"",IF(AND(AM$6&gt;=$H150,AM$6&lt;=$I150),IF(AM$6&lt;$H150+ROUNDUP(($I150-$H150+1)*$L150,0),2,1),""))</x:f>
      </x:c>
      <x:c r="AN150" s="35" t="str">
        <x:f>IF(OR($A150="",$M150="Yes",$H150="",$I150=""),"",IF(AND(AN$6&gt;=$H150,AN$6&lt;=$I150),IF(AN$6&lt;$H150+ROUNDUP(($I150-$H150+1)*$L150,0),2,1),""))</x:f>
      </x:c>
      <x:c r="AO150" s="35" t="str">
        <x:f>IF(OR($A150="",$M150="Yes",$H150="",$I150=""),"",IF(AND(AO$6&gt;=$H150,AO$6&lt;=$I150),IF(AO$6&lt;$H150+ROUNDUP(($I150-$H150+1)*$L150,0),2,1),""))</x:f>
      </x:c>
      <x:c r="AP150" s="35" t="str">
        <x:f>IF(OR($A150="",$M150="Yes",$H150="",$I150=""),"",IF(AND(AP$6&gt;=$H150,AP$6&lt;=$I150),IF(AP$6&lt;$H150+ROUNDUP(($I150-$H150+1)*$L150,0),2,1),""))</x:f>
      </x:c>
      <x:c r="AQ150" s="35" t="str">
        <x:f>IF(OR($A150="",$M150="Yes",$H150="",$I150=""),"",IF(AND(AQ$6&gt;=$H150,AQ$6&lt;=$I150),IF(AQ$6&lt;$H150+ROUNDUP(($I150-$H150+1)*$L150,0),2,1),""))</x:f>
      </x:c>
      <x:c r="AR150" s="35" t="str">
        <x:f>IF(OR($A150="",$M150="Yes",$H150="",$I150=""),"",IF(AND(AR$6&gt;=$H150,AR$6&lt;=$I150),IF(AR$6&lt;$H150+ROUNDUP(($I150-$H150+1)*$L150,0),2,1),""))</x:f>
      </x:c>
      <x:c r="AS150" s="35" t="str">
        <x:f>IF(OR($A150="",$M150="Yes",$H150="",$I150=""),"",IF(AND(AS$6&gt;=$H150,AS$6&lt;=$I150),IF(AS$6&lt;$H150+ROUNDUP(($I150-$H150+1)*$L150,0),2,1),""))</x:f>
      </x:c>
      <x:c r="AT150" s="35" t="str">
        <x:f>IF(OR($A150="",$M150="Yes",$H150="",$I150=""),"",IF(AND(AT$6&gt;=$H150,AT$6&lt;=$I150),IF(AT$6&lt;$H150+ROUNDUP(($I150-$H150+1)*$L150,0),2,1),""))</x:f>
      </x:c>
      <x:c r="AU150" s="35" t="str">
        <x:f>IF(OR($A150="",$M150="Yes",$H150="",$I150=""),"",IF(AND(AU$6&gt;=$H150,AU$6&lt;=$I150),IF(AU$6&lt;$H150+ROUNDUP(($I150-$H150+1)*$L150,0),2,1),""))</x:f>
      </x:c>
      <x:c r="AV150" s="35" t="str">
        <x:f>IF(OR($A150="",$M150="Yes",$H150="",$I150=""),"",IF(AND(AV$6&gt;=$H150,AV$6&lt;=$I150),IF(AV$6&lt;$H150+ROUNDUP(($I150-$H150+1)*$L150,0),2,1),""))</x:f>
      </x:c>
      <x:c r="AW150" s="35" t="str">
        <x:f>IF(OR($A150="",$M150="Yes",$H150="",$I150=""),"",IF(AND(AW$6&gt;=$H150,AW$6&lt;=$I150),IF(AW$6&lt;$H150+ROUNDUP(($I150-$H150+1)*$L150,0),2,1),""))</x:f>
      </x:c>
      <x:c r="AX150" s="35" t="str">
        <x:f>IF(OR($A150="",$M150="Yes",$H150="",$I150=""),"",IF(AND(AX$6&gt;=$H150,AX$6&lt;=$I150),IF(AX$6&lt;$H150+ROUNDUP(($I150-$H150+1)*$L150,0),2,1),""))</x:f>
      </x:c>
      <x:c r="AY150" s="35" t="str">
        <x:f>IF(OR($A150="",$M150="Yes",$H150="",$I150=""),"",IF(AND(AY$6&gt;=$H150,AY$6&lt;=$I150),IF(AY$6&lt;$H150+ROUNDUP(($I150-$H150+1)*$L150,0),2,1),""))</x:f>
      </x:c>
      <x:c r="AZ150" s="35" t="str">
        <x:f>IF(OR($A150="",$M150="Yes",$H150="",$I150=""),"",IF(AND(AZ$6&gt;=$H150,AZ$6&lt;=$I150),IF(AZ$6&lt;$H150+ROUNDUP(($I150-$H150+1)*$L150,0),2,1),""))</x:f>
      </x:c>
      <x:c r="BA150" s="35" t="str">
        <x:f>IF(OR($A150="",$M150="Yes",$H150="",$I150=""),"",IF(AND(BA$6&gt;=$H150,BA$6&lt;=$I150),IF(BA$6&lt;$H150+ROUNDUP(($I150-$H150+1)*$L150,0),2,1),""))</x:f>
      </x:c>
      <x:c r="BB150" s="35" t="str">
        <x:f>IF(OR($A150="",$M150="Yes",$H150="",$I150=""),"",IF(AND(BB$6&gt;=$H150,BB$6&lt;=$I150),IF(BB$6&lt;$H150+ROUNDUP(($I150-$H150+1)*$L150,0),2,1),""))</x:f>
      </x:c>
      <x:c r="BC150" s="35" t="str">
        <x:f>IF(OR($A150="",$M150="Yes",$H150="",$I150=""),"",IF(AND(BC$6&gt;=$H150,BC$6&lt;=$I150),IF(BC$6&lt;$H150+ROUNDUP(($I150-$H150+1)*$L150,0),2,1),""))</x:f>
      </x:c>
      <x:c r="BD150" s="35" t="str">
        <x:f>IF(OR($A150="",$M150="Yes",$H150="",$I150=""),"",IF(AND(BD$6&gt;=$H150,BD$6&lt;=$I150),IF(BD$6&lt;$H150+ROUNDUP(($I150-$H150+1)*$L150,0),2,1),""))</x:f>
      </x:c>
      <x:c r="BE150" s="35" t="str">
        <x:f>IF(OR($A150="",$M150="Yes",$H150="",$I150=""),"",IF(AND(BE$6&gt;=$H150,BE$6&lt;=$I150),IF(BE$6&lt;$H150+ROUNDUP(($I150-$H150+1)*$L150,0),2,1),""))</x:f>
      </x:c>
      <x:c r="BF150" s="35" t="str">
        <x:f>IF(OR($A150="",$M150="Yes",$H150="",$I150=""),"",IF(AND(BF$6&gt;=$H150,BF$6&lt;=$I150),IF(BF$6&lt;$H150+ROUNDUP(($I150-$H150+1)*$L150,0),2,1),""))</x:f>
      </x:c>
      <x:c r="BG150" s="35" t="str">
        <x:f>IF(OR($A150="",$M150="Yes",$H150="",$I150=""),"",IF(AND(BG$6&gt;=$H150,BG$6&lt;=$I150),IF(BG$6&lt;$H150+ROUNDUP(($I150-$H150+1)*$L150,0),2,1),""))</x:f>
      </x:c>
      <x:c r="BH150" s="35" t="str">
        <x:f>IF(OR($A150="",$M150="Yes",$H150="",$I150=""),"",IF(AND(BH$6&gt;=$H150,BH$6&lt;=$I150),IF(BH$6&lt;$H150+ROUNDUP(($I150-$H150+1)*$L150,0),2,1),""))</x:f>
      </x:c>
      <x:c r="BI150" s="35" t="str">
        <x:f>IF(OR($A150="",$M150="Yes",$H150="",$I150=""),"",IF(AND(BI$6&gt;=$H150,BI$6&lt;=$I150),IF(BI$6&lt;$H150+ROUNDUP(($I150-$H150+1)*$L150,0),2,1),""))</x:f>
      </x:c>
      <x:c r="BJ150" s="35" t="str">
        <x:f>IF(OR($A150="",$M150="Yes",$H150="",$I150=""),"",IF(AND(BJ$6&gt;=$H150,BJ$6&lt;=$I150),IF(BJ$6&lt;$H150+ROUNDUP(($I150-$H150+1)*$L150,0),2,1),""))</x:f>
      </x:c>
      <x:c r="BK150" s="35" t="str">
        <x:f>IF(OR($A150="",$M150="Yes",$H150="",$I150=""),"",IF(AND(BK$6&gt;=$H150,BK$6&lt;=$I150),IF(BK$6&lt;$H150+ROUNDUP(($I150-$H150+1)*$L150,0),2,1),""))</x:f>
      </x:c>
      <x:c r="BL150" s="35" t="str">
        <x:f>IF(OR($A150="",$M150="Yes",$H150="",$I150=""),"",IF(AND(BL$6&gt;=$H150,BL$6&lt;=$I150),IF(BL$6&lt;$H150+ROUNDUP(($I150-$H150+1)*$L150,0),2,1),""))</x:f>
      </x:c>
      <x:c r="BM150" s="35" t="str">
        <x:f>IF(OR($A150="",$M150="Yes",$H150="",$I150=""),"",IF(AND(BM$6&gt;=$H150,BM$6&lt;=$I150),IF(BM$6&lt;$H150+ROUNDUP(($I150-$H150+1)*$L150,0),2,1),""))</x:f>
      </x:c>
      <x:c r="BN150" s="35" t="str">
        <x:f>IF(OR($A150="",$M150="Yes",$H150="",$I150=""),"",IF(AND(BN$6&gt;=$H150,BN$6&lt;=$I150),IF(BN$6&lt;$H150+ROUNDUP(($I150-$H150+1)*$L150,0),2,1),""))</x:f>
      </x:c>
      <x:c r="BO150" s="35" t="str">
        <x:f>IF(OR($A150="",$M150="Yes",$H150="",$I150=""),"",IF(AND(BO$6&gt;=$H150,BO$6&lt;=$I150),IF(BO$6&lt;$H150+ROUNDUP(($I150-$H150+1)*$L150,0),2,1),""))</x:f>
      </x:c>
      <x:c r="BP150" s="35" t="str">
        <x:f>IF(OR($A150="",$M150="Yes",$H150="",$I150=""),"",IF(AND(BP$6&gt;=$H150,BP$6&lt;=$I150),IF(BP$6&lt;$H150+ROUNDUP(($I150-$H150+1)*$L150,0),2,1),""))</x:f>
      </x:c>
      <x:c r="BQ150" s="35" t="str">
        <x:f>IF(OR($A150="",$M150="Yes",$H150="",$I150=""),"",IF(AND(BQ$6&gt;=$H150,BQ$6&lt;=$I150),IF(BQ$6&lt;$H150+ROUNDUP(($I150-$H150+1)*$L150,0),2,1),""))</x:f>
      </x:c>
      <x:c r="BR150" s="35" t="str">
        <x:f>IF(OR($A150="",$M150="Yes",$H150="",$I150=""),"",IF(AND(BR$6&gt;=$H150,BR$6&lt;=$I150),IF(BR$6&lt;$H150+ROUNDUP(($I150-$H150+1)*$L150,0),2,1),""))</x:f>
      </x:c>
      <x:c r="BS150" s="35" t="str">
        <x:f>IF(OR($A150="",$M150="Yes",$H150="",$I150=""),"",IF(AND(BS$6&gt;=$H150,BS$6&lt;=$I150),IF(BS$6&lt;$H150+ROUNDUP(($I150-$H150+1)*$L150,0),2,1),""))</x:f>
      </x:c>
      <x:c r="BT150" s="35" t="str">
        <x:f>IF(OR($A150="",$M150="Yes",$H150="",$I150=""),"",IF(AND(BT$6&gt;=$H150,BT$6&lt;=$I150),IF(BT$6&lt;$H150+ROUNDUP(($I150-$H150+1)*$L150,0),2,1),""))</x:f>
      </x:c>
      <x:c r="BU150" s="35" t="str">
        <x:f>IF(OR($A150="",$M150="Yes",$H150="",$I150=""),"",IF(AND(BU$6&gt;=$H150,BU$6&lt;=$I150),IF(BU$6&lt;$H150+ROUNDUP(($I150-$H150+1)*$L150,0),2,1),""))</x:f>
      </x:c>
      <x:c r="BV150" s="35" t="str">
        <x:f>IF(OR($A150="",$M150="Yes",$H150="",$I150=""),"",IF(AND(BV$6&gt;=$H150,BV$6&lt;=$I150),IF(BV$6&lt;$H150+ROUNDUP(($I150-$H150+1)*$L150,0),2,1),""))</x:f>
      </x:c>
      <x:c r="BW150" s="35" t="str">
        <x:f>IF(OR($A150="",$M150="Yes",$H150="",$I150=""),"",IF(AND(BW$6&gt;=$H150,BW$6&lt;=$I150),IF(BW$6&lt;$H150+ROUNDUP(($I150-$H150+1)*$L150,0),2,1),""))</x:f>
      </x:c>
      <x:c r="BX150" s="35" t="str">
        <x:f>IF(OR($A150="",$M150="Yes",$H150="",$I150=""),"",IF(AND(BX$6&gt;=$H150,BX$6&lt;=$I150),IF(BX$6&lt;$H150+ROUNDUP(($I150-$H150+1)*$L150,0),2,1),""))</x:f>
      </x:c>
      <x:c r="BY150" s="35" t="str">
        <x:f>IF(OR($A150="",$M150="Yes",$H150="",$I150=""),"",IF(AND(BY$6&gt;=$H150,BY$6&lt;=$I150),IF(BY$6&lt;$H150+ROUNDUP(($I150-$H150+1)*$L150,0),2,1),""))</x:f>
      </x:c>
      <x:c r="BZ150" s="35" t="str">
        <x:f>IF(OR($A150="",$M150="Yes",$H150="",$I150=""),"",IF(AND(BZ$6&gt;=$H150,BZ$6&lt;=$I150),IF(BZ$6&lt;$H150+ROUNDUP(($I150-$H150+1)*$L150,0),2,1),""))</x:f>
      </x:c>
      <x:c r="CA150" s="35" t="str">
        <x:f>IF(OR($A150="",$M150="Yes",$H150="",$I150=""),"",IF(AND(CA$6&gt;=$H150,CA$6&lt;=$I150),IF(CA$6&lt;$H150+ROUNDUP(($I150-$H150+1)*$L150,0),2,1),""))</x:f>
      </x:c>
    </x:row>
    <x:row r="151" ht="24" customHeight="1">
      <x:c r="A151" s="5"/>
      <x:c r="B151" s="5"/>
      <x:c r="C151" s="5"/>
      <x:c r="D151" s="5"/>
      <x:c r="E151" s="5"/>
      <x:c r="F151" s="5"/>
      <x:c r="G151" s="5"/>
      <x:c r="H151" s="10"/>
      <x:c r="I151" s="10"/>
      <x:c r="J151" s="10"/>
      <x:c r="K151" s="10"/>
      <x:c r="L151" s="11"/>
      <x:c r="M151" s="5"/>
      <x:c r="N151" s="16" t="str">
        <x:f>IF(A151="","",IF(M151="Yes","Cancelled",IF(ISBLANK(L151),"Missing %",IF(L151&gt;=1,"Completed",IF(OR(L151&gt;0,NOT(ISBLANK(J151))),"In progress","Not started")))))</x:f>
      </x:c>
      <x:c r="O151" s="16" t="str">
        <x:f>IF(OR(A151="",N151="Completed",N151="Cancelled"),"",IF(ISBLANK(I151),"Missing deadline",IF(I151&lt;'Dashboard'!$B$5,"Overdue",IF(I151='Dashboard'!$B$5,"Due today",IF(I151&lt;='Dashboard'!$B$5+'Dashboard'!$B$6,"Due soon",IF(AND(N151="Not started",H151&lt;'Dashboard'!$B$5),"Starting late",""))))))</x:f>
      </x:c>
      <x:c r="P151" s="5"/>
      <x:c r="Q151" s="16" t="str">
        <x:f>IF(A151="","",IF(COUNTIFS('Tasks &amp; Gantt'!$A$7:$A$155,A151)&gt;1,"Duplicate task ID",IF(COUNTIFS('Campaigns &amp; Budget'!$A$7:$A$8,B151)&lt;&gt;1,"Unknown campaign",IF(OR(ISBLANK(H151),ISBLANK(I151),E151="",ISBLANK(L151)),"Missing dates / PIC / %",IF(OR(L151&lt;0,L151&gt;1),"Invalid completion",IF(I151&lt;H151,"Deadline before start",IF(AND(NOT(ISBLANK(K151)),L151&lt;&gt;1),"Finish entered but not 100%",IF(AND(NOT(ISBLANK(J151)),NOT(ISBLANK(K151)),K151&lt;J151),"Finish before start",""))))))))</x:f>
      </x:c>
      <x:c r="T151" s="35" t="str">
        <x:f>IF(OR($A151="",$M151="Yes",$H151="",$I151=""),"",IF(AND(T$6&gt;=$H151,T$6&lt;=$I151),IF(T$6&lt;$H151+ROUNDUP(($I151-$H151+1)*$L151,0),2,1),""))</x:f>
      </x:c>
      <x:c r="U151" s="35" t="str">
        <x:f>IF(OR($A151="",$M151="Yes",$H151="",$I151=""),"",IF(AND(U$6&gt;=$H151,U$6&lt;=$I151),IF(U$6&lt;$H151+ROUNDUP(($I151-$H151+1)*$L151,0),2,1),""))</x:f>
      </x:c>
      <x:c r="V151" s="35" t="str">
        <x:f>IF(OR($A151="",$M151="Yes",$H151="",$I151=""),"",IF(AND(V$6&gt;=$H151,V$6&lt;=$I151),IF(V$6&lt;$H151+ROUNDUP(($I151-$H151+1)*$L151,0),2,1),""))</x:f>
      </x:c>
      <x:c r="W151" s="35" t="str">
        <x:f>IF(OR($A151="",$M151="Yes",$H151="",$I151=""),"",IF(AND(W$6&gt;=$H151,W$6&lt;=$I151),IF(W$6&lt;$H151+ROUNDUP(($I151-$H151+1)*$L151,0),2,1),""))</x:f>
      </x:c>
      <x:c r="X151" s="35" t="str">
        <x:f>IF(OR($A151="",$M151="Yes",$H151="",$I151=""),"",IF(AND(X$6&gt;=$H151,X$6&lt;=$I151),IF(X$6&lt;$H151+ROUNDUP(($I151-$H151+1)*$L151,0),2,1),""))</x:f>
      </x:c>
      <x:c r="Y151" s="35" t="str">
        <x:f>IF(OR($A151="",$M151="Yes",$H151="",$I151=""),"",IF(AND(Y$6&gt;=$H151,Y$6&lt;=$I151),IF(Y$6&lt;$H151+ROUNDUP(($I151-$H151+1)*$L151,0),2,1),""))</x:f>
      </x:c>
      <x:c r="Z151" s="35" t="str">
        <x:f>IF(OR($A151="",$M151="Yes",$H151="",$I151=""),"",IF(AND(Z$6&gt;=$H151,Z$6&lt;=$I151),IF(Z$6&lt;$H151+ROUNDUP(($I151-$H151+1)*$L151,0),2,1),""))</x:f>
      </x:c>
      <x:c r="AA151" s="35" t="str">
        <x:f>IF(OR($A151="",$M151="Yes",$H151="",$I151=""),"",IF(AND(AA$6&gt;=$H151,AA$6&lt;=$I151),IF(AA$6&lt;$H151+ROUNDUP(($I151-$H151+1)*$L151,0),2,1),""))</x:f>
      </x:c>
      <x:c r="AB151" s="35" t="str">
        <x:f>IF(OR($A151="",$M151="Yes",$H151="",$I151=""),"",IF(AND(AB$6&gt;=$H151,AB$6&lt;=$I151),IF(AB$6&lt;$H151+ROUNDUP(($I151-$H151+1)*$L151,0),2,1),""))</x:f>
      </x:c>
      <x:c r="AC151" s="35" t="str">
        <x:f>IF(OR($A151="",$M151="Yes",$H151="",$I151=""),"",IF(AND(AC$6&gt;=$H151,AC$6&lt;=$I151),IF(AC$6&lt;$H151+ROUNDUP(($I151-$H151+1)*$L151,0),2,1),""))</x:f>
      </x:c>
      <x:c r="AD151" s="35" t="str">
        <x:f>IF(OR($A151="",$M151="Yes",$H151="",$I151=""),"",IF(AND(AD$6&gt;=$H151,AD$6&lt;=$I151),IF(AD$6&lt;$H151+ROUNDUP(($I151-$H151+1)*$L151,0),2,1),""))</x:f>
      </x:c>
      <x:c r="AE151" s="35" t="str">
        <x:f>IF(OR($A151="",$M151="Yes",$H151="",$I151=""),"",IF(AND(AE$6&gt;=$H151,AE$6&lt;=$I151),IF(AE$6&lt;$H151+ROUNDUP(($I151-$H151+1)*$L151,0),2,1),""))</x:f>
      </x:c>
      <x:c r="AF151" s="35" t="str">
        <x:f>IF(OR($A151="",$M151="Yes",$H151="",$I151=""),"",IF(AND(AF$6&gt;=$H151,AF$6&lt;=$I151),IF(AF$6&lt;$H151+ROUNDUP(($I151-$H151+1)*$L151,0),2,1),""))</x:f>
      </x:c>
      <x:c r="AG151" s="35" t="str">
        <x:f>IF(OR($A151="",$M151="Yes",$H151="",$I151=""),"",IF(AND(AG$6&gt;=$H151,AG$6&lt;=$I151),IF(AG$6&lt;$H151+ROUNDUP(($I151-$H151+1)*$L151,0),2,1),""))</x:f>
      </x:c>
      <x:c r="AH151" s="35" t="str">
        <x:f>IF(OR($A151="",$M151="Yes",$H151="",$I151=""),"",IF(AND(AH$6&gt;=$H151,AH$6&lt;=$I151),IF(AH$6&lt;$H151+ROUNDUP(($I151-$H151+1)*$L151,0),2,1),""))</x:f>
      </x:c>
      <x:c r="AI151" s="35" t="str">
        <x:f>IF(OR($A151="",$M151="Yes",$H151="",$I151=""),"",IF(AND(AI$6&gt;=$H151,AI$6&lt;=$I151),IF(AI$6&lt;$H151+ROUNDUP(($I151-$H151+1)*$L151,0),2,1),""))</x:f>
      </x:c>
      <x:c r="AJ151" s="35" t="str">
        <x:f>IF(OR($A151="",$M151="Yes",$H151="",$I151=""),"",IF(AND(AJ$6&gt;=$H151,AJ$6&lt;=$I151),IF(AJ$6&lt;$H151+ROUNDUP(($I151-$H151+1)*$L151,0),2,1),""))</x:f>
      </x:c>
      <x:c r="AK151" s="35" t="str">
        <x:f>IF(OR($A151="",$M151="Yes",$H151="",$I151=""),"",IF(AND(AK$6&gt;=$H151,AK$6&lt;=$I151),IF(AK$6&lt;$H151+ROUNDUP(($I151-$H151+1)*$L151,0),2,1),""))</x:f>
      </x:c>
      <x:c r="AL151" s="35" t="str">
        <x:f>IF(OR($A151="",$M151="Yes",$H151="",$I151=""),"",IF(AND(AL$6&gt;=$H151,AL$6&lt;=$I151),IF(AL$6&lt;$H151+ROUNDUP(($I151-$H151+1)*$L151,0),2,1),""))</x:f>
      </x:c>
      <x:c r="AM151" s="35" t="str">
        <x:f>IF(OR($A151="",$M151="Yes",$H151="",$I151=""),"",IF(AND(AM$6&gt;=$H151,AM$6&lt;=$I151),IF(AM$6&lt;$H151+ROUNDUP(($I151-$H151+1)*$L151,0),2,1),""))</x:f>
      </x:c>
      <x:c r="AN151" s="35" t="str">
        <x:f>IF(OR($A151="",$M151="Yes",$H151="",$I151=""),"",IF(AND(AN$6&gt;=$H151,AN$6&lt;=$I151),IF(AN$6&lt;$H151+ROUNDUP(($I151-$H151+1)*$L151,0),2,1),""))</x:f>
      </x:c>
      <x:c r="AO151" s="35" t="str">
        <x:f>IF(OR($A151="",$M151="Yes",$H151="",$I151=""),"",IF(AND(AO$6&gt;=$H151,AO$6&lt;=$I151),IF(AO$6&lt;$H151+ROUNDUP(($I151-$H151+1)*$L151,0),2,1),""))</x:f>
      </x:c>
      <x:c r="AP151" s="35" t="str">
        <x:f>IF(OR($A151="",$M151="Yes",$H151="",$I151=""),"",IF(AND(AP$6&gt;=$H151,AP$6&lt;=$I151),IF(AP$6&lt;$H151+ROUNDUP(($I151-$H151+1)*$L151,0),2,1),""))</x:f>
      </x:c>
      <x:c r="AQ151" s="35" t="str">
        <x:f>IF(OR($A151="",$M151="Yes",$H151="",$I151=""),"",IF(AND(AQ$6&gt;=$H151,AQ$6&lt;=$I151),IF(AQ$6&lt;$H151+ROUNDUP(($I151-$H151+1)*$L151,0),2,1),""))</x:f>
      </x:c>
      <x:c r="AR151" s="35" t="str">
        <x:f>IF(OR($A151="",$M151="Yes",$H151="",$I151=""),"",IF(AND(AR$6&gt;=$H151,AR$6&lt;=$I151),IF(AR$6&lt;$H151+ROUNDUP(($I151-$H151+1)*$L151,0),2,1),""))</x:f>
      </x:c>
      <x:c r="AS151" s="35" t="str">
        <x:f>IF(OR($A151="",$M151="Yes",$H151="",$I151=""),"",IF(AND(AS$6&gt;=$H151,AS$6&lt;=$I151),IF(AS$6&lt;$H151+ROUNDUP(($I151-$H151+1)*$L151,0),2,1),""))</x:f>
      </x:c>
      <x:c r="AT151" s="35" t="str">
        <x:f>IF(OR($A151="",$M151="Yes",$H151="",$I151=""),"",IF(AND(AT$6&gt;=$H151,AT$6&lt;=$I151),IF(AT$6&lt;$H151+ROUNDUP(($I151-$H151+1)*$L151,0),2,1),""))</x:f>
      </x:c>
      <x:c r="AU151" s="35" t="str">
        <x:f>IF(OR($A151="",$M151="Yes",$H151="",$I151=""),"",IF(AND(AU$6&gt;=$H151,AU$6&lt;=$I151),IF(AU$6&lt;$H151+ROUNDUP(($I151-$H151+1)*$L151,0),2,1),""))</x:f>
      </x:c>
      <x:c r="AV151" s="35" t="str">
        <x:f>IF(OR($A151="",$M151="Yes",$H151="",$I151=""),"",IF(AND(AV$6&gt;=$H151,AV$6&lt;=$I151),IF(AV$6&lt;$H151+ROUNDUP(($I151-$H151+1)*$L151,0),2,1),""))</x:f>
      </x:c>
      <x:c r="AW151" s="35" t="str">
        <x:f>IF(OR($A151="",$M151="Yes",$H151="",$I151=""),"",IF(AND(AW$6&gt;=$H151,AW$6&lt;=$I151),IF(AW$6&lt;$H151+ROUNDUP(($I151-$H151+1)*$L151,0),2,1),""))</x:f>
      </x:c>
      <x:c r="AX151" s="35" t="str">
        <x:f>IF(OR($A151="",$M151="Yes",$H151="",$I151=""),"",IF(AND(AX$6&gt;=$H151,AX$6&lt;=$I151),IF(AX$6&lt;$H151+ROUNDUP(($I151-$H151+1)*$L151,0),2,1),""))</x:f>
      </x:c>
      <x:c r="AY151" s="35" t="str">
        <x:f>IF(OR($A151="",$M151="Yes",$H151="",$I151=""),"",IF(AND(AY$6&gt;=$H151,AY$6&lt;=$I151),IF(AY$6&lt;$H151+ROUNDUP(($I151-$H151+1)*$L151,0),2,1),""))</x:f>
      </x:c>
      <x:c r="AZ151" s="35" t="str">
        <x:f>IF(OR($A151="",$M151="Yes",$H151="",$I151=""),"",IF(AND(AZ$6&gt;=$H151,AZ$6&lt;=$I151),IF(AZ$6&lt;$H151+ROUNDUP(($I151-$H151+1)*$L151,0),2,1),""))</x:f>
      </x:c>
      <x:c r="BA151" s="35" t="str">
        <x:f>IF(OR($A151="",$M151="Yes",$H151="",$I151=""),"",IF(AND(BA$6&gt;=$H151,BA$6&lt;=$I151),IF(BA$6&lt;$H151+ROUNDUP(($I151-$H151+1)*$L151,0),2,1),""))</x:f>
      </x:c>
      <x:c r="BB151" s="35" t="str">
        <x:f>IF(OR($A151="",$M151="Yes",$H151="",$I151=""),"",IF(AND(BB$6&gt;=$H151,BB$6&lt;=$I151),IF(BB$6&lt;$H151+ROUNDUP(($I151-$H151+1)*$L151,0),2,1),""))</x:f>
      </x:c>
      <x:c r="BC151" s="35" t="str">
        <x:f>IF(OR($A151="",$M151="Yes",$H151="",$I151=""),"",IF(AND(BC$6&gt;=$H151,BC$6&lt;=$I151),IF(BC$6&lt;$H151+ROUNDUP(($I151-$H151+1)*$L151,0),2,1),""))</x:f>
      </x:c>
      <x:c r="BD151" s="35" t="str">
        <x:f>IF(OR($A151="",$M151="Yes",$H151="",$I151=""),"",IF(AND(BD$6&gt;=$H151,BD$6&lt;=$I151),IF(BD$6&lt;$H151+ROUNDUP(($I151-$H151+1)*$L151,0),2,1),""))</x:f>
      </x:c>
      <x:c r="BE151" s="35" t="str">
        <x:f>IF(OR($A151="",$M151="Yes",$H151="",$I151=""),"",IF(AND(BE$6&gt;=$H151,BE$6&lt;=$I151),IF(BE$6&lt;$H151+ROUNDUP(($I151-$H151+1)*$L151,0),2,1),""))</x:f>
      </x:c>
      <x:c r="BF151" s="35" t="str">
        <x:f>IF(OR($A151="",$M151="Yes",$H151="",$I151=""),"",IF(AND(BF$6&gt;=$H151,BF$6&lt;=$I151),IF(BF$6&lt;$H151+ROUNDUP(($I151-$H151+1)*$L151,0),2,1),""))</x:f>
      </x:c>
      <x:c r="BG151" s="35" t="str">
        <x:f>IF(OR($A151="",$M151="Yes",$H151="",$I151=""),"",IF(AND(BG$6&gt;=$H151,BG$6&lt;=$I151),IF(BG$6&lt;$H151+ROUNDUP(($I151-$H151+1)*$L151,0),2,1),""))</x:f>
      </x:c>
      <x:c r="BH151" s="35" t="str">
        <x:f>IF(OR($A151="",$M151="Yes",$H151="",$I151=""),"",IF(AND(BH$6&gt;=$H151,BH$6&lt;=$I151),IF(BH$6&lt;$H151+ROUNDUP(($I151-$H151+1)*$L151,0),2,1),""))</x:f>
      </x:c>
      <x:c r="BI151" s="35" t="str">
        <x:f>IF(OR($A151="",$M151="Yes",$H151="",$I151=""),"",IF(AND(BI$6&gt;=$H151,BI$6&lt;=$I151),IF(BI$6&lt;$H151+ROUNDUP(($I151-$H151+1)*$L151,0),2,1),""))</x:f>
      </x:c>
      <x:c r="BJ151" s="35" t="str">
        <x:f>IF(OR($A151="",$M151="Yes",$H151="",$I151=""),"",IF(AND(BJ$6&gt;=$H151,BJ$6&lt;=$I151),IF(BJ$6&lt;$H151+ROUNDUP(($I151-$H151+1)*$L151,0),2,1),""))</x:f>
      </x:c>
      <x:c r="BK151" s="35" t="str">
        <x:f>IF(OR($A151="",$M151="Yes",$H151="",$I151=""),"",IF(AND(BK$6&gt;=$H151,BK$6&lt;=$I151),IF(BK$6&lt;$H151+ROUNDUP(($I151-$H151+1)*$L151,0),2,1),""))</x:f>
      </x:c>
      <x:c r="BL151" s="35" t="str">
        <x:f>IF(OR($A151="",$M151="Yes",$H151="",$I151=""),"",IF(AND(BL$6&gt;=$H151,BL$6&lt;=$I151),IF(BL$6&lt;$H151+ROUNDUP(($I151-$H151+1)*$L151,0),2,1),""))</x:f>
      </x:c>
      <x:c r="BM151" s="35" t="str">
        <x:f>IF(OR($A151="",$M151="Yes",$H151="",$I151=""),"",IF(AND(BM$6&gt;=$H151,BM$6&lt;=$I151),IF(BM$6&lt;$H151+ROUNDUP(($I151-$H151+1)*$L151,0),2,1),""))</x:f>
      </x:c>
      <x:c r="BN151" s="35" t="str">
        <x:f>IF(OR($A151="",$M151="Yes",$H151="",$I151=""),"",IF(AND(BN$6&gt;=$H151,BN$6&lt;=$I151),IF(BN$6&lt;$H151+ROUNDUP(($I151-$H151+1)*$L151,0),2,1),""))</x:f>
      </x:c>
      <x:c r="BO151" s="35" t="str">
        <x:f>IF(OR($A151="",$M151="Yes",$H151="",$I151=""),"",IF(AND(BO$6&gt;=$H151,BO$6&lt;=$I151),IF(BO$6&lt;$H151+ROUNDUP(($I151-$H151+1)*$L151,0),2,1),""))</x:f>
      </x:c>
      <x:c r="BP151" s="35" t="str">
        <x:f>IF(OR($A151="",$M151="Yes",$H151="",$I151=""),"",IF(AND(BP$6&gt;=$H151,BP$6&lt;=$I151),IF(BP$6&lt;$H151+ROUNDUP(($I151-$H151+1)*$L151,0),2,1),""))</x:f>
      </x:c>
      <x:c r="BQ151" s="35" t="str">
        <x:f>IF(OR($A151="",$M151="Yes",$H151="",$I151=""),"",IF(AND(BQ$6&gt;=$H151,BQ$6&lt;=$I151),IF(BQ$6&lt;$H151+ROUNDUP(($I151-$H151+1)*$L151,0),2,1),""))</x:f>
      </x:c>
      <x:c r="BR151" s="35" t="str">
        <x:f>IF(OR($A151="",$M151="Yes",$H151="",$I151=""),"",IF(AND(BR$6&gt;=$H151,BR$6&lt;=$I151),IF(BR$6&lt;$H151+ROUNDUP(($I151-$H151+1)*$L151,0),2,1),""))</x:f>
      </x:c>
      <x:c r="BS151" s="35" t="str">
        <x:f>IF(OR($A151="",$M151="Yes",$H151="",$I151=""),"",IF(AND(BS$6&gt;=$H151,BS$6&lt;=$I151),IF(BS$6&lt;$H151+ROUNDUP(($I151-$H151+1)*$L151,0),2,1),""))</x:f>
      </x:c>
      <x:c r="BT151" s="35" t="str">
        <x:f>IF(OR($A151="",$M151="Yes",$H151="",$I151=""),"",IF(AND(BT$6&gt;=$H151,BT$6&lt;=$I151),IF(BT$6&lt;$H151+ROUNDUP(($I151-$H151+1)*$L151,0),2,1),""))</x:f>
      </x:c>
      <x:c r="BU151" s="35" t="str">
        <x:f>IF(OR($A151="",$M151="Yes",$H151="",$I151=""),"",IF(AND(BU$6&gt;=$H151,BU$6&lt;=$I151),IF(BU$6&lt;$H151+ROUNDUP(($I151-$H151+1)*$L151,0),2,1),""))</x:f>
      </x:c>
      <x:c r="BV151" s="35" t="str">
        <x:f>IF(OR($A151="",$M151="Yes",$H151="",$I151=""),"",IF(AND(BV$6&gt;=$H151,BV$6&lt;=$I151),IF(BV$6&lt;$H151+ROUNDUP(($I151-$H151+1)*$L151,0),2,1),""))</x:f>
      </x:c>
      <x:c r="BW151" s="35" t="str">
        <x:f>IF(OR($A151="",$M151="Yes",$H151="",$I151=""),"",IF(AND(BW$6&gt;=$H151,BW$6&lt;=$I151),IF(BW$6&lt;$H151+ROUNDUP(($I151-$H151+1)*$L151,0),2,1),""))</x:f>
      </x:c>
      <x:c r="BX151" s="35" t="str">
        <x:f>IF(OR($A151="",$M151="Yes",$H151="",$I151=""),"",IF(AND(BX$6&gt;=$H151,BX$6&lt;=$I151),IF(BX$6&lt;$H151+ROUNDUP(($I151-$H151+1)*$L151,0),2,1),""))</x:f>
      </x:c>
      <x:c r="BY151" s="35" t="str">
        <x:f>IF(OR($A151="",$M151="Yes",$H151="",$I151=""),"",IF(AND(BY$6&gt;=$H151,BY$6&lt;=$I151),IF(BY$6&lt;$H151+ROUNDUP(($I151-$H151+1)*$L151,0),2,1),""))</x:f>
      </x:c>
      <x:c r="BZ151" s="35" t="str">
        <x:f>IF(OR($A151="",$M151="Yes",$H151="",$I151=""),"",IF(AND(BZ$6&gt;=$H151,BZ$6&lt;=$I151),IF(BZ$6&lt;$H151+ROUNDUP(($I151-$H151+1)*$L151,0),2,1),""))</x:f>
      </x:c>
      <x:c r="CA151" s="35" t="str">
        <x:f>IF(OR($A151="",$M151="Yes",$H151="",$I151=""),"",IF(AND(CA$6&gt;=$H151,CA$6&lt;=$I151),IF(CA$6&lt;$H151+ROUNDUP(($I151-$H151+1)*$L151,0),2,1),""))</x:f>
      </x:c>
    </x:row>
    <x:row r="152" ht="24" customHeight="1">
      <x:c r="A152" s="5"/>
      <x:c r="B152" s="5"/>
      <x:c r="C152" s="5"/>
      <x:c r="D152" s="5"/>
      <x:c r="E152" s="5"/>
      <x:c r="F152" s="5"/>
      <x:c r="G152" s="5"/>
      <x:c r="H152" s="10"/>
      <x:c r="I152" s="10"/>
      <x:c r="J152" s="10"/>
      <x:c r="K152" s="10"/>
      <x:c r="L152" s="11"/>
      <x:c r="M152" s="5"/>
      <x:c r="N152" s="16" t="str">
        <x:f>IF(A152="","",IF(M152="Yes","Cancelled",IF(ISBLANK(L152),"Missing %",IF(L152&gt;=1,"Completed",IF(OR(L152&gt;0,NOT(ISBLANK(J152))),"In progress","Not started")))))</x:f>
      </x:c>
      <x:c r="O152" s="16" t="str">
        <x:f>IF(OR(A152="",N152="Completed",N152="Cancelled"),"",IF(ISBLANK(I152),"Missing deadline",IF(I152&lt;'Dashboard'!$B$5,"Overdue",IF(I152='Dashboard'!$B$5,"Due today",IF(I152&lt;='Dashboard'!$B$5+'Dashboard'!$B$6,"Due soon",IF(AND(N152="Not started",H152&lt;'Dashboard'!$B$5),"Starting late",""))))))</x:f>
      </x:c>
      <x:c r="P152" s="5"/>
      <x:c r="Q152" s="16" t="str">
        <x:f>IF(A152="","",IF(COUNTIFS('Tasks &amp; Gantt'!$A$7:$A$155,A152)&gt;1,"Duplicate task ID",IF(COUNTIFS('Campaigns &amp; Budget'!$A$7:$A$8,B152)&lt;&gt;1,"Unknown campaign",IF(OR(ISBLANK(H152),ISBLANK(I152),E152="",ISBLANK(L152)),"Missing dates / PIC / %",IF(OR(L152&lt;0,L152&gt;1),"Invalid completion",IF(I152&lt;H152,"Deadline before start",IF(AND(NOT(ISBLANK(K152)),L152&lt;&gt;1),"Finish entered but not 100%",IF(AND(NOT(ISBLANK(J152)),NOT(ISBLANK(K152)),K152&lt;J152),"Finish before start",""))))))))</x:f>
      </x:c>
      <x:c r="T152" s="35" t="str">
        <x:f>IF(OR($A152="",$M152="Yes",$H152="",$I152=""),"",IF(AND(T$6&gt;=$H152,T$6&lt;=$I152),IF(T$6&lt;$H152+ROUNDUP(($I152-$H152+1)*$L152,0),2,1),""))</x:f>
      </x:c>
      <x:c r="U152" s="35" t="str">
        <x:f>IF(OR($A152="",$M152="Yes",$H152="",$I152=""),"",IF(AND(U$6&gt;=$H152,U$6&lt;=$I152),IF(U$6&lt;$H152+ROUNDUP(($I152-$H152+1)*$L152,0),2,1),""))</x:f>
      </x:c>
      <x:c r="V152" s="35" t="str">
        <x:f>IF(OR($A152="",$M152="Yes",$H152="",$I152=""),"",IF(AND(V$6&gt;=$H152,V$6&lt;=$I152),IF(V$6&lt;$H152+ROUNDUP(($I152-$H152+1)*$L152,0),2,1),""))</x:f>
      </x:c>
      <x:c r="W152" s="35" t="str">
        <x:f>IF(OR($A152="",$M152="Yes",$H152="",$I152=""),"",IF(AND(W$6&gt;=$H152,W$6&lt;=$I152),IF(W$6&lt;$H152+ROUNDUP(($I152-$H152+1)*$L152,0),2,1),""))</x:f>
      </x:c>
      <x:c r="X152" s="35" t="str">
        <x:f>IF(OR($A152="",$M152="Yes",$H152="",$I152=""),"",IF(AND(X$6&gt;=$H152,X$6&lt;=$I152),IF(X$6&lt;$H152+ROUNDUP(($I152-$H152+1)*$L152,0),2,1),""))</x:f>
      </x:c>
      <x:c r="Y152" s="35" t="str">
        <x:f>IF(OR($A152="",$M152="Yes",$H152="",$I152=""),"",IF(AND(Y$6&gt;=$H152,Y$6&lt;=$I152),IF(Y$6&lt;$H152+ROUNDUP(($I152-$H152+1)*$L152,0),2,1),""))</x:f>
      </x:c>
      <x:c r="Z152" s="35" t="str">
        <x:f>IF(OR($A152="",$M152="Yes",$H152="",$I152=""),"",IF(AND(Z$6&gt;=$H152,Z$6&lt;=$I152),IF(Z$6&lt;$H152+ROUNDUP(($I152-$H152+1)*$L152,0),2,1),""))</x:f>
      </x:c>
      <x:c r="AA152" s="35" t="str">
        <x:f>IF(OR($A152="",$M152="Yes",$H152="",$I152=""),"",IF(AND(AA$6&gt;=$H152,AA$6&lt;=$I152),IF(AA$6&lt;$H152+ROUNDUP(($I152-$H152+1)*$L152,0),2,1),""))</x:f>
      </x:c>
      <x:c r="AB152" s="35" t="str">
        <x:f>IF(OR($A152="",$M152="Yes",$H152="",$I152=""),"",IF(AND(AB$6&gt;=$H152,AB$6&lt;=$I152),IF(AB$6&lt;$H152+ROUNDUP(($I152-$H152+1)*$L152,0),2,1),""))</x:f>
      </x:c>
      <x:c r="AC152" s="35" t="str">
        <x:f>IF(OR($A152="",$M152="Yes",$H152="",$I152=""),"",IF(AND(AC$6&gt;=$H152,AC$6&lt;=$I152),IF(AC$6&lt;$H152+ROUNDUP(($I152-$H152+1)*$L152,0),2,1),""))</x:f>
      </x:c>
      <x:c r="AD152" s="35" t="str">
        <x:f>IF(OR($A152="",$M152="Yes",$H152="",$I152=""),"",IF(AND(AD$6&gt;=$H152,AD$6&lt;=$I152),IF(AD$6&lt;$H152+ROUNDUP(($I152-$H152+1)*$L152,0),2,1),""))</x:f>
      </x:c>
      <x:c r="AE152" s="35" t="str">
        <x:f>IF(OR($A152="",$M152="Yes",$H152="",$I152=""),"",IF(AND(AE$6&gt;=$H152,AE$6&lt;=$I152),IF(AE$6&lt;$H152+ROUNDUP(($I152-$H152+1)*$L152,0),2,1),""))</x:f>
      </x:c>
      <x:c r="AF152" s="35" t="str">
        <x:f>IF(OR($A152="",$M152="Yes",$H152="",$I152=""),"",IF(AND(AF$6&gt;=$H152,AF$6&lt;=$I152),IF(AF$6&lt;$H152+ROUNDUP(($I152-$H152+1)*$L152,0),2,1),""))</x:f>
      </x:c>
      <x:c r="AG152" s="35" t="str">
        <x:f>IF(OR($A152="",$M152="Yes",$H152="",$I152=""),"",IF(AND(AG$6&gt;=$H152,AG$6&lt;=$I152),IF(AG$6&lt;$H152+ROUNDUP(($I152-$H152+1)*$L152,0),2,1),""))</x:f>
      </x:c>
      <x:c r="AH152" s="35" t="str">
        <x:f>IF(OR($A152="",$M152="Yes",$H152="",$I152=""),"",IF(AND(AH$6&gt;=$H152,AH$6&lt;=$I152),IF(AH$6&lt;$H152+ROUNDUP(($I152-$H152+1)*$L152,0),2,1),""))</x:f>
      </x:c>
      <x:c r="AI152" s="35" t="str">
        <x:f>IF(OR($A152="",$M152="Yes",$H152="",$I152=""),"",IF(AND(AI$6&gt;=$H152,AI$6&lt;=$I152),IF(AI$6&lt;$H152+ROUNDUP(($I152-$H152+1)*$L152,0),2,1),""))</x:f>
      </x:c>
      <x:c r="AJ152" s="35" t="str">
        <x:f>IF(OR($A152="",$M152="Yes",$H152="",$I152=""),"",IF(AND(AJ$6&gt;=$H152,AJ$6&lt;=$I152),IF(AJ$6&lt;$H152+ROUNDUP(($I152-$H152+1)*$L152,0),2,1),""))</x:f>
      </x:c>
      <x:c r="AK152" s="35" t="str">
        <x:f>IF(OR($A152="",$M152="Yes",$H152="",$I152=""),"",IF(AND(AK$6&gt;=$H152,AK$6&lt;=$I152),IF(AK$6&lt;$H152+ROUNDUP(($I152-$H152+1)*$L152,0),2,1),""))</x:f>
      </x:c>
      <x:c r="AL152" s="35" t="str">
        <x:f>IF(OR($A152="",$M152="Yes",$H152="",$I152=""),"",IF(AND(AL$6&gt;=$H152,AL$6&lt;=$I152),IF(AL$6&lt;$H152+ROUNDUP(($I152-$H152+1)*$L152,0),2,1),""))</x:f>
      </x:c>
      <x:c r="AM152" s="35" t="str">
        <x:f>IF(OR($A152="",$M152="Yes",$H152="",$I152=""),"",IF(AND(AM$6&gt;=$H152,AM$6&lt;=$I152),IF(AM$6&lt;$H152+ROUNDUP(($I152-$H152+1)*$L152,0),2,1),""))</x:f>
      </x:c>
      <x:c r="AN152" s="35" t="str">
        <x:f>IF(OR($A152="",$M152="Yes",$H152="",$I152=""),"",IF(AND(AN$6&gt;=$H152,AN$6&lt;=$I152),IF(AN$6&lt;$H152+ROUNDUP(($I152-$H152+1)*$L152,0),2,1),""))</x:f>
      </x:c>
      <x:c r="AO152" s="35" t="str">
        <x:f>IF(OR($A152="",$M152="Yes",$H152="",$I152=""),"",IF(AND(AO$6&gt;=$H152,AO$6&lt;=$I152),IF(AO$6&lt;$H152+ROUNDUP(($I152-$H152+1)*$L152,0),2,1),""))</x:f>
      </x:c>
      <x:c r="AP152" s="35" t="str">
        <x:f>IF(OR($A152="",$M152="Yes",$H152="",$I152=""),"",IF(AND(AP$6&gt;=$H152,AP$6&lt;=$I152),IF(AP$6&lt;$H152+ROUNDUP(($I152-$H152+1)*$L152,0),2,1),""))</x:f>
      </x:c>
      <x:c r="AQ152" s="35" t="str">
        <x:f>IF(OR($A152="",$M152="Yes",$H152="",$I152=""),"",IF(AND(AQ$6&gt;=$H152,AQ$6&lt;=$I152),IF(AQ$6&lt;$H152+ROUNDUP(($I152-$H152+1)*$L152,0),2,1),""))</x:f>
      </x:c>
      <x:c r="AR152" s="35" t="str">
        <x:f>IF(OR($A152="",$M152="Yes",$H152="",$I152=""),"",IF(AND(AR$6&gt;=$H152,AR$6&lt;=$I152),IF(AR$6&lt;$H152+ROUNDUP(($I152-$H152+1)*$L152,0),2,1),""))</x:f>
      </x:c>
      <x:c r="AS152" s="35" t="str">
        <x:f>IF(OR($A152="",$M152="Yes",$H152="",$I152=""),"",IF(AND(AS$6&gt;=$H152,AS$6&lt;=$I152),IF(AS$6&lt;$H152+ROUNDUP(($I152-$H152+1)*$L152,0),2,1),""))</x:f>
      </x:c>
      <x:c r="AT152" s="35" t="str">
        <x:f>IF(OR($A152="",$M152="Yes",$H152="",$I152=""),"",IF(AND(AT$6&gt;=$H152,AT$6&lt;=$I152),IF(AT$6&lt;$H152+ROUNDUP(($I152-$H152+1)*$L152,0),2,1),""))</x:f>
      </x:c>
      <x:c r="AU152" s="35" t="str">
        <x:f>IF(OR($A152="",$M152="Yes",$H152="",$I152=""),"",IF(AND(AU$6&gt;=$H152,AU$6&lt;=$I152),IF(AU$6&lt;$H152+ROUNDUP(($I152-$H152+1)*$L152,0),2,1),""))</x:f>
      </x:c>
      <x:c r="AV152" s="35" t="str">
        <x:f>IF(OR($A152="",$M152="Yes",$H152="",$I152=""),"",IF(AND(AV$6&gt;=$H152,AV$6&lt;=$I152),IF(AV$6&lt;$H152+ROUNDUP(($I152-$H152+1)*$L152,0),2,1),""))</x:f>
      </x:c>
      <x:c r="AW152" s="35" t="str">
        <x:f>IF(OR($A152="",$M152="Yes",$H152="",$I152=""),"",IF(AND(AW$6&gt;=$H152,AW$6&lt;=$I152),IF(AW$6&lt;$H152+ROUNDUP(($I152-$H152+1)*$L152,0),2,1),""))</x:f>
      </x:c>
      <x:c r="AX152" s="35" t="str">
        <x:f>IF(OR($A152="",$M152="Yes",$H152="",$I152=""),"",IF(AND(AX$6&gt;=$H152,AX$6&lt;=$I152),IF(AX$6&lt;$H152+ROUNDUP(($I152-$H152+1)*$L152,0),2,1),""))</x:f>
      </x:c>
      <x:c r="AY152" s="35" t="str">
        <x:f>IF(OR($A152="",$M152="Yes",$H152="",$I152=""),"",IF(AND(AY$6&gt;=$H152,AY$6&lt;=$I152),IF(AY$6&lt;$H152+ROUNDUP(($I152-$H152+1)*$L152,0),2,1),""))</x:f>
      </x:c>
      <x:c r="AZ152" s="35" t="str">
        <x:f>IF(OR($A152="",$M152="Yes",$H152="",$I152=""),"",IF(AND(AZ$6&gt;=$H152,AZ$6&lt;=$I152),IF(AZ$6&lt;$H152+ROUNDUP(($I152-$H152+1)*$L152,0),2,1),""))</x:f>
      </x:c>
      <x:c r="BA152" s="35" t="str">
        <x:f>IF(OR($A152="",$M152="Yes",$H152="",$I152=""),"",IF(AND(BA$6&gt;=$H152,BA$6&lt;=$I152),IF(BA$6&lt;$H152+ROUNDUP(($I152-$H152+1)*$L152,0),2,1),""))</x:f>
      </x:c>
      <x:c r="BB152" s="35" t="str">
        <x:f>IF(OR($A152="",$M152="Yes",$H152="",$I152=""),"",IF(AND(BB$6&gt;=$H152,BB$6&lt;=$I152),IF(BB$6&lt;$H152+ROUNDUP(($I152-$H152+1)*$L152,0),2,1),""))</x:f>
      </x:c>
      <x:c r="BC152" s="35" t="str">
        <x:f>IF(OR($A152="",$M152="Yes",$H152="",$I152=""),"",IF(AND(BC$6&gt;=$H152,BC$6&lt;=$I152),IF(BC$6&lt;$H152+ROUNDUP(($I152-$H152+1)*$L152,0),2,1),""))</x:f>
      </x:c>
      <x:c r="BD152" s="35" t="str">
        <x:f>IF(OR($A152="",$M152="Yes",$H152="",$I152=""),"",IF(AND(BD$6&gt;=$H152,BD$6&lt;=$I152),IF(BD$6&lt;$H152+ROUNDUP(($I152-$H152+1)*$L152,0),2,1),""))</x:f>
      </x:c>
      <x:c r="BE152" s="35" t="str">
        <x:f>IF(OR($A152="",$M152="Yes",$H152="",$I152=""),"",IF(AND(BE$6&gt;=$H152,BE$6&lt;=$I152),IF(BE$6&lt;$H152+ROUNDUP(($I152-$H152+1)*$L152,0),2,1),""))</x:f>
      </x:c>
      <x:c r="BF152" s="35" t="str">
        <x:f>IF(OR($A152="",$M152="Yes",$H152="",$I152=""),"",IF(AND(BF$6&gt;=$H152,BF$6&lt;=$I152),IF(BF$6&lt;$H152+ROUNDUP(($I152-$H152+1)*$L152,0),2,1),""))</x:f>
      </x:c>
      <x:c r="BG152" s="35" t="str">
        <x:f>IF(OR($A152="",$M152="Yes",$H152="",$I152=""),"",IF(AND(BG$6&gt;=$H152,BG$6&lt;=$I152),IF(BG$6&lt;$H152+ROUNDUP(($I152-$H152+1)*$L152,0),2,1),""))</x:f>
      </x:c>
      <x:c r="BH152" s="35" t="str">
        <x:f>IF(OR($A152="",$M152="Yes",$H152="",$I152=""),"",IF(AND(BH$6&gt;=$H152,BH$6&lt;=$I152),IF(BH$6&lt;$H152+ROUNDUP(($I152-$H152+1)*$L152,0),2,1),""))</x:f>
      </x:c>
      <x:c r="BI152" s="35" t="str">
        <x:f>IF(OR($A152="",$M152="Yes",$H152="",$I152=""),"",IF(AND(BI$6&gt;=$H152,BI$6&lt;=$I152),IF(BI$6&lt;$H152+ROUNDUP(($I152-$H152+1)*$L152,0),2,1),""))</x:f>
      </x:c>
      <x:c r="BJ152" s="35" t="str">
        <x:f>IF(OR($A152="",$M152="Yes",$H152="",$I152=""),"",IF(AND(BJ$6&gt;=$H152,BJ$6&lt;=$I152),IF(BJ$6&lt;$H152+ROUNDUP(($I152-$H152+1)*$L152,0),2,1),""))</x:f>
      </x:c>
      <x:c r="BK152" s="35" t="str">
        <x:f>IF(OR($A152="",$M152="Yes",$H152="",$I152=""),"",IF(AND(BK$6&gt;=$H152,BK$6&lt;=$I152),IF(BK$6&lt;$H152+ROUNDUP(($I152-$H152+1)*$L152,0),2,1),""))</x:f>
      </x:c>
      <x:c r="BL152" s="35" t="str">
        <x:f>IF(OR($A152="",$M152="Yes",$H152="",$I152=""),"",IF(AND(BL$6&gt;=$H152,BL$6&lt;=$I152),IF(BL$6&lt;$H152+ROUNDUP(($I152-$H152+1)*$L152,0),2,1),""))</x:f>
      </x:c>
      <x:c r="BM152" s="35" t="str">
        <x:f>IF(OR($A152="",$M152="Yes",$H152="",$I152=""),"",IF(AND(BM$6&gt;=$H152,BM$6&lt;=$I152),IF(BM$6&lt;$H152+ROUNDUP(($I152-$H152+1)*$L152,0),2,1),""))</x:f>
      </x:c>
      <x:c r="BN152" s="35" t="str">
        <x:f>IF(OR($A152="",$M152="Yes",$H152="",$I152=""),"",IF(AND(BN$6&gt;=$H152,BN$6&lt;=$I152),IF(BN$6&lt;$H152+ROUNDUP(($I152-$H152+1)*$L152,0),2,1),""))</x:f>
      </x:c>
      <x:c r="BO152" s="35" t="str">
        <x:f>IF(OR($A152="",$M152="Yes",$H152="",$I152=""),"",IF(AND(BO$6&gt;=$H152,BO$6&lt;=$I152),IF(BO$6&lt;$H152+ROUNDUP(($I152-$H152+1)*$L152,0),2,1),""))</x:f>
      </x:c>
      <x:c r="BP152" s="35" t="str">
        <x:f>IF(OR($A152="",$M152="Yes",$H152="",$I152=""),"",IF(AND(BP$6&gt;=$H152,BP$6&lt;=$I152),IF(BP$6&lt;$H152+ROUNDUP(($I152-$H152+1)*$L152,0),2,1),""))</x:f>
      </x:c>
      <x:c r="BQ152" s="35" t="str">
        <x:f>IF(OR($A152="",$M152="Yes",$H152="",$I152=""),"",IF(AND(BQ$6&gt;=$H152,BQ$6&lt;=$I152),IF(BQ$6&lt;$H152+ROUNDUP(($I152-$H152+1)*$L152,0),2,1),""))</x:f>
      </x:c>
      <x:c r="BR152" s="35" t="str">
        <x:f>IF(OR($A152="",$M152="Yes",$H152="",$I152=""),"",IF(AND(BR$6&gt;=$H152,BR$6&lt;=$I152),IF(BR$6&lt;$H152+ROUNDUP(($I152-$H152+1)*$L152,0),2,1),""))</x:f>
      </x:c>
      <x:c r="BS152" s="35" t="str">
        <x:f>IF(OR($A152="",$M152="Yes",$H152="",$I152=""),"",IF(AND(BS$6&gt;=$H152,BS$6&lt;=$I152),IF(BS$6&lt;$H152+ROUNDUP(($I152-$H152+1)*$L152,0),2,1),""))</x:f>
      </x:c>
      <x:c r="BT152" s="35" t="str">
        <x:f>IF(OR($A152="",$M152="Yes",$H152="",$I152=""),"",IF(AND(BT$6&gt;=$H152,BT$6&lt;=$I152),IF(BT$6&lt;$H152+ROUNDUP(($I152-$H152+1)*$L152,0),2,1),""))</x:f>
      </x:c>
      <x:c r="BU152" s="35" t="str">
        <x:f>IF(OR($A152="",$M152="Yes",$H152="",$I152=""),"",IF(AND(BU$6&gt;=$H152,BU$6&lt;=$I152),IF(BU$6&lt;$H152+ROUNDUP(($I152-$H152+1)*$L152,0),2,1),""))</x:f>
      </x:c>
      <x:c r="BV152" s="35" t="str">
        <x:f>IF(OR($A152="",$M152="Yes",$H152="",$I152=""),"",IF(AND(BV$6&gt;=$H152,BV$6&lt;=$I152),IF(BV$6&lt;$H152+ROUNDUP(($I152-$H152+1)*$L152,0),2,1),""))</x:f>
      </x:c>
      <x:c r="BW152" s="35" t="str">
        <x:f>IF(OR($A152="",$M152="Yes",$H152="",$I152=""),"",IF(AND(BW$6&gt;=$H152,BW$6&lt;=$I152),IF(BW$6&lt;$H152+ROUNDUP(($I152-$H152+1)*$L152,0),2,1),""))</x:f>
      </x:c>
      <x:c r="BX152" s="35" t="str">
        <x:f>IF(OR($A152="",$M152="Yes",$H152="",$I152=""),"",IF(AND(BX$6&gt;=$H152,BX$6&lt;=$I152),IF(BX$6&lt;$H152+ROUNDUP(($I152-$H152+1)*$L152,0),2,1),""))</x:f>
      </x:c>
      <x:c r="BY152" s="35" t="str">
        <x:f>IF(OR($A152="",$M152="Yes",$H152="",$I152=""),"",IF(AND(BY$6&gt;=$H152,BY$6&lt;=$I152),IF(BY$6&lt;$H152+ROUNDUP(($I152-$H152+1)*$L152,0),2,1),""))</x:f>
      </x:c>
      <x:c r="BZ152" s="35" t="str">
        <x:f>IF(OR($A152="",$M152="Yes",$H152="",$I152=""),"",IF(AND(BZ$6&gt;=$H152,BZ$6&lt;=$I152),IF(BZ$6&lt;$H152+ROUNDUP(($I152-$H152+1)*$L152,0),2,1),""))</x:f>
      </x:c>
      <x:c r="CA152" s="35" t="str">
        <x:f>IF(OR($A152="",$M152="Yes",$H152="",$I152=""),"",IF(AND(CA$6&gt;=$H152,CA$6&lt;=$I152),IF(CA$6&lt;$H152+ROUNDUP(($I152-$H152+1)*$L152,0),2,1),""))</x:f>
      </x:c>
    </x:row>
    <x:row r="153" ht="24" customHeight="1">
      <x:c r="A153" s="5"/>
      <x:c r="B153" s="5"/>
      <x:c r="C153" s="5"/>
      <x:c r="D153" s="5"/>
      <x:c r="E153" s="5"/>
      <x:c r="F153" s="5"/>
      <x:c r="G153" s="5"/>
      <x:c r="H153" s="10"/>
      <x:c r="I153" s="10"/>
      <x:c r="J153" s="10"/>
      <x:c r="K153" s="10"/>
      <x:c r="L153" s="11"/>
      <x:c r="M153" s="5"/>
      <x:c r="N153" s="16" t="str">
        <x:f>IF(A153="","",IF(M153="Yes","Cancelled",IF(ISBLANK(L153),"Missing %",IF(L153&gt;=1,"Completed",IF(OR(L153&gt;0,NOT(ISBLANK(J153))),"In progress","Not started")))))</x:f>
      </x:c>
      <x:c r="O153" s="16" t="str">
        <x:f>IF(OR(A153="",N153="Completed",N153="Cancelled"),"",IF(ISBLANK(I153),"Missing deadline",IF(I153&lt;'Dashboard'!$B$5,"Overdue",IF(I153='Dashboard'!$B$5,"Due today",IF(I153&lt;='Dashboard'!$B$5+'Dashboard'!$B$6,"Due soon",IF(AND(N153="Not started",H153&lt;'Dashboard'!$B$5),"Starting late",""))))))</x:f>
      </x:c>
      <x:c r="P153" s="5"/>
      <x:c r="Q153" s="16" t="str">
        <x:f>IF(A153="","",IF(COUNTIFS('Tasks &amp; Gantt'!$A$7:$A$155,A153)&gt;1,"Duplicate task ID",IF(COUNTIFS('Campaigns &amp; Budget'!$A$7:$A$8,B153)&lt;&gt;1,"Unknown campaign",IF(OR(ISBLANK(H153),ISBLANK(I153),E153="",ISBLANK(L153)),"Missing dates / PIC / %",IF(OR(L153&lt;0,L153&gt;1),"Invalid completion",IF(I153&lt;H153,"Deadline before start",IF(AND(NOT(ISBLANK(K153)),L153&lt;&gt;1),"Finish entered but not 100%",IF(AND(NOT(ISBLANK(J153)),NOT(ISBLANK(K153)),K153&lt;J153),"Finish before start",""))))))))</x:f>
      </x:c>
      <x:c r="T153" s="35" t="str">
        <x:f>IF(OR($A153="",$M153="Yes",$H153="",$I153=""),"",IF(AND(T$6&gt;=$H153,T$6&lt;=$I153),IF(T$6&lt;$H153+ROUNDUP(($I153-$H153+1)*$L153,0),2,1),""))</x:f>
      </x:c>
      <x:c r="U153" s="35" t="str">
        <x:f>IF(OR($A153="",$M153="Yes",$H153="",$I153=""),"",IF(AND(U$6&gt;=$H153,U$6&lt;=$I153),IF(U$6&lt;$H153+ROUNDUP(($I153-$H153+1)*$L153,0),2,1),""))</x:f>
      </x:c>
      <x:c r="V153" s="35" t="str">
        <x:f>IF(OR($A153="",$M153="Yes",$H153="",$I153=""),"",IF(AND(V$6&gt;=$H153,V$6&lt;=$I153),IF(V$6&lt;$H153+ROUNDUP(($I153-$H153+1)*$L153,0),2,1),""))</x:f>
      </x:c>
      <x:c r="W153" s="35" t="str">
        <x:f>IF(OR($A153="",$M153="Yes",$H153="",$I153=""),"",IF(AND(W$6&gt;=$H153,W$6&lt;=$I153),IF(W$6&lt;$H153+ROUNDUP(($I153-$H153+1)*$L153,0),2,1),""))</x:f>
      </x:c>
      <x:c r="X153" s="35" t="str">
        <x:f>IF(OR($A153="",$M153="Yes",$H153="",$I153=""),"",IF(AND(X$6&gt;=$H153,X$6&lt;=$I153),IF(X$6&lt;$H153+ROUNDUP(($I153-$H153+1)*$L153,0),2,1),""))</x:f>
      </x:c>
      <x:c r="Y153" s="35" t="str">
        <x:f>IF(OR($A153="",$M153="Yes",$H153="",$I153=""),"",IF(AND(Y$6&gt;=$H153,Y$6&lt;=$I153),IF(Y$6&lt;$H153+ROUNDUP(($I153-$H153+1)*$L153,0),2,1),""))</x:f>
      </x:c>
      <x:c r="Z153" s="35" t="str">
        <x:f>IF(OR($A153="",$M153="Yes",$H153="",$I153=""),"",IF(AND(Z$6&gt;=$H153,Z$6&lt;=$I153),IF(Z$6&lt;$H153+ROUNDUP(($I153-$H153+1)*$L153,0),2,1),""))</x:f>
      </x:c>
      <x:c r="AA153" s="35" t="str">
        <x:f>IF(OR($A153="",$M153="Yes",$H153="",$I153=""),"",IF(AND(AA$6&gt;=$H153,AA$6&lt;=$I153),IF(AA$6&lt;$H153+ROUNDUP(($I153-$H153+1)*$L153,0),2,1),""))</x:f>
      </x:c>
      <x:c r="AB153" s="35" t="str">
        <x:f>IF(OR($A153="",$M153="Yes",$H153="",$I153=""),"",IF(AND(AB$6&gt;=$H153,AB$6&lt;=$I153),IF(AB$6&lt;$H153+ROUNDUP(($I153-$H153+1)*$L153,0),2,1),""))</x:f>
      </x:c>
      <x:c r="AC153" s="35" t="str">
        <x:f>IF(OR($A153="",$M153="Yes",$H153="",$I153=""),"",IF(AND(AC$6&gt;=$H153,AC$6&lt;=$I153),IF(AC$6&lt;$H153+ROUNDUP(($I153-$H153+1)*$L153,0),2,1),""))</x:f>
      </x:c>
      <x:c r="AD153" s="35" t="str">
        <x:f>IF(OR($A153="",$M153="Yes",$H153="",$I153=""),"",IF(AND(AD$6&gt;=$H153,AD$6&lt;=$I153),IF(AD$6&lt;$H153+ROUNDUP(($I153-$H153+1)*$L153,0),2,1),""))</x:f>
      </x:c>
      <x:c r="AE153" s="35" t="str">
        <x:f>IF(OR($A153="",$M153="Yes",$H153="",$I153=""),"",IF(AND(AE$6&gt;=$H153,AE$6&lt;=$I153),IF(AE$6&lt;$H153+ROUNDUP(($I153-$H153+1)*$L153,0),2,1),""))</x:f>
      </x:c>
      <x:c r="AF153" s="35" t="str">
        <x:f>IF(OR($A153="",$M153="Yes",$H153="",$I153=""),"",IF(AND(AF$6&gt;=$H153,AF$6&lt;=$I153),IF(AF$6&lt;$H153+ROUNDUP(($I153-$H153+1)*$L153,0),2,1),""))</x:f>
      </x:c>
      <x:c r="AG153" s="35" t="str">
        <x:f>IF(OR($A153="",$M153="Yes",$H153="",$I153=""),"",IF(AND(AG$6&gt;=$H153,AG$6&lt;=$I153),IF(AG$6&lt;$H153+ROUNDUP(($I153-$H153+1)*$L153,0),2,1),""))</x:f>
      </x:c>
      <x:c r="AH153" s="35" t="str">
        <x:f>IF(OR($A153="",$M153="Yes",$H153="",$I153=""),"",IF(AND(AH$6&gt;=$H153,AH$6&lt;=$I153),IF(AH$6&lt;$H153+ROUNDUP(($I153-$H153+1)*$L153,0),2,1),""))</x:f>
      </x:c>
      <x:c r="AI153" s="35" t="str">
        <x:f>IF(OR($A153="",$M153="Yes",$H153="",$I153=""),"",IF(AND(AI$6&gt;=$H153,AI$6&lt;=$I153),IF(AI$6&lt;$H153+ROUNDUP(($I153-$H153+1)*$L153,0),2,1),""))</x:f>
      </x:c>
      <x:c r="AJ153" s="35" t="str">
        <x:f>IF(OR($A153="",$M153="Yes",$H153="",$I153=""),"",IF(AND(AJ$6&gt;=$H153,AJ$6&lt;=$I153),IF(AJ$6&lt;$H153+ROUNDUP(($I153-$H153+1)*$L153,0),2,1),""))</x:f>
      </x:c>
      <x:c r="AK153" s="35" t="str">
        <x:f>IF(OR($A153="",$M153="Yes",$H153="",$I153=""),"",IF(AND(AK$6&gt;=$H153,AK$6&lt;=$I153),IF(AK$6&lt;$H153+ROUNDUP(($I153-$H153+1)*$L153,0),2,1),""))</x:f>
      </x:c>
      <x:c r="AL153" s="35" t="str">
        <x:f>IF(OR($A153="",$M153="Yes",$H153="",$I153=""),"",IF(AND(AL$6&gt;=$H153,AL$6&lt;=$I153),IF(AL$6&lt;$H153+ROUNDUP(($I153-$H153+1)*$L153,0),2,1),""))</x:f>
      </x:c>
      <x:c r="AM153" s="35" t="str">
        <x:f>IF(OR($A153="",$M153="Yes",$H153="",$I153=""),"",IF(AND(AM$6&gt;=$H153,AM$6&lt;=$I153),IF(AM$6&lt;$H153+ROUNDUP(($I153-$H153+1)*$L153,0),2,1),""))</x:f>
      </x:c>
      <x:c r="AN153" s="35" t="str">
        <x:f>IF(OR($A153="",$M153="Yes",$H153="",$I153=""),"",IF(AND(AN$6&gt;=$H153,AN$6&lt;=$I153),IF(AN$6&lt;$H153+ROUNDUP(($I153-$H153+1)*$L153,0),2,1),""))</x:f>
      </x:c>
      <x:c r="AO153" s="35" t="str">
        <x:f>IF(OR($A153="",$M153="Yes",$H153="",$I153=""),"",IF(AND(AO$6&gt;=$H153,AO$6&lt;=$I153),IF(AO$6&lt;$H153+ROUNDUP(($I153-$H153+1)*$L153,0),2,1),""))</x:f>
      </x:c>
      <x:c r="AP153" s="35" t="str">
        <x:f>IF(OR($A153="",$M153="Yes",$H153="",$I153=""),"",IF(AND(AP$6&gt;=$H153,AP$6&lt;=$I153),IF(AP$6&lt;$H153+ROUNDUP(($I153-$H153+1)*$L153,0),2,1),""))</x:f>
      </x:c>
      <x:c r="AQ153" s="35" t="str">
        <x:f>IF(OR($A153="",$M153="Yes",$H153="",$I153=""),"",IF(AND(AQ$6&gt;=$H153,AQ$6&lt;=$I153),IF(AQ$6&lt;$H153+ROUNDUP(($I153-$H153+1)*$L153,0),2,1),""))</x:f>
      </x:c>
      <x:c r="AR153" s="35" t="str">
        <x:f>IF(OR($A153="",$M153="Yes",$H153="",$I153=""),"",IF(AND(AR$6&gt;=$H153,AR$6&lt;=$I153),IF(AR$6&lt;$H153+ROUNDUP(($I153-$H153+1)*$L153,0),2,1),""))</x:f>
      </x:c>
      <x:c r="AS153" s="35" t="str">
        <x:f>IF(OR($A153="",$M153="Yes",$H153="",$I153=""),"",IF(AND(AS$6&gt;=$H153,AS$6&lt;=$I153),IF(AS$6&lt;$H153+ROUNDUP(($I153-$H153+1)*$L153,0),2,1),""))</x:f>
      </x:c>
      <x:c r="AT153" s="35" t="str">
        <x:f>IF(OR($A153="",$M153="Yes",$H153="",$I153=""),"",IF(AND(AT$6&gt;=$H153,AT$6&lt;=$I153),IF(AT$6&lt;$H153+ROUNDUP(($I153-$H153+1)*$L153,0),2,1),""))</x:f>
      </x:c>
      <x:c r="AU153" s="35" t="str">
        <x:f>IF(OR($A153="",$M153="Yes",$H153="",$I153=""),"",IF(AND(AU$6&gt;=$H153,AU$6&lt;=$I153),IF(AU$6&lt;$H153+ROUNDUP(($I153-$H153+1)*$L153,0),2,1),""))</x:f>
      </x:c>
      <x:c r="AV153" s="35" t="str">
        <x:f>IF(OR($A153="",$M153="Yes",$H153="",$I153=""),"",IF(AND(AV$6&gt;=$H153,AV$6&lt;=$I153),IF(AV$6&lt;$H153+ROUNDUP(($I153-$H153+1)*$L153,0),2,1),""))</x:f>
      </x:c>
      <x:c r="AW153" s="35" t="str">
        <x:f>IF(OR($A153="",$M153="Yes",$H153="",$I153=""),"",IF(AND(AW$6&gt;=$H153,AW$6&lt;=$I153),IF(AW$6&lt;$H153+ROUNDUP(($I153-$H153+1)*$L153,0),2,1),""))</x:f>
      </x:c>
      <x:c r="AX153" s="35" t="str">
        <x:f>IF(OR($A153="",$M153="Yes",$H153="",$I153=""),"",IF(AND(AX$6&gt;=$H153,AX$6&lt;=$I153),IF(AX$6&lt;$H153+ROUNDUP(($I153-$H153+1)*$L153,0),2,1),""))</x:f>
      </x:c>
      <x:c r="AY153" s="35" t="str">
        <x:f>IF(OR($A153="",$M153="Yes",$H153="",$I153=""),"",IF(AND(AY$6&gt;=$H153,AY$6&lt;=$I153),IF(AY$6&lt;$H153+ROUNDUP(($I153-$H153+1)*$L153,0),2,1),""))</x:f>
      </x:c>
      <x:c r="AZ153" s="35" t="str">
        <x:f>IF(OR($A153="",$M153="Yes",$H153="",$I153=""),"",IF(AND(AZ$6&gt;=$H153,AZ$6&lt;=$I153),IF(AZ$6&lt;$H153+ROUNDUP(($I153-$H153+1)*$L153,0),2,1),""))</x:f>
      </x:c>
      <x:c r="BA153" s="35" t="str">
        <x:f>IF(OR($A153="",$M153="Yes",$H153="",$I153=""),"",IF(AND(BA$6&gt;=$H153,BA$6&lt;=$I153),IF(BA$6&lt;$H153+ROUNDUP(($I153-$H153+1)*$L153,0),2,1),""))</x:f>
      </x:c>
      <x:c r="BB153" s="35" t="str">
        <x:f>IF(OR($A153="",$M153="Yes",$H153="",$I153=""),"",IF(AND(BB$6&gt;=$H153,BB$6&lt;=$I153),IF(BB$6&lt;$H153+ROUNDUP(($I153-$H153+1)*$L153,0),2,1),""))</x:f>
      </x:c>
      <x:c r="BC153" s="35" t="str">
        <x:f>IF(OR($A153="",$M153="Yes",$H153="",$I153=""),"",IF(AND(BC$6&gt;=$H153,BC$6&lt;=$I153),IF(BC$6&lt;$H153+ROUNDUP(($I153-$H153+1)*$L153,0),2,1),""))</x:f>
      </x:c>
      <x:c r="BD153" s="35" t="str">
        <x:f>IF(OR($A153="",$M153="Yes",$H153="",$I153=""),"",IF(AND(BD$6&gt;=$H153,BD$6&lt;=$I153),IF(BD$6&lt;$H153+ROUNDUP(($I153-$H153+1)*$L153,0),2,1),""))</x:f>
      </x:c>
      <x:c r="BE153" s="35" t="str">
        <x:f>IF(OR($A153="",$M153="Yes",$H153="",$I153=""),"",IF(AND(BE$6&gt;=$H153,BE$6&lt;=$I153),IF(BE$6&lt;$H153+ROUNDUP(($I153-$H153+1)*$L153,0),2,1),""))</x:f>
      </x:c>
      <x:c r="BF153" s="35" t="str">
        <x:f>IF(OR($A153="",$M153="Yes",$H153="",$I153=""),"",IF(AND(BF$6&gt;=$H153,BF$6&lt;=$I153),IF(BF$6&lt;$H153+ROUNDUP(($I153-$H153+1)*$L153,0),2,1),""))</x:f>
      </x:c>
      <x:c r="BG153" s="35" t="str">
        <x:f>IF(OR($A153="",$M153="Yes",$H153="",$I153=""),"",IF(AND(BG$6&gt;=$H153,BG$6&lt;=$I153),IF(BG$6&lt;$H153+ROUNDUP(($I153-$H153+1)*$L153,0),2,1),""))</x:f>
      </x:c>
      <x:c r="BH153" s="35" t="str">
        <x:f>IF(OR($A153="",$M153="Yes",$H153="",$I153=""),"",IF(AND(BH$6&gt;=$H153,BH$6&lt;=$I153),IF(BH$6&lt;$H153+ROUNDUP(($I153-$H153+1)*$L153,0),2,1),""))</x:f>
      </x:c>
      <x:c r="BI153" s="35" t="str">
        <x:f>IF(OR($A153="",$M153="Yes",$H153="",$I153=""),"",IF(AND(BI$6&gt;=$H153,BI$6&lt;=$I153),IF(BI$6&lt;$H153+ROUNDUP(($I153-$H153+1)*$L153,0),2,1),""))</x:f>
      </x:c>
      <x:c r="BJ153" s="35" t="str">
        <x:f>IF(OR($A153="",$M153="Yes",$H153="",$I153=""),"",IF(AND(BJ$6&gt;=$H153,BJ$6&lt;=$I153),IF(BJ$6&lt;$H153+ROUNDUP(($I153-$H153+1)*$L153,0),2,1),""))</x:f>
      </x:c>
      <x:c r="BK153" s="35" t="str">
        <x:f>IF(OR($A153="",$M153="Yes",$H153="",$I153=""),"",IF(AND(BK$6&gt;=$H153,BK$6&lt;=$I153),IF(BK$6&lt;$H153+ROUNDUP(($I153-$H153+1)*$L153,0),2,1),""))</x:f>
      </x:c>
      <x:c r="BL153" s="35" t="str">
        <x:f>IF(OR($A153="",$M153="Yes",$H153="",$I153=""),"",IF(AND(BL$6&gt;=$H153,BL$6&lt;=$I153),IF(BL$6&lt;$H153+ROUNDUP(($I153-$H153+1)*$L153,0),2,1),""))</x:f>
      </x:c>
      <x:c r="BM153" s="35" t="str">
        <x:f>IF(OR($A153="",$M153="Yes",$H153="",$I153=""),"",IF(AND(BM$6&gt;=$H153,BM$6&lt;=$I153),IF(BM$6&lt;$H153+ROUNDUP(($I153-$H153+1)*$L153,0),2,1),""))</x:f>
      </x:c>
      <x:c r="BN153" s="35" t="str">
        <x:f>IF(OR($A153="",$M153="Yes",$H153="",$I153=""),"",IF(AND(BN$6&gt;=$H153,BN$6&lt;=$I153),IF(BN$6&lt;$H153+ROUNDUP(($I153-$H153+1)*$L153,0),2,1),""))</x:f>
      </x:c>
      <x:c r="BO153" s="35" t="str">
        <x:f>IF(OR($A153="",$M153="Yes",$H153="",$I153=""),"",IF(AND(BO$6&gt;=$H153,BO$6&lt;=$I153),IF(BO$6&lt;$H153+ROUNDUP(($I153-$H153+1)*$L153,0),2,1),""))</x:f>
      </x:c>
      <x:c r="BP153" s="35" t="str">
        <x:f>IF(OR($A153="",$M153="Yes",$H153="",$I153=""),"",IF(AND(BP$6&gt;=$H153,BP$6&lt;=$I153),IF(BP$6&lt;$H153+ROUNDUP(($I153-$H153+1)*$L153,0),2,1),""))</x:f>
      </x:c>
      <x:c r="BQ153" s="35" t="str">
        <x:f>IF(OR($A153="",$M153="Yes",$H153="",$I153=""),"",IF(AND(BQ$6&gt;=$H153,BQ$6&lt;=$I153),IF(BQ$6&lt;$H153+ROUNDUP(($I153-$H153+1)*$L153,0),2,1),""))</x:f>
      </x:c>
      <x:c r="BR153" s="35" t="str">
        <x:f>IF(OR($A153="",$M153="Yes",$H153="",$I153=""),"",IF(AND(BR$6&gt;=$H153,BR$6&lt;=$I153),IF(BR$6&lt;$H153+ROUNDUP(($I153-$H153+1)*$L153,0),2,1),""))</x:f>
      </x:c>
      <x:c r="BS153" s="35" t="str">
        <x:f>IF(OR($A153="",$M153="Yes",$H153="",$I153=""),"",IF(AND(BS$6&gt;=$H153,BS$6&lt;=$I153),IF(BS$6&lt;$H153+ROUNDUP(($I153-$H153+1)*$L153,0),2,1),""))</x:f>
      </x:c>
      <x:c r="BT153" s="35" t="str">
        <x:f>IF(OR($A153="",$M153="Yes",$H153="",$I153=""),"",IF(AND(BT$6&gt;=$H153,BT$6&lt;=$I153),IF(BT$6&lt;$H153+ROUNDUP(($I153-$H153+1)*$L153,0),2,1),""))</x:f>
      </x:c>
      <x:c r="BU153" s="35" t="str">
        <x:f>IF(OR($A153="",$M153="Yes",$H153="",$I153=""),"",IF(AND(BU$6&gt;=$H153,BU$6&lt;=$I153),IF(BU$6&lt;$H153+ROUNDUP(($I153-$H153+1)*$L153,0),2,1),""))</x:f>
      </x:c>
      <x:c r="BV153" s="35" t="str">
        <x:f>IF(OR($A153="",$M153="Yes",$H153="",$I153=""),"",IF(AND(BV$6&gt;=$H153,BV$6&lt;=$I153),IF(BV$6&lt;$H153+ROUNDUP(($I153-$H153+1)*$L153,0),2,1),""))</x:f>
      </x:c>
      <x:c r="BW153" s="35" t="str">
        <x:f>IF(OR($A153="",$M153="Yes",$H153="",$I153=""),"",IF(AND(BW$6&gt;=$H153,BW$6&lt;=$I153),IF(BW$6&lt;$H153+ROUNDUP(($I153-$H153+1)*$L153,0),2,1),""))</x:f>
      </x:c>
      <x:c r="BX153" s="35" t="str">
        <x:f>IF(OR($A153="",$M153="Yes",$H153="",$I153=""),"",IF(AND(BX$6&gt;=$H153,BX$6&lt;=$I153),IF(BX$6&lt;$H153+ROUNDUP(($I153-$H153+1)*$L153,0),2,1),""))</x:f>
      </x:c>
      <x:c r="BY153" s="35" t="str">
        <x:f>IF(OR($A153="",$M153="Yes",$H153="",$I153=""),"",IF(AND(BY$6&gt;=$H153,BY$6&lt;=$I153),IF(BY$6&lt;$H153+ROUNDUP(($I153-$H153+1)*$L153,0),2,1),""))</x:f>
      </x:c>
      <x:c r="BZ153" s="35" t="str">
        <x:f>IF(OR($A153="",$M153="Yes",$H153="",$I153=""),"",IF(AND(BZ$6&gt;=$H153,BZ$6&lt;=$I153),IF(BZ$6&lt;$H153+ROUNDUP(($I153-$H153+1)*$L153,0),2,1),""))</x:f>
      </x:c>
      <x:c r="CA153" s="35" t="str">
        <x:f>IF(OR($A153="",$M153="Yes",$H153="",$I153=""),"",IF(AND(CA$6&gt;=$H153,CA$6&lt;=$I153),IF(CA$6&lt;$H153+ROUNDUP(($I153-$H153+1)*$L153,0),2,1),""))</x:f>
      </x:c>
    </x:row>
    <x:row r="154" ht="24" customHeight="1">
      <x:c r="A154" s="5"/>
      <x:c r="B154" s="5"/>
      <x:c r="C154" s="5"/>
      <x:c r="D154" s="5"/>
      <x:c r="E154" s="5"/>
      <x:c r="F154" s="5"/>
      <x:c r="G154" s="5"/>
      <x:c r="H154" s="10"/>
      <x:c r="I154" s="10"/>
      <x:c r="J154" s="10"/>
      <x:c r="K154" s="10"/>
      <x:c r="L154" s="11"/>
      <x:c r="M154" s="5"/>
      <x:c r="N154" s="16" t="str">
        <x:f>IF(A154="","",IF(M154="Yes","Cancelled",IF(ISBLANK(L154),"Missing %",IF(L154&gt;=1,"Completed",IF(OR(L154&gt;0,NOT(ISBLANK(J154))),"In progress","Not started")))))</x:f>
      </x:c>
      <x:c r="O154" s="16" t="str">
        <x:f>IF(OR(A154="",N154="Completed",N154="Cancelled"),"",IF(ISBLANK(I154),"Missing deadline",IF(I154&lt;'Dashboard'!$B$5,"Overdue",IF(I154='Dashboard'!$B$5,"Due today",IF(I154&lt;='Dashboard'!$B$5+'Dashboard'!$B$6,"Due soon",IF(AND(N154="Not started",H154&lt;'Dashboard'!$B$5),"Starting late",""))))))</x:f>
      </x:c>
      <x:c r="P154" s="5"/>
      <x:c r="Q154" s="16" t="str">
        <x:f>IF(A154="","",IF(COUNTIFS('Tasks &amp; Gantt'!$A$7:$A$155,A154)&gt;1,"Duplicate task ID",IF(COUNTIFS('Campaigns &amp; Budget'!$A$7:$A$8,B154)&lt;&gt;1,"Unknown campaign",IF(OR(ISBLANK(H154),ISBLANK(I154),E154="",ISBLANK(L154)),"Missing dates / PIC / %",IF(OR(L154&lt;0,L154&gt;1),"Invalid completion",IF(I154&lt;H154,"Deadline before start",IF(AND(NOT(ISBLANK(K154)),L154&lt;&gt;1),"Finish entered but not 100%",IF(AND(NOT(ISBLANK(J154)),NOT(ISBLANK(K154)),K154&lt;J154),"Finish before start",""))))))))</x:f>
      </x:c>
      <x:c r="T154" s="35" t="str">
        <x:f>IF(OR($A154="",$M154="Yes",$H154="",$I154=""),"",IF(AND(T$6&gt;=$H154,T$6&lt;=$I154),IF(T$6&lt;$H154+ROUNDUP(($I154-$H154+1)*$L154,0),2,1),""))</x:f>
      </x:c>
      <x:c r="U154" s="35" t="str">
        <x:f>IF(OR($A154="",$M154="Yes",$H154="",$I154=""),"",IF(AND(U$6&gt;=$H154,U$6&lt;=$I154),IF(U$6&lt;$H154+ROUNDUP(($I154-$H154+1)*$L154,0),2,1),""))</x:f>
      </x:c>
      <x:c r="V154" s="35" t="str">
        <x:f>IF(OR($A154="",$M154="Yes",$H154="",$I154=""),"",IF(AND(V$6&gt;=$H154,V$6&lt;=$I154),IF(V$6&lt;$H154+ROUNDUP(($I154-$H154+1)*$L154,0),2,1),""))</x:f>
      </x:c>
      <x:c r="W154" s="35" t="str">
        <x:f>IF(OR($A154="",$M154="Yes",$H154="",$I154=""),"",IF(AND(W$6&gt;=$H154,W$6&lt;=$I154),IF(W$6&lt;$H154+ROUNDUP(($I154-$H154+1)*$L154,0),2,1),""))</x:f>
      </x:c>
      <x:c r="X154" s="35" t="str">
        <x:f>IF(OR($A154="",$M154="Yes",$H154="",$I154=""),"",IF(AND(X$6&gt;=$H154,X$6&lt;=$I154),IF(X$6&lt;$H154+ROUNDUP(($I154-$H154+1)*$L154,0),2,1),""))</x:f>
      </x:c>
      <x:c r="Y154" s="35" t="str">
        <x:f>IF(OR($A154="",$M154="Yes",$H154="",$I154=""),"",IF(AND(Y$6&gt;=$H154,Y$6&lt;=$I154),IF(Y$6&lt;$H154+ROUNDUP(($I154-$H154+1)*$L154,0),2,1),""))</x:f>
      </x:c>
      <x:c r="Z154" s="35" t="str">
        <x:f>IF(OR($A154="",$M154="Yes",$H154="",$I154=""),"",IF(AND(Z$6&gt;=$H154,Z$6&lt;=$I154),IF(Z$6&lt;$H154+ROUNDUP(($I154-$H154+1)*$L154,0),2,1),""))</x:f>
      </x:c>
      <x:c r="AA154" s="35" t="str">
        <x:f>IF(OR($A154="",$M154="Yes",$H154="",$I154=""),"",IF(AND(AA$6&gt;=$H154,AA$6&lt;=$I154),IF(AA$6&lt;$H154+ROUNDUP(($I154-$H154+1)*$L154,0),2,1),""))</x:f>
      </x:c>
      <x:c r="AB154" s="35" t="str">
        <x:f>IF(OR($A154="",$M154="Yes",$H154="",$I154=""),"",IF(AND(AB$6&gt;=$H154,AB$6&lt;=$I154),IF(AB$6&lt;$H154+ROUNDUP(($I154-$H154+1)*$L154,0),2,1),""))</x:f>
      </x:c>
      <x:c r="AC154" s="35" t="str">
        <x:f>IF(OR($A154="",$M154="Yes",$H154="",$I154=""),"",IF(AND(AC$6&gt;=$H154,AC$6&lt;=$I154),IF(AC$6&lt;$H154+ROUNDUP(($I154-$H154+1)*$L154,0),2,1),""))</x:f>
      </x:c>
      <x:c r="AD154" s="35" t="str">
        <x:f>IF(OR($A154="",$M154="Yes",$H154="",$I154=""),"",IF(AND(AD$6&gt;=$H154,AD$6&lt;=$I154),IF(AD$6&lt;$H154+ROUNDUP(($I154-$H154+1)*$L154,0),2,1),""))</x:f>
      </x:c>
      <x:c r="AE154" s="35" t="str">
        <x:f>IF(OR($A154="",$M154="Yes",$H154="",$I154=""),"",IF(AND(AE$6&gt;=$H154,AE$6&lt;=$I154),IF(AE$6&lt;$H154+ROUNDUP(($I154-$H154+1)*$L154,0),2,1),""))</x:f>
      </x:c>
      <x:c r="AF154" s="35" t="str">
        <x:f>IF(OR($A154="",$M154="Yes",$H154="",$I154=""),"",IF(AND(AF$6&gt;=$H154,AF$6&lt;=$I154),IF(AF$6&lt;$H154+ROUNDUP(($I154-$H154+1)*$L154,0),2,1),""))</x:f>
      </x:c>
      <x:c r="AG154" s="35" t="str">
        <x:f>IF(OR($A154="",$M154="Yes",$H154="",$I154=""),"",IF(AND(AG$6&gt;=$H154,AG$6&lt;=$I154),IF(AG$6&lt;$H154+ROUNDUP(($I154-$H154+1)*$L154,0),2,1),""))</x:f>
      </x:c>
      <x:c r="AH154" s="35" t="str">
        <x:f>IF(OR($A154="",$M154="Yes",$H154="",$I154=""),"",IF(AND(AH$6&gt;=$H154,AH$6&lt;=$I154),IF(AH$6&lt;$H154+ROUNDUP(($I154-$H154+1)*$L154,0),2,1),""))</x:f>
      </x:c>
      <x:c r="AI154" s="35" t="str">
        <x:f>IF(OR($A154="",$M154="Yes",$H154="",$I154=""),"",IF(AND(AI$6&gt;=$H154,AI$6&lt;=$I154),IF(AI$6&lt;$H154+ROUNDUP(($I154-$H154+1)*$L154,0),2,1),""))</x:f>
      </x:c>
      <x:c r="AJ154" s="35" t="str">
        <x:f>IF(OR($A154="",$M154="Yes",$H154="",$I154=""),"",IF(AND(AJ$6&gt;=$H154,AJ$6&lt;=$I154),IF(AJ$6&lt;$H154+ROUNDUP(($I154-$H154+1)*$L154,0),2,1),""))</x:f>
      </x:c>
      <x:c r="AK154" s="35" t="str">
        <x:f>IF(OR($A154="",$M154="Yes",$H154="",$I154=""),"",IF(AND(AK$6&gt;=$H154,AK$6&lt;=$I154),IF(AK$6&lt;$H154+ROUNDUP(($I154-$H154+1)*$L154,0),2,1),""))</x:f>
      </x:c>
      <x:c r="AL154" s="35" t="str">
        <x:f>IF(OR($A154="",$M154="Yes",$H154="",$I154=""),"",IF(AND(AL$6&gt;=$H154,AL$6&lt;=$I154),IF(AL$6&lt;$H154+ROUNDUP(($I154-$H154+1)*$L154,0),2,1),""))</x:f>
      </x:c>
      <x:c r="AM154" s="35" t="str">
        <x:f>IF(OR($A154="",$M154="Yes",$H154="",$I154=""),"",IF(AND(AM$6&gt;=$H154,AM$6&lt;=$I154),IF(AM$6&lt;$H154+ROUNDUP(($I154-$H154+1)*$L154,0),2,1),""))</x:f>
      </x:c>
      <x:c r="AN154" s="35" t="str">
        <x:f>IF(OR($A154="",$M154="Yes",$H154="",$I154=""),"",IF(AND(AN$6&gt;=$H154,AN$6&lt;=$I154),IF(AN$6&lt;$H154+ROUNDUP(($I154-$H154+1)*$L154,0),2,1),""))</x:f>
      </x:c>
      <x:c r="AO154" s="35" t="str">
        <x:f>IF(OR($A154="",$M154="Yes",$H154="",$I154=""),"",IF(AND(AO$6&gt;=$H154,AO$6&lt;=$I154),IF(AO$6&lt;$H154+ROUNDUP(($I154-$H154+1)*$L154,0),2,1),""))</x:f>
      </x:c>
      <x:c r="AP154" s="35" t="str">
        <x:f>IF(OR($A154="",$M154="Yes",$H154="",$I154=""),"",IF(AND(AP$6&gt;=$H154,AP$6&lt;=$I154),IF(AP$6&lt;$H154+ROUNDUP(($I154-$H154+1)*$L154,0),2,1),""))</x:f>
      </x:c>
      <x:c r="AQ154" s="35" t="str">
        <x:f>IF(OR($A154="",$M154="Yes",$H154="",$I154=""),"",IF(AND(AQ$6&gt;=$H154,AQ$6&lt;=$I154),IF(AQ$6&lt;$H154+ROUNDUP(($I154-$H154+1)*$L154,0),2,1),""))</x:f>
      </x:c>
      <x:c r="AR154" s="35" t="str">
        <x:f>IF(OR($A154="",$M154="Yes",$H154="",$I154=""),"",IF(AND(AR$6&gt;=$H154,AR$6&lt;=$I154),IF(AR$6&lt;$H154+ROUNDUP(($I154-$H154+1)*$L154,0),2,1),""))</x:f>
      </x:c>
      <x:c r="AS154" s="35" t="str">
        <x:f>IF(OR($A154="",$M154="Yes",$H154="",$I154=""),"",IF(AND(AS$6&gt;=$H154,AS$6&lt;=$I154),IF(AS$6&lt;$H154+ROUNDUP(($I154-$H154+1)*$L154,0),2,1),""))</x:f>
      </x:c>
      <x:c r="AT154" s="35" t="str">
        <x:f>IF(OR($A154="",$M154="Yes",$H154="",$I154=""),"",IF(AND(AT$6&gt;=$H154,AT$6&lt;=$I154),IF(AT$6&lt;$H154+ROUNDUP(($I154-$H154+1)*$L154,0),2,1),""))</x:f>
      </x:c>
      <x:c r="AU154" s="35" t="str">
        <x:f>IF(OR($A154="",$M154="Yes",$H154="",$I154=""),"",IF(AND(AU$6&gt;=$H154,AU$6&lt;=$I154),IF(AU$6&lt;$H154+ROUNDUP(($I154-$H154+1)*$L154,0),2,1),""))</x:f>
      </x:c>
      <x:c r="AV154" s="35" t="str">
        <x:f>IF(OR($A154="",$M154="Yes",$H154="",$I154=""),"",IF(AND(AV$6&gt;=$H154,AV$6&lt;=$I154),IF(AV$6&lt;$H154+ROUNDUP(($I154-$H154+1)*$L154,0),2,1),""))</x:f>
      </x:c>
      <x:c r="AW154" s="35" t="str">
        <x:f>IF(OR($A154="",$M154="Yes",$H154="",$I154=""),"",IF(AND(AW$6&gt;=$H154,AW$6&lt;=$I154),IF(AW$6&lt;$H154+ROUNDUP(($I154-$H154+1)*$L154,0),2,1),""))</x:f>
      </x:c>
      <x:c r="AX154" s="35" t="str">
        <x:f>IF(OR($A154="",$M154="Yes",$H154="",$I154=""),"",IF(AND(AX$6&gt;=$H154,AX$6&lt;=$I154),IF(AX$6&lt;$H154+ROUNDUP(($I154-$H154+1)*$L154,0),2,1),""))</x:f>
      </x:c>
      <x:c r="AY154" s="35" t="str">
        <x:f>IF(OR($A154="",$M154="Yes",$H154="",$I154=""),"",IF(AND(AY$6&gt;=$H154,AY$6&lt;=$I154),IF(AY$6&lt;$H154+ROUNDUP(($I154-$H154+1)*$L154,0),2,1),""))</x:f>
      </x:c>
      <x:c r="AZ154" s="35" t="str">
        <x:f>IF(OR($A154="",$M154="Yes",$H154="",$I154=""),"",IF(AND(AZ$6&gt;=$H154,AZ$6&lt;=$I154),IF(AZ$6&lt;$H154+ROUNDUP(($I154-$H154+1)*$L154,0),2,1),""))</x:f>
      </x:c>
      <x:c r="BA154" s="35" t="str">
        <x:f>IF(OR($A154="",$M154="Yes",$H154="",$I154=""),"",IF(AND(BA$6&gt;=$H154,BA$6&lt;=$I154),IF(BA$6&lt;$H154+ROUNDUP(($I154-$H154+1)*$L154,0),2,1),""))</x:f>
      </x:c>
      <x:c r="BB154" s="35" t="str">
        <x:f>IF(OR($A154="",$M154="Yes",$H154="",$I154=""),"",IF(AND(BB$6&gt;=$H154,BB$6&lt;=$I154),IF(BB$6&lt;$H154+ROUNDUP(($I154-$H154+1)*$L154,0),2,1),""))</x:f>
      </x:c>
      <x:c r="BC154" s="35" t="str">
        <x:f>IF(OR($A154="",$M154="Yes",$H154="",$I154=""),"",IF(AND(BC$6&gt;=$H154,BC$6&lt;=$I154),IF(BC$6&lt;$H154+ROUNDUP(($I154-$H154+1)*$L154,0),2,1),""))</x:f>
      </x:c>
      <x:c r="BD154" s="35" t="str">
        <x:f>IF(OR($A154="",$M154="Yes",$H154="",$I154=""),"",IF(AND(BD$6&gt;=$H154,BD$6&lt;=$I154),IF(BD$6&lt;$H154+ROUNDUP(($I154-$H154+1)*$L154,0),2,1),""))</x:f>
      </x:c>
      <x:c r="BE154" s="35" t="str">
        <x:f>IF(OR($A154="",$M154="Yes",$H154="",$I154=""),"",IF(AND(BE$6&gt;=$H154,BE$6&lt;=$I154),IF(BE$6&lt;$H154+ROUNDUP(($I154-$H154+1)*$L154,0),2,1),""))</x:f>
      </x:c>
      <x:c r="BF154" s="35" t="str">
        <x:f>IF(OR($A154="",$M154="Yes",$H154="",$I154=""),"",IF(AND(BF$6&gt;=$H154,BF$6&lt;=$I154),IF(BF$6&lt;$H154+ROUNDUP(($I154-$H154+1)*$L154,0),2,1),""))</x:f>
      </x:c>
      <x:c r="BG154" s="35" t="str">
        <x:f>IF(OR($A154="",$M154="Yes",$H154="",$I154=""),"",IF(AND(BG$6&gt;=$H154,BG$6&lt;=$I154),IF(BG$6&lt;$H154+ROUNDUP(($I154-$H154+1)*$L154,0),2,1),""))</x:f>
      </x:c>
      <x:c r="BH154" s="35" t="str">
        <x:f>IF(OR($A154="",$M154="Yes",$H154="",$I154=""),"",IF(AND(BH$6&gt;=$H154,BH$6&lt;=$I154),IF(BH$6&lt;$H154+ROUNDUP(($I154-$H154+1)*$L154,0),2,1),""))</x:f>
      </x:c>
      <x:c r="BI154" s="35" t="str">
        <x:f>IF(OR($A154="",$M154="Yes",$H154="",$I154=""),"",IF(AND(BI$6&gt;=$H154,BI$6&lt;=$I154),IF(BI$6&lt;$H154+ROUNDUP(($I154-$H154+1)*$L154,0),2,1),""))</x:f>
      </x:c>
      <x:c r="BJ154" s="35" t="str">
        <x:f>IF(OR($A154="",$M154="Yes",$H154="",$I154=""),"",IF(AND(BJ$6&gt;=$H154,BJ$6&lt;=$I154),IF(BJ$6&lt;$H154+ROUNDUP(($I154-$H154+1)*$L154,0),2,1),""))</x:f>
      </x:c>
      <x:c r="BK154" s="35" t="str">
        <x:f>IF(OR($A154="",$M154="Yes",$H154="",$I154=""),"",IF(AND(BK$6&gt;=$H154,BK$6&lt;=$I154),IF(BK$6&lt;$H154+ROUNDUP(($I154-$H154+1)*$L154,0),2,1),""))</x:f>
      </x:c>
      <x:c r="BL154" s="35" t="str">
        <x:f>IF(OR($A154="",$M154="Yes",$H154="",$I154=""),"",IF(AND(BL$6&gt;=$H154,BL$6&lt;=$I154),IF(BL$6&lt;$H154+ROUNDUP(($I154-$H154+1)*$L154,0),2,1),""))</x:f>
      </x:c>
      <x:c r="BM154" s="35" t="str">
        <x:f>IF(OR($A154="",$M154="Yes",$H154="",$I154=""),"",IF(AND(BM$6&gt;=$H154,BM$6&lt;=$I154),IF(BM$6&lt;$H154+ROUNDUP(($I154-$H154+1)*$L154,0),2,1),""))</x:f>
      </x:c>
      <x:c r="BN154" s="35" t="str">
        <x:f>IF(OR($A154="",$M154="Yes",$H154="",$I154=""),"",IF(AND(BN$6&gt;=$H154,BN$6&lt;=$I154),IF(BN$6&lt;$H154+ROUNDUP(($I154-$H154+1)*$L154,0),2,1),""))</x:f>
      </x:c>
      <x:c r="BO154" s="35" t="str">
        <x:f>IF(OR($A154="",$M154="Yes",$H154="",$I154=""),"",IF(AND(BO$6&gt;=$H154,BO$6&lt;=$I154),IF(BO$6&lt;$H154+ROUNDUP(($I154-$H154+1)*$L154,0),2,1),""))</x:f>
      </x:c>
      <x:c r="BP154" s="35" t="str">
        <x:f>IF(OR($A154="",$M154="Yes",$H154="",$I154=""),"",IF(AND(BP$6&gt;=$H154,BP$6&lt;=$I154),IF(BP$6&lt;$H154+ROUNDUP(($I154-$H154+1)*$L154,0),2,1),""))</x:f>
      </x:c>
      <x:c r="BQ154" s="35" t="str">
        <x:f>IF(OR($A154="",$M154="Yes",$H154="",$I154=""),"",IF(AND(BQ$6&gt;=$H154,BQ$6&lt;=$I154),IF(BQ$6&lt;$H154+ROUNDUP(($I154-$H154+1)*$L154,0),2,1),""))</x:f>
      </x:c>
      <x:c r="BR154" s="35" t="str">
        <x:f>IF(OR($A154="",$M154="Yes",$H154="",$I154=""),"",IF(AND(BR$6&gt;=$H154,BR$6&lt;=$I154),IF(BR$6&lt;$H154+ROUNDUP(($I154-$H154+1)*$L154,0),2,1),""))</x:f>
      </x:c>
      <x:c r="BS154" s="35" t="str">
        <x:f>IF(OR($A154="",$M154="Yes",$H154="",$I154=""),"",IF(AND(BS$6&gt;=$H154,BS$6&lt;=$I154),IF(BS$6&lt;$H154+ROUNDUP(($I154-$H154+1)*$L154,0),2,1),""))</x:f>
      </x:c>
      <x:c r="BT154" s="35" t="str">
        <x:f>IF(OR($A154="",$M154="Yes",$H154="",$I154=""),"",IF(AND(BT$6&gt;=$H154,BT$6&lt;=$I154),IF(BT$6&lt;$H154+ROUNDUP(($I154-$H154+1)*$L154,0),2,1),""))</x:f>
      </x:c>
      <x:c r="BU154" s="35" t="str">
        <x:f>IF(OR($A154="",$M154="Yes",$H154="",$I154=""),"",IF(AND(BU$6&gt;=$H154,BU$6&lt;=$I154),IF(BU$6&lt;$H154+ROUNDUP(($I154-$H154+1)*$L154,0),2,1),""))</x:f>
      </x:c>
      <x:c r="BV154" s="35" t="str">
        <x:f>IF(OR($A154="",$M154="Yes",$H154="",$I154=""),"",IF(AND(BV$6&gt;=$H154,BV$6&lt;=$I154),IF(BV$6&lt;$H154+ROUNDUP(($I154-$H154+1)*$L154,0),2,1),""))</x:f>
      </x:c>
      <x:c r="BW154" s="35" t="str">
        <x:f>IF(OR($A154="",$M154="Yes",$H154="",$I154=""),"",IF(AND(BW$6&gt;=$H154,BW$6&lt;=$I154),IF(BW$6&lt;$H154+ROUNDUP(($I154-$H154+1)*$L154,0),2,1),""))</x:f>
      </x:c>
      <x:c r="BX154" s="35" t="str">
        <x:f>IF(OR($A154="",$M154="Yes",$H154="",$I154=""),"",IF(AND(BX$6&gt;=$H154,BX$6&lt;=$I154),IF(BX$6&lt;$H154+ROUNDUP(($I154-$H154+1)*$L154,0),2,1),""))</x:f>
      </x:c>
      <x:c r="BY154" s="35" t="str">
        <x:f>IF(OR($A154="",$M154="Yes",$H154="",$I154=""),"",IF(AND(BY$6&gt;=$H154,BY$6&lt;=$I154),IF(BY$6&lt;$H154+ROUNDUP(($I154-$H154+1)*$L154,0),2,1),""))</x:f>
      </x:c>
      <x:c r="BZ154" s="35" t="str">
        <x:f>IF(OR($A154="",$M154="Yes",$H154="",$I154=""),"",IF(AND(BZ$6&gt;=$H154,BZ$6&lt;=$I154),IF(BZ$6&lt;$H154+ROUNDUP(($I154-$H154+1)*$L154,0),2,1),""))</x:f>
      </x:c>
      <x:c r="CA154" s="35" t="str">
        <x:f>IF(OR($A154="",$M154="Yes",$H154="",$I154=""),"",IF(AND(CA$6&gt;=$H154,CA$6&lt;=$I154),IF(CA$6&lt;$H154+ROUNDUP(($I154-$H154+1)*$L154,0),2,1),""))</x:f>
      </x:c>
    </x:row>
    <x:row r="155" ht="24" customHeight="1">
      <x:c r="A155" s="5"/>
      <x:c r="B155" s="5"/>
      <x:c r="C155" s="5"/>
      <x:c r="D155" s="5"/>
      <x:c r="E155" s="5"/>
      <x:c r="F155" s="5"/>
      <x:c r="G155" s="5"/>
      <x:c r="H155" s="10"/>
      <x:c r="I155" s="10"/>
      <x:c r="J155" s="10"/>
      <x:c r="K155" s="10"/>
      <x:c r="L155" s="11"/>
      <x:c r="M155" s="5"/>
      <x:c r="N155" s="16" t="str">
        <x:f>IF(A155="","",IF(M155="Yes","Cancelled",IF(ISBLANK(L155),"Missing %",IF(L155&gt;=1,"Completed",IF(OR(L155&gt;0,NOT(ISBLANK(J155))),"In progress","Not started")))))</x:f>
      </x:c>
      <x:c r="O155" s="16" t="str">
        <x:f>IF(OR(A155="",N155="Completed",N155="Cancelled"),"",IF(ISBLANK(I155),"Missing deadline",IF(I155&lt;'Dashboard'!$B$5,"Overdue",IF(I155='Dashboard'!$B$5,"Due today",IF(I155&lt;='Dashboard'!$B$5+'Dashboard'!$B$6,"Due soon",IF(AND(N155="Not started",H155&lt;'Dashboard'!$B$5),"Starting late",""))))))</x:f>
      </x:c>
      <x:c r="P155" s="5"/>
      <x:c r="Q155" s="16" t="str">
        <x:f>IF(A155="","",IF(COUNTIFS('Tasks &amp; Gantt'!$A$7:$A$155,A155)&gt;1,"Duplicate task ID",IF(COUNTIFS('Campaigns &amp; Budget'!$A$7:$A$8,B155)&lt;&gt;1,"Unknown campaign",IF(OR(ISBLANK(H155),ISBLANK(I155),E155="",ISBLANK(L155)),"Missing dates / PIC / %",IF(OR(L155&lt;0,L155&gt;1),"Invalid completion",IF(I155&lt;H155,"Deadline before start",IF(AND(NOT(ISBLANK(K155)),L155&lt;&gt;1),"Finish entered but not 100%",IF(AND(NOT(ISBLANK(J155)),NOT(ISBLANK(K155)),K155&lt;J155),"Finish before start",""))))))))</x:f>
      </x:c>
      <x:c r="T155" s="35" t="str">
        <x:f>IF(OR($A155="",$M155="Yes",$H155="",$I155=""),"",IF(AND(T$6&gt;=$H155,T$6&lt;=$I155),IF(T$6&lt;$H155+ROUNDUP(($I155-$H155+1)*$L155,0),2,1),""))</x:f>
      </x:c>
      <x:c r="U155" s="35" t="str">
        <x:f>IF(OR($A155="",$M155="Yes",$H155="",$I155=""),"",IF(AND(U$6&gt;=$H155,U$6&lt;=$I155),IF(U$6&lt;$H155+ROUNDUP(($I155-$H155+1)*$L155,0),2,1),""))</x:f>
      </x:c>
      <x:c r="V155" s="35" t="str">
        <x:f>IF(OR($A155="",$M155="Yes",$H155="",$I155=""),"",IF(AND(V$6&gt;=$H155,V$6&lt;=$I155),IF(V$6&lt;$H155+ROUNDUP(($I155-$H155+1)*$L155,0),2,1),""))</x:f>
      </x:c>
      <x:c r="W155" s="35" t="str">
        <x:f>IF(OR($A155="",$M155="Yes",$H155="",$I155=""),"",IF(AND(W$6&gt;=$H155,W$6&lt;=$I155),IF(W$6&lt;$H155+ROUNDUP(($I155-$H155+1)*$L155,0),2,1),""))</x:f>
      </x:c>
      <x:c r="X155" s="35" t="str">
        <x:f>IF(OR($A155="",$M155="Yes",$H155="",$I155=""),"",IF(AND(X$6&gt;=$H155,X$6&lt;=$I155),IF(X$6&lt;$H155+ROUNDUP(($I155-$H155+1)*$L155,0),2,1),""))</x:f>
      </x:c>
      <x:c r="Y155" s="35" t="str">
        <x:f>IF(OR($A155="",$M155="Yes",$H155="",$I155=""),"",IF(AND(Y$6&gt;=$H155,Y$6&lt;=$I155),IF(Y$6&lt;$H155+ROUNDUP(($I155-$H155+1)*$L155,0),2,1),""))</x:f>
      </x:c>
      <x:c r="Z155" s="35" t="str">
        <x:f>IF(OR($A155="",$M155="Yes",$H155="",$I155=""),"",IF(AND(Z$6&gt;=$H155,Z$6&lt;=$I155),IF(Z$6&lt;$H155+ROUNDUP(($I155-$H155+1)*$L155,0),2,1),""))</x:f>
      </x:c>
      <x:c r="AA155" s="35" t="str">
        <x:f>IF(OR($A155="",$M155="Yes",$H155="",$I155=""),"",IF(AND(AA$6&gt;=$H155,AA$6&lt;=$I155),IF(AA$6&lt;$H155+ROUNDUP(($I155-$H155+1)*$L155,0),2,1),""))</x:f>
      </x:c>
      <x:c r="AB155" s="35" t="str">
        <x:f>IF(OR($A155="",$M155="Yes",$H155="",$I155=""),"",IF(AND(AB$6&gt;=$H155,AB$6&lt;=$I155),IF(AB$6&lt;$H155+ROUNDUP(($I155-$H155+1)*$L155,0),2,1),""))</x:f>
      </x:c>
      <x:c r="AC155" s="35" t="str">
        <x:f>IF(OR($A155="",$M155="Yes",$H155="",$I155=""),"",IF(AND(AC$6&gt;=$H155,AC$6&lt;=$I155),IF(AC$6&lt;$H155+ROUNDUP(($I155-$H155+1)*$L155,0),2,1),""))</x:f>
      </x:c>
      <x:c r="AD155" s="35" t="str">
        <x:f>IF(OR($A155="",$M155="Yes",$H155="",$I155=""),"",IF(AND(AD$6&gt;=$H155,AD$6&lt;=$I155),IF(AD$6&lt;$H155+ROUNDUP(($I155-$H155+1)*$L155,0),2,1),""))</x:f>
      </x:c>
      <x:c r="AE155" s="35" t="str">
        <x:f>IF(OR($A155="",$M155="Yes",$H155="",$I155=""),"",IF(AND(AE$6&gt;=$H155,AE$6&lt;=$I155),IF(AE$6&lt;$H155+ROUNDUP(($I155-$H155+1)*$L155,0),2,1),""))</x:f>
      </x:c>
      <x:c r="AF155" s="35" t="str">
        <x:f>IF(OR($A155="",$M155="Yes",$H155="",$I155=""),"",IF(AND(AF$6&gt;=$H155,AF$6&lt;=$I155),IF(AF$6&lt;$H155+ROUNDUP(($I155-$H155+1)*$L155,0),2,1),""))</x:f>
      </x:c>
      <x:c r="AG155" s="35" t="str">
        <x:f>IF(OR($A155="",$M155="Yes",$H155="",$I155=""),"",IF(AND(AG$6&gt;=$H155,AG$6&lt;=$I155),IF(AG$6&lt;$H155+ROUNDUP(($I155-$H155+1)*$L155,0),2,1),""))</x:f>
      </x:c>
      <x:c r="AH155" s="35" t="str">
        <x:f>IF(OR($A155="",$M155="Yes",$H155="",$I155=""),"",IF(AND(AH$6&gt;=$H155,AH$6&lt;=$I155),IF(AH$6&lt;$H155+ROUNDUP(($I155-$H155+1)*$L155,0),2,1),""))</x:f>
      </x:c>
      <x:c r="AI155" s="35" t="str">
        <x:f>IF(OR($A155="",$M155="Yes",$H155="",$I155=""),"",IF(AND(AI$6&gt;=$H155,AI$6&lt;=$I155),IF(AI$6&lt;$H155+ROUNDUP(($I155-$H155+1)*$L155,0),2,1),""))</x:f>
      </x:c>
      <x:c r="AJ155" s="35" t="str">
        <x:f>IF(OR($A155="",$M155="Yes",$H155="",$I155=""),"",IF(AND(AJ$6&gt;=$H155,AJ$6&lt;=$I155),IF(AJ$6&lt;$H155+ROUNDUP(($I155-$H155+1)*$L155,0),2,1),""))</x:f>
      </x:c>
      <x:c r="AK155" s="35" t="str">
        <x:f>IF(OR($A155="",$M155="Yes",$H155="",$I155=""),"",IF(AND(AK$6&gt;=$H155,AK$6&lt;=$I155),IF(AK$6&lt;$H155+ROUNDUP(($I155-$H155+1)*$L155,0),2,1),""))</x:f>
      </x:c>
      <x:c r="AL155" s="35" t="str">
        <x:f>IF(OR($A155="",$M155="Yes",$H155="",$I155=""),"",IF(AND(AL$6&gt;=$H155,AL$6&lt;=$I155),IF(AL$6&lt;$H155+ROUNDUP(($I155-$H155+1)*$L155,0),2,1),""))</x:f>
      </x:c>
      <x:c r="AM155" s="35" t="str">
        <x:f>IF(OR($A155="",$M155="Yes",$H155="",$I155=""),"",IF(AND(AM$6&gt;=$H155,AM$6&lt;=$I155),IF(AM$6&lt;$H155+ROUNDUP(($I155-$H155+1)*$L155,0),2,1),""))</x:f>
      </x:c>
      <x:c r="AN155" s="35" t="str">
        <x:f>IF(OR($A155="",$M155="Yes",$H155="",$I155=""),"",IF(AND(AN$6&gt;=$H155,AN$6&lt;=$I155),IF(AN$6&lt;$H155+ROUNDUP(($I155-$H155+1)*$L155,0),2,1),""))</x:f>
      </x:c>
      <x:c r="AO155" s="35" t="str">
        <x:f>IF(OR($A155="",$M155="Yes",$H155="",$I155=""),"",IF(AND(AO$6&gt;=$H155,AO$6&lt;=$I155),IF(AO$6&lt;$H155+ROUNDUP(($I155-$H155+1)*$L155,0),2,1),""))</x:f>
      </x:c>
      <x:c r="AP155" s="35" t="str">
        <x:f>IF(OR($A155="",$M155="Yes",$H155="",$I155=""),"",IF(AND(AP$6&gt;=$H155,AP$6&lt;=$I155),IF(AP$6&lt;$H155+ROUNDUP(($I155-$H155+1)*$L155,0),2,1),""))</x:f>
      </x:c>
      <x:c r="AQ155" s="35" t="str">
        <x:f>IF(OR($A155="",$M155="Yes",$H155="",$I155=""),"",IF(AND(AQ$6&gt;=$H155,AQ$6&lt;=$I155),IF(AQ$6&lt;$H155+ROUNDUP(($I155-$H155+1)*$L155,0),2,1),""))</x:f>
      </x:c>
      <x:c r="AR155" s="35" t="str">
        <x:f>IF(OR($A155="",$M155="Yes",$H155="",$I155=""),"",IF(AND(AR$6&gt;=$H155,AR$6&lt;=$I155),IF(AR$6&lt;$H155+ROUNDUP(($I155-$H155+1)*$L155,0),2,1),""))</x:f>
      </x:c>
      <x:c r="AS155" s="35" t="str">
        <x:f>IF(OR($A155="",$M155="Yes",$H155="",$I155=""),"",IF(AND(AS$6&gt;=$H155,AS$6&lt;=$I155),IF(AS$6&lt;$H155+ROUNDUP(($I155-$H155+1)*$L155,0),2,1),""))</x:f>
      </x:c>
      <x:c r="AT155" s="35" t="str">
        <x:f>IF(OR($A155="",$M155="Yes",$H155="",$I155=""),"",IF(AND(AT$6&gt;=$H155,AT$6&lt;=$I155),IF(AT$6&lt;$H155+ROUNDUP(($I155-$H155+1)*$L155,0),2,1),""))</x:f>
      </x:c>
      <x:c r="AU155" s="35" t="str">
        <x:f>IF(OR($A155="",$M155="Yes",$H155="",$I155=""),"",IF(AND(AU$6&gt;=$H155,AU$6&lt;=$I155),IF(AU$6&lt;$H155+ROUNDUP(($I155-$H155+1)*$L155,0),2,1),""))</x:f>
      </x:c>
      <x:c r="AV155" s="35" t="str">
        <x:f>IF(OR($A155="",$M155="Yes",$H155="",$I155=""),"",IF(AND(AV$6&gt;=$H155,AV$6&lt;=$I155),IF(AV$6&lt;$H155+ROUNDUP(($I155-$H155+1)*$L155,0),2,1),""))</x:f>
      </x:c>
      <x:c r="AW155" s="35" t="str">
        <x:f>IF(OR($A155="",$M155="Yes",$H155="",$I155=""),"",IF(AND(AW$6&gt;=$H155,AW$6&lt;=$I155),IF(AW$6&lt;$H155+ROUNDUP(($I155-$H155+1)*$L155,0),2,1),""))</x:f>
      </x:c>
      <x:c r="AX155" s="35" t="str">
        <x:f>IF(OR($A155="",$M155="Yes",$H155="",$I155=""),"",IF(AND(AX$6&gt;=$H155,AX$6&lt;=$I155),IF(AX$6&lt;$H155+ROUNDUP(($I155-$H155+1)*$L155,0),2,1),""))</x:f>
      </x:c>
      <x:c r="AY155" s="35" t="str">
        <x:f>IF(OR($A155="",$M155="Yes",$H155="",$I155=""),"",IF(AND(AY$6&gt;=$H155,AY$6&lt;=$I155),IF(AY$6&lt;$H155+ROUNDUP(($I155-$H155+1)*$L155,0),2,1),""))</x:f>
      </x:c>
      <x:c r="AZ155" s="35" t="str">
        <x:f>IF(OR($A155="",$M155="Yes",$H155="",$I155=""),"",IF(AND(AZ$6&gt;=$H155,AZ$6&lt;=$I155),IF(AZ$6&lt;$H155+ROUNDUP(($I155-$H155+1)*$L155,0),2,1),""))</x:f>
      </x:c>
      <x:c r="BA155" s="35" t="str">
        <x:f>IF(OR($A155="",$M155="Yes",$H155="",$I155=""),"",IF(AND(BA$6&gt;=$H155,BA$6&lt;=$I155),IF(BA$6&lt;$H155+ROUNDUP(($I155-$H155+1)*$L155,0),2,1),""))</x:f>
      </x:c>
      <x:c r="BB155" s="35" t="str">
        <x:f>IF(OR($A155="",$M155="Yes",$H155="",$I155=""),"",IF(AND(BB$6&gt;=$H155,BB$6&lt;=$I155),IF(BB$6&lt;$H155+ROUNDUP(($I155-$H155+1)*$L155,0),2,1),""))</x:f>
      </x:c>
      <x:c r="BC155" s="35" t="str">
        <x:f>IF(OR($A155="",$M155="Yes",$H155="",$I155=""),"",IF(AND(BC$6&gt;=$H155,BC$6&lt;=$I155),IF(BC$6&lt;$H155+ROUNDUP(($I155-$H155+1)*$L155,0),2,1),""))</x:f>
      </x:c>
      <x:c r="BD155" s="35" t="str">
        <x:f>IF(OR($A155="",$M155="Yes",$H155="",$I155=""),"",IF(AND(BD$6&gt;=$H155,BD$6&lt;=$I155),IF(BD$6&lt;$H155+ROUNDUP(($I155-$H155+1)*$L155,0),2,1),""))</x:f>
      </x:c>
      <x:c r="BE155" s="35" t="str">
        <x:f>IF(OR($A155="",$M155="Yes",$H155="",$I155=""),"",IF(AND(BE$6&gt;=$H155,BE$6&lt;=$I155),IF(BE$6&lt;$H155+ROUNDUP(($I155-$H155+1)*$L155,0),2,1),""))</x:f>
      </x:c>
      <x:c r="BF155" s="35" t="str">
        <x:f>IF(OR($A155="",$M155="Yes",$H155="",$I155=""),"",IF(AND(BF$6&gt;=$H155,BF$6&lt;=$I155),IF(BF$6&lt;$H155+ROUNDUP(($I155-$H155+1)*$L155,0),2,1),""))</x:f>
      </x:c>
      <x:c r="BG155" s="35" t="str">
        <x:f>IF(OR($A155="",$M155="Yes",$H155="",$I155=""),"",IF(AND(BG$6&gt;=$H155,BG$6&lt;=$I155),IF(BG$6&lt;$H155+ROUNDUP(($I155-$H155+1)*$L155,0),2,1),""))</x:f>
      </x:c>
      <x:c r="BH155" s="35" t="str">
        <x:f>IF(OR($A155="",$M155="Yes",$H155="",$I155=""),"",IF(AND(BH$6&gt;=$H155,BH$6&lt;=$I155),IF(BH$6&lt;$H155+ROUNDUP(($I155-$H155+1)*$L155,0),2,1),""))</x:f>
      </x:c>
      <x:c r="BI155" s="35" t="str">
        <x:f>IF(OR($A155="",$M155="Yes",$H155="",$I155=""),"",IF(AND(BI$6&gt;=$H155,BI$6&lt;=$I155),IF(BI$6&lt;$H155+ROUNDUP(($I155-$H155+1)*$L155,0),2,1),""))</x:f>
      </x:c>
      <x:c r="BJ155" s="35" t="str">
        <x:f>IF(OR($A155="",$M155="Yes",$H155="",$I155=""),"",IF(AND(BJ$6&gt;=$H155,BJ$6&lt;=$I155),IF(BJ$6&lt;$H155+ROUNDUP(($I155-$H155+1)*$L155,0),2,1),""))</x:f>
      </x:c>
      <x:c r="BK155" s="35" t="str">
        <x:f>IF(OR($A155="",$M155="Yes",$H155="",$I155=""),"",IF(AND(BK$6&gt;=$H155,BK$6&lt;=$I155),IF(BK$6&lt;$H155+ROUNDUP(($I155-$H155+1)*$L155,0),2,1),""))</x:f>
      </x:c>
      <x:c r="BL155" s="35" t="str">
        <x:f>IF(OR($A155="",$M155="Yes",$H155="",$I155=""),"",IF(AND(BL$6&gt;=$H155,BL$6&lt;=$I155),IF(BL$6&lt;$H155+ROUNDUP(($I155-$H155+1)*$L155,0),2,1),""))</x:f>
      </x:c>
      <x:c r="BM155" s="35" t="str">
        <x:f>IF(OR($A155="",$M155="Yes",$H155="",$I155=""),"",IF(AND(BM$6&gt;=$H155,BM$6&lt;=$I155),IF(BM$6&lt;$H155+ROUNDUP(($I155-$H155+1)*$L155,0),2,1),""))</x:f>
      </x:c>
      <x:c r="BN155" s="35" t="str">
        <x:f>IF(OR($A155="",$M155="Yes",$H155="",$I155=""),"",IF(AND(BN$6&gt;=$H155,BN$6&lt;=$I155),IF(BN$6&lt;$H155+ROUNDUP(($I155-$H155+1)*$L155,0),2,1),""))</x:f>
      </x:c>
      <x:c r="BO155" s="35" t="str">
        <x:f>IF(OR($A155="",$M155="Yes",$H155="",$I155=""),"",IF(AND(BO$6&gt;=$H155,BO$6&lt;=$I155),IF(BO$6&lt;$H155+ROUNDUP(($I155-$H155+1)*$L155,0),2,1),""))</x:f>
      </x:c>
      <x:c r="BP155" s="35" t="str">
        <x:f>IF(OR($A155="",$M155="Yes",$H155="",$I155=""),"",IF(AND(BP$6&gt;=$H155,BP$6&lt;=$I155),IF(BP$6&lt;$H155+ROUNDUP(($I155-$H155+1)*$L155,0),2,1),""))</x:f>
      </x:c>
      <x:c r="BQ155" s="35" t="str">
        <x:f>IF(OR($A155="",$M155="Yes",$H155="",$I155=""),"",IF(AND(BQ$6&gt;=$H155,BQ$6&lt;=$I155),IF(BQ$6&lt;$H155+ROUNDUP(($I155-$H155+1)*$L155,0),2,1),""))</x:f>
      </x:c>
      <x:c r="BR155" s="35" t="str">
        <x:f>IF(OR($A155="",$M155="Yes",$H155="",$I155=""),"",IF(AND(BR$6&gt;=$H155,BR$6&lt;=$I155),IF(BR$6&lt;$H155+ROUNDUP(($I155-$H155+1)*$L155,0),2,1),""))</x:f>
      </x:c>
      <x:c r="BS155" s="35" t="str">
        <x:f>IF(OR($A155="",$M155="Yes",$H155="",$I155=""),"",IF(AND(BS$6&gt;=$H155,BS$6&lt;=$I155),IF(BS$6&lt;$H155+ROUNDUP(($I155-$H155+1)*$L155,0),2,1),""))</x:f>
      </x:c>
      <x:c r="BT155" s="35" t="str">
        <x:f>IF(OR($A155="",$M155="Yes",$H155="",$I155=""),"",IF(AND(BT$6&gt;=$H155,BT$6&lt;=$I155),IF(BT$6&lt;$H155+ROUNDUP(($I155-$H155+1)*$L155,0),2,1),""))</x:f>
      </x:c>
      <x:c r="BU155" s="35" t="str">
        <x:f>IF(OR($A155="",$M155="Yes",$H155="",$I155=""),"",IF(AND(BU$6&gt;=$H155,BU$6&lt;=$I155),IF(BU$6&lt;$H155+ROUNDUP(($I155-$H155+1)*$L155,0),2,1),""))</x:f>
      </x:c>
      <x:c r="BV155" s="35" t="str">
        <x:f>IF(OR($A155="",$M155="Yes",$H155="",$I155=""),"",IF(AND(BV$6&gt;=$H155,BV$6&lt;=$I155),IF(BV$6&lt;$H155+ROUNDUP(($I155-$H155+1)*$L155,0),2,1),""))</x:f>
      </x:c>
      <x:c r="BW155" s="35" t="str">
        <x:f>IF(OR($A155="",$M155="Yes",$H155="",$I155=""),"",IF(AND(BW$6&gt;=$H155,BW$6&lt;=$I155),IF(BW$6&lt;$H155+ROUNDUP(($I155-$H155+1)*$L155,0),2,1),""))</x:f>
      </x:c>
      <x:c r="BX155" s="35" t="str">
        <x:f>IF(OR($A155="",$M155="Yes",$H155="",$I155=""),"",IF(AND(BX$6&gt;=$H155,BX$6&lt;=$I155),IF(BX$6&lt;$H155+ROUNDUP(($I155-$H155+1)*$L155,0),2,1),""))</x:f>
      </x:c>
      <x:c r="BY155" s="35" t="str">
        <x:f>IF(OR($A155="",$M155="Yes",$H155="",$I155=""),"",IF(AND(BY$6&gt;=$H155,BY$6&lt;=$I155),IF(BY$6&lt;$H155+ROUNDUP(($I155-$H155+1)*$L155,0),2,1),""))</x:f>
      </x:c>
      <x:c r="BZ155" s="35" t="str">
        <x:f>IF(OR($A155="",$M155="Yes",$H155="",$I155=""),"",IF(AND(BZ$6&gt;=$H155,BZ$6&lt;=$I155),IF(BZ$6&lt;$H155+ROUNDUP(($I155-$H155+1)*$L155,0),2,1),""))</x:f>
      </x:c>
      <x:c r="CA155" s="35" t="str">
        <x:f>IF(OR($A155="",$M155="Yes",$H155="",$I155=""),"",IF(AND(CA$6&gt;=$H155,CA$6&lt;=$I155),IF(CA$6&lt;$H155+ROUNDUP(($I155-$H155+1)*$L155,0),2,1),""))</x:f>
      </x:c>
    </x:row>
  </x:sheetData>
  <x:mergeCells>
    <x:mergeCell ref="T4:V4"/>
  </x:mergeCells>
  <x:conditionalFormatting sqref="Q7:Q155">
    <x:cfRule type="expression" dxfId="3" priority="1">
      <x:formula>AND(Q7&lt;&gt;"",A7&lt;&gt;"")</x:formula>
    </x:cfRule>
  </x:conditionalFormatting>
  <x:conditionalFormatting sqref="O7:O155">
    <x:cfRule type="containsText" dxfId="9" priority="2" operator="containsText" text="Overdue"/>
    <x:cfRule type="containsText" dxfId="10" priority="3" operator="containsText" text="Due today"/>
    <x:cfRule type="containsText" dxfId="11" priority="4" operator="containsText" text="Due soon"/>
    <x:cfRule type="containsText" dxfId="12" priority="5" operator="containsText" text="Starting late"/>
  </x:conditionalFormatting>
  <x:conditionalFormatting sqref="L7:L155">
    <x:cfRule type="dataBar" priority="6">
      <x:dataBar>
        <x:cfvo type="num" val="0"/>
        <x:cfvo type="num" val="1"/>
        <x:color rgb="FF317567"/>
      </x:dataBar>
    </x:cfRule>
  </x:conditionalFormatting>
  <x:conditionalFormatting sqref="T7:CA155">
    <x:cfRule type="cellIs" dxfId="13" priority="7" operator="equal">
      <x:formula>1</x:formula>
    </x:cfRule>
    <x:cfRule type="cellIs" dxfId="14" priority="8" operator="equal">
      <x:formula>2</x:formula>
    </x:cfRule>
  </x:conditionalFormatting>
  <x:conditionalFormatting sqref="T6:CA155">
    <x:cfRule type="expression" dxfId="15" priority="9">
      <x:formula>T$6='Dashboard'!$B$5</x:formula>
    </x:cfRule>
  </x:conditionalFormatting>
  <x:dataValidations count="5">
    <x:dataValidation type="list" sqref="B7:B155">
      <x:formula1>'Campaigns &amp; Budget'!$A$7:$A$8</x:formula1>
    </x:dataValidation>
    <x:dataValidation type="list" sqref="E7:E155">
      <x:formula1>'People &amp; Vendors'!$A$7:$A$205</x:formula1>
    </x:dataValidation>
    <x:dataValidation type="list" sqref="G7:G155">
      <x:formula1>'People &amp; Vendors'!$E$7:$E$205</x:formula1>
    </x:dataValidation>
    <x:dataValidation type="decimal" operator="between" sqref="L7:L155">
      <x:formula1>0</x:formula1>
      <x:formula2>1</x:formula2>
    </x:dataValidation>
    <x:dataValidation type="list" sqref="M7:M155">
      <x:formula1>"No,Yes"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868cf316b6b4e21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Views>
    <x:sheetView showGridLines="0" workbookViewId="0" zoomScale="75" tabSelected="1">
      <x:pane ySplit="8" topLeftCell="A9" activePane="bottomLeft" state="frozen"/>
    </x:sheetView>
  </x:sheetViews>
  <x:sheetFormatPr defaultRowHeight="15"/>
  <x:cols>
    <x:col min="1" max="1" width="8" hidden="0" customWidth="1"/>
    <x:col min="2" max="2" width="8" hidden="0" customWidth="1"/>
    <x:col min="3" max="3" width="8" hidden="0" customWidth="1"/>
    <x:col min="4" max="4" width="8" hidden="0" customWidth="1"/>
    <x:col min="5" max="5" width="8" hidden="0" customWidth="1"/>
    <x:col min="6" max="6" width="8" hidden="0" customWidth="1"/>
    <x:col min="7" max="7" width="8" hidden="0" customWidth="1"/>
    <x:col min="8" max="8" width="8" hidden="0" customWidth="1"/>
    <x:col min="9" max="9" width="8" hidden="0" customWidth="1"/>
    <x:col min="10" max="10" width="8" hidden="0" customWidth="1"/>
    <x:col min="11" max="11" width="8" hidden="0" customWidth="1"/>
    <x:col min="12" max="12" width="8" hidden="0" customWidth="1"/>
    <x:col min="13" max="13" width="8" hidden="0" customWidth="1"/>
    <x:col min="14" max="14" width="8" hidden="0" customWidth="1"/>
    <x:col min="15" max="15" width="8" hidden="0" customWidth="1"/>
    <x:col min="16" max="16" width="8" hidden="0" customWidth="1"/>
    <x:col min="17" max="17" width="8" hidden="0" customWidth="1"/>
    <x:col min="18" max="18" width="8" hidden="0" customWidth="1"/>
    <x:col min="19" max="19" width="8" hidden="0" customWidth="1"/>
    <x:col min="20" max="20" width="8" hidden="0" customWidth="1"/>
    <x:col min="21" max="21" width="8" hidden="0" customWidth="1"/>
    <x:col min="22" max="22" width="3" hidden="0" customWidth="1"/>
    <x:col min="23" max="23" width="19" hidden="0" customWidth="1"/>
    <x:col min="24" max="24" width="19" hidden="0" customWidth="1"/>
    <x:col min="25" max="25" width="28" hidden="0" customWidth="1"/>
    <x:col min="26" max="26" width="19" hidden="0" customWidth="1"/>
    <x:col min="27" max="27" width="19" hidden="0" customWidth="1"/>
    <x:col min="28" max="28" width="19" hidden="0" customWidth="1"/>
    <x:col min="29" max="29" width="24" hidden="0" customWidth="1"/>
    <x:col min="30" max="30" width="19" hidden="0" customWidth="1"/>
    <x:col min="31" max="31" width="28" hidden="0" customWidth="1"/>
    <x:col min="32" max="32" width="19" hidden="0" customWidth="1"/>
    <x:col min="33" max="33" width="19" hidden="0" customWidth="1"/>
    <x:col min="34" max="34" width="19" hidden="0" customWidth="1"/>
    <x:col min="35" max="35" width="34" hidden="0" customWidth="1"/>
    <x:col min="36" max="36" width="34" hidden="0" customWidth="1"/>
    <x:col min="37" max="37" width="3" hidden="0" customWidth="1"/>
    <x:col min="38" max="38" width="12" customWidth="1" hidden="1"/>
    <x:col min="39" max="39" width="12" customWidth="1" hidden="1"/>
    <x:col min="40" max="40" width="12" customWidth="1" hidden="1"/>
    <x:col min="41" max="41" width="12" customWidth="1" hidden="1"/>
    <x:col min="42" max="42" width="12" customWidth="1" hidden="1"/>
    <x:col min="43" max="43" width="12" customWidth="1" hidden="1"/>
    <x:col min="44" max="44" width="12" customWidth="1" hidden="1"/>
    <x:col min="45" max="45" width="12" customWidth="1" hidden="1"/>
    <x:col min="46" max="46" width="12" customWidth="1" hidden="1"/>
    <x:col min="47" max="47" width="12" customWidth="1" hidden="1"/>
    <x:col min="48" max="48" width="12" customWidth="1" hidden="1"/>
  </x:cols>
  <x:sheetData>
    <x:row r="1" ht="23" customHeight="1">
      <x:c r="A1" s="53"/>
      <x:c r="B1" s="53"/>
      <x:c r="C1" s="53"/>
      <x:c r="D1" s="53"/>
      <x:c r="E1" s="53"/>
      <x:c r="F1" s="53"/>
      <x:c r="G1" s="53"/>
      <x:c r="H1" s="53"/>
      <x:c r="I1" s="53"/>
      <x:c r="J1" s="53"/>
      <x:c r="K1" s="53"/>
      <x:c r="L1" s="53"/>
      <x:c r="M1" s="53"/>
      <x:c r="N1" s="53"/>
      <x:c r="O1" s="53"/>
      <x:c r="P1" s="53"/>
      <x:c r="Q1" s="53"/>
      <x:c r="R1" s="53"/>
      <x:c r="S1" s="53"/>
      <x:c r="T1" s="53"/>
      <x:c r="U1" s="53"/>
    </x:row>
    <x:row r="2" ht="32" customHeight="1">
      <x:c r="A2" s="54" t="str">
        <x:v>Activation calendar</x:v>
      </x:c>
      <x:c r="B2" s="53"/>
      <x:c r="C2" s="53"/>
      <x:c r="D2" s="53"/>
      <x:c r="E2" s="53"/>
      <x:c r="F2" s="53"/>
      <x:c r="G2" s="53"/>
      <x:c r="H2" s="53"/>
      <x:c r="I2" s="53"/>
      <x:c r="J2" s="53"/>
      <x:c r="K2" s="53"/>
      <x:c r="L2" s="53"/>
      <x:c r="M2" s="53"/>
      <x:c r="N2" s="53"/>
      <x:c r="O2" s="53"/>
      <x:c r="P2" s="53"/>
      <x:c r="Q2" s="53"/>
      <x:c r="R2" s="53"/>
      <x:c r="S2" s="53"/>
      <x:c r="T2" s="53"/>
      <x:c r="U2" s="53"/>
    </x:row>
    <x:row r="3" ht="23" customHeight="1">
      <x:c r="A3" s="55" t="str">
        <x:f>'Campaigns &amp; Budget'!B7</x:f>
        <x:v>Sample: Festive Rewards</x:v>
      </x:c>
      <x:c r="B3" s="55"/>
      <x:c r="C3" s="55"/>
      <x:c r="D3" s="55"/>
      <x:c r="E3" s="55"/>
      <x:c r="F3" s="55"/>
      <x:c r="G3" s="55"/>
      <x:c r="H3" s="55"/>
      <x:c r="I3" s="55"/>
      <x:c r="J3" s="55"/>
      <x:c r="K3" s="55"/>
      <x:c r="L3" s="55"/>
      <x:c r="M3" s="55"/>
      <x:c r="N3" s="55"/>
      <x:c r="O3" s="55"/>
      <x:c r="P3" s="55"/>
      <x:c r="Q3" s="55"/>
      <x:c r="R3" s="55"/>
      <x:c r="S3" s="55"/>
      <x:c r="T3" s="55"/>
      <x:c r="U3" s="55"/>
    </x:row>
    <x:row r="4" ht="23" customHeight="1">
      <x:c r="A4" s="53" t="str">
        <x:v>Campaign start</x:v>
      </x:c>
      <x:c r="B4" s="53"/>
      <x:c r="C4" s="53"/>
      <x:c r="D4" s="56" t="n">
        <x:f>'Campaigns &amp; Budget'!C7</x:f>
        <x:v>46317</x:v>
      </x:c>
      <x:c r="E4" s="56"/>
      <x:c r="F4" s="56"/>
      <x:c r="G4" s="53"/>
      <x:c r="H4" s="53" t="str">
        <x:v>Campaign end</x:v>
      </x:c>
      <x:c r="I4" s="53"/>
      <x:c r="J4" s="53"/>
      <x:c r="K4" s="56" t="n">
        <x:f>'Campaigns &amp; Budget'!D7</x:f>
        <x:v>46341</x:v>
      </x:c>
      <x:c r="L4" s="56"/>
      <x:c r="M4" s="56"/>
      <x:c r="N4" s="53"/>
      <x:c r="O4" s="53" t="str">
        <x:v>Campaign ID</x:v>
      </x:c>
      <x:c r="P4" s="53"/>
      <x:c r="Q4" s="53"/>
      <x:c r="R4" s="53" t="str">
        <x:f>'Campaigns &amp; Budget'!A7</x:f>
        <x:v>DEMO-001</x:v>
      </x:c>
      <x:c r="S4" s="53"/>
      <x:c r="T4" s="53"/>
      <x:c r="U4" s="53"/>
    </x:row>
    <x:row r="5" ht="23" customHeight="1">
      <x:c r="A5" s="53" t="str">
        <x:v>View from</x:v>
      </x:c>
      <x:c r="B5" s="53"/>
      <x:c r="C5" s="53"/>
      <x:c r="D5" s="58" t="n">
        <x:f>D4-WEEKDAY(D4,2)+1</x:f>
        <x:v>46314</x:v>
      </x:c>
      <x:c r="E5" s="58"/>
      <x:c r="F5" s="58"/>
      <x:c r="G5" s="53"/>
      <x:c r="H5" s="53" t="str">
        <x:v>View to</x:v>
      </x:c>
      <x:c r="I5" s="53"/>
      <x:c r="J5" s="53"/>
      <x:c r="K5" s="58" t="n">
        <x:f>K4</x:f>
        <x:v>46341</x:v>
      </x:c>
      <x:c r="L5" s="58"/>
      <x:c r="M5" s="58"/>
      <x:c r="N5" s="53"/>
      <x:c r="O5" s="53" t="str">
        <x:v>First entry shown</x:v>
      </x:c>
      <x:c r="P5" s="53"/>
      <x:c r="Q5" s="53"/>
      <x:c r="R5" s="60" t="n">
        <x:v>1</x:v>
      </x:c>
      <x:c r="S5" s="60"/>
      <x:c r="T5" s="60"/>
      <x:c r="U5" s="60"/>
    </x:row>
    <x:row r="6" ht="35" customHeight="1">
      <x:c r="A6" s="61" t="str">
        <x:v>Click here to edit activation records. Cards are ordered by start time. Cancelled activations are excluded.</x:v>
      </x:c>
      <x:c r="B6" s="61"/>
      <x:c r="C6" s="61"/>
      <x:c r="D6" s="61"/>
      <x:c r="E6" s="61"/>
      <x:c r="F6" s="61"/>
      <x:c r="G6" s="61"/>
      <x:c r="H6" s="61"/>
      <x:c r="I6" s="61"/>
      <x:c r="J6" s="61"/>
      <x:c r="K6" s="61"/>
      <x:c r="L6" s="61"/>
      <x:c r="M6" s="61"/>
      <x:c r="N6" s="61"/>
      <x:c r="O6" s="61"/>
      <x:c r="P6" s="61"/>
      <x:c r="Q6" s="61"/>
      <x:c r="R6" s="61"/>
      <x:c r="S6" s="61"/>
      <x:c r="T6" s="61"/>
      <x:c r="U6" s="61"/>
      <x:c r="W6" s="68" t="str">
        <x:v>Activation ID</x:v>
      </x:c>
      <x:c r="X6" s="68" t="str">
        <x:v>Campaign ID</x:v>
      </x:c>
      <x:c r="Y6" s="68" t="str">
        <x:v>Activation</x:v>
      </x:c>
      <x:c r="Z6" s="68" t="str">
        <x:v>Date</x:v>
      </x:c>
      <x:c r="AA6" s="68" t="str">
        <x:v>Start Time</x:v>
      </x:c>
      <x:c r="AB6" s="68" t="str">
        <x:v>End Time</x:v>
      </x:c>
      <x:c r="AC6" s="68" t="str">
        <x:v>Location</x:v>
      </x:c>
      <x:c r="AD6" s="68" t="str">
        <x:v>Lead PIC</x:v>
      </x:c>
      <x:c r="AE6" s="68" t="str">
        <x:v>Additional PICs</x:v>
      </x:c>
      <x:c r="AF6" s="68" t="str">
        <x:v>Vendor</x:v>
      </x:c>
      <x:c r="AG6" s="68" t="str">
        <x:v>Task ID</x:v>
      </x:c>
      <x:c r="AH6" s="68" t="str">
        <x:v>Status</x:v>
      </x:c>
      <x:c r="AI6" s="68" t="str">
        <x:v>Campaign PICs</x:v>
      </x:c>
      <x:c r="AJ6" s="68" t="str">
        <x:v>Input Check</x:v>
      </x:c>
      <x:c r="AL6" t="str">
        <x:v>Daily order</x:v>
      </x:c>
      <x:c r="AM6" t="str">
        <x:v>Calendar key</x:v>
      </x:c>
    </x:row>
    <x:row r="7" ht="24" customHeight="1">
      <x:c r="A7" s="62" t="str">
        <x:v>Six-week calendar. Eight cards per day; for busier days, change First entry shown. All records remain in the agenda.</x:v>
      </x:c>
      <x:c r="B7" s="62"/>
      <x:c r="C7" s="62"/>
      <x:c r="D7" s="62"/>
      <x:c r="E7" s="62"/>
      <x:c r="F7" s="62"/>
      <x:c r="G7" s="62"/>
      <x:c r="H7" s="62"/>
      <x:c r="I7" s="62"/>
      <x:c r="J7" s="62"/>
      <x:c r="K7" s="62"/>
      <x:c r="L7" s="62"/>
      <x:c r="M7" s="62"/>
      <x:c r="N7" s="62"/>
      <x:c r="O7" s="62"/>
      <x:c r="P7" s="62"/>
      <x:c r="Q7" s="62"/>
      <x:c r="R7" s="62"/>
      <x:c r="S7" s="62"/>
      <x:c r="T7" s="62"/>
      <x:c r="U7" s="62"/>
      <x:c r="W7" s="65" t="str">
        <x:v>A-001</x:v>
      </x:c>
      <x:c r="X7" s="65" t="str">
        <x:v>DEMO-001</x:v>
      </x:c>
      <x:c r="Y7" s="65" t="str">
        <x:v>Reward counter</x:v>
      </x:c>
      <x:c r="Z7" s="69" t="n">
        <x:v>46327</x:v>
      </x:c>
      <x:c r="AA7" s="70" t="n">
        <x:v>0.4166666666666667</x:v>
      </x:c>
      <x:c r="AB7" s="70" t="n">
        <x:v>0.4791666666666667</x:v>
      </x:c>
      <x:c r="AC7" s="65" t="str">
        <x:v>Main atrium</x:v>
      </x:c>
      <x:c r="AD7" s="65" t="str">
        <x:v>Jamie Lee</x:v>
      </x:c>
      <x:c r="AE7" s="65" t="str">
        <x:v>Alex Tan</x:v>
      </x:c>
      <x:c r="AF7" s="65" t="str">
        <x:v>LiveWorks</x:v>
      </x:c>
      <x:c r="AG7" s="65" t="str">
        <x:v>T-003</x:v>
      </x:c>
      <x:c r="AH7" s="65" t="str">
        <x:v>Planned</x:v>
      </x:c>
      <x:c r="AI7" s="72" t="str">
        <x:f>IF(W7="","",'Campaigns &amp; Budget'!$E$7&amp;IF('Campaigns &amp; Budget'!$F$7="","","; "&amp;'Campaigns &amp; Budget'!$F$7))</x:f>
        <x:v>Alex Tan; Jamie Lee; Priya Kumar</x:v>
      </x:c>
      <x:c r="AJ7" s="72" t="str">
        <x:f>IF(W7="","",IF(COUNTIFS($W$7:$W$405,W7)&gt;1,"Duplicate activation ID",IF(X7&lt;&gt;'Campaigns &amp; Budget'!$A$7,"Unknown campaign",IF(OR(ISBLANK(Z7),ISBLANK(AA7),ISBLANK(AB7),AD7=""),"Missing date / time / PIC",IF(AB7&lt;=AA7,"End must follow start",IF(OR(Z7&lt;'Campaigns &amp; Budget'!$C$7,Z7&gt;'Campaigns &amp; Budget'!$D$7),"Outside campaign dates",IF(AND(AG7&lt;&gt;"",COUNTIFS('Tasks &amp; Gantt'!$A$7:$A$155,AG7,'Tasks &amp; Gantt'!$B$7:$B$155,X7)&lt;&gt;1),"Task not in campaign","")))))))</x:f>
      </x:c>
      <x:c r="AL7" t="n">
        <x:f>IF(OR(W7="",AH7="Cancelled",ISBLANK(Z7),ISBLANK(AA7)),"",COUNTIFS($X$7:$X$405,X7,$Z$7:$Z$405,Z7,$AA$7:$AA$405,"&lt;"&amp;AA7,$AH$7:$AH$405,"&lt;&gt;Cancelled")+COUNTIFS($X$7:$X$405,X7,$Z$7:$Z$405,Z7,$AA$7:$AA$405,AA7,$W$7:$W$405,"&lt;="&amp;W7,$AH$7:$AH$405,"&lt;&gt;Cancelled"))</x:f>
        <x:v>1</x:v>
      </x:c>
      <x:c r="AM7" t="n">
        <x:f>IF(OR(W7="",X7&lt;&gt;$R$4),-1,IF(AL7="",-1,Z7*1000+AL7))</x:f>
        <x:v>46327001</x:v>
      </x:c>
      <x:c r="AP7" t="n">
        <x:f>IF(OR(A$9&lt;$D$4,A$9&gt;$K$4,A$9&lt;$D$5,A$9&gt;$K$5),0,IFERROR(MATCH(A$9*1000+($R$5+0),$AM$7:$AM$405,0),0))</x:f>
        <x:v>0</x:v>
      </x:c>
      <x:c r="AQ7" t="n">
        <x:f>IF(OR(D$9&lt;$D$4,D$9&gt;$K$4,D$9&lt;$D$5,D$9&gt;$K$5),0,IFERROR(MATCH(D$9*1000+($R$5+0),$AM$7:$AM$405,0),0))</x:f>
        <x:v>0</x:v>
      </x:c>
      <x:c r="AR7" t="n">
        <x:f>IF(OR(G$9&lt;$D$4,G$9&gt;$K$4,G$9&lt;$D$5,G$9&gt;$K$5),0,IFERROR(MATCH(G$9*1000+($R$5+0),$AM$7:$AM$405,0),0))</x:f>
        <x:v>0</x:v>
      </x:c>
      <x:c r="AS7" t="n">
        <x:f>IF(OR(J$9&lt;$D$4,J$9&gt;$K$4,J$9&lt;$D$5,J$9&gt;$K$5),0,IFERROR(MATCH(J$9*1000+($R$5+0),$AM$7:$AM$405,0),0))</x:f>
        <x:v>0</x:v>
      </x:c>
      <x:c r="AT7" t="n">
        <x:f>IF(OR(M$9&lt;$D$4,M$9&gt;$K$4,M$9&lt;$D$5,M$9&gt;$K$5),0,IFERROR(MATCH(M$9*1000+($R$5+0),$AM$7:$AM$405,0),0))</x:f>
        <x:v>0</x:v>
      </x:c>
      <x:c r="AU7" t="n">
        <x:f>IF(OR(P$9&lt;$D$4,P$9&gt;$K$4,P$9&lt;$D$5,P$9&gt;$K$5),0,IFERROR(MATCH(P$9*1000+($R$5+0),$AM$7:$AM$405,0),0))</x:f>
        <x:v>0</x:v>
      </x:c>
      <x:c r="AV7" t="n">
        <x:f>IF(OR(S$9&lt;$D$4,S$9&gt;$K$4,S$9&lt;$D$5,S$9&gt;$K$5),0,IFERROR(MATCH(S$9*1000+($R$5+0),$AM$7:$AM$405,0),0))</x:f>
        <x:v>0</x:v>
      </x:c>
    </x:row>
    <x:row r="8" ht="28" customHeight="1">
      <x:c r="A8" s="74" t="str">
        <x:v>MONDAY</x:v>
      </x:c>
      <x:c r="B8" s="74"/>
      <x:c r="C8" s="74"/>
      <x:c r="D8" s="74" t="str">
        <x:v>TUESDAY</x:v>
      </x:c>
      <x:c r="E8" s="74"/>
      <x:c r="F8" s="74"/>
      <x:c r="G8" s="74" t="str">
        <x:v>WEDNESDAY</x:v>
      </x:c>
      <x:c r="H8" s="74"/>
      <x:c r="I8" s="74"/>
      <x:c r="J8" s="74" t="str">
        <x:v>THURSDAY</x:v>
      </x:c>
      <x:c r="K8" s="74"/>
      <x:c r="L8" s="74"/>
      <x:c r="M8" s="74" t="str">
        <x:v>FRIDAY</x:v>
      </x:c>
      <x:c r="N8" s="74"/>
      <x:c r="O8" s="74"/>
      <x:c r="P8" s="74" t="str">
        <x:v>SATURDAY</x:v>
      </x:c>
      <x:c r="Q8" s="74"/>
      <x:c r="R8" s="74"/>
      <x:c r="S8" s="74" t="str">
        <x:v>SUNDAY</x:v>
      </x:c>
      <x:c r="T8" s="74"/>
      <x:c r="U8" s="74"/>
      <x:c r="W8" s="65" t="str">
        <x:v>A-002</x:v>
      </x:c>
      <x:c r="X8" s="65" t="str">
        <x:v>DEMO-001</x:v>
      </x:c>
      <x:c r="Y8" s="65" t="str">
        <x:v>Member sign-up booth</x:v>
      </x:c>
      <x:c r="Z8" s="69" t="n">
        <x:v>46327</x:v>
      </x:c>
      <x:c r="AA8" s="70" t="n">
        <x:v>0.5</x:v>
      </x:c>
      <x:c r="AB8" s="70" t="n">
        <x:v>0.5625</x:v>
      </x:c>
      <x:c r="AC8" s="65" t="str">
        <x:v>North entrance</x:v>
      </x:c>
      <x:c r="AD8" s="65" t="str">
        <x:v>Priya Kumar</x:v>
      </x:c>
      <x:c r="AE8" s="65"/>
      <x:c r="AF8" s="65" t="str">
        <x:v>LiveWorks</x:v>
      </x:c>
      <x:c r="AG8" s="65" t="str">
        <x:v>T-003</x:v>
      </x:c>
      <x:c r="AH8" s="65" t="str">
        <x:v>Planned</x:v>
      </x:c>
      <x:c r="AI8" s="72" t="str">
        <x:f>IF(W8="","",'Campaigns &amp; Budget'!$E$7&amp;IF('Campaigns &amp; Budget'!$F$7="","","; "&amp;'Campaigns &amp; Budget'!$F$7))</x:f>
        <x:v>Alex Tan; Jamie Lee; Priya Kumar</x:v>
      </x:c>
      <x:c r="AJ8" s="72" t="str">
        <x:f>IF(W8="","",IF(COUNTIFS($W$7:$W$405,W8)&gt;1,"Duplicate activation ID",IF(X8&lt;&gt;'Campaigns &amp; Budget'!$A$7,"Unknown campaign",IF(OR(ISBLANK(Z8),ISBLANK(AA8),ISBLANK(AB8),AD8=""),"Missing date / time / PIC",IF(AB8&lt;=AA8,"End must follow start",IF(OR(Z8&lt;'Campaigns &amp; Budget'!$C$7,Z8&gt;'Campaigns &amp; Budget'!$D$7),"Outside campaign dates",IF(AND(AG8&lt;&gt;"",COUNTIFS('Tasks &amp; Gantt'!$A$7:$A$155,AG8,'Tasks &amp; Gantt'!$B$7:$B$155,X8)&lt;&gt;1),"Task not in campaign","")))))))</x:f>
      </x:c>
      <x:c r="AL8" t="n">
        <x:f>IF(OR(W8="",AH8="Cancelled",ISBLANK(Z8),ISBLANK(AA8)),"",COUNTIFS($X$7:$X$405,X8,$Z$7:$Z$405,Z8,$AA$7:$AA$405,"&lt;"&amp;AA8,$AH$7:$AH$405,"&lt;&gt;Cancelled")+COUNTIFS($X$7:$X$405,X8,$Z$7:$Z$405,Z8,$AA$7:$AA$405,AA8,$W$7:$W$405,"&lt;="&amp;W8,$AH$7:$AH$405,"&lt;&gt;Cancelled"))</x:f>
        <x:v>2</x:v>
      </x:c>
      <x:c r="AM8" t="n">
        <x:f>IF(OR(W8="",X8&lt;&gt;$R$4),-1,IF(AL8="",-1,Z8*1000+AL8))</x:f>
        <x:v>46327002</x:v>
      </x:c>
      <x:c r="AP8" t="n">
        <x:f>IF(OR(A$9&lt;$D$4,A$9&gt;$K$4,A$9&lt;$D$5,A$9&gt;$K$5),0,IFERROR(MATCH(A$9*1000+($R$5+1),$AM$7:$AM$405,0),0))</x:f>
        <x:v>0</x:v>
      </x:c>
      <x:c r="AQ8" t="n">
        <x:f>IF(OR(D$9&lt;$D$4,D$9&gt;$K$4,D$9&lt;$D$5,D$9&gt;$K$5),0,IFERROR(MATCH(D$9*1000+($R$5+1),$AM$7:$AM$405,0),0))</x:f>
        <x:v>0</x:v>
      </x:c>
      <x:c r="AR8" t="n">
        <x:f>IF(OR(G$9&lt;$D$4,G$9&gt;$K$4,G$9&lt;$D$5,G$9&gt;$K$5),0,IFERROR(MATCH(G$9*1000+($R$5+1),$AM$7:$AM$405,0),0))</x:f>
        <x:v>0</x:v>
      </x:c>
      <x:c r="AS8" t="n">
        <x:f>IF(OR(J$9&lt;$D$4,J$9&gt;$K$4,J$9&lt;$D$5,J$9&gt;$K$5),0,IFERROR(MATCH(J$9*1000+($R$5+1),$AM$7:$AM$405,0),0))</x:f>
        <x:v>0</x:v>
      </x:c>
      <x:c r="AT8" t="n">
        <x:f>IF(OR(M$9&lt;$D$4,M$9&gt;$K$4,M$9&lt;$D$5,M$9&gt;$K$5),0,IFERROR(MATCH(M$9*1000+($R$5+1),$AM$7:$AM$405,0),0))</x:f>
        <x:v>0</x:v>
      </x:c>
      <x:c r="AU8" t="n">
        <x:f>IF(OR(P$9&lt;$D$4,P$9&gt;$K$4,P$9&lt;$D$5,P$9&gt;$K$5),0,IFERROR(MATCH(P$9*1000+($R$5+1),$AM$7:$AM$405,0),0))</x:f>
        <x:v>0</x:v>
      </x:c>
      <x:c r="AV8" t="n">
        <x:f>IF(OR(S$9&lt;$D$4,S$9&gt;$K$4,S$9&lt;$D$5,S$9&gt;$K$5),0,IFERROR(MATCH(S$9*1000+($R$5+1),$AM$7:$AM$405,0),0))</x:f>
        <x:v>0</x:v>
      </x:c>
    </x:row>
    <x:row r="9" ht="30" customHeight="1">
      <x:c r="A9" s="77" t="n">
        <x:f>$D$5-WEEKDAY($D$5,2)+1+0</x:f>
        <x:v>46314</x:v>
      </x:c>
      <x:c r="B9" s="77"/>
      <x:c r="C9" s="77"/>
      <x:c r="D9" s="77" t="n">
        <x:f>$D$5-WEEKDAY($D$5,2)+1+1</x:f>
        <x:v>46315</x:v>
      </x:c>
      <x:c r="E9" s="77"/>
      <x:c r="F9" s="77"/>
      <x:c r="G9" s="77" t="n">
        <x:f>$D$5-WEEKDAY($D$5,2)+1+2</x:f>
        <x:v>46316</x:v>
      </x:c>
      <x:c r="H9" s="77"/>
      <x:c r="I9" s="77"/>
      <x:c r="J9" s="77" t="n">
        <x:f>$D$5-WEEKDAY($D$5,2)+1+3</x:f>
        <x:v>46317</x:v>
      </x:c>
      <x:c r="K9" s="77"/>
      <x:c r="L9" s="77"/>
      <x:c r="M9" s="77" t="n">
        <x:f>$D$5-WEEKDAY($D$5,2)+1+4</x:f>
        <x:v>46318</x:v>
      </x:c>
      <x:c r="N9" s="77"/>
      <x:c r="O9" s="77"/>
      <x:c r="P9" s="77" t="n">
        <x:f>$D$5-WEEKDAY($D$5,2)+1+5</x:f>
        <x:v>46319</x:v>
      </x:c>
      <x:c r="Q9" s="77"/>
      <x:c r="R9" s="77"/>
      <x:c r="S9" s="77" t="n">
        <x:f>$D$5-WEEKDAY($D$5,2)+1+6</x:f>
        <x:v>46320</x:v>
      </x:c>
      <x:c r="T9" s="77"/>
      <x:c r="U9" s="77"/>
      <x:c r="W9" s="65" t="str">
        <x:v>A-003</x:v>
      </x:c>
      <x:c r="X9" s="65" t="str">
        <x:v>DEMO-001</x:v>
      </x:c>
      <x:c r="Y9" s="65" t="str">
        <x:v>Brand experience</x:v>
      </x:c>
      <x:c r="Z9" s="69" t="n">
        <x:v>46327</x:v>
      </x:c>
      <x:c r="AA9" s="70" t="n">
        <x:v>0.5833333333333334</x:v>
      </x:c>
      <x:c r="AB9" s="70" t="n">
        <x:v>0.6458333333333334</x:v>
      </x:c>
      <x:c r="AC9" s="65" t="str">
        <x:v>Level 1</x:v>
      </x:c>
      <x:c r="AD9" s="65" t="str">
        <x:v>Jamie Lee</x:v>
      </x:c>
      <x:c r="AE9" s="65"/>
      <x:c r="AF9" s="65" t="str">
        <x:v>LiveWorks</x:v>
      </x:c>
      <x:c r="AG9" s="65" t="str">
        <x:v>T-003</x:v>
      </x:c>
      <x:c r="AH9" s="65" t="str">
        <x:v>Planned</x:v>
      </x:c>
      <x:c r="AI9" s="72" t="str">
        <x:f>IF(W9="","",'Campaigns &amp; Budget'!$E$7&amp;IF('Campaigns &amp; Budget'!$F$7="","","; "&amp;'Campaigns &amp; Budget'!$F$7))</x:f>
        <x:v>Alex Tan; Jamie Lee; Priya Kumar</x:v>
      </x:c>
      <x:c r="AJ9" s="72" t="str">
        <x:f>IF(W9="","",IF(COUNTIFS($W$7:$W$405,W9)&gt;1,"Duplicate activation ID",IF(X9&lt;&gt;'Campaigns &amp; Budget'!$A$7,"Unknown campaign",IF(OR(ISBLANK(Z9),ISBLANK(AA9),ISBLANK(AB9),AD9=""),"Missing date / time / PIC",IF(AB9&lt;=AA9,"End must follow start",IF(OR(Z9&lt;'Campaigns &amp; Budget'!$C$7,Z9&gt;'Campaigns &amp; Budget'!$D$7),"Outside campaign dates",IF(AND(AG9&lt;&gt;"",COUNTIFS('Tasks &amp; Gantt'!$A$7:$A$155,AG9,'Tasks &amp; Gantt'!$B$7:$B$155,X9)&lt;&gt;1),"Task not in campaign","")))))))</x:f>
      </x:c>
      <x:c r="AL9" t="n">
        <x:f>IF(OR(W9="",AH9="Cancelled",ISBLANK(Z9),ISBLANK(AA9)),"",COUNTIFS($X$7:$X$405,X9,$Z$7:$Z$405,Z9,$AA$7:$AA$405,"&lt;"&amp;AA9,$AH$7:$AH$405,"&lt;&gt;Cancelled")+COUNTIFS($X$7:$X$405,X9,$Z$7:$Z$405,Z9,$AA$7:$AA$405,AA9,$W$7:$W$405,"&lt;="&amp;W9,$AH$7:$AH$405,"&lt;&gt;Cancelled"))</x:f>
        <x:v>3</x:v>
      </x:c>
      <x:c r="AM9" t="n">
        <x:f>IF(OR(W9="",X9&lt;&gt;$R$4),-1,IF(AL9="",-1,Z9*1000+AL9))</x:f>
        <x:v>46327003</x:v>
      </x:c>
      <x:c r="AP9" t="n">
        <x:f>IF(OR(A$9&lt;$D$4,A$9&gt;$K$4,A$9&lt;$D$5,A$9&gt;$K$5),0,IFERROR(MATCH(A$9*1000+($R$5+2),$AM$7:$AM$405,0),0))</x:f>
        <x:v>0</x:v>
      </x:c>
      <x:c r="AQ9" t="n">
        <x:f>IF(OR(D$9&lt;$D$4,D$9&gt;$K$4,D$9&lt;$D$5,D$9&gt;$K$5),0,IFERROR(MATCH(D$9*1000+($R$5+2),$AM$7:$AM$405,0),0))</x:f>
        <x:v>0</x:v>
      </x:c>
      <x:c r="AR9" t="n">
        <x:f>IF(OR(G$9&lt;$D$4,G$9&gt;$K$4,G$9&lt;$D$5,G$9&gt;$K$5),0,IFERROR(MATCH(G$9*1000+($R$5+2),$AM$7:$AM$405,0),0))</x:f>
        <x:v>0</x:v>
      </x:c>
      <x:c r="AS9" t="n">
        <x:f>IF(OR(J$9&lt;$D$4,J$9&gt;$K$4,J$9&lt;$D$5,J$9&gt;$K$5),0,IFERROR(MATCH(J$9*1000+($R$5+2),$AM$7:$AM$405,0),0))</x:f>
        <x:v>0</x:v>
      </x:c>
      <x:c r="AT9" t="n">
        <x:f>IF(OR(M$9&lt;$D$4,M$9&gt;$K$4,M$9&lt;$D$5,M$9&gt;$K$5),0,IFERROR(MATCH(M$9*1000+($R$5+2),$AM$7:$AM$405,0),0))</x:f>
        <x:v>0</x:v>
      </x:c>
      <x:c r="AU9" t="n">
        <x:f>IF(OR(P$9&lt;$D$4,P$9&gt;$K$4,P$9&lt;$D$5,P$9&gt;$K$5),0,IFERROR(MATCH(P$9*1000+($R$5+2),$AM$7:$AM$405,0),0))</x:f>
        <x:v>0</x:v>
      </x:c>
      <x:c r="AV9" t="n">
        <x:f>IF(OR(S$9&lt;$D$4,S$9&gt;$K$4,S$9&lt;$D$5,S$9&gt;$K$5),0,IFERROR(MATCH(S$9*1000+($R$5+2),$AM$7:$AM$405,0),0))</x:f>
        <x:v>0</x:v>
      </x:c>
    </x:row>
    <x:row r="10" ht="72" customHeight="1">
      <x:c r="A10" s="81" t="str">
        <x:f>IF($AP$7=0,"",TEXT(INDEX($AA$7:$AA$405,$AP$7),"hh:mm")&amp;"–"&amp;TEXT(INDEX($AB$7:$AB$405,$AP$7),"hh:mm")&amp;CHAR(10)&amp;INDEX($Y$7:$Y$405,$AP$7)&amp;CHAR(10)&amp;INDEX($AC$7:$AC$405,$AP$7)&amp;CHAR(10)&amp;INDEX($AD$7:$AD$405,$AP$7)&amp;IF(INDEX($AE$7:$AE$405,$AP$7)="","","; "&amp;INDEX($AE$7:$AE$405,$AP$7))&amp;IF(INDEX($AF$7:$AF$405,$AP$7)="","",CHAR(10)&amp;INDEX($AF$7:$AF$405,$AP$7)))</x:f>
      </x:c>
      <x:c r="B10" s="81"/>
      <x:c r="C10" s="81"/>
      <x:c r="D10" s="81" t="str">
        <x:f>IF($AQ$7=0,"",TEXT(INDEX($AA$7:$AA$405,$AQ$7),"hh:mm")&amp;"–"&amp;TEXT(INDEX($AB$7:$AB$405,$AQ$7),"hh:mm")&amp;CHAR(10)&amp;INDEX($Y$7:$Y$405,$AQ$7)&amp;CHAR(10)&amp;INDEX($AC$7:$AC$405,$AQ$7)&amp;CHAR(10)&amp;INDEX($AD$7:$AD$405,$AQ$7)&amp;IF(INDEX($AE$7:$AE$405,$AQ$7)="","","; "&amp;INDEX($AE$7:$AE$405,$AQ$7))&amp;IF(INDEX($AF$7:$AF$405,$AQ$7)="","",CHAR(10)&amp;INDEX($AF$7:$AF$405,$AQ$7)))</x:f>
      </x:c>
      <x:c r="E10" s="81"/>
      <x:c r="F10" s="81"/>
      <x:c r="G10" s="81" t="str">
        <x:f>IF($AR$7=0,"",TEXT(INDEX($AA$7:$AA$405,$AR$7),"hh:mm")&amp;"–"&amp;TEXT(INDEX($AB$7:$AB$405,$AR$7),"hh:mm")&amp;CHAR(10)&amp;INDEX($Y$7:$Y$405,$AR$7)&amp;CHAR(10)&amp;INDEX($AC$7:$AC$405,$AR$7)&amp;CHAR(10)&amp;INDEX($AD$7:$AD$405,$AR$7)&amp;IF(INDEX($AE$7:$AE$405,$AR$7)="","","; "&amp;INDEX($AE$7:$AE$405,$AR$7))&amp;IF(INDEX($AF$7:$AF$405,$AR$7)="","",CHAR(10)&amp;INDEX($AF$7:$AF$405,$AR$7)))</x:f>
      </x:c>
      <x:c r="H10" s="81"/>
      <x:c r="I10" s="81"/>
      <x:c r="J10" s="81" t="str">
        <x:f>IF($AS$7=0,"",TEXT(INDEX($AA$7:$AA$405,$AS$7),"hh:mm")&amp;"–"&amp;TEXT(INDEX($AB$7:$AB$405,$AS$7),"hh:mm")&amp;CHAR(10)&amp;INDEX($Y$7:$Y$405,$AS$7)&amp;CHAR(10)&amp;INDEX($AC$7:$AC$405,$AS$7)&amp;CHAR(10)&amp;INDEX($AD$7:$AD$405,$AS$7)&amp;IF(INDEX($AE$7:$AE$405,$AS$7)="","","; "&amp;INDEX($AE$7:$AE$405,$AS$7))&amp;IF(INDEX($AF$7:$AF$405,$AS$7)="","",CHAR(10)&amp;INDEX($AF$7:$AF$405,$AS$7)))</x:f>
      </x:c>
      <x:c r="K10" s="81"/>
      <x:c r="L10" s="81"/>
      <x:c r="M10" s="81" t="str">
        <x:f>IF($AT$7=0,"",TEXT(INDEX($AA$7:$AA$405,$AT$7),"hh:mm")&amp;"–"&amp;TEXT(INDEX($AB$7:$AB$405,$AT$7),"hh:mm")&amp;CHAR(10)&amp;INDEX($Y$7:$Y$405,$AT$7)&amp;CHAR(10)&amp;INDEX($AC$7:$AC$405,$AT$7)&amp;CHAR(10)&amp;INDEX($AD$7:$AD$405,$AT$7)&amp;IF(INDEX($AE$7:$AE$405,$AT$7)="","","; "&amp;INDEX($AE$7:$AE$405,$AT$7))&amp;IF(INDEX($AF$7:$AF$405,$AT$7)="","",CHAR(10)&amp;INDEX($AF$7:$AF$405,$AT$7)))</x:f>
      </x:c>
      <x:c r="N10" s="81"/>
      <x:c r="O10" s="81"/>
      <x:c r="P10" s="81" t="str">
        <x:f>IF($AU$7=0,"",TEXT(INDEX($AA$7:$AA$405,$AU$7),"hh:mm")&amp;"–"&amp;TEXT(INDEX($AB$7:$AB$405,$AU$7),"hh:mm")&amp;CHAR(10)&amp;INDEX($Y$7:$Y$405,$AU$7)&amp;CHAR(10)&amp;INDEX($AC$7:$AC$405,$AU$7)&amp;CHAR(10)&amp;INDEX($AD$7:$AD$405,$AU$7)&amp;IF(INDEX($AE$7:$AE$405,$AU$7)="","","; "&amp;INDEX($AE$7:$AE$405,$AU$7))&amp;IF(INDEX($AF$7:$AF$405,$AU$7)="","",CHAR(10)&amp;INDEX($AF$7:$AF$405,$AU$7)))</x:f>
      </x:c>
      <x:c r="Q10" s="81"/>
      <x:c r="R10" s="81"/>
      <x:c r="S10" s="81" t="str">
        <x:f>IF($AV$7=0,"",TEXT(INDEX($AA$7:$AA$405,$AV$7),"hh:mm")&amp;"–"&amp;TEXT(INDEX($AB$7:$AB$405,$AV$7),"hh:mm")&amp;CHAR(10)&amp;INDEX($Y$7:$Y$405,$AV$7)&amp;CHAR(10)&amp;INDEX($AC$7:$AC$405,$AV$7)&amp;CHAR(10)&amp;INDEX($AD$7:$AD$405,$AV$7)&amp;IF(INDEX($AE$7:$AE$405,$AV$7)="","","; "&amp;INDEX($AE$7:$AE$405,$AV$7))&amp;IF(INDEX($AF$7:$AF$405,$AV$7)="","",CHAR(10)&amp;INDEX($AF$7:$AF$405,$AV$7)))</x:f>
      </x:c>
      <x:c r="T10" s="81"/>
      <x:c r="U10" s="81"/>
      <x:c r="W10" s="65" t="str">
        <x:v>A-004</x:v>
      </x:c>
      <x:c r="X10" s="65" t="str">
        <x:v>DEMO-001</x:v>
      </x:c>
      <x:c r="Y10" s="65" t="str">
        <x:v>Reward counter</x:v>
      </x:c>
      <x:c r="Z10" s="69" t="n">
        <x:v>46328</x:v>
      </x:c>
      <x:c r="AA10" s="70" t="n">
        <x:v>0.4166666666666667</x:v>
      </x:c>
      <x:c r="AB10" s="70" t="n">
        <x:v>0.4791666666666667</x:v>
      </x:c>
      <x:c r="AC10" s="65" t="str">
        <x:v>Main atrium</x:v>
      </x:c>
      <x:c r="AD10" s="65" t="str">
        <x:v>Jamie Lee</x:v>
      </x:c>
      <x:c r="AE10" s="65" t="str">
        <x:v>Alex Tan</x:v>
      </x:c>
      <x:c r="AF10" s="65" t="str">
        <x:v>LiveWorks</x:v>
      </x:c>
      <x:c r="AG10" s="65" t="str">
        <x:v>T-003</x:v>
      </x:c>
      <x:c r="AH10" s="65" t="str">
        <x:v>Planned</x:v>
      </x:c>
      <x:c r="AI10" s="72" t="str">
        <x:f>IF(W10="","",'Campaigns &amp; Budget'!$E$7&amp;IF('Campaigns &amp; Budget'!$F$7="","","; "&amp;'Campaigns &amp; Budget'!$F$7))</x:f>
        <x:v>Alex Tan; Jamie Lee; Priya Kumar</x:v>
      </x:c>
      <x:c r="AJ10" s="72" t="str">
        <x:f>IF(W10="","",IF(COUNTIFS($W$7:$W$405,W10)&gt;1,"Duplicate activation ID",IF(X10&lt;&gt;'Campaigns &amp; Budget'!$A$7,"Unknown campaign",IF(OR(ISBLANK(Z10),ISBLANK(AA10),ISBLANK(AB10),AD10=""),"Missing date / time / PIC",IF(AB10&lt;=AA10,"End must follow start",IF(OR(Z10&lt;'Campaigns &amp; Budget'!$C$7,Z10&gt;'Campaigns &amp; Budget'!$D$7),"Outside campaign dates",IF(AND(AG10&lt;&gt;"",COUNTIFS('Tasks &amp; Gantt'!$A$7:$A$155,AG10,'Tasks &amp; Gantt'!$B$7:$B$155,X10)&lt;&gt;1),"Task not in campaign","")))))))</x:f>
      </x:c>
      <x:c r="AL10" t="n">
        <x:f>IF(OR(W10="",AH10="Cancelled",ISBLANK(Z10),ISBLANK(AA10)),"",COUNTIFS($X$7:$X$405,X10,$Z$7:$Z$405,Z10,$AA$7:$AA$405,"&lt;"&amp;AA10,$AH$7:$AH$405,"&lt;&gt;Cancelled")+COUNTIFS($X$7:$X$405,X10,$Z$7:$Z$405,Z10,$AA$7:$AA$405,AA10,$W$7:$W$405,"&lt;="&amp;W10,$AH$7:$AH$405,"&lt;&gt;Cancelled"))</x:f>
        <x:v>1</x:v>
      </x:c>
      <x:c r="AM10" t="n">
        <x:f>IF(OR(W10="",X10&lt;&gt;$R$4),-1,IF(AL10="",-1,Z10*1000+AL10))</x:f>
        <x:v>46328001</x:v>
      </x:c>
      <x:c r="AP10" t="n">
        <x:f>IF(OR(A$9&lt;$D$4,A$9&gt;$K$4,A$9&lt;$D$5,A$9&gt;$K$5),0,IFERROR(MATCH(A$9*1000+($R$5+3),$AM$7:$AM$405,0),0))</x:f>
        <x:v>0</x:v>
      </x:c>
      <x:c r="AQ10" t="n">
        <x:f>IF(OR(D$9&lt;$D$4,D$9&gt;$K$4,D$9&lt;$D$5,D$9&gt;$K$5),0,IFERROR(MATCH(D$9*1000+($R$5+3),$AM$7:$AM$405,0),0))</x:f>
        <x:v>0</x:v>
      </x:c>
      <x:c r="AR10" t="n">
        <x:f>IF(OR(G$9&lt;$D$4,G$9&gt;$K$4,G$9&lt;$D$5,G$9&gt;$K$5),0,IFERROR(MATCH(G$9*1000+($R$5+3),$AM$7:$AM$405,0),0))</x:f>
        <x:v>0</x:v>
      </x:c>
      <x:c r="AS10" t="n">
        <x:f>IF(OR(J$9&lt;$D$4,J$9&gt;$K$4,J$9&lt;$D$5,J$9&gt;$K$5),0,IFERROR(MATCH(J$9*1000+($R$5+3),$AM$7:$AM$405,0),0))</x:f>
        <x:v>0</x:v>
      </x:c>
      <x:c r="AT10" t="n">
        <x:f>IF(OR(M$9&lt;$D$4,M$9&gt;$K$4,M$9&lt;$D$5,M$9&gt;$K$5),0,IFERROR(MATCH(M$9*1000+($R$5+3),$AM$7:$AM$405,0),0))</x:f>
        <x:v>0</x:v>
      </x:c>
      <x:c r="AU10" t="n">
        <x:f>IF(OR(P$9&lt;$D$4,P$9&gt;$K$4,P$9&lt;$D$5,P$9&gt;$K$5),0,IFERROR(MATCH(P$9*1000+($R$5+3),$AM$7:$AM$405,0),0))</x:f>
        <x:v>0</x:v>
      </x:c>
      <x:c r="AV10" t="n">
        <x:f>IF(OR(S$9&lt;$D$4,S$9&gt;$K$4,S$9&lt;$D$5,S$9&gt;$K$5),0,IFERROR(MATCH(S$9*1000+($R$5+3),$AM$7:$AM$405,0),0))</x:f>
        <x:v>0</x:v>
      </x:c>
    </x:row>
    <x:row r="11" ht="72" customHeight="1">
      <x:c r="A11" s="81" t="str">
        <x:f>IF($AP$8=0,"",TEXT(INDEX($AA$7:$AA$405,$AP$8),"hh:mm")&amp;"–"&amp;TEXT(INDEX($AB$7:$AB$405,$AP$8),"hh:mm")&amp;CHAR(10)&amp;INDEX($Y$7:$Y$405,$AP$8)&amp;CHAR(10)&amp;INDEX($AC$7:$AC$405,$AP$8)&amp;CHAR(10)&amp;INDEX($AD$7:$AD$405,$AP$8)&amp;IF(INDEX($AE$7:$AE$405,$AP$8)="","","; "&amp;INDEX($AE$7:$AE$405,$AP$8))&amp;IF(INDEX($AF$7:$AF$405,$AP$8)="","",CHAR(10)&amp;INDEX($AF$7:$AF$405,$AP$8)))</x:f>
      </x:c>
      <x:c r="B11" s="81"/>
      <x:c r="C11" s="81"/>
      <x:c r="D11" s="81" t="str">
        <x:f>IF($AQ$8=0,"",TEXT(INDEX($AA$7:$AA$405,$AQ$8),"hh:mm")&amp;"–"&amp;TEXT(INDEX($AB$7:$AB$405,$AQ$8),"hh:mm")&amp;CHAR(10)&amp;INDEX($Y$7:$Y$405,$AQ$8)&amp;CHAR(10)&amp;INDEX($AC$7:$AC$405,$AQ$8)&amp;CHAR(10)&amp;INDEX($AD$7:$AD$405,$AQ$8)&amp;IF(INDEX($AE$7:$AE$405,$AQ$8)="","","; "&amp;INDEX($AE$7:$AE$405,$AQ$8))&amp;IF(INDEX($AF$7:$AF$405,$AQ$8)="","",CHAR(10)&amp;INDEX($AF$7:$AF$405,$AQ$8)))</x:f>
      </x:c>
      <x:c r="E11" s="81"/>
      <x:c r="F11" s="81"/>
      <x:c r="G11" s="81" t="str">
        <x:f>IF($AR$8=0,"",TEXT(INDEX($AA$7:$AA$405,$AR$8),"hh:mm")&amp;"–"&amp;TEXT(INDEX($AB$7:$AB$405,$AR$8),"hh:mm")&amp;CHAR(10)&amp;INDEX($Y$7:$Y$405,$AR$8)&amp;CHAR(10)&amp;INDEX($AC$7:$AC$405,$AR$8)&amp;CHAR(10)&amp;INDEX($AD$7:$AD$405,$AR$8)&amp;IF(INDEX($AE$7:$AE$405,$AR$8)="","","; "&amp;INDEX($AE$7:$AE$405,$AR$8))&amp;IF(INDEX($AF$7:$AF$405,$AR$8)="","",CHAR(10)&amp;INDEX($AF$7:$AF$405,$AR$8)))</x:f>
      </x:c>
      <x:c r="H11" s="81"/>
      <x:c r="I11" s="81"/>
      <x:c r="J11" s="81" t="str">
        <x:f>IF($AS$8=0,"",TEXT(INDEX($AA$7:$AA$405,$AS$8),"hh:mm")&amp;"–"&amp;TEXT(INDEX($AB$7:$AB$405,$AS$8),"hh:mm")&amp;CHAR(10)&amp;INDEX($Y$7:$Y$405,$AS$8)&amp;CHAR(10)&amp;INDEX($AC$7:$AC$405,$AS$8)&amp;CHAR(10)&amp;INDEX($AD$7:$AD$405,$AS$8)&amp;IF(INDEX($AE$7:$AE$405,$AS$8)="","","; "&amp;INDEX($AE$7:$AE$405,$AS$8))&amp;IF(INDEX($AF$7:$AF$405,$AS$8)="","",CHAR(10)&amp;INDEX($AF$7:$AF$405,$AS$8)))</x:f>
      </x:c>
      <x:c r="K11" s="81"/>
      <x:c r="L11" s="81"/>
      <x:c r="M11" s="81" t="str">
        <x:f>IF($AT$8=0,"",TEXT(INDEX($AA$7:$AA$405,$AT$8),"hh:mm")&amp;"–"&amp;TEXT(INDEX($AB$7:$AB$405,$AT$8),"hh:mm")&amp;CHAR(10)&amp;INDEX($Y$7:$Y$405,$AT$8)&amp;CHAR(10)&amp;INDEX($AC$7:$AC$405,$AT$8)&amp;CHAR(10)&amp;INDEX($AD$7:$AD$405,$AT$8)&amp;IF(INDEX($AE$7:$AE$405,$AT$8)="","","; "&amp;INDEX($AE$7:$AE$405,$AT$8))&amp;IF(INDEX($AF$7:$AF$405,$AT$8)="","",CHAR(10)&amp;INDEX($AF$7:$AF$405,$AT$8)))</x:f>
      </x:c>
      <x:c r="N11" s="81"/>
      <x:c r="O11" s="81"/>
      <x:c r="P11" s="81" t="str">
        <x:f>IF($AU$8=0,"",TEXT(INDEX($AA$7:$AA$405,$AU$8),"hh:mm")&amp;"–"&amp;TEXT(INDEX($AB$7:$AB$405,$AU$8),"hh:mm")&amp;CHAR(10)&amp;INDEX($Y$7:$Y$405,$AU$8)&amp;CHAR(10)&amp;INDEX($AC$7:$AC$405,$AU$8)&amp;CHAR(10)&amp;INDEX($AD$7:$AD$405,$AU$8)&amp;IF(INDEX($AE$7:$AE$405,$AU$8)="","","; "&amp;INDEX($AE$7:$AE$405,$AU$8))&amp;IF(INDEX($AF$7:$AF$405,$AU$8)="","",CHAR(10)&amp;INDEX($AF$7:$AF$405,$AU$8)))</x:f>
      </x:c>
      <x:c r="Q11" s="81"/>
      <x:c r="R11" s="81"/>
      <x:c r="S11" s="81" t="str">
        <x:f>IF($AV$8=0,"",TEXT(INDEX($AA$7:$AA$405,$AV$8),"hh:mm")&amp;"–"&amp;TEXT(INDEX($AB$7:$AB$405,$AV$8),"hh:mm")&amp;CHAR(10)&amp;INDEX($Y$7:$Y$405,$AV$8)&amp;CHAR(10)&amp;INDEX($AC$7:$AC$405,$AV$8)&amp;CHAR(10)&amp;INDEX($AD$7:$AD$405,$AV$8)&amp;IF(INDEX($AE$7:$AE$405,$AV$8)="","","; "&amp;INDEX($AE$7:$AE$405,$AV$8))&amp;IF(INDEX($AF$7:$AF$405,$AV$8)="","",CHAR(10)&amp;INDEX($AF$7:$AF$405,$AV$8)))</x:f>
      </x:c>
      <x:c r="T11" s="81"/>
      <x:c r="U11" s="81"/>
      <x:c r="W11" s="65" t="str">
        <x:v>A-005</x:v>
      </x:c>
      <x:c r="X11" s="65" t="str">
        <x:v>DEMO-001</x:v>
      </x:c>
      <x:c r="Y11" s="65" t="str">
        <x:v>Member sign-up booth</x:v>
      </x:c>
      <x:c r="Z11" s="69" t="n">
        <x:v>46328</x:v>
      </x:c>
      <x:c r="AA11" s="70" t="n">
        <x:v>0.5</x:v>
      </x:c>
      <x:c r="AB11" s="70" t="n">
        <x:v>0.5625</x:v>
      </x:c>
      <x:c r="AC11" s="65" t="str">
        <x:v>North entrance</x:v>
      </x:c>
      <x:c r="AD11" s="65" t="str">
        <x:v>Priya Kumar</x:v>
      </x:c>
      <x:c r="AE11" s="65"/>
      <x:c r="AF11" s="65" t="str">
        <x:v>LiveWorks</x:v>
      </x:c>
      <x:c r="AG11" s="65" t="str">
        <x:v>T-003</x:v>
      </x:c>
      <x:c r="AH11" s="65" t="str">
        <x:v>Planned</x:v>
      </x:c>
      <x:c r="AI11" s="72" t="str">
        <x:f>IF(W11="","",'Campaigns &amp; Budget'!$E$7&amp;IF('Campaigns &amp; Budget'!$F$7="","","; "&amp;'Campaigns &amp; Budget'!$F$7))</x:f>
        <x:v>Alex Tan; Jamie Lee; Priya Kumar</x:v>
      </x:c>
      <x:c r="AJ11" s="72" t="str">
        <x:f>IF(W11="","",IF(COUNTIFS($W$7:$W$405,W11)&gt;1,"Duplicate activation ID",IF(X11&lt;&gt;'Campaigns &amp; Budget'!$A$7,"Unknown campaign",IF(OR(ISBLANK(Z11),ISBLANK(AA11),ISBLANK(AB11),AD11=""),"Missing date / time / PIC",IF(AB11&lt;=AA11,"End must follow start",IF(OR(Z11&lt;'Campaigns &amp; Budget'!$C$7,Z11&gt;'Campaigns &amp; Budget'!$D$7),"Outside campaign dates",IF(AND(AG11&lt;&gt;"",COUNTIFS('Tasks &amp; Gantt'!$A$7:$A$155,AG11,'Tasks &amp; Gantt'!$B$7:$B$155,X11)&lt;&gt;1),"Task not in campaign","")))))))</x:f>
      </x:c>
      <x:c r="AL11" t="n">
        <x:f>IF(OR(W11="",AH11="Cancelled",ISBLANK(Z11),ISBLANK(AA11)),"",COUNTIFS($X$7:$X$405,X11,$Z$7:$Z$405,Z11,$AA$7:$AA$405,"&lt;"&amp;AA11,$AH$7:$AH$405,"&lt;&gt;Cancelled")+COUNTIFS($X$7:$X$405,X11,$Z$7:$Z$405,Z11,$AA$7:$AA$405,AA11,$W$7:$W$405,"&lt;="&amp;W11,$AH$7:$AH$405,"&lt;&gt;Cancelled"))</x:f>
        <x:v>2</x:v>
      </x:c>
      <x:c r="AM11" t="n">
        <x:f>IF(OR(W11="",X11&lt;&gt;$R$4),-1,IF(AL11="",-1,Z11*1000+AL11))</x:f>
        <x:v>46328002</x:v>
      </x:c>
      <x:c r="AP11" t="n">
        <x:f>IF(OR(A$9&lt;$D$4,A$9&gt;$K$4,A$9&lt;$D$5,A$9&gt;$K$5),0,IFERROR(MATCH(A$9*1000+($R$5+4),$AM$7:$AM$405,0),0))</x:f>
        <x:v>0</x:v>
      </x:c>
      <x:c r="AQ11" t="n">
        <x:f>IF(OR(D$9&lt;$D$4,D$9&gt;$K$4,D$9&lt;$D$5,D$9&gt;$K$5),0,IFERROR(MATCH(D$9*1000+($R$5+4),$AM$7:$AM$405,0),0))</x:f>
        <x:v>0</x:v>
      </x:c>
      <x:c r="AR11" t="n">
        <x:f>IF(OR(G$9&lt;$D$4,G$9&gt;$K$4,G$9&lt;$D$5,G$9&gt;$K$5),0,IFERROR(MATCH(G$9*1000+($R$5+4),$AM$7:$AM$405,0),0))</x:f>
        <x:v>0</x:v>
      </x:c>
      <x:c r="AS11" t="n">
        <x:f>IF(OR(J$9&lt;$D$4,J$9&gt;$K$4,J$9&lt;$D$5,J$9&gt;$K$5),0,IFERROR(MATCH(J$9*1000+($R$5+4),$AM$7:$AM$405,0),0))</x:f>
        <x:v>0</x:v>
      </x:c>
      <x:c r="AT11" t="n">
        <x:f>IF(OR(M$9&lt;$D$4,M$9&gt;$K$4,M$9&lt;$D$5,M$9&gt;$K$5),0,IFERROR(MATCH(M$9*1000+($R$5+4),$AM$7:$AM$405,0),0))</x:f>
        <x:v>0</x:v>
      </x:c>
      <x:c r="AU11" t="n">
        <x:f>IF(OR(P$9&lt;$D$4,P$9&gt;$K$4,P$9&lt;$D$5,P$9&gt;$K$5),0,IFERROR(MATCH(P$9*1000+($R$5+4),$AM$7:$AM$405,0),0))</x:f>
        <x:v>0</x:v>
      </x:c>
      <x:c r="AV11" t="n">
        <x:f>IF(OR(S$9&lt;$D$4,S$9&gt;$K$4,S$9&lt;$D$5,S$9&gt;$K$5),0,IFERROR(MATCH(S$9*1000+($R$5+4),$AM$7:$AM$405,0),0))</x:f>
        <x:v>0</x:v>
      </x:c>
    </x:row>
    <x:row r="12" ht="72" customHeight="1">
      <x:c r="A12" s="81" t="str">
        <x:f>IF($AP$9=0,"",TEXT(INDEX($AA$7:$AA$405,$AP$9),"hh:mm")&amp;"–"&amp;TEXT(INDEX($AB$7:$AB$405,$AP$9),"hh:mm")&amp;CHAR(10)&amp;INDEX($Y$7:$Y$405,$AP$9)&amp;CHAR(10)&amp;INDEX($AC$7:$AC$405,$AP$9)&amp;CHAR(10)&amp;INDEX($AD$7:$AD$405,$AP$9)&amp;IF(INDEX($AE$7:$AE$405,$AP$9)="","","; "&amp;INDEX($AE$7:$AE$405,$AP$9))&amp;IF(INDEX($AF$7:$AF$405,$AP$9)="","",CHAR(10)&amp;INDEX($AF$7:$AF$405,$AP$9)))</x:f>
      </x:c>
      <x:c r="B12" s="81"/>
      <x:c r="C12" s="81"/>
      <x:c r="D12" s="81" t="str">
        <x:f>IF($AQ$9=0,"",TEXT(INDEX($AA$7:$AA$405,$AQ$9),"hh:mm")&amp;"–"&amp;TEXT(INDEX($AB$7:$AB$405,$AQ$9),"hh:mm")&amp;CHAR(10)&amp;INDEX($Y$7:$Y$405,$AQ$9)&amp;CHAR(10)&amp;INDEX($AC$7:$AC$405,$AQ$9)&amp;CHAR(10)&amp;INDEX($AD$7:$AD$405,$AQ$9)&amp;IF(INDEX($AE$7:$AE$405,$AQ$9)="","","; "&amp;INDEX($AE$7:$AE$405,$AQ$9))&amp;IF(INDEX($AF$7:$AF$405,$AQ$9)="","",CHAR(10)&amp;INDEX($AF$7:$AF$405,$AQ$9)))</x:f>
      </x:c>
      <x:c r="E12" s="81"/>
      <x:c r="F12" s="81"/>
      <x:c r="G12" s="81" t="str">
        <x:f>IF($AR$9=0,"",TEXT(INDEX($AA$7:$AA$405,$AR$9),"hh:mm")&amp;"–"&amp;TEXT(INDEX($AB$7:$AB$405,$AR$9),"hh:mm")&amp;CHAR(10)&amp;INDEX($Y$7:$Y$405,$AR$9)&amp;CHAR(10)&amp;INDEX($AC$7:$AC$405,$AR$9)&amp;CHAR(10)&amp;INDEX($AD$7:$AD$405,$AR$9)&amp;IF(INDEX($AE$7:$AE$405,$AR$9)="","","; "&amp;INDEX($AE$7:$AE$405,$AR$9))&amp;IF(INDEX($AF$7:$AF$405,$AR$9)="","",CHAR(10)&amp;INDEX($AF$7:$AF$405,$AR$9)))</x:f>
      </x:c>
      <x:c r="H12" s="81"/>
      <x:c r="I12" s="81"/>
      <x:c r="J12" s="81" t="str">
        <x:f>IF($AS$9=0,"",TEXT(INDEX($AA$7:$AA$405,$AS$9),"hh:mm")&amp;"–"&amp;TEXT(INDEX($AB$7:$AB$405,$AS$9),"hh:mm")&amp;CHAR(10)&amp;INDEX($Y$7:$Y$405,$AS$9)&amp;CHAR(10)&amp;INDEX($AC$7:$AC$405,$AS$9)&amp;CHAR(10)&amp;INDEX($AD$7:$AD$405,$AS$9)&amp;IF(INDEX($AE$7:$AE$405,$AS$9)="","","; "&amp;INDEX($AE$7:$AE$405,$AS$9))&amp;IF(INDEX($AF$7:$AF$405,$AS$9)="","",CHAR(10)&amp;INDEX($AF$7:$AF$405,$AS$9)))</x:f>
      </x:c>
      <x:c r="K12" s="81"/>
      <x:c r="L12" s="81"/>
      <x:c r="M12" s="81" t="str">
        <x:f>IF($AT$9=0,"",TEXT(INDEX($AA$7:$AA$405,$AT$9),"hh:mm")&amp;"–"&amp;TEXT(INDEX($AB$7:$AB$405,$AT$9),"hh:mm")&amp;CHAR(10)&amp;INDEX($Y$7:$Y$405,$AT$9)&amp;CHAR(10)&amp;INDEX($AC$7:$AC$405,$AT$9)&amp;CHAR(10)&amp;INDEX($AD$7:$AD$405,$AT$9)&amp;IF(INDEX($AE$7:$AE$405,$AT$9)="","","; "&amp;INDEX($AE$7:$AE$405,$AT$9))&amp;IF(INDEX($AF$7:$AF$405,$AT$9)="","",CHAR(10)&amp;INDEX($AF$7:$AF$405,$AT$9)))</x:f>
      </x:c>
      <x:c r="N12" s="81"/>
      <x:c r="O12" s="81"/>
      <x:c r="P12" s="81" t="str">
        <x:f>IF($AU$9=0,"",TEXT(INDEX($AA$7:$AA$405,$AU$9),"hh:mm")&amp;"–"&amp;TEXT(INDEX($AB$7:$AB$405,$AU$9),"hh:mm")&amp;CHAR(10)&amp;INDEX($Y$7:$Y$405,$AU$9)&amp;CHAR(10)&amp;INDEX($AC$7:$AC$405,$AU$9)&amp;CHAR(10)&amp;INDEX($AD$7:$AD$405,$AU$9)&amp;IF(INDEX($AE$7:$AE$405,$AU$9)="","","; "&amp;INDEX($AE$7:$AE$405,$AU$9))&amp;IF(INDEX($AF$7:$AF$405,$AU$9)="","",CHAR(10)&amp;INDEX($AF$7:$AF$405,$AU$9)))</x:f>
      </x:c>
      <x:c r="Q12" s="81"/>
      <x:c r="R12" s="81"/>
      <x:c r="S12" s="81" t="str">
        <x:f>IF($AV$9=0,"",TEXT(INDEX($AA$7:$AA$405,$AV$9),"hh:mm")&amp;"–"&amp;TEXT(INDEX($AB$7:$AB$405,$AV$9),"hh:mm")&amp;CHAR(10)&amp;INDEX($Y$7:$Y$405,$AV$9)&amp;CHAR(10)&amp;INDEX($AC$7:$AC$405,$AV$9)&amp;CHAR(10)&amp;INDEX($AD$7:$AD$405,$AV$9)&amp;IF(INDEX($AE$7:$AE$405,$AV$9)="","","; "&amp;INDEX($AE$7:$AE$405,$AV$9))&amp;IF(INDEX($AF$7:$AF$405,$AV$9)="","",CHAR(10)&amp;INDEX($AF$7:$AF$405,$AV$9)))</x:f>
      </x:c>
      <x:c r="T12" s="81"/>
      <x:c r="U12" s="81"/>
      <x:c r="W12" s="65" t="str">
        <x:v>A-006</x:v>
      </x:c>
      <x:c r="X12" s="65" t="str">
        <x:v>DEMO-001</x:v>
      </x:c>
      <x:c r="Y12" s="65" t="str">
        <x:v>Brand experience</x:v>
      </x:c>
      <x:c r="Z12" s="69" t="n">
        <x:v>46328</x:v>
      </x:c>
      <x:c r="AA12" s="70" t="n">
        <x:v>0.5833333333333334</x:v>
      </x:c>
      <x:c r="AB12" s="70" t="n">
        <x:v>0.6458333333333334</x:v>
      </x:c>
      <x:c r="AC12" s="65" t="str">
        <x:v>Level 1</x:v>
      </x:c>
      <x:c r="AD12" s="65" t="str">
        <x:v>Jamie Lee</x:v>
      </x:c>
      <x:c r="AE12" s="65"/>
      <x:c r="AF12" s="65" t="str">
        <x:v>LiveWorks</x:v>
      </x:c>
      <x:c r="AG12" s="65" t="str">
        <x:v>T-003</x:v>
      </x:c>
      <x:c r="AH12" s="65" t="str">
        <x:v>Planned</x:v>
      </x:c>
      <x:c r="AI12" s="72" t="str">
        <x:f>IF(W12="","",'Campaigns &amp; Budget'!$E$7&amp;IF('Campaigns &amp; Budget'!$F$7="","","; "&amp;'Campaigns &amp; Budget'!$F$7))</x:f>
        <x:v>Alex Tan; Jamie Lee; Priya Kumar</x:v>
      </x:c>
      <x:c r="AJ12" s="72" t="str">
        <x:f>IF(W12="","",IF(COUNTIFS($W$7:$W$405,W12)&gt;1,"Duplicate activation ID",IF(X12&lt;&gt;'Campaigns &amp; Budget'!$A$7,"Unknown campaign",IF(OR(ISBLANK(Z12),ISBLANK(AA12),ISBLANK(AB12),AD12=""),"Missing date / time / PIC",IF(AB12&lt;=AA12,"End must follow start",IF(OR(Z12&lt;'Campaigns &amp; Budget'!$C$7,Z12&gt;'Campaigns &amp; Budget'!$D$7),"Outside campaign dates",IF(AND(AG12&lt;&gt;"",COUNTIFS('Tasks &amp; Gantt'!$A$7:$A$155,AG12,'Tasks &amp; Gantt'!$B$7:$B$155,X12)&lt;&gt;1),"Task not in campaign","")))))))</x:f>
      </x:c>
      <x:c r="AL12" t="n">
        <x:f>IF(OR(W12="",AH12="Cancelled",ISBLANK(Z12),ISBLANK(AA12)),"",COUNTIFS($X$7:$X$405,X12,$Z$7:$Z$405,Z12,$AA$7:$AA$405,"&lt;"&amp;AA12,$AH$7:$AH$405,"&lt;&gt;Cancelled")+COUNTIFS($X$7:$X$405,X12,$Z$7:$Z$405,Z12,$AA$7:$AA$405,AA12,$W$7:$W$405,"&lt;="&amp;W12,$AH$7:$AH$405,"&lt;&gt;Cancelled"))</x:f>
        <x:v>3</x:v>
      </x:c>
      <x:c r="AM12" t="n">
        <x:f>IF(OR(W12="",X12&lt;&gt;$R$4),-1,IF(AL12="",-1,Z12*1000+AL12))</x:f>
        <x:v>46328003</x:v>
      </x:c>
      <x:c r="AP12" t="n">
        <x:f>IF(OR(A$9&lt;$D$4,A$9&gt;$K$4,A$9&lt;$D$5,A$9&gt;$K$5),0,IFERROR(MATCH(A$9*1000+($R$5+5),$AM$7:$AM$405,0),0))</x:f>
        <x:v>0</x:v>
      </x:c>
      <x:c r="AQ12" t="n">
        <x:f>IF(OR(D$9&lt;$D$4,D$9&gt;$K$4,D$9&lt;$D$5,D$9&gt;$K$5),0,IFERROR(MATCH(D$9*1000+($R$5+5),$AM$7:$AM$405,0),0))</x:f>
        <x:v>0</x:v>
      </x:c>
      <x:c r="AR12" t="n">
        <x:f>IF(OR(G$9&lt;$D$4,G$9&gt;$K$4,G$9&lt;$D$5,G$9&gt;$K$5),0,IFERROR(MATCH(G$9*1000+($R$5+5),$AM$7:$AM$405,0),0))</x:f>
        <x:v>0</x:v>
      </x:c>
      <x:c r="AS12" t="n">
        <x:f>IF(OR(J$9&lt;$D$4,J$9&gt;$K$4,J$9&lt;$D$5,J$9&gt;$K$5),0,IFERROR(MATCH(J$9*1000+($R$5+5),$AM$7:$AM$405,0),0))</x:f>
        <x:v>0</x:v>
      </x:c>
      <x:c r="AT12" t="n">
        <x:f>IF(OR(M$9&lt;$D$4,M$9&gt;$K$4,M$9&lt;$D$5,M$9&gt;$K$5),0,IFERROR(MATCH(M$9*1000+($R$5+5),$AM$7:$AM$405,0),0))</x:f>
        <x:v>0</x:v>
      </x:c>
      <x:c r="AU12" t="n">
        <x:f>IF(OR(P$9&lt;$D$4,P$9&gt;$K$4,P$9&lt;$D$5,P$9&gt;$K$5),0,IFERROR(MATCH(P$9*1000+($R$5+5),$AM$7:$AM$405,0),0))</x:f>
        <x:v>0</x:v>
      </x:c>
      <x:c r="AV12" t="n">
        <x:f>IF(OR(S$9&lt;$D$4,S$9&gt;$K$4,S$9&lt;$D$5,S$9&gt;$K$5),0,IFERROR(MATCH(S$9*1000+($R$5+5),$AM$7:$AM$405,0),0))</x:f>
        <x:v>0</x:v>
      </x:c>
    </x:row>
    <x:row r="13" ht="72" customHeight="1">
      <x:c r="A13" s="81" t="str">
        <x:f>IF($AP$10=0,"",TEXT(INDEX($AA$7:$AA$405,$AP$10),"hh:mm")&amp;"–"&amp;TEXT(INDEX($AB$7:$AB$405,$AP$10),"hh:mm")&amp;CHAR(10)&amp;INDEX($Y$7:$Y$405,$AP$10)&amp;CHAR(10)&amp;INDEX($AC$7:$AC$405,$AP$10)&amp;CHAR(10)&amp;INDEX($AD$7:$AD$405,$AP$10)&amp;IF(INDEX($AE$7:$AE$405,$AP$10)="","","; "&amp;INDEX($AE$7:$AE$405,$AP$10))&amp;IF(INDEX($AF$7:$AF$405,$AP$10)="","",CHAR(10)&amp;INDEX($AF$7:$AF$405,$AP$10)))</x:f>
      </x:c>
      <x:c r="B13" s="81"/>
      <x:c r="C13" s="81"/>
      <x:c r="D13" s="81" t="str">
        <x:f>IF($AQ$10=0,"",TEXT(INDEX($AA$7:$AA$405,$AQ$10),"hh:mm")&amp;"–"&amp;TEXT(INDEX($AB$7:$AB$405,$AQ$10),"hh:mm")&amp;CHAR(10)&amp;INDEX($Y$7:$Y$405,$AQ$10)&amp;CHAR(10)&amp;INDEX($AC$7:$AC$405,$AQ$10)&amp;CHAR(10)&amp;INDEX($AD$7:$AD$405,$AQ$10)&amp;IF(INDEX($AE$7:$AE$405,$AQ$10)="","","; "&amp;INDEX($AE$7:$AE$405,$AQ$10))&amp;IF(INDEX($AF$7:$AF$405,$AQ$10)="","",CHAR(10)&amp;INDEX($AF$7:$AF$405,$AQ$10)))</x:f>
      </x:c>
      <x:c r="E13" s="81"/>
      <x:c r="F13" s="81"/>
      <x:c r="G13" s="81" t="str">
        <x:f>IF($AR$10=0,"",TEXT(INDEX($AA$7:$AA$405,$AR$10),"hh:mm")&amp;"–"&amp;TEXT(INDEX($AB$7:$AB$405,$AR$10),"hh:mm")&amp;CHAR(10)&amp;INDEX($Y$7:$Y$405,$AR$10)&amp;CHAR(10)&amp;INDEX($AC$7:$AC$405,$AR$10)&amp;CHAR(10)&amp;INDEX($AD$7:$AD$405,$AR$10)&amp;IF(INDEX($AE$7:$AE$405,$AR$10)="","","; "&amp;INDEX($AE$7:$AE$405,$AR$10))&amp;IF(INDEX($AF$7:$AF$405,$AR$10)="","",CHAR(10)&amp;INDEX($AF$7:$AF$405,$AR$10)))</x:f>
      </x:c>
      <x:c r="H13" s="81"/>
      <x:c r="I13" s="81"/>
      <x:c r="J13" s="81" t="str">
        <x:f>IF($AS$10=0,"",TEXT(INDEX($AA$7:$AA$405,$AS$10),"hh:mm")&amp;"–"&amp;TEXT(INDEX($AB$7:$AB$405,$AS$10),"hh:mm")&amp;CHAR(10)&amp;INDEX($Y$7:$Y$405,$AS$10)&amp;CHAR(10)&amp;INDEX($AC$7:$AC$405,$AS$10)&amp;CHAR(10)&amp;INDEX($AD$7:$AD$405,$AS$10)&amp;IF(INDEX($AE$7:$AE$405,$AS$10)="","","; "&amp;INDEX($AE$7:$AE$405,$AS$10))&amp;IF(INDEX($AF$7:$AF$405,$AS$10)="","",CHAR(10)&amp;INDEX($AF$7:$AF$405,$AS$10)))</x:f>
      </x:c>
      <x:c r="K13" s="81"/>
      <x:c r="L13" s="81"/>
      <x:c r="M13" s="81" t="str">
        <x:f>IF($AT$10=0,"",TEXT(INDEX($AA$7:$AA$405,$AT$10),"hh:mm")&amp;"–"&amp;TEXT(INDEX($AB$7:$AB$405,$AT$10),"hh:mm")&amp;CHAR(10)&amp;INDEX($Y$7:$Y$405,$AT$10)&amp;CHAR(10)&amp;INDEX($AC$7:$AC$405,$AT$10)&amp;CHAR(10)&amp;INDEX($AD$7:$AD$405,$AT$10)&amp;IF(INDEX($AE$7:$AE$405,$AT$10)="","","; "&amp;INDEX($AE$7:$AE$405,$AT$10))&amp;IF(INDEX($AF$7:$AF$405,$AT$10)="","",CHAR(10)&amp;INDEX($AF$7:$AF$405,$AT$10)))</x:f>
      </x:c>
      <x:c r="N13" s="81"/>
      <x:c r="O13" s="81"/>
      <x:c r="P13" s="81" t="str">
        <x:f>IF($AU$10=0,"",TEXT(INDEX($AA$7:$AA$405,$AU$10),"hh:mm")&amp;"–"&amp;TEXT(INDEX($AB$7:$AB$405,$AU$10),"hh:mm")&amp;CHAR(10)&amp;INDEX($Y$7:$Y$405,$AU$10)&amp;CHAR(10)&amp;INDEX($AC$7:$AC$405,$AU$10)&amp;CHAR(10)&amp;INDEX($AD$7:$AD$405,$AU$10)&amp;IF(INDEX($AE$7:$AE$405,$AU$10)="","","; "&amp;INDEX($AE$7:$AE$405,$AU$10))&amp;IF(INDEX($AF$7:$AF$405,$AU$10)="","",CHAR(10)&amp;INDEX($AF$7:$AF$405,$AU$10)))</x:f>
      </x:c>
      <x:c r="Q13" s="81"/>
      <x:c r="R13" s="81"/>
      <x:c r="S13" s="81" t="str">
        <x:f>IF($AV$10=0,"",TEXT(INDEX($AA$7:$AA$405,$AV$10),"hh:mm")&amp;"–"&amp;TEXT(INDEX($AB$7:$AB$405,$AV$10),"hh:mm")&amp;CHAR(10)&amp;INDEX($Y$7:$Y$405,$AV$10)&amp;CHAR(10)&amp;INDEX($AC$7:$AC$405,$AV$10)&amp;CHAR(10)&amp;INDEX($AD$7:$AD$405,$AV$10)&amp;IF(INDEX($AE$7:$AE$405,$AV$10)="","","; "&amp;INDEX($AE$7:$AE$405,$AV$10))&amp;IF(INDEX($AF$7:$AF$405,$AV$10)="","",CHAR(10)&amp;INDEX($AF$7:$AF$405,$AV$10)))</x:f>
      </x:c>
      <x:c r="T13" s="81"/>
      <x:c r="U13" s="81"/>
      <x:c r="W13" s="65" t="str">
        <x:v>A-007</x:v>
      </x:c>
      <x:c r="X13" s="65" t="str">
        <x:v>DEMO-001</x:v>
      </x:c>
      <x:c r="Y13" s="65" t="str">
        <x:v>Reward counter</x:v>
      </x:c>
      <x:c r="Z13" s="69" t="n">
        <x:v>46329</x:v>
      </x:c>
      <x:c r="AA13" s="70" t="n">
        <x:v>0.4166666666666667</x:v>
      </x:c>
      <x:c r="AB13" s="70" t="n">
        <x:v>0.4791666666666667</x:v>
      </x:c>
      <x:c r="AC13" s="65" t="str">
        <x:v>Main atrium</x:v>
      </x:c>
      <x:c r="AD13" s="65" t="str">
        <x:v>Jamie Lee</x:v>
      </x:c>
      <x:c r="AE13" s="65" t="str">
        <x:v>Alex Tan</x:v>
      </x:c>
      <x:c r="AF13" s="65" t="str">
        <x:v>LiveWorks</x:v>
      </x:c>
      <x:c r="AG13" s="65" t="str">
        <x:v>T-003</x:v>
      </x:c>
      <x:c r="AH13" s="65" t="str">
        <x:v>Planned</x:v>
      </x:c>
      <x:c r="AI13" s="72" t="str">
        <x:f>IF(W13="","",'Campaigns &amp; Budget'!$E$7&amp;IF('Campaigns &amp; Budget'!$F$7="","","; "&amp;'Campaigns &amp; Budget'!$F$7))</x:f>
        <x:v>Alex Tan; Jamie Lee; Priya Kumar</x:v>
      </x:c>
      <x:c r="AJ13" s="72" t="str">
        <x:f>IF(W13="","",IF(COUNTIFS($W$7:$W$405,W13)&gt;1,"Duplicate activation ID",IF(X13&lt;&gt;'Campaigns &amp; Budget'!$A$7,"Unknown campaign",IF(OR(ISBLANK(Z13),ISBLANK(AA13),ISBLANK(AB13),AD13=""),"Missing date / time / PIC",IF(AB13&lt;=AA13,"End must follow start",IF(OR(Z13&lt;'Campaigns &amp; Budget'!$C$7,Z13&gt;'Campaigns &amp; Budget'!$D$7),"Outside campaign dates",IF(AND(AG13&lt;&gt;"",COUNTIFS('Tasks &amp; Gantt'!$A$7:$A$155,AG13,'Tasks &amp; Gantt'!$B$7:$B$155,X13)&lt;&gt;1),"Task not in campaign","")))))))</x:f>
      </x:c>
      <x:c r="AL13" t="n">
        <x:f>IF(OR(W13="",AH13="Cancelled",ISBLANK(Z13),ISBLANK(AA13)),"",COUNTIFS($X$7:$X$405,X13,$Z$7:$Z$405,Z13,$AA$7:$AA$405,"&lt;"&amp;AA13,$AH$7:$AH$405,"&lt;&gt;Cancelled")+COUNTIFS($X$7:$X$405,X13,$Z$7:$Z$405,Z13,$AA$7:$AA$405,AA13,$W$7:$W$405,"&lt;="&amp;W13,$AH$7:$AH$405,"&lt;&gt;Cancelled"))</x:f>
        <x:v>1</x:v>
      </x:c>
      <x:c r="AM13" t="n">
        <x:f>IF(OR(W13="",X13&lt;&gt;$R$4),-1,IF(AL13="",-1,Z13*1000+AL13))</x:f>
        <x:v>46329001</x:v>
      </x:c>
      <x:c r="AP13" t="n">
        <x:f>IF(OR(A$9&lt;$D$4,A$9&gt;$K$4,A$9&lt;$D$5,A$9&gt;$K$5),0,IFERROR(MATCH(A$9*1000+($R$5+6),$AM$7:$AM$405,0),0))</x:f>
        <x:v>0</x:v>
      </x:c>
      <x:c r="AQ13" t="n">
        <x:f>IF(OR(D$9&lt;$D$4,D$9&gt;$K$4,D$9&lt;$D$5,D$9&gt;$K$5),0,IFERROR(MATCH(D$9*1000+($R$5+6),$AM$7:$AM$405,0),0))</x:f>
        <x:v>0</x:v>
      </x:c>
      <x:c r="AR13" t="n">
        <x:f>IF(OR(G$9&lt;$D$4,G$9&gt;$K$4,G$9&lt;$D$5,G$9&gt;$K$5),0,IFERROR(MATCH(G$9*1000+($R$5+6),$AM$7:$AM$405,0),0))</x:f>
        <x:v>0</x:v>
      </x:c>
      <x:c r="AS13" t="n">
        <x:f>IF(OR(J$9&lt;$D$4,J$9&gt;$K$4,J$9&lt;$D$5,J$9&gt;$K$5),0,IFERROR(MATCH(J$9*1000+($R$5+6),$AM$7:$AM$405,0),0))</x:f>
        <x:v>0</x:v>
      </x:c>
      <x:c r="AT13" t="n">
        <x:f>IF(OR(M$9&lt;$D$4,M$9&gt;$K$4,M$9&lt;$D$5,M$9&gt;$K$5),0,IFERROR(MATCH(M$9*1000+($R$5+6),$AM$7:$AM$405,0),0))</x:f>
        <x:v>0</x:v>
      </x:c>
      <x:c r="AU13" t="n">
        <x:f>IF(OR(P$9&lt;$D$4,P$9&gt;$K$4,P$9&lt;$D$5,P$9&gt;$K$5),0,IFERROR(MATCH(P$9*1000+($R$5+6),$AM$7:$AM$405,0),0))</x:f>
        <x:v>0</x:v>
      </x:c>
      <x:c r="AV13" t="n">
        <x:f>IF(OR(S$9&lt;$D$4,S$9&gt;$K$4,S$9&lt;$D$5,S$9&gt;$K$5),0,IFERROR(MATCH(S$9*1000+($R$5+6),$AM$7:$AM$405,0),0))</x:f>
        <x:v>0</x:v>
      </x:c>
    </x:row>
    <x:row r="14" ht="72" customHeight="1">
      <x:c r="A14" s="81" t="str">
        <x:f>IF($AP$11=0,"",TEXT(INDEX($AA$7:$AA$405,$AP$11),"hh:mm")&amp;"–"&amp;TEXT(INDEX($AB$7:$AB$405,$AP$11),"hh:mm")&amp;CHAR(10)&amp;INDEX($Y$7:$Y$405,$AP$11)&amp;CHAR(10)&amp;INDEX($AC$7:$AC$405,$AP$11)&amp;CHAR(10)&amp;INDEX($AD$7:$AD$405,$AP$11)&amp;IF(INDEX($AE$7:$AE$405,$AP$11)="","","; "&amp;INDEX($AE$7:$AE$405,$AP$11))&amp;IF(INDEX($AF$7:$AF$405,$AP$11)="","",CHAR(10)&amp;INDEX($AF$7:$AF$405,$AP$11)))</x:f>
      </x:c>
      <x:c r="B14" s="81"/>
      <x:c r="C14" s="81"/>
      <x:c r="D14" s="81" t="str">
        <x:f>IF($AQ$11=0,"",TEXT(INDEX($AA$7:$AA$405,$AQ$11),"hh:mm")&amp;"–"&amp;TEXT(INDEX($AB$7:$AB$405,$AQ$11),"hh:mm")&amp;CHAR(10)&amp;INDEX($Y$7:$Y$405,$AQ$11)&amp;CHAR(10)&amp;INDEX($AC$7:$AC$405,$AQ$11)&amp;CHAR(10)&amp;INDEX($AD$7:$AD$405,$AQ$11)&amp;IF(INDEX($AE$7:$AE$405,$AQ$11)="","","; "&amp;INDEX($AE$7:$AE$405,$AQ$11))&amp;IF(INDEX($AF$7:$AF$405,$AQ$11)="","",CHAR(10)&amp;INDEX($AF$7:$AF$405,$AQ$11)))</x:f>
      </x:c>
      <x:c r="E14" s="81"/>
      <x:c r="F14" s="81"/>
      <x:c r="G14" s="81" t="str">
        <x:f>IF($AR$11=0,"",TEXT(INDEX($AA$7:$AA$405,$AR$11),"hh:mm")&amp;"–"&amp;TEXT(INDEX($AB$7:$AB$405,$AR$11),"hh:mm")&amp;CHAR(10)&amp;INDEX($Y$7:$Y$405,$AR$11)&amp;CHAR(10)&amp;INDEX($AC$7:$AC$405,$AR$11)&amp;CHAR(10)&amp;INDEX($AD$7:$AD$405,$AR$11)&amp;IF(INDEX($AE$7:$AE$405,$AR$11)="","","; "&amp;INDEX($AE$7:$AE$405,$AR$11))&amp;IF(INDEX($AF$7:$AF$405,$AR$11)="","",CHAR(10)&amp;INDEX($AF$7:$AF$405,$AR$11)))</x:f>
      </x:c>
      <x:c r="H14" s="81"/>
      <x:c r="I14" s="81"/>
      <x:c r="J14" s="81" t="str">
        <x:f>IF($AS$11=0,"",TEXT(INDEX($AA$7:$AA$405,$AS$11),"hh:mm")&amp;"–"&amp;TEXT(INDEX($AB$7:$AB$405,$AS$11),"hh:mm")&amp;CHAR(10)&amp;INDEX($Y$7:$Y$405,$AS$11)&amp;CHAR(10)&amp;INDEX($AC$7:$AC$405,$AS$11)&amp;CHAR(10)&amp;INDEX($AD$7:$AD$405,$AS$11)&amp;IF(INDEX($AE$7:$AE$405,$AS$11)="","","; "&amp;INDEX($AE$7:$AE$405,$AS$11))&amp;IF(INDEX($AF$7:$AF$405,$AS$11)="","",CHAR(10)&amp;INDEX($AF$7:$AF$405,$AS$11)))</x:f>
      </x:c>
      <x:c r="K14" s="81"/>
      <x:c r="L14" s="81"/>
      <x:c r="M14" s="81" t="str">
        <x:f>IF($AT$11=0,"",TEXT(INDEX($AA$7:$AA$405,$AT$11),"hh:mm")&amp;"–"&amp;TEXT(INDEX($AB$7:$AB$405,$AT$11),"hh:mm")&amp;CHAR(10)&amp;INDEX($Y$7:$Y$405,$AT$11)&amp;CHAR(10)&amp;INDEX($AC$7:$AC$405,$AT$11)&amp;CHAR(10)&amp;INDEX($AD$7:$AD$405,$AT$11)&amp;IF(INDEX($AE$7:$AE$405,$AT$11)="","","; "&amp;INDEX($AE$7:$AE$405,$AT$11))&amp;IF(INDEX($AF$7:$AF$405,$AT$11)="","",CHAR(10)&amp;INDEX($AF$7:$AF$405,$AT$11)))</x:f>
      </x:c>
      <x:c r="N14" s="81"/>
      <x:c r="O14" s="81"/>
      <x:c r="P14" s="81" t="str">
        <x:f>IF($AU$11=0,"",TEXT(INDEX($AA$7:$AA$405,$AU$11),"hh:mm")&amp;"–"&amp;TEXT(INDEX($AB$7:$AB$405,$AU$11),"hh:mm")&amp;CHAR(10)&amp;INDEX($Y$7:$Y$405,$AU$11)&amp;CHAR(10)&amp;INDEX($AC$7:$AC$405,$AU$11)&amp;CHAR(10)&amp;INDEX($AD$7:$AD$405,$AU$11)&amp;IF(INDEX($AE$7:$AE$405,$AU$11)="","","; "&amp;INDEX($AE$7:$AE$405,$AU$11))&amp;IF(INDEX($AF$7:$AF$405,$AU$11)="","",CHAR(10)&amp;INDEX($AF$7:$AF$405,$AU$11)))</x:f>
      </x:c>
      <x:c r="Q14" s="81"/>
      <x:c r="R14" s="81"/>
      <x:c r="S14" s="81" t="str">
        <x:f>IF($AV$11=0,"",TEXT(INDEX($AA$7:$AA$405,$AV$11),"hh:mm")&amp;"–"&amp;TEXT(INDEX($AB$7:$AB$405,$AV$11),"hh:mm")&amp;CHAR(10)&amp;INDEX($Y$7:$Y$405,$AV$11)&amp;CHAR(10)&amp;INDEX($AC$7:$AC$405,$AV$11)&amp;CHAR(10)&amp;INDEX($AD$7:$AD$405,$AV$11)&amp;IF(INDEX($AE$7:$AE$405,$AV$11)="","","; "&amp;INDEX($AE$7:$AE$405,$AV$11))&amp;IF(INDEX($AF$7:$AF$405,$AV$11)="","",CHAR(10)&amp;INDEX($AF$7:$AF$405,$AV$11)))</x:f>
      </x:c>
      <x:c r="T14" s="81"/>
      <x:c r="U14" s="81"/>
      <x:c r="W14" s="65" t="str">
        <x:v>A-008</x:v>
      </x:c>
      <x:c r="X14" s="65" t="str">
        <x:v>DEMO-001</x:v>
      </x:c>
      <x:c r="Y14" s="65" t="str">
        <x:v>Member sign-up booth</x:v>
      </x:c>
      <x:c r="Z14" s="69" t="n">
        <x:v>46329</x:v>
      </x:c>
      <x:c r="AA14" s="70" t="n">
        <x:v>0.5</x:v>
      </x:c>
      <x:c r="AB14" s="70" t="n">
        <x:v>0.5625</x:v>
      </x:c>
      <x:c r="AC14" s="65" t="str">
        <x:v>North entrance</x:v>
      </x:c>
      <x:c r="AD14" s="65" t="str">
        <x:v>Priya Kumar</x:v>
      </x:c>
      <x:c r="AE14" s="65"/>
      <x:c r="AF14" s="65" t="str">
        <x:v>LiveWorks</x:v>
      </x:c>
      <x:c r="AG14" s="65" t="str">
        <x:v>T-003</x:v>
      </x:c>
      <x:c r="AH14" s="65" t="str">
        <x:v>Planned</x:v>
      </x:c>
      <x:c r="AI14" s="72" t="str">
        <x:f>IF(W14="","",'Campaigns &amp; Budget'!$E$7&amp;IF('Campaigns &amp; Budget'!$F$7="","","; "&amp;'Campaigns &amp; Budget'!$F$7))</x:f>
        <x:v>Alex Tan; Jamie Lee; Priya Kumar</x:v>
      </x:c>
      <x:c r="AJ14" s="72" t="str">
        <x:f>IF(W14="","",IF(COUNTIFS($W$7:$W$405,W14)&gt;1,"Duplicate activation ID",IF(X14&lt;&gt;'Campaigns &amp; Budget'!$A$7,"Unknown campaign",IF(OR(ISBLANK(Z14),ISBLANK(AA14),ISBLANK(AB14),AD14=""),"Missing date / time / PIC",IF(AB14&lt;=AA14,"End must follow start",IF(OR(Z14&lt;'Campaigns &amp; Budget'!$C$7,Z14&gt;'Campaigns &amp; Budget'!$D$7),"Outside campaign dates",IF(AND(AG14&lt;&gt;"",COUNTIFS('Tasks &amp; Gantt'!$A$7:$A$155,AG14,'Tasks &amp; Gantt'!$B$7:$B$155,X14)&lt;&gt;1),"Task not in campaign","")))))))</x:f>
      </x:c>
      <x:c r="AL14" t="n">
        <x:f>IF(OR(W14="",AH14="Cancelled",ISBLANK(Z14),ISBLANK(AA14)),"",COUNTIFS($X$7:$X$405,X14,$Z$7:$Z$405,Z14,$AA$7:$AA$405,"&lt;"&amp;AA14,$AH$7:$AH$405,"&lt;&gt;Cancelled")+COUNTIFS($X$7:$X$405,X14,$Z$7:$Z$405,Z14,$AA$7:$AA$405,AA14,$W$7:$W$405,"&lt;="&amp;W14,$AH$7:$AH$405,"&lt;&gt;Cancelled"))</x:f>
        <x:v>2</x:v>
      </x:c>
      <x:c r="AM14" t="n">
        <x:f>IF(OR(W14="",X14&lt;&gt;$R$4),-1,IF(AL14="",-1,Z14*1000+AL14))</x:f>
        <x:v>46329002</x:v>
      </x:c>
      <x:c r="AP14" t="n">
        <x:f>IF(OR(A$9&lt;$D$4,A$9&gt;$K$4,A$9&lt;$D$5,A$9&gt;$K$5),0,IFERROR(MATCH(A$9*1000+($R$5+7),$AM$7:$AM$405,0),0))</x:f>
        <x:v>0</x:v>
      </x:c>
      <x:c r="AQ14" t="n">
        <x:f>IF(OR(D$9&lt;$D$4,D$9&gt;$K$4,D$9&lt;$D$5,D$9&gt;$K$5),0,IFERROR(MATCH(D$9*1000+($R$5+7),$AM$7:$AM$405,0),0))</x:f>
        <x:v>0</x:v>
      </x:c>
      <x:c r="AR14" t="n">
        <x:f>IF(OR(G$9&lt;$D$4,G$9&gt;$K$4,G$9&lt;$D$5,G$9&gt;$K$5),0,IFERROR(MATCH(G$9*1000+($R$5+7),$AM$7:$AM$405,0),0))</x:f>
        <x:v>0</x:v>
      </x:c>
      <x:c r="AS14" t="n">
        <x:f>IF(OR(J$9&lt;$D$4,J$9&gt;$K$4,J$9&lt;$D$5,J$9&gt;$K$5),0,IFERROR(MATCH(J$9*1000+($R$5+7),$AM$7:$AM$405,0),0))</x:f>
        <x:v>0</x:v>
      </x:c>
      <x:c r="AT14" t="n">
        <x:f>IF(OR(M$9&lt;$D$4,M$9&gt;$K$4,M$9&lt;$D$5,M$9&gt;$K$5),0,IFERROR(MATCH(M$9*1000+($R$5+7),$AM$7:$AM$405,0),0))</x:f>
        <x:v>0</x:v>
      </x:c>
      <x:c r="AU14" t="n">
        <x:f>IF(OR(P$9&lt;$D$4,P$9&gt;$K$4,P$9&lt;$D$5,P$9&gt;$K$5),0,IFERROR(MATCH(P$9*1000+($R$5+7),$AM$7:$AM$405,0),0))</x:f>
        <x:v>0</x:v>
      </x:c>
      <x:c r="AV14" t="n">
        <x:f>IF(OR(S$9&lt;$D$4,S$9&gt;$K$4,S$9&lt;$D$5,S$9&gt;$K$5),0,IFERROR(MATCH(S$9*1000+($R$5+7),$AM$7:$AM$405,0),0))</x:f>
        <x:v>0</x:v>
      </x:c>
    </x:row>
    <x:row r="15" ht="72" customHeight="1">
      <x:c r="A15" s="81" t="str">
        <x:f>IF($AP$12=0,"",TEXT(INDEX($AA$7:$AA$405,$AP$12),"hh:mm")&amp;"–"&amp;TEXT(INDEX($AB$7:$AB$405,$AP$12),"hh:mm")&amp;CHAR(10)&amp;INDEX($Y$7:$Y$405,$AP$12)&amp;CHAR(10)&amp;INDEX($AC$7:$AC$405,$AP$12)&amp;CHAR(10)&amp;INDEX($AD$7:$AD$405,$AP$12)&amp;IF(INDEX($AE$7:$AE$405,$AP$12)="","","; "&amp;INDEX($AE$7:$AE$405,$AP$12))&amp;IF(INDEX($AF$7:$AF$405,$AP$12)="","",CHAR(10)&amp;INDEX($AF$7:$AF$405,$AP$12)))</x:f>
      </x:c>
      <x:c r="B15" s="81"/>
      <x:c r="C15" s="81"/>
      <x:c r="D15" s="81" t="str">
        <x:f>IF($AQ$12=0,"",TEXT(INDEX($AA$7:$AA$405,$AQ$12),"hh:mm")&amp;"–"&amp;TEXT(INDEX($AB$7:$AB$405,$AQ$12),"hh:mm")&amp;CHAR(10)&amp;INDEX($Y$7:$Y$405,$AQ$12)&amp;CHAR(10)&amp;INDEX($AC$7:$AC$405,$AQ$12)&amp;CHAR(10)&amp;INDEX($AD$7:$AD$405,$AQ$12)&amp;IF(INDEX($AE$7:$AE$405,$AQ$12)="","","; "&amp;INDEX($AE$7:$AE$405,$AQ$12))&amp;IF(INDEX($AF$7:$AF$405,$AQ$12)="","",CHAR(10)&amp;INDEX($AF$7:$AF$405,$AQ$12)))</x:f>
      </x:c>
      <x:c r="E15" s="81"/>
      <x:c r="F15" s="81"/>
      <x:c r="G15" s="81" t="str">
        <x:f>IF($AR$12=0,"",TEXT(INDEX($AA$7:$AA$405,$AR$12),"hh:mm")&amp;"–"&amp;TEXT(INDEX($AB$7:$AB$405,$AR$12),"hh:mm")&amp;CHAR(10)&amp;INDEX($Y$7:$Y$405,$AR$12)&amp;CHAR(10)&amp;INDEX($AC$7:$AC$405,$AR$12)&amp;CHAR(10)&amp;INDEX($AD$7:$AD$405,$AR$12)&amp;IF(INDEX($AE$7:$AE$405,$AR$12)="","","; "&amp;INDEX($AE$7:$AE$405,$AR$12))&amp;IF(INDEX($AF$7:$AF$405,$AR$12)="","",CHAR(10)&amp;INDEX($AF$7:$AF$405,$AR$12)))</x:f>
      </x:c>
      <x:c r="H15" s="81"/>
      <x:c r="I15" s="81"/>
      <x:c r="J15" s="81" t="str">
        <x:f>IF($AS$12=0,"",TEXT(INDEX($AA$7:$AA$405,$AS$12),"hh:mm")&amp;"–"&amp;TEXT(INDEX($AB$7:$AB$405,$AS$12),"hh:mm")&amp;CHAR(10)&amp;INDEX($Y$7:$Y$405,$AS$12)&amp;CHAR(10)&amp;INDEX($AC$7:$AC$405,$AS$12)&amp;CHAR(10)&amp;INDEX($AD$7:$AD$405,$AS$12)&amp;IF(INDEX($AE$7:$AE$405,$AS$12)="","","; "&amp;INDEX($AE$7:$AE$405,$AS$12))&amp;IF(INDEX($AF$7:$AF$405,$AS$12)="","",CHAR(10)&amp;INDEX($AF$7:$AF$405,$AS$12)))</x:f>
      </x:c>
      <x:c r="K15" s="81"/>
      <x:c r="L15" s="81"/>
      <x:c r="M15" s="81" t="str">
        <x:f>IF($AT$12=0,"",TEXT(INDEX($AA$7:$AA$405,$AT$12),"hh:mm")&amp;"–"&amp;TEXT(INDEX($AB$7:$AB$405,$AT$12),"hh:mm")&amp;CHAR(10)&amp;INDEX($Y$7:$Y$405,$AT$12)&amp;CHAR(10)&amp;INDEX($AC$7:$AC$405,$AT$12)&amp;CHAR(10)&amp;INDEX($AD$7:$AD$405,$AT$12)&amp;IF(INDEX($AE$7:$AE$405,$AT$12)="","","; "&amp;INDEX($AE$7:$AE$405,$AT$12))&amp;IF(INDEX($AF$7:$AF$405,$AT$12)="","",CHAR(10)&amp;INDEX($AF$7:$AF$405,$AT$12)))</x:f>
      </x:c>
      <x:c r="N15" s="81"/>
      <x:c r="O15" s="81"/>
      <x:c r="P15" s="81" t="str">
        <x:f>IF($AU$12=0,"",TEXT(INDEX($AA$7:$AA$405,$AU$12),"hh:mm")&amp;"–"&amp;TEXT(INDEX($AB$7:$AB$405,$AU$12),"hh:mm")&amp;CHAR(10)&amp;INDEX($Y$7:$Y$405,$AU$12)&amp;CHAR(10)&amp;INDEX($AC$7:$AC$405,$AU$12)&amp;CHAR(10)&amp;INDEX($AD$7:$AD$405,$AU$12)&amp;IF(INDEX($AE$7:$AE$405,$AU$12)="","","; "&amp;INDEX($AE$7:$AE$405,$AU$12))&amp;IF(INDEX($AF$7:$AF$405,$AU$12)="","",CHAR(10)&amp;INDEX($AF$7:$AF$405,$AU$12)))</x:f>
      </x:c>
      <x:c r="Q15" s="81"/>
      <x:c r="R15" s="81"/>
      <x:c r="S15" s="81" t="str">
        <x:f>IF($AV$12=0,"",TEXT(INDEX($AA$7:$AA$405,$AV$12),"hh:mm")&amp;"–"&amp;TEXT(INDEX($AB$7:$AB$405,$AV$12),"hh:mm")&amp;CHAR(10)&amp;INDEX($Y$7:$Y$405,$AV$12)&amp;CHAR(10)&amp;INDEX($AC$7:$AC$405,$AV$12)&amp;CHAR(10)&amp;INDEX($AD$7:$AD$405,$AV$12)&amp;IF(INDEX($AE$7:$AE$405,$AV$12)="","","; "&amp;INDEX($AE$7:$AE$405,$AV$12))&amp;IF(INDEX($AF$7:$AF$405,$AV$12)="","",CHAR(10)&amp;INDEX($AF$7:$AF$405,$AV$12)))</x:f>
      </x:c>
      <x:c r="T15" s="81"/>
      <x:c r="U15" s="81"/>
      <x:c r="W15" s="65" t="str">
        <x:v>A-009</x:v>
      </x:c>
      <x:c r="X15" s="65" t="str">
        <x:v>DEMO-001</x:v>
      </x:c>
      <x:c r="Y15" s="65" t="str">
        <x:v>Brand experience</x:v>
      </x:c>
      <x:c r="Z15" s="69" t="n">
        <x:v>46329</x:v>
      </x:c>
      <x:c r="AA15" s="70" t="n">
        <x:v>0.5833333333333334</x:v>
      </x:c>
      <x:c r="AB15" s="70" t="n">
        <x:v>0.6458333333333334</x:v>
      </x:c>
      <x:c r="AC15" s="65" t="str">
        <x:v>Level 1</x:v>
      </x:c>
      <x:c r="AD15" s="65" t="str">
        <x:v>Jamie Lee</x:v>
      </x:c>
      <x:c r="AE15" s="65"/>
      <x:c r="AF15" s="65" t="str">
        <x:v>LiveWorks</x:v>
      </x:c>
      <x:c r="AG15" s="65" t="str">
        <x:v>T-003</x:v>
      </x:c>
      <x:c r="AH15" s="65" t="str">
        <x:v>Planned</x:v>
      </x:c>
      <x:c r="AI15" s="72" t="str">
        <x:f>IF(W15="","",'Campaigns &amp; Budget'!$E$7&amp;IF('Campaigns &amp; Budget'!$F$7="","","; "&amp;'Campaigns &amp; Budget'!$F$7))</x:f>
        <x:v>Alex Tan; Jamie Lee; Priya Kumar</x:v>
      </x:c>
      <x:c r="AJ15" s="72" t="str">
        <x:f>IF(W15="","",IF(COUNTIFS($W$7:$W$405,W15)&gt;1,"Duplicate activation ID",IF(X15&lt;&gt;'Campaigns &amp; Budget'!$A$7,"Unknown campaign",IF(OR(ISBLANK(Z15),ISBLANK(AA15),ISBLANK(AB15),AD15=""),"Missing date / time / PIC",IF(AB15&lt;=AA15,"End must follow start",IF(OR(Z15&lt;'Campaigns &amp; Budget'!$C$7,Z15&gt;'Campaigns &amp; Budget'!$D$7),"Outside campaign dates",IF(AND(AG15&lt;&gt;"",COUNTIFS('Tasks &amp; Gantt'!$A$7:$A$155,AG15,'Tasks &amp; Gantt'!$B$7:$B$155,X15)&lt;&gt;1),"Task not in campaign","")))))))</x:f>
      </x:c>
      <x:c r="AL15" t="n">
        <x:f>IF(OR(W15="",AH15="Cancelled",ISBLANK(Z15),ISBLANK(AA15)),"",COUNTIFS($X$7:$X$405,X15,$Z$7:$Z$405,Z15,$AA$7:$AA$405,"&lt;"&amp;AA15,$AH$7:$AH$405,"&lt;&gt;Cancelled")+COUNTIFS($X$7:$X$405,X15,$Z$7:$Z$405,Z15,$AA$7:$AA$405,AA15,$W$7:$W$405,"&lt;="&amp;W15,$AH$7:$AH$405,"&lt;&gt;Cancelled"))</x:f>
        <x:v>3</x:v>
      </x:c>
      <x:c r="AM15" t="n">
        <x:f>IF(OR(W15="",X15&lt;&gt;$R$4),-1,IF(AL15="",-1,Z15*1000+AL15))</x:f>
        <x:v>46329003</x:v>
      </x:c>
      <x:c r="AP15" t="n">
        <x:f>IF(OR(A$20&lt;$D$4,A$20&gt;$K$4,A$20&lt;$D$5,A$20&gt;$K$5),0,IFERROR(MATCH(A$20*1000+($R$5+0),$AM$7:$AM$405,0),0))</x:f>
        <x:v>0</x:v>
      </x:c>
      <x:c r="AQ15" t="n">
        <x:f>IF(OR(D$20&lt;$D$4,D$20&gt;$K$4,D$20&lt;$D$5,D$20&gt;$K$5),0,IFERROR(MATCH(D$20*1000+($R$5+0),$AM$7:$AM$405,0),0))</x:f>
        <x:v>0</x:v>
      </x:c>
      <x:c r="AR15" t="n">
        <x:f>IF(OR(G$20&lt;$D$4,G$20&gt;$K$4,G$20&lt;$D$5,G$20&gt;$K$5),0,IFERROR(MATCH(G$20*1000+($R$5+0),$AM$7:$AM$405,0),0))</x:f>
        <x:v>0</x:v>
      </x:c>
      <x:c r="AS15" t="n">
        <x:f>IF(OR(J$20&lt;$D$4,J$20&gt;$K$4,J$20&lt;$D$5,J$20&gt;$K$5),0,IFERROR(MATCH(J$20*1000+($R$5+0),$AM$7:$AM$405,0),0))</x:f>
        <x:v>0</x:v>
      </x:c>
      <x:c r="AT15" t="n">
        <x:f>IF(OR(M$20&lt;$D$4,M$20&gt;$K$4,M$20&lt;$D$5,M$20&gt;$K$5),0,IFERROR(MATCH(M$20*1000+($R$5+0),$AM$7:$AM$405,0),0))</x:f>
        <x:v>0</x:v>
      </x:c>
      <x:c r="AU15" t="n">
        <x:f>IF(OR(P$20&lt;$D$4,P$20&gt;$K$4,P$20&lt;$D$5,P$20&gt;$K$5),0,IFERROR(MATCH(P$20*1000+($R$5+0),$AM$7:$AM$405,0),0))</x:f>
        <x:v>0</x:v>
      </x:c>
      <x:c r="AV15" t="n">
        <x:f>IF(OR(S$20&lt;$D$4,S$20&gt;$K$4,S$20&lt;$D$5,S$20&gt;$K$5),0,IFERROR(MATCH(S$20*1000+($R$5+0),$AM$7:$AM$405,0),0))</x:f>
        <x:v>1</x:v>
      </x:c>
    </x:row>
    <x:row r="16" ht="72" customHeight="1">
      <x:c r="A16" s="81" t="str">
        <x:f>IF($AP$13=0,"",TEXT(INDEX($AA$7:$AA$405,$AP$13),"hh:mm")&amp;"–"&amp;TEXT(INDEX($AB$7:$AB$405,$AP$13),"hh:mm")&amp;CHAR(10)&amp;INDEX($Y$7:$Y$405,$AP$13)&amp;CHAR(10)&amp;INDEX($AC$7:$AC$405,$AP$13)&amp;CHAR(10)&amp;INDEX($AD$7:$AD$405,$AP$13)&amp;IF(INDEX($AE$7:$AE$405,$AP$13)="","","; "&amp;INDEX($AE$7:$AE$405,$AP$13))&amp;IF(INDEX($AF$7:$AF$405,$AP$13)="","",CHAR(10)&amp;INDEX($AF$7:$AF$405,$AP$13)))</x:f>
      </x:c>
      <x:c r="B16" s="81"/>
      <x:c r="C16" s="81"/>
      <x:c r="D16" s="81" t="str">
        <x:f>IF($AQ$13=0,"",TEXT(INDEX($AA$7:$AA$405,$AQ$13),"hh:mm")&amp;"–"&amp;TEXT(INDEX($AB$7:$AB$405,$AQ$13),"hh:mm")&amp;CHAR(10)&amp;INDEX($Y$7:$Y$405,$AQ$13)&amp;CHAR(10)&amp;INDEX($AC$7:$AC$405,$AQ$13)&amp;CHAR(10)&amp;INDEX($AD$7:$AD$405,$AQ$13)&amp;IF(INDEX($AE$7:$AE$405,$AQ$13)="","","; "&amp;INDEX($AE$7:$AE$405,$AQ$13))&amp;IF(INDEX($AF$7:$AF$405,$AQ$13)="","",CHAR(10)&amp;INDEX($AF$7:$AF$405,$AQ$13)))</x:f>
      </x:c>
      <x:c r="E16" s="81"/>
      <x:c r="F16" s="81"/>
      <x:c r="G16" s="81" t="str">
        <x:f>IF($AR$13=0,"",TEXT(INDEX($AA$7:$AA$405,$AR$13),"hh:mm")&amp;"–"&amp;TEXT(INDEX($AB$7:$AB$405,$AR$13),"hh:mm")&amp;CHAR(10)&amp;INDEX($Y$7:$Y$405,$AR$13)&amp;CHAR(10)&amp;INDEX($AC$7:$AC$405,$AR$13)&amp;CHAR(10)&amp;INDEX($AD$7:$AD$405,$AR$13)&amp;IF(INDEX($AE$7:$AE$405,$AR$13)="","","; "&amp;INDEX($AE$7:$AE$405,$AR$13))&amp;IF(INDEX($AF$7:$AF$405,$AR$13)="","",CHAR(10)&amp;INDEX($AF$7:$AF$405,$AR$13)))</x:f>
      </x:c>
      <x:c r="H16" s="81"/>
      <x:c r="I16" s="81"/>
      <x:c r="J16" s="81" t="str">
        <x:f>IF($AS$13=0,"",TEXT(INDEX($AA$7:$AA$405,$AS$13),"hh:mm")&amp;"–"&amp;TEXT(INDEX($AB$7:$AB$405,$AS$13),"hh:mm")&amp;CHAR(10)&amp;INDEX($Y$7:$Y$405,$AS$13)&amp;CHAR(10)&amp;INDEX($AC$7:$AC$405,$AS$13)&amp;CHAR(10)&amp;INDEX($AD$7:$AD$405,$AS$13)&amp;IF(INDEX($AE$7:$AE$405,$AS$13)="","","; "&amp;INDEX($AE$7:$AE$405,$AS$13))&amp;IF(INDEX($AF$7:$AF$405,$AS$13)="","",CHAR(10)&amp;INDEX($AF$7:$AF$405,$AS$13)))</x:f>
      </x:c>
      <x:c r="K16" s="81"/>
      <x:c r="L16" s="81"/>
      <x:c r="M16" s="81" t="str">
        <x:f>IF($AT$13=0,"",TEXT(INDEX($AA$7:$AA$405,$AT$13),"hh:mm")&amp;"–"&amp;TEXT(INDEX($AB$7:$AB$405,$AT$13),"hh:mm")&amp;CHAR(10)&amp;INDEX($Y$7:$Y$405,$AT$13)&amp;CHAR(10)&amp;INDEX($AC$7:$AC$405,$AT$13)&amp;CHAR(10)&amp;INDEX($AD$7:$AD$405,$AT$13)&amp;IF(INDEX($AE$7:$AE$405,$AT$13)="","","; "&amp;INDEX($AE$7:$AE$405,$AT$13))&amp;IF(INDEX($AF$7:$AF$405,$AT$13)="","",CHAR(10)&amp;INDEX($AF$7:$AF$405,$AT$13)))</x:f>
      </x:c>
      <x:c r="N16" s="81"/>
      <x:c r="O16" s="81"/>
      <x:c r="P16" s="81" t="str">
        <x:f>IF($AU$13=0,"",TEXT(INDEX($AA$7:$AA$405,$AU$13),"hh:mm")&amp;"–"&amp;TEXT(INDEX($AB$7:$AB$405,$AU$13),"hh:mm")&amp;CHAR(10)&amp;INDEX($Y$7:$Y$405,$AU$13)&amp;CHAR(10)&amp;INDEX($AC$7:$AC$405,$AU$13)&amp;CHAR(10)&amp;INDEX($AD$7:$AD$405,$AU$13)&amp;IF(INDEX($AE$7:$AE$405,$AU$13)="","","; "&amp;INDEX($AE$7:$AE$405,$AU$13))&amp;IF(INDEX($AF$7:$AF$405,$AU$13)="","",CHAR(10)&amp;INDEX($AF$7:$AF$405,$AU$13)))</x:f>
      </x:c>
      <x:c r="Q16" s="81"/>
      <x:c r="R16" s="81"/>
      <x:c r="S16" s="81" t="str">
        <x:f>IF($AV$13=0,"",TEXT(INDEX($AA$7:$AA$405,$AV$13),"hh:mm")&amp;"–"&amp;TEXT(INDEX($AB$7:$AB$405,$AV$13),"hh:mm")&amp;CHAR(10)&amp;INDEX($Y$7:$Y$405,$AV$13)&amp;CHAR(10)&amp;INDEX($AC$7:$AC$405,$AV$13)&amp;CHAR(10)&amp;INDEX($AD$7:$AD$405,$AV$13)&amp;IF(INDEX($AE$7:$AE$405,$AV$13)="","","; "&amp;INDEX($AE$7:$AE$405,$AV$13))&amp;IF(INDEX($AF$7:$AF$405,$AV$13)="","",CHAR(10)&amp;INDEX($AF$7:$AF$405,$AV$13)))</x:f>
      </x:c>
      <x:c r="T16" s="81"/>
      <x:c r="U16" s="81"/>
      <x:c r="W16" s="65" t="str">
        <x:v>A-010</x:v>
      </x:c>
      <x:c r="X16" s="65" t="str">
        <x:v>DEMO-001</x:v>
      </x:c>
      <x:c r="Y16" s="65" t="str">
        <x:v>Reward counter</x:v>
      </x:c>
      <x:c r="Z16" s="69" t="n">
        <x:v>46330</x:v>
      </x:c>
      <x:c r="AA16" s="70" t="n">
        <x:v>0.4166666666666667</x:v>
      </x:c>
      <x:c r="AB16" s="70" t="n">
        <x:v>0.4791666666666667</x:v>
      </x:c>
      <x:c r="AC16" s="65" t="str">
        <x:v>Main atrium</x:v>
      </x:c>
      <x:c r="AD16" s="65" t="str">
        <x:v>Jamie Lee</x:v>
      </x:c>
      <x:c r="AE16" s="65" t="str">
        <x:v>Alex Tan</x:v>
      </x:c>
      <x:c r="AF16" s="65" t="str">
        <x:v>LiveWorks</x:v>
      </x:c>
      <x:c r="AG16" s="65" t="str">
        <x:v>T-003</x:v>
      </x:c>
      <x:c r="AH16" s="65" t="str">
        <x:v>Planned</x:v>
      </x:c>
      <x:c r="AI16" s="72" t="str">
        <x:f>IF(W16="","",'Campaigns &amp; Budget'!$E$7&amp;IF('Campaigns &amp; Budget'!$F$7="","","; "&amp;'Campaigns &amp; Budget'!$F$7))</x:f>
        <x:v>Alex Tan; Jamie Lee; Priya Kumar</x:v>
      </x:c>
      <x:c r="AJ16" s="72" t="str">
        <x:f>IF(W16="","",IF(COUNTIFS($W$7:$W$405,W16)&gt;1,"Duplicate activation ID",IF(X16&lt;&gt;'Campaigns &amp; Budget'!$A$7,"Unknown campaign",IF(OR(ISBLANK(Z16),ISBLANK(AA16),ISBLANK(AB16),AD16=""),"Missing date / time / PIC",IF(AB16&lt;=AA16,"End must follow start",IF(OR(Z16&lt;'Campaigns &amp; Budget'!$C$7,Z16&gt;'Campaigns &amp; Budget'!$D$7),"Outside campaign dates",IF(AND(AG16&lt;&gt;"",COUNTIFS('Tasks &amp; Gantt'!$A$7:$A$155,AG16,'Tasks &amp; Gantt'!$B$7:$B$155,X16)&lt;&gt;1),"Task not in campaign","")))))))</x:f>
      </x:c>
      <x:c r="AL16" t="n">
        <x:f>IF(OR(W16="",AH16="Cancelled",ISBLANK(Z16),ISBLANK(AA16)),"",COUNTIFS($X$7:$X$405,X16,$Z$7:$Z$405,Z16,$AA$7:$AA$405,"&lt;"&amp;AA16,$AH$7:$AH$405,"&lt;&gt;Cancelled")+COUNTIFS($X$7:$X$405,X16,$Z$7:$Z$405,Z16,$AA$7:$AA$405,AA16,$W$7:$W$405,"&lt;="&amp;W16,$AH$7:$AH$405,"&lt;&gt;Cancelled"))</x:f>
        <x:v>1</x:v>
      </x:c>
      <x:c r="AM16" t="n">
        <x:f>IF(OR(W16="",X16&lt;&gt;$R$4),-1,IF(AL16="",-1,Z16*1000+AL16))</x:f>
        <x:v>46330001</x:v>
      </x:c>
      <x:c r="AP16" t="n">
        <x:f>IF(OR(A$20&lt;$D$4,A$20&gt;$K$4,A$20&lt;$D$5,A$20&gt;$K$5),0,IFERROR(MATCH(A$20*1000+($R$5+1),$AM$7:$AM$405,0),0))</x:f>
        <x:v>0</x:v>
      </x:c>
      <x:c r="AQ16" t="n">
        <x:f>IF(OR(D$20&lt;$D$4,D$20&gt;$K$4,D$20&lt;$D$5,D$20&gt;$K$5),0,IFERROR(MATCH(D$20*1000+($R$5+1),$AM$7:$AM$405,0),0))</x:f>
        <x:v>0</x:v>
      </x:c>
      <x:c r="AR16" t="n">
        <x:f>IF(OR(G$20&lt;$D$4,G$20&gt;$K$4,G$20&lt;$D$5,G$20&gt;$K$5),0,IFERROR(MATCH(G$20*1000+($R$5+1),$AM$7:$AM$405,0),0))</x:f>
        <x:v>0</x:v>
      </x:c>
      <x:c r="AS16" t="n">
        <x:f>IF(OR(J$20&lt;$D$4,J$20&gt;$K$4,J$20&lt;$D$5,J$20&gt;$K$5),0,IFERROR(MATCH(J$20*1000+($R$5+1),$AM$7:$AM$405,0),0))</x:f>
        <x:v>0</x:v>
      </x:c>
      <x:c r="AT16" t="n">
        <x:f>IF(OR(M$20&lt;$D$4,M$20&gt;$K$4,M$20&lt;$D$5,M$20&gt;$K$5),0,IFERROR(MATCH(M$20*1000+($R$5+1),$AM$7:$AM$405,0),0))</x:f>
        <x:v>0</x:v>
      </x:c>
      <x:c r="AU16" t="n">
        <x:f>IF(OR(P$20&lt;$D$4,P$20&gt;$K$4,P$20&lt;$D$5,P$20&gt;$K$5),0,IFERROR(MATCH(P$20*1000+($R$5+1),$AM$7:$AM$405,0),0))</x:f>
        <x:v>0</x:v>
      </x:c>
      <x:c r="AV16" t="n">
        <x:f>IF(OR(S$20&lt;$D$4,S$20&gt;$K$4,S$20&lt;$D$5,S$20&gt;$K$5),0,IFERROR(MATCH(S$20*1000+($R$5+1),$AM$7:$AM$405,0),0))</x:f>
        <x:v>2</x:v>
      </x:c>
    </x:row>
    <x:row r="17" ht="72" customHeight="1">
      <x:c r="A17" s="81" t="str">
        <x:f>IF($AP$14=0,"",TEXT(INDEX($AA$7:$AA$405,$AP$14),"hh:mm")&amp;"–"&amp;TEXT(INDEX($AB$7:$AB$405,$AP$14),"hh:mm")&amp;CHAR(10)&amp;INDEX($Y$7:$Y$405,$AP$14)&amp;CHAR(10)&amp;INDEX($AC$7:$AC$405,$AP$14)&amp;CHAR(10)&amp;INDEX($AD$7:$AD$405,$AP$14)&amp;IF(INDEX($AE$7:$AE$405,$AP$14)="","","; "&amp;INDEX($AE$7:$AE$405,$AP$14))&amp;IF(INDEX($AF$7:$AF$405,$AP$14)="","",CHAR(10)&amp;INDEX($AF$7:$AF$405,$AP$14)))</x:f>
      </x:c>
      <x:c r="B17" s="81"/>
      <x:c r="C17" s="81"/>
      <x:c r="D17" s="81" t="str">
        <x:f>IF($AQ$14=0,"",TEXT(INDEX($AA$7:$AA$405,$AQ$14),"hh:mm")&amp;"–"&amp;TEXT(INDEX($AB$7:$AB$405,$AQ$14),"hh:mm")&amp;CHAR(10)&amp;INDEX($Y$7:$Y$405,$AQ$14)&amp;CHAR(10)&amp;INDEX($AC$7:$AC$405,$AQ$14)&amp;CHAR(10)&amp;INDEX($AD$7:$AD$405,$AQ$14)&amp;IF(INDEX($AE$7:$AE$405,$AQ$14)="","","; "&amp;INDEX($AE$7:$AE$405,$AQ$14))&amp;IF(INDEX($AF$7:$AF$405,$AQ$14)="","",CHAR(10)&amp;INDEX($AF$7:$AF$405,$AQ$14)))</x:f>
      </x:c>
      <x:c r="E17" s="81"/>
      <x:c r="F17" s="81"/>
      <x:c r="G17" s="81" t="str">
        <x:f>IF($AR$14=0,"",TEXT(INDEX($AA$7:$AA$405,$AR$14),"hh:mm")&amp;"–"&amp;TEXT(INDEX($AB$7:$AB$405,$AR$14),"hh:mm")&amp;CHAR(10)&amp;INDEX($Y$7:$Y$405,$AR$14)&amp;CHAR(10)&amp;INDEX($AC$7:$AC$405,$AR$14)&amp;CHAR(10)&amp;INDEX($AD$7:$AD$405,$AR$14)&amp;IF(INDEX($AE$7:$AE$405,$AR$14)="","","; "&amp;INDEX($AE$7:$AE$405,$AR$14))&amp;IF(INDEX($AF$7:$AF$405,$AR$14)="","",CHAR(10)&amp;INDEX($AF$7:$AF$405,$AR$14)))</x:f>
      </x:c>
      <x:c r="H17" s="81"/>
      <x:c r="I17" s="81"/>
      <x:c r="J17" s="81" t="str">
        <x:f>IF($AS$14=0,"",TEXT(INDEX($AA$7:$AA$405,$AS$14),"hh:mm")&amp;"–"&amp;TEXT(INDEX($AB$7:$AB$405,$AS$14),"hh:mm")&amp;CHAR(10)&amp;INDEX($Y$7:$Y$405,$AS$14)&amp;CHAR(10)&amp;INDEX($AC$7:$AC$405,$AS$14)&amp;CHAR(10)&amp;INDEX($AD$7:$AD$405,$AS$14)&amp;IF(INDEX($AE$7:$AE$405,$AS$14)="","","; "&amp;INDEX($AE$7:$AE$405,$AS$14))&amp;IF(INDEX($AF$7:$AF$405,$AS$14)="","",CHAR(10)&amp;INDEX($AF$7:$AF$405,$AS$14)))</x:f>
      </x:c>
      <x:c r="K17" s="81"/>
      <x:c r="L17" s="81"/>
      <x:c r="M17" s="81" t="str">
        <x:f>IF($AT$14=0,"",TEXT(INDEX($AA$7:$AA$405,$AT$14),"hh:mm")&amp;"–"&amp;TEXT(INDEX($AB$7:$AB$405,$AT$14),"hh:mm")&amp;CHAR(10)&amp;INDEX($Y$7:$Y$405,$AT$14)&amp;CHAR(10)&amp;INDEX($AC$7:$AC$405,$AT$14)&amp;CHAR(10)&amp;INDEX($AD$7:$AD$405,$AT$14)&amp;IF(INDEX($AE$7:$AE$405,$AT$14)="","","; "&amp;INDEX($AE$7:$AE$405,$AT$14))&amp;IF(INDEX($AF$7:$AF$405,$AT$14)="","",CHAR(10)&amp;INDEX($AF$7:$AF$405,$AT$14)))</x:f>
      </x:c>
      <x:c r="N17" s="81"/>
      <x:c r="O17" s="81"/>
      <x:c r="P17" s="81" t="str">
        <x:f>IF($AU$14=0,"",TEXT(INDEX($AA$7:$AA$405,$AU$14),"hh:mm")&amp;"–"&amp;TEXT(INDEX($AB$7:$AB$405,$AU$14),"hh:mm")&amp;CHAR(10)&amp;INDEX($Y$7:$Y$405,$AU$14)&amp;CHAR(10)&amp;INDEX($AC$7:$AC$405,$AU$14)&amp;CHAR(10)&amp;INDEX($AD$7:$AD$405,$AU$14)&amp;IF(INDEX($AE$7:$AE$405,$AU$14)="","","; "&amp;INDEX($AE$7:$AE$405,$AU$14))&amp;IF(INDEX($AF$7:$AF$405,$AU$14)="","",CHAR(10)&amp;INDEX($AF$7:$AF$405,$AU$14)))</x:f>
      </x:c>
      <x:c r="Q17" s="81"/>
      <x:c r="R17" s="81"/>
      <x:c r="S17" s="81" t="str">
        <x:f>IF($AV$14=0,"",TEXT(INDEX($AA$7:$AA$405,$AV$14),"hh:mm")&amp;"–"&amp;TEXT(INDEX($AB$7:$AB$405,$AV$14),"hh:mm")&amp;CHAR(10)&amp;INDEX($Y$7:$Y$405,$AV$14)&amp;CHAR(10)&amp;INDEX($AC$7:$AC$405,$AV$14)&amp;CHAR(10)&amp;INDEX($AD$7:$AD$405,$AV$14)&amp;IF(INDEX($AE$7:$AE$405,$AV$14)="","","; "&amp;INDEX($AE$7:$AE$405,$AV$14))&amp;IF(INDEX($AF$7:$AF$405,$AV$14)="","",CHAR(10)&amp;INDEX($AF$7:$AF$405,$AV$14)))</x:f>
      </x:c>
      <x:c r="T17" s="81"/>
      <x:c r="U17" s="81"/>
      <x:c r="W17" s="65" t="str">
        <x:v>A-011</x:v>
      </x:c>
      <x:c r="X17" s="65" t="str">
        <x:v>DEMO-001</x:v>
      </x:c>
      <x:c r="Y17" s="65" t="str">
        <x:v>Member sign-up booth</x:v>
      </x:c>
      <x:c r="Z17" s="69" t="n">
        <x:v>46330</x:v>
      </x:c>
      <x:c r="AA17" s="70" t="n">
        <x:v>0.5</x:v>
      </x:c>
      <x:c r="AB17" s="70" t="n">
        <x:v>0.5625</x:v>
      </x:c>
      <x:c r="AC17" s="65" t="str">
        <x:v>North entrance</x:v>
      </x:c>
      <x:c r="AD17" s="65" t="str">
        <x:v>Priya Kumar</x:v>
      </x:c>
      <x:c r="AE17" s="65"/>
      <x:c r="AF17" s="65" t="str">
        <x:v>LiveWorks</x:v>
      </x:c>
      <x:c r="AG17" s="65" t="str">
        <x:v>T-003</x:v>
      </x:c>
      <x:c r="AH17" s="65" t="str">
        <x:v>Planned</x:v>
      </x:c>
      <x:c r="AI17" s="72" t="str">
        <x:f>IF(W17="","",'Campaigns &amp; Budget'!$E$7&amp;IF('Campaigns &amp; Budget'!$F$7="","","; "&amp;'Campaigns &amp; Budget'!$F$7))</x:f>
        <x:v>Alex Tan; Jamie Lee; Priya Kumar</x:v>
      </x:c>
      <x:c r="AJ17" s="72" t="str">
        <x:f>IF(W17="","",IF(COUNTIFS($W$7:$W$405,W17)&gt;1,"Duplicate activation ID",IF(X17&lt;&gt;'Campaigns &amp; Budget'!$A$7,"Unknown campaign",IF(OR(ISBLANK(Z17),ISBLANK(AA17),ISBLANK(AB17),AD17=""),"Missing date / time / PIC",IF(AB17&lt;=AA17,"End must follow start",IF(OR(Z17&lt;'Campaigns &amp; Budget'!$C$7,Z17&gt;'Campaigns &amp; Budget'!$D$7),"Outside campaign dates",IF(AND(AG17&lt;&gt;"",COUNTIFS('Tasks &amp; Gantt'!$A$7:$A$155,AG17,'Tasks &amp; Gantt'!$B$7:$B$155,X17)&lt;&gt;1),"Task not in campaign","")))))))</x:f>
      </x:c>
      <x:c r="AL17" t="n">
        <x:f>IF(OR(W17="",AH17="Cancelled",ISBLANK(Z17),ISBLANK(AA17)),"",COUNTIFS($X$7:$X$405,X17,$Z$7:$Z$405,Z17,$AA$7:$AA$405,"&lt;"&amp;AA17,$AH$7:$AH$405,"&lt;&gt;Cancelled")+COUNTIFS($X$7:$X$405,X17,$Z$7:$Z$405,Z17,$AA$7:$AA$405,AA17,$W$7:$W$405,"&lt;="&amp;W17,$AH$7:$AH$405,"&lt;&gt;Cancelled"))</x:f>
        <x:v>2</x:v>
      </x:c>
      <x:c r="AM17" t="n">
        <x:f>IF(OR(W17="",X17&lt;&gt;$R$4),-1,IF(AL17="",-1,Z17*1000+AL17))</x:f>
        <x:v>46330002</x:v>
      </x:c>
      <x:c r="AP17" t="n">
        <x:f>IF(OR(A$20&lt;$D$4,A$20&gt;$K$4,A$20&lt;$D$5,A$20&gt;$K$5),0,IFERROR(MATCH(A$20*1000+($R$5+2),$AM$7:$AM$405,0),0))</x:f>
        <x:v>0</x:v>
      </x:c>
      <x:c r="AQ17" t="n">
        <x:f>IF(OR(D$20&lt;$D$4,D$20&gt;$K$4,D$20&lt;$D$5,D$20&gt;$K$5),0,IFERROR(MATCH(D$20*1000+($R$5+2),$AM$7:$AM$405,0),0))</x:f>
        <x:v>0</x:v>
      </x:c>
      <x:c r="AR17" t="n">
        <x:f>IF(OR(G$20&lt;$D$4,G$20&gt;$K$4,G$20&lt;$D$5,G$20&gt;$K$5),0,IFERROR(MATCH(G$20*1000+($R$5+2),$AM$7:$AM$405,0),0))</x:f>
        <x:v>0</x:v>
      </x:c>
      <x:c r="AS17" t="n">
        <x:f>IF(OR(J$20&lt;$D$4,J$20&gt;$K$4,J$20&lt;$D$5,J$20&gt;$K$5),0,IFERROR(MATCH(J$20*1000+($R$5+2),$AM$7:$AM$405,0),0))</x:f>
        <x:v>0</x:v>
      </x:c>
      <x:c r="AT17" t="n">
        <x:f>IF(OR(M$20&lt;$D$4,M$20&gt;$K$4,M$20&lt;$D$5,M$20&gt;$K$5),0,IFERROR(MATCH(M$20*1000+($R$5+2),$AM$7:$AM$405,0),0))</x:f>
        <x:v>0</x:v>
      </x:c>
      <x:c r="AU17" t="n">
        <x:f>IF(OR(P$20&lt;$D$4,P$20&gt;$K$4,P$20&lt;$D$5,P$20&gt;$K$5),0,IFERROR(MATCH(P$20*1000+($R$5+2),$AM$7:$AM$405,0),0))</x:f>
        <x:v>0</x:v>
      </x:c>
      <x:c r="AV17" t="n">
        <x:f>IF(OR(S$20&lt;$D$4,S$20&gt;$K$4,S$20&lt;$D$5,S$20&gt;$K$5),0,IFERROR(MATCH(S$20*1000+($R$5+2),$AM$7:$AM$405,0),0))</x:f>
        <x:v>3</x:v>
      </x:c>
    </x:row>
    <x:row r="18" ht="32" customHeight="1">
      <x:c r="A18" s="82" t="str">
        <x:f>IF(OR(A$9&lt;$D$4,A$9&gt;$K$4,A$9&lt;$D$5,A$9&gt;$K$5),"Outside view",COUNTIFS($X$7:$X$405,$R$4,$Z$7:$Z$405,A$9,$AH$7:$AH$405,"&lt;&gt;Cancelled")&amp;" activations"&amp;IF(COUNTIFS($X$7:$X$405,$R$4,$Z$7:$Z$405,A$9,$AH$7:$AH$405,"&lt;&gt;Cancelled")&gt;$R$5+7," · more: change First entry",""))</x:f>
        <x:v>Outside view</x:v>
      </x:c>
      <x:c r="B18" s="82"/>
      <x:c r="C18" s="82"/>
      <x:c r="D18" s="82" t="str">
        <x:f>IF(OR(D$9&lt;$D$4,D$9&gt;$K$4,D$9&lt;$D$5,D$9&gt;$K$5),"Outside view",COUNTIFS($X$7:$X$405,$R$4,$Z$7:$Z$405,D$9,$AH$7:$AH$405,"&lt;&gt;Cancelled")&amp;" activations"&amp;IF(COUNTIFS($X$7:$X$405,$R$4,$Z$7:$Z$405,D$9,$AH$7:$AH$405,"&lt;&gt;Cancelled")&gt;$R$5+7," · more: change First entry",""))</x:f>
        <x:v>Outside view</x:v>
      </x:c>
      <x:c r="E18" s="82"/>
      <x:c r="F18" s="82"/>
      <x:c r="G18" s="82" t="str">
        <x:f>IF(OR(G$9&lt;$D$4,G$9&gt;$K$4,G$9&lt;$D$5,G$9&gt;$K$5),"Outside view",COUNTIFS($X$7:$X$405,$R$4,$Z$7:$Z$405,G$9,$AH$7:$AH$405,"&lt;&gt;Cancelled")&amp;" activations"&amp;IF(COUNTIFS($X$7:$X$405,$R$4,$Z$7:$Z$405,G$9,$AH$7:$AH$405,"&lt;&gt;Cancelled")&gt;$R$5+7," · more: change First entry",""))</x:f>
        <x:v>Outside view</x:v>
      </x:c>
      <x:c r="H18" s="82"/>
      <x:c r="I18" s="82"/>
      <x:c r="J18" s="82" t="str">
        <x:f>IF(OR(J$9&lt;$D$4,J$9&gt;$K$4,J$9&lt;$D$5,J$9&gt;$K$5),"Outside view",COUNTIFS($X$7:$X$405,$R$4,$Z$7:$Z$405,J$9,$AH$7:$AH$405,"&lt;&gt;Cancelled")&amp;" activations"&amp;IF(COUNTIFS($X$7:$X$405,$R$4,$Z$7:$Z$405,J$9,$AH$7:$AH$405,"&lt;&gt;Cancelled")&gt;$R$5+7," · more: change First entry",""))</x:f>
        <x:v>0 activations</x:v>
      </x:c>
      <x:c r="K18" s="82"/>
      <x:c r="L18" s="82"/>
      <x:c r="M18" s="82" t="str">
        <x:f>IF(OR(M$9&lt;$D$4,M$9&gt;$K$4,M$9&lt;$D$5,M$9&gt;$K$5),"Outside view",COUNTIFS($X$7:$X$405,$R$4,$Z$7:$Z$405,M$9,$AH$7:$AH$405,"&lt;&gt;Cancelled")&amp;" activations"&amp;IF(COUNTIFS($X$7:$X$405,$R$4,$Z$7:$Z$405,M$9,$AH$7:$AH$405,"&lt;&gt;Cancelled")&gt;$R$5+7," · more: change First entry",""))</x:f>
        <x:v>0 activations</x:v>
      </x:c>
      <x:c r="N18" s="82"/>
      <x:c r="O18" s="82"/>
      <x:c r="P18" s="82" t="str">
        <x:f>IF(OR(P$9&lt;$D$4,P$9&gt;$K$4,P$9&lt;$D$5,P$9&gt;$K$5),"Outside view",COUNTIFS($X$7:$X$405,$R$4,$Z$7:$Z$405,P$9,$AH$7:$AH$405,"&lt;&gt;Cancelled")&amp;" activations"&amp;IF(COUNTIFS($X$7:$X$405,$R$4,$Z$7:$Z$405,P$9,$AH$7:$AH$405,"&lt;&gt;Cancelled")&gt;$R$5+7," · more: change First entry",""))</x:f>
        <x:v>0 activations</x:v>
      </x:c>
      <x:c r="Q18" s="82"/>
      <x:c r="R18" s="82"/>
      <x:c r="S18" s="82" t="str">
        <x:f>IF(OR(S$9&lt;$D$4,S$9&gt;$K$4,S$9&lt;$D$5,S$9&gt;$K$5),"Outside view",COUNTIFS($X$7:$X$405,$R$4,$Z$7:$Z$405,S$9,$AH$7:$AH$405,"&lt;&gt;Cancelled")&amp;" activations"&amp;IF(COUNTIFS($X$7:$X$405,$R$4,$Z$7:$Z$405,S$9,$AH$7:$AH$405,"&lt;&gt;Cancelled")&gt;$R$5+7," · more: change First entry",""))</x:f>
        <x:v>0 activations</x:v>
      </x:c>
      <x:c r="T18" s="82"/>
      <x:c r="U18" s="82"/>
      <x:c r="W18" s="65" t="str">
        <x:v>A-012</x:v>
      </x:c>
      <x:c r="X18" s="65" t="str">
        <x:v>DEMO-001</x:v>
      </x:c>
      <x:c r="Y18" s="65" t="str">
        <x:v>Brand experience</x:v>
      </x:c>
      <x:c r="Z18" s="69" t="n">
        <x:v>46330</x:v>
      </x:c>
      <x:c r="AA18" s="70" t="n">
        <x:v>0.5833333333333334</x:v>
      </x:c>
      <x:c r="AB18" s="70" t="n">
        <x:v>0.6458333333333334</x:v>
      </x:c>
      <x:c r="AC18" s="65" t="str">
        <x:v>Level 1</x:v>
      </x:c>
      <x:c r="AD18" s="65" t="str">
        <x:v>Jamie Lee</x:v>
      </x:c>
      <x:c r="AE18" s="65"/>
      <x:c r="AF18" s="65" t="str">
        <x:v>LiveWorks</x:v>
      </x:c>
      <x:c r="AG18" s="65" t="str">
        <x:v>T-003</x:v>
      </x:c>
      <x:c r="AH18" s="65" t="str">
        <x:v>Planned</x:v>
      </x:c>
      <x:c r="AI18" s="72" t="str">
        <x:f>IF(W18="","",'Campaigns &amp; Budget'!$E$7&amp;IF('Campaigns &amp; Budget'!$F$7="","","; "&amp;'Campaigns &amp; Budget'!$F$7))</x:f>
        <x:v>Alex Tan; Jamie Lee; Priya Kumar</x:v>
      </x:c>
      <x:c r="AJ18" s="72" t="str">
        <x:f>IF(W18="","",IF(COUNTIFS($W$7:$W$405,W18)&gt;1,"Duplicate activation ID",IF(X18&lt;&gt;'Campaigns &amp; Budget'!$A$7,"Unknown campaign",IF(OR(ISBLANK(Z18),ISBLANK(AA18),ISBLANK(AB18),AD18=""),"Missing date / time / PIC",IF(AB18&lt;=AA18,"End must follow start",IF(OR(Z18&lt;'Campaigns &amp; Budget'!$C$7,Z18&gt;'Campaigns &amp; Budget'!$D$7),"Outside campaign dates",IF(AND(AG18&lt;&gt;"",COUNTIFS('Tasks &amp; Gantt'!$A$7:$A$155,AG18,'Tasks &amp; Gantt'!$B$7:$B$155,X18)&lt;&gt;1),"Task not in campaign","")))))))</x:f>
      </x:c>
      <x:c r="AL18" t="n">
        <x:f>IF(OR(W18="",AH18="Cancelled",ISBLANK(Z18),ISBLANK(AA18)),"",COUNTIFS($X$7:$X$405,X18,$Z$7:$Z$405,Z18,$AA$7:$AA$405,"&lt;"&amp;AA18,$AH$7:$AH$405,"&lt;&gt;Cancelled")+COUNTIFS($X$7:$X$405,X18,$Z$7:$Z$405,Z18,$AA$7:$AA$405,AA18,$W$7:$W$405,"&lt;="&amp;W18,$AH$7:$AH$405,"&lt;&gt;Cancelled"))</x:f>
        <x:v>3</x:v>
      </x:c>
      <x:c r="AM18" t="n">
        <x:f>IF(OR(W18="",X18&lt;&gt;$R$4),-1,IF(AL18="",-1,Z18*1000+AL18))</x:f>
        <x:v>46330003</x:v>
      </x:c>
      <x:c r="AP18" t="n">
        <x:f>IF(OR(A$20&lt;$D$4,A$20&gt;$K$4,A$20&lt;$D$5,A$20&gt;$K$5),0,IFERROR(MATCH(A$20*1000+($R$5+3),$AM$7:$AM$405,0),0))</x:f>
        <x:v>0</x:v>
      </x:c>
      <x:c r="AQ18" t="n">
        <x:f>IF(OR(D$20&lt;$D$4,D$20&gt;$K$4,D$20&lt;$D$5,D$20&gt;$K$5),0,IFERROR(MATCH(D$20*1000+($R$5+3),$AM$7:$AM$405,0),0))</x:f>
        <x:v>0</x:v>
      </x:c>
      <x:c r="AR18" t="n">
        <x:f>IF(OR(G$20&lt;$D$4,G$20&gt;$K$4,G$20&lt;$D$5,G$20&gt;$K$5),0,IFERROR(MATCH(G$20*1000+($R$5+3),$AM$7:$AM$405,0),0))</x:f>
        <x:v>0</x:v>
      </x:c>
      <x:c r="AS18" t="n">
        <x:f>IF(OR(J$20&lt;$D$4,J$20&gt;$K$4,J$20&lt;$D$5,J$20&gt;$K$5),0,IFERROR(MATCH(J$20*1000+($R$5+3),$AM$7:$AM$405,0),0))</x:f>
        <x:v>0</x:v>
      </x:c>
      <x:c r="AT18" t="n">
        <x:f>IF(OR(M$20&lt;$D$4,M$20&gt;$K$4,M$20&lt;$D$5,M$20&gt;$K$5),0,IFERROR(MATCH(M$20*1000+($R$5+3),$AM$7:$AM$405,0),0))</x:f>
        <x:v>0</x:v>
      </x:c>
      <x:c r="AU18" t="n">
        <x:f>IF(OR(P$20&lt;$D$4,P$20&gt;$K$4,P$20&lt;$D$5,P$20&gt;$K$5),0,IFERROR(MATCH(P$20*1000+($R$5+3),$AM$7:$AM$405,0),0))</x:f>
        <x:v>0</x:v>
      </x:c>
      <x:c r="AV18" t="n">
        <x:f>IF(OR(S$20&lt;$D$4,S$20&gt;$K$4,S$20&lt;$D$5,S$20&gt;$K$5),0,IFERROR(MATCH(S$20*1000+($R$5+3),$AM$7:$AM$405,0),0))</x:f>
        <x:v>0</x:v>
      </x:c>
    </x:row>
    <x:row r="19" ht="10" customHeight="1">
      <x:c r="A19" s="53"/>
      <x:c r="B19" s="53"/>
      <x:c r="C19" s="53"/>
      <x:c r="D19" s="53"/>
      <x:c r="E19" s="53"/>
      <x:c r="F19" s="53"/>
      <x:c r="G19" s="53"/>
      <x:c r="H19" s="53"/>
      <x:c r="I19" s="53"/>
      <x:c r="J19" s="53"/>
      <x:c r="K19" s="53"/>
      <x:c r="L19" s="53"/>
      <x:c r="M19" s="53"/>
      <x:c r="N19" s="53"/>
      <x:c r="O19" s="53"/>
      <x:c r="P19" s="53"/>
      <x:c r="Q19" s="53"/>
      <x:c r="R19" s="53"/>
      <x:c r="S19" s="53"/>
      <x:c r="T19" s="53"/>
      <x:c r="U19" s="53"/>
      <x:c r="W19" s="65" t="str">
        <x:v>A-013</x:v>
      </x:c>
      <x:c r="X19" s="65" t="str">
        <x:v>DEMO-001</x:v>
      </x:c>
      <x:c r="Y19" s="65" t="str">
        <x:v>Reward counter</x:v>
      </x:c>
      <x:c r="Z19" s="69" t="n">
        <x:v>46331</x:v>
      </x:c>
      <x:c r="AA19" s="70" t="n">
        <x:v>0.4166666666666667</x:v>
      </x:c>
      <x:c r="AB19" s="70" t="n">
        <x:v>0.4791666666666667</x:v>
      </x:c>
      <x:c r="AC19" s="65" t="str">
        <x:v>Main atrium</x:v>
      </x:c>
      <x:c r="AD19" s="65" t="str">
        <x:v>Jamie Lee</x:v>
      </x:c>
      <x:c r="AE19" s="65" t="str">
        <x:v>Alex Tan</x:v>
      </x:c>
      <x:c r="AF19" s="65" t="str">
        <x:v>LiveWorks</x:v>
      </x:c>
      <x:c r="AG19" s="65" t="str">
        <x:v>T-003</x:v>
      </x:c>
      <x:c r="AH19" s="65" t="str">
        <x:v>Planned</x:v>
      </x:c>
      <x:c r="AI19" s="72" t="str">
        <x:f>IF(W19="","",'Campaigns &amp; Budget'!$E$7&amp;IF('Campaigns &amp; Budget'!$F$7="","","; "&amp;'Campaigns &amp; Budget'!$F$7))</x:f>
        <x:v>Alex Tan; Jamie Lee; Priya Kumar</x:v>
      </x:c>
      <x:c r="AJ19" s="72" t="str">
        <x:f>IF(W19="","",IF(COUNTIFS($W$7:$W$405,W19)&gt;1,"Duplicate activation ID",IF(X19&lt;&gt;'Campaigns &amp; Budget'!$A$7,"Unknown campaign",IF(OR(ISBLANK(Z19),ISBLANK(AA19),ISBLANK(AB19),AD19=""),"Missing date / time / PIC",IF(AB19&lt;=AA19,"End must follow start",IF(OR(Z19&lt;'Campaigns &amp; Budget'!$C$7,Z19&gt;'Campaigns &amp; Budget'!$D$7),"Outside campaign dates",IF(AND(AG19&lt;&gt;"",COUNTIFS('Tasks &amp; Gantt'!$A$7:$A$155,AG19,'Tasks &amp; Gantt'!$B$7:$B$155,X19)&lt;&gt;1),"Task not in campaign","")))))))</x:f>
      </x:c>
      <x:c r="AL19" t="n">
        <x:f>IF(OR(W19="",AH19="Cancelled",ISBLANK(Z19),ISBLANK(AA19)),"",COUNTIFS($X$7:$X$405,X19,$Z$7:$Z$405,Z19,$AA$7:$AA$405,"&lt;"&amp;AA19,$AH$7:$AH$405,"&lt;&gt;Cancelled")+COUNTIFS($X$7:$X$405,X19,$Z$7:$Z$405,Z19,$AA$7:$AA$405,AA19,$W$7:$W$405,"&lt;="&amp;W19,$AH$7:$AH$405,"&lt;&gt;Cancelled"))</x:f>
        <x:v>1</x:v>
      </x:c>
      <x:c r="AM19" t="n">
        <x:f>IF(OR(W19="",X19&lt;&gt;$R$4),-1,IF(AL19="",-1,Z19*1000+AL19))</x:f>
        <x:v>46331001</x:v>
      </x:c>
      <x:c r="AP19" t="n">
        <x:f>IF(OR(A$20&lt;$D$4,A$20&gt;$K$4,A$20&lt;$D$5,A$20&gt;$K$5),0,IFERROR(MATCH(A$20*1000+($R$5+4),$AM$7:$AM$405,0),0))</x:f>
        <x:v>0</x:v>
      </x:c>
      <x:c r="AQ19" t="n">
        <x:f>IF(OR(D$20&lt;$D$4,D$20&gt;$K$4,D$20&lt;$D$5,D$20&gt;$K$5),0,IFERROR(MATCH(D$20*1000+($R$5+4),$AM$7:$AM$405,0),0))</x:f>
        <x:v>0</x:v>
      </x:c>
      <x:c r="AR19" t="n">
        <x:f>IF(OR(G$20&lt;$D$4,G$20&gt;$K$4,G$20&lt;$D$5,G$20&gt;$K$5),0,IFERROR(MATCH(G$20*1000+($R$5+4),$AM$7:$AM$405,0),0))</x:f>
        <x:v>0</x:v>
      </x:c>
      <x:c r="AS19" t="n">
        <x:f>IF(OR(J$20&lt;$D$4,J$20&gt;$K$4,J$20&lt;$D$5,J$20&gt;$K$5),0,IFERROR(MATCH(J$20*1000+($R$5+4),$AM$7:$AM$405,0),0))</x:f>
        <x:v>0</x:v>
      </x:c>
      <x:c r="AT19" t="n">
        <x:f>IF(OR(M$20&lt;$D$4,M$20&gt;$K$4,M$20&lt;$D$5,M$20&gt;$K$5),0,IFERROR(MATCH(M$20*1000+($R$5+4),$AM$7:$AM$405,0),0))</x:f>
        <x:v>0</x:v>
      </x:c>
      <x:c r="AU19" t="n">
        <x:f>IF(OR(P$20&lt;$D$4,P$20&gt;$K$4,P$20&lt;$D$5,P$20&gt;$K$5),0,IFERROR(MATCH(P$20*1000+($R$5+4),$AM$7:$AM$405,0),0))</x:f>
        <x:v>0</x:v>
      </x:c>
      <x:c r="AV19" t="n">
        <x:f>IF(OR(S$20&lt;$D$4,S$20&gt;$K$4,S$20&lt;$D$5,S$20&gt;$K$5),0,IFERROR(MATCH(S$20*1000+($R$5+4),$AM$7:$AM$405,0),0))</x:f>
        <x:v>0</x:v>
      </x:c>
    </x:row>
    <x:row r="20" ht="30" customHeight="1">
      <x:c r="A20" s="77" t="n">
        <x:f>$D$5-WEEKDAY($D$5,2)+1+7</x:f>
        <x:v>46321</x:v>
      </x:c>
      <x:c r="B20" s="77"/>
      <x:c r="C20" s="77"/>
      <x:c r="D20" s="77" t="n">
        <x:f>$D$5-WEEKDAY($D$5,2)+1+8</x:f>
        <x:v>46322</x:v>
      </x:c>
      <x:c r="E20" s="77"/>
      <x:c r="F20" s="77"/>
      <x:c r="G20" s="77" t="n">
        <x:f>$D$5-WEEKDAY($D$5,2)+1+9</x:f>
        <x:v>46323</x:v>
      </x:c>
      <x:c r="H20" s="77"/>
      <x:c r="I20" s="77"/>
      <x:c r="J20" s="77" t="n">
        <x:f>$D$5-WEEKDAY($D$5,2)+1+10</x:f>
        <x:v>46324</x:v>
      </x:c>
      <x:c r="K20" s="77"/>
      <x:c r="L20" s="77"/>
      <x:c r="M20" s="77" t="n">
        <x:f>$D$5-WEEKDAY($D$5,2)+1+11</x:f>
        <x:v>46325</x:v>
      </x:c>
      <x:c r="N20" s="77"/>
      <x:c r="O20" s="77"/>
      <x:c r="P20" s="77" t="n">
        <x:f>$D$5-WEEKDAY($D$5,2)+1+12</x:f>
        <x:v>46326</x:v>
      </x:c>
      <x:c r="Q20" s="77"/>
      <x:c r="R20" s="77"/>
      <x:c r="S20" s="77" t="n">
        <x:f>$D$5-WEEKDAY($D$5,2)+1+13</x:f>
        <x:v>46327</x:v>
      </x:c>
      <x:c r="T20" s="77"/>
      <x:c r="U20" s="77"/>
      <x:c r="W20" s="65" t="str">
        <x:v>A-014</x:v>
      </x:c>
      <x:c r="X20" s="65" t="str">
        <x:v>DEMO-001</x:v>
      </x:c>
      <x:c r="Y20" s="65" t="str">
        <x:v>Member sign-up booth</x:v>
      </x:c>
      <x:c r="Z20" s="69" t="n">
        <x:v>46331</x:v>
      </x:c>
      <x:c r="AA20" s="70" t="n">
        <x:v>0.5</x:v>
      </x:c>
      <x:c r="AB20" s="70" t="n">
        <x:v>0.5625</x:v>
      </x:c>
      <x:c r="AC20" s="65" t="str">
        <x:v>North entrance</x:v>
      </x:c>
      <x:c r="AD20" s="65" t="str">
        <x:v>Priya Kumar</x:v>
      </x:c>
      <x:c r="AE20" s="65"/>
      <x:c r="AF20" s="65" t="str">
        <x:v>LiveWorks</x:v>
      </x:c>
      <x:c r="AG20" s="65" t="str">
        <x:v>T-003</x:v>
      </x:c>
      <x:c r="AH20" s="65" t="str">
        <x:v>Planned</x:v>
      </x:c>
      <x:c r="AI20" s="72" t="str">
        <x:f>IF(W20="","",'Campaigns &amp; Budget'!$E$7&amp;IF('Campaigns &amp; Budget'!$F$7="","","; "&amp;'Campaigns &amp; Budget'!$F$7))</x:f>
        <x:v>Alex Tan; Jamie Lee; Priya Kumar</x:v>
      </x:c>
      <x:c r="AJ20" s="72" t="str">
        <x:f>IF(W20="","",IF(COUNTIFS($W$7:$W$405,W20)&gt;1,"Duplicate activation ID",IF(X20&lt;&gt;'Campaigns &amp; Budget'!$A$7,"Unknown campaign",IF(OR(ISBLANK(Z20),ISBLANK(AA20),ISBLANK(AB20),AD20=""),"Missing date / time / PIC",IF(AB20&lt;=AA20,"End must follow start",IF(OR(Z20&lt;'Campaigns &amp; Budget'!$C$7,Z20&gt;'Campaigns &amp; Budget'!$D$7),"Outside campaign dates",IF(AND(AG20&lt;&gt;"",COUNTIFS('Tasks &amp; Gantt'!$A$7:$A$155,AG20,'Tasks &amp; Gantt'!$B$7:$B$155,X20)&lt;&gt;1),"Task not in campaign","")))))))</x:f>
      </x:c>
      <x:c r="AL20" t="n">
        <x:f>IF(OR(W20="",AH20="Cancelled",ISBLANK(Z20),ISBLANK(AA20)),"",COUNTIFS($X$7:$X$405,X20,$Z$7:$Z$405,Z20,$AA$7:$AA$405,"&lt;"&amp;AA20,$AH$7:$AH$405,"&lt;&gt;Cancelled")+COUNTIFS($X$7:$X$405,X20,$Z$7:$Z$405,Z20,$AA$7:$AA$405,AA20,$W$7:$W$405,"&lt;="&amp;W20,$AH$7:$AH$405,"&lt;&gt;Cancelled"))</x:f>
        <x:v>2</x:v>
      </x:c>
      <x:c r="AM20" t="n">
        <x:f>IF(OR(W20="",X20&lt;&gt;$R$4),-1,IF(AL20="",-1,Z20*1000+AL20))</x:f>
        <x:v>46331002</x:v>
      </x:c>
      <x:c r="AP20" t="n">
        <x:f>IF(OR(A$20&lt;$D$4,A$20&gt;$K$4,A$20&lt;$D$5,A$20&gt;$K$5),0,IFERROR(MATCH(A$20*1000+($R$5+5),$AM$7:$AM$405,0),0))</x:f>
        <x:v>0</x:v>
      </x:c>
      <x:c r="AQ20" t="n">
        <x:f>IF(OR(D$20&lt;$D$4,D$20&gt;$K$4,D$20&lt;$D$5,D$20&gt;$K$5),0,IFERROR(MATCH(D$20*1000+($R$5+5),$AM$7:$AM$405,0),0))</x:f>
        <x:v>0</x:v>
      </x:c>
      <x:c r="AR20" t="n">
        <x:f>IF(OR(G$20&lt;$D$4,G$20&gt;$K$4,G$20&lt;$D$5,G$20&gt;$K$5),0,IFERROR(MATCH(G$20*1000+($R$5+5),$AM$7:$AM$405,0),0))</x:f>
        <x:v>0</x:v>
      </x:c>
      <x:c r="AS20" t="n">
        <x:f>IF(OR(J$20&lt;$D$4,J$20&gt;$K$4,J$20&lt;$D$5,J$20&gt;$K$5),0,IFERROR(MATCH(J$20*1000+($R$5+5),$AM$7:$AM$405,0),0))</x:f>
        <x:v>0</x:v>
      </x:c>
      <x:c r="AT20" t="n">
        <x:f>IF(OR(M$20&lt;$D$4,M$20&gt;$K$4,M$20&lt;$D$5,M$20&gt;$K$5),0,IFERROR(MATCH(M$20*1000+($R$5+5),$AM$7:$AM$405,0),0))</x:f>
        <x:v>0</x:v>
      </x:c>
      <x:c r="AU20" t="n">
        <x:f>IF(OR(P$20&lt;$D$4,P$20&gt;$K$4,P$20&lt;$D$5,P$20&gt;$K$5),0,IFERROR(MATCH(P$20*1000+($R$5+5),$AM$7:$AM$405,0),0))</x:f>
        <x:v>0</x:v>
      </x:c>
      <x:c r="AV20" t="n">
        <x:f>IF(OR(S$20&lt;$D$4,S$20&gt;$K$4,S$20&lt;$D$5,S$20&gt;$K$5),0,IFERROR(MATCH(S$20*1000+($R$5+5),$AM$7:$AM$405,0),0))</x:f>
        <x:v>0</x:v>
      </x:c>
    </x:row>
    <x:row r="21" ht="72" customHeight="1">
      <x:c r="A21" s="81" t="str">
        <x:f>IF($AP$15=0,"",TEXT(INDEX($AA$7:$AA$405,$AP$15),"hh:mm")&amp;"–"&amp;TEXT(INDEX($AB$7:$AB$405,$AP$15),"hh:mm")&amp;CHAR(10)&amp;INDEX($Y$7:$Y$405,$AP$15)&amp;CHAR(10)&amp;INDEX($AC$7:$AC$405,$AP$15)&amp;CHAR(10)&amp;INDEX($AD$7:$AD$405,$AP$15)&amp;IF(INDEX($AE$7:$AE$405,$AP$15)="","","; "&amp;INDEX($AE$7:$AE$405,$AP$15))&amp;IF(INDEX($AF$7:$AF$405,$AP$15)="","",CHAR(10)&amp;INDEX($AF$7:$AF$405,$AP$15)))</x:f>
      </x:c>
      <x:c r="B21" s="81"/>
      <x:c r="C21" s="81"/>
      <x:c r="D21" s="81" t="str">
        <x:f>IF($AQ$15=0,"",TEXT(INDEX($AA$7:$AA$405,$AQ$15),"hh:mm")&amp;"–"&amp;TEXT(INDEX($AB$7:$AB$405,$AQ$15),"hh:mm")&amp;CHAR(10)&amp;INDEX($Y$7:$Y$405,$AQ$15)&amp;CHAR(10)&amp;INDEX($AC$7:$AC$405,$AQ$15)&amp;CHAR(10)&amp;INDEX($AD$7:$AD$405,$AQ$15)&amp;IF(INDEX($AE$7:$AE$405,$AQ$15)="","","; "&amp;INDEX($AE$7:$AE$405,$AQ$15))&amp;IF(INDEX($AF$7:$AF$405,$AQ$15)="","",CHAR(10)&amp;INDEX($AF$7:$AF$405,$AQ$15)))</x:f>
      </x:c>
      <x:c r="E21" s="81"/>
      <x:c r="F21" s="81"/>
      <x:c r="G21" s="81" t="str">
        <x:f>IF($AR$15=0,"",TEXT(INDEX($AA$7:$AA$405,$AR$15),"hh:mm")&amp;"–"&amp;TEXT(INDEX($AB$7:$AB$405,$AR$15),"hh:mm")&amp;CHAR(10)&amp;INDEX($Y$7:$Y$405,$AR$15)&amp;CHAR(10)&amp;INDEX($AC$7:$AC$405,$AR$15)&amp;CHAR(10)&amp;INDEX($AD$7:$AD$405,$AR$15)&amp;IF(INDEX($AE$7:$AE$405,$AR$15)="","","; "&amp;INDEX($AE$7:$AE$405,$AR$15))&amp;IF(INDEX($AF$7:$AF$405,$AR$15)="","",CHAR(10)&amp;INDEX($AF$7:$AF$405,$AR$15)))</x:f>
      </x:c>
      <x:c r="H21" s="81"/>
      <x:c r="I21" s="81"/>
      <x:c r="J21" s="81" t="str">
        <x:f>IF($AS$15=0,"",TEXT(INDEX($AA$7:$AA$405,$AS$15),"hh:mm")&amp;"–"&amp;TEXT(INDEX($AB$7:$AB$405,$AS$15),"hh:mm")&amp;CHAR(10)&amp;INDEX($Y$7:$Y$405,$AS$15)&amp;CHAR(10)&amp;INDEX($AC$7:$AC$405,$AS$15)&amp;CHAR(10)&amp;INDEX($AD$7:$AD$405,$AS$15)&amp;IF(INDEX($AE$7:$AE$405,$AS$15)="","","; "&amp;INDEX($AE$7:$AE$405,$AS$15))&amp;IF(INDEX($AF$7:$AF$405,$AS$15)="","",CHAR(10)&amp;INDEX($AF$7:$AF$405,$AS$15)))</x:f>
      </x:c>
      <x:c r="K21" s="81"/>
      <x:c r="L21" s="81"/>
      <x:c r="M21" s="81" t="str">
        <x:f>IF($AT$15=0,"",TEXT(INDEX($AA$7:$AA$405,$AT$15),"hh:mm")&amp;"–"&amp;TEXT(INDEX($AB$7:$AB$405,$AT$15),"hh:mm")&amp;CHAR(10)&amp;INDEX($Y$7:$Y$405,$AT$15)&amp;CHAR(10)&amp;INDEX($AC$7:$AC$405,$AT$15)&amp;CHAR(10)&amp;INDEX($AD$7:$AD$405,$AT$15)&amp;IF(INDEX($AE$7:$AE$405,$AT$15)="","","; "&amp;INDEX($AE$7:$AE$405,$AT$15))&amp;IF(INDEX($AF$7:$AF$405,$AT$15)="","",CHAR(10)&amp;INDEX($AF$7:$AF$405,$AT$15)))</x:f>
      </x:c>
      <x:c r="N21" s="81"/>
      <x:c r="O21" s="81"/>
      <x:c r="P21" s="81" t="str">
        <x:f>IF($AU$15=0,"",TEXT(INDEX($AA$7:$AA$405,$AU$15),"hh:mm")&amp;"–"&amp;TEXT(INDEX($AB$7:$AB$405,$AU$15),"hh:mm")&amp;CHAR(10)&amp;INDEX($Y$7:$Y$405,$AU$15)&amp;CHAR(10)&amp;INDEX($AC$7:$AC$405,$AU$15)&amp;CHAR(10)&amp;INDEX($AD$7:$AD$405,$AU$15)&amp;IF(INDEX($AE$7:$AE$405,$AU$15)="","","; "&amp;INDEX($AE$7:$AE$405,$AU$15))&amp;IF(INDEX($AF$7:$AF$405,$AU$15)="","",CHAR(10)&amp;INDEX($AF$7:$AF$405,$AU$15)))</x:f>
      </x:c>
      <x:c r="Q21" s="81"/>
      <x:c r="R21" s="81"/>
      <x:c r="S21" s="81" t="str">
        <x:f>IF($AV$15=0,"",TEXT(INDEX($AA$7:$AA$405,$AV$15),"hh:mm")&amp;"–"&amp;TEXT(INDEX($AB$7:$AB$405,$AV$15),"hh:mm")&amp;CHAR(10)&amp;INDEX($Y$7:$Y$405,$AV$15)&amp;CHAR(10)&amp;INDEX($AC$7:$AC$405,$AV$15)&amp;CHAR(10)&amp;INDEX($AD$7:$AD$405,$AV$15)&amp;IF(INDEX($AE$7:$AE$405,$AV$15)="","","; "&amp;INDEX($AE$7:$AE$405,$AV$15))&amp;IF(INDEX($AF$7:$AF$405,$AV$15)="","",CHAR(10)&amp;INDEX($AF$7:$AF$405,$AV$15)))</x:f>
        <x:v>10:00–11:30
Reward counter
Main atrium
Jamie Lee; Alex Tan
LiveWorks</x:v>
      </x:c>
      <x:c r="T21" s="81"/>
      <x:c r="U21" s="81"/>
      <x:c r="W21" s="65" t="str">
        <x:v>A-015</x:v>
      </x:c>
      <x:c r="X21" s="65" t="str">
        <x:v>DEMO-001</x:v>
      </x:c>
      <x:c r="Y21" s="65" t="str">
        <x:v>Brand experience</x:v>
      </x:c>
      <x:c r="Z21" s="69" t="n">
        <x:v>46331</x:v>
      </x:c>
      <x:c r="AA21" s="70" t="n">
        <x:v>0.5833333333333334</x:v>
      </x:c>
      <x:c r="AB21" s="70" t="n">
        <x:v>0.6458333333333334</x:v>
      </x:c>
      <x:c r="AC21" s="65" t="str">
        <x:v>Level 1</x:v>
      </x:c>
      <x:c r="AD21" s="65" t="str">
        <x:v>Jamie Lee</x:v>
      </x:c>
      <x:c r="AE21" s="65"/>
      <x:c r="AF21" s="65" t="str">
        <x:v>LiveWorks</x:v>
      </x:c>
      <x:c r="AG21" s="65" t="str">
        <x:v>T-003</x:v>
      </x:c>
      <x:c r="AH21" s="65" t="str">
        <x:v>Planned</x:v>
      </x:c>
      <x:c r="AI21" s="72" t="str">
        <x:f>IF(W21="","",'Campaigns &amp; Budget'!$E$7&amp;IF('Campaigns &amp; Budget'!$F$7="","","; "&amp;'Campaigns &amp; Budget'!$F$7))</x:f>
        <x:v>Alex Tan; Jamie Lee; Priya Kumar</x:v>
      </x:c>
      <x:c r="AJ21" s="72" t="str">
        <x:f>IF(W21="","",IF(COUNTIFS($W$7:$W$405,W21)&gt;1,"Duplicate activation ID",IF(X21&lt;&gt;'Campaigns &amp; Budget'!$A$7,"Unknown campaign",IF(OR(ISBLANK(Z21),ISBLANK(AA21),ISBLANK(AB21),AD21=""),"Missing date / time / PIC",IF(AB21&lt;=AA21,"End must follow start",IF(OR(Z21&lt;'Campaigns &amp; Budget'!$C$7,Z21&gt;'Campaigns &amp; Budget'!$D$7),"Outside campaign dates",IF(AND(AG21&lt;&gt;"",COUNTIFS('Tasks &amp; Gantt'!$A$7:$A$155,AG21,'Tasks &amp; Gantt'!$B$7:$B$155,X21)&lt;&gt;1),"Task not in campaign","")))))))</x:f>
      </x:c>
      <x:c r="AL21" t="n">
        <x:f>IF(OR(W21="",AH21="Cancelled",ISBLANK(Z21),ISBLANK(AA21)),"",COUNTIFS($X$7:$X$405,X21,$Z$7:$Z$405,Z21,$AA$7:$AA$405,"&lt;"&amp;AA21,$AH$7:$AH$405,"&lt;&gt;Cancelled")+COUNTIFS($X$7:$X$405,X21,$Z$7:$Z$405,Z21,$AA$7:$AA$405,AA21,$W$7:$W$405,"&lt;="&amp;W21,$AH$7:$AH$405,"&lt;&gt;Cancelled"))</x:f>
        <x:v>3</x:v>
      </x:c>
      <x:c r="AM21" t="n">
        <x:f>IF(OR(W21="",X21&lt;&gt;$R$4),-1,IF(AL21="",-1,Z21*1000+AL21))</x:f>
        <x:v>46331003</x:v>
      </x:c>
      <x:c r="AP21" t="n">
        <x:f>IF(OR(A$20&lt;$D$4,A$20&gt;$K$4,A$20&lt;$D$5,A$20&gt;$K$5),0,IFERROR(MATCH(A$20*1000+($R$5+6),$AM$7:$AM$405,0),0))</x:f>
        <x:v>0</x:v>
      </x:c>
      <x:c r="AQ21" t="n">
        <x:f>IF(OR(D$20&lt;$D$4,D$20&gt;$K$4,D$20&lt;$D$5,D$20&gt;$K$5),0,IFERROR(MATCH(D$20*1000+($R$5+6),$AM$7:$AM$405,0),0))</x:f>
        <x:v>0</x:v>
      </x:c>
      <x:c r="AR21" t="n">
        <x:f>IF(OR(G$20&lt;$D$4,G$20&gt;$K$4,G$20&lt;$D$5,G$20&gt;$K$5),0,IFERROR(MATCH(G$20*1000+($R$5+6),$AM$7:$AM$405,0),0))</x:f>
        <x:v>0</x:v>
      </x:c>
      <x:c r="AS21" t="n">
        <x:f>IF(OR(J$20&lt;$D$4,J$20&gt;$K$4,J$20&lt;$D$5,J$20&gt;$K$5),0,IFERROR(MATCH(J$20*1000+($R$5+6),$AM$7:$AM$405,0),0))</x:f>
        <x:v>0</x:v>
      </x:c>
      <x:c r="AT21" t="n">
        <x:f>IF(OR(M$20&lt;$D$4,M$20&gt;$K$4,M$20&lt;$D$5,M$20&gt;$K$5),0,IFERROR(MATCH(M$20*1000+($R$5+6),$AM$7:$AM$405,0),0))</x:f>
        <x:v>0</x:v>
      </x:c>
      <x:c r="AU21" t="n">
        <x:f>IF(OR(P$20&lt;$D$4,P$20&gt;$K$4,P$20&lt;$D$5,P$20&gt;$K$5),0,IFERROR(MATCH(P$20*1000+($R$5+6),$AM$7:$AM$405,0),0))</x:f>
        <x:v>0</x:v>
      </x:c>
      <x:c r="AV21" t="n">
        <x:f>IF(OR(S$20&lt;$D$4,S$20&gt;$K$4,S$20&lt;$D$5,S$20&gt;$K$5),0,IFERROR(MATCH(S$20*1000+($R$5+6),$AM$7:$AM$405,0),0))</x:f>
        <x:v>0</x:v>
      </x:c>
    </x:row>
    <x:row r="22" ht="72" customHeight="1">
      <x:c r="A22" s="81" t="str">
        <x:f>IF($AP$16=0,"",TEXT(INDEX($AA$7:$AA$405,$AP$16),"hh:mm")&amp;"–"&amp;TEXT(INDEX($AB$7:$AB$405,$AP$16),"hh:mm")&amp;CHAR(10)&amp;INDEX($Y$7:$Y$405,$AP$16)&amp;CHAR(10)&amp;INDEX($AC$7:$AC$405,$AP$16)&amp;CHAR(10)&amp;INDEX($AD$7:$AD$405,$AP$16)&amp;IF(INDEX($AE$7:$AE$405,$AP$16)="","","; "&amp;INDEX($AE$7:$AE$405,$AP$16))&amp;IF(INDEX($AF$7:$AF$405,$AP$16)="","",CHAR(10)&amp;INDEX($AF$7:$AF$405,$AP$16)))</x:f>
      </x:c>
      <x:c r="B22" s="81"/>
      <x:c r="C22" s="81"/>
      <x:c r="D22" s="81" t="str">
        <x:f>IF($AQ$16=0,"",TEXT(INDEX($AA$7:$AA$405,$AQ$16),"hh:mm")&amp;"–"&amp;TEXT(INDEX($AB$7:$AB$405,$AQ$16),"hh:mm")&amp;CHAR(10)&amp;INDEX($Y$7:$Y$405,$AQ$16)&amp;CHAR(10)&amp;INDEX($AC$7:$AC$405,$AQ$16)&amp;CHAR(10)&amp;INDEX($AD$7:$AD$405,$AQ$16)&amp;IF(INDEX($AE$7:$AE$405,$AQ$16)="","","; "&amp;INDEX($AE$7:$AE$405,$AQ$16))&amp;IF(INDEX($AF$7:$AF$405,$AQ$16)="","",CHAR(10)&amp;INDEX($AF$7:$AF$405,$AQ$16)))</x:f>
      </x:c>
      <x:c r="E22" s="81"/>
      <x:c r="F22" s="81"/>
      <x:c r="G22" s="81" t="str">
        <x:f>IF($AR$16=0,"",TEXT(INDEX($AA$7:$AA$405,$AR$16),"hh:mm")&amp;"–"&amp;TEXT(INDEX($AB$7:$AB$405,$AR$16),"hh:mm")&amp;CHAR(10)&amp;INDEX($Y$7:$Y$405,$AR$16)&amp;CHAR(10)&amp;INDEX($AC$7:$AC$405,$AR$16)&amp;CHAR(10)&amp;INDEX($AD$7:$AD$405,$AR$16)&amp;IF(INDEX($AE$7:$AE$405,$AR$16)="","","; "&amp;INDEX($AE$7:$AE$405,$AR$16))&amp;IF(INDEX($AF$7:$AF$405,$AR$16)="","",CHAR(10)&amp;INDEX($AF$7:$AF$405,$AR$16)))</x:f>
      </x:c>
      <x:c r="H22" s="81"/>
      <x:c r="I22" s="81"/>
      <x:c r="J22" s="81" t="str">
        <x:f>IF($AS$16=0,"",TEXT(INDEX($AA$7:$AA$405,$AS$16),"hh:mm")&amp;"–"&amp;TEXT(INDEX($AB$7:$AB$405,$AS$16),"hh:mm")&amp;CHAR(10)&amp;INDEX($Y$7:$Y$405,$AS$16)&amp;CHAR(10)&amp;INDEX($AC$7:$AC$405,$AS$16)&amp;CHAR(10)&amp;INDEX($AD$7:$AD$405,$AS$16)&amp;IF(INDEX($AE$7:$AE$405,$AS$16)="","","; "&amp;INDEX($AE$7:$AE$405,$AS$16))&amp;IF(INDEX($AF$7:$AF$405,$AS$16)="","",CHAR(10)&amp;INDEX($AF$7:$AF$405,$AS$16)))</x:f>
      </x:c>
      <x:c r="K22" s="81"/>
      <x:c r="L22" s="81"/>
      <x:c r="M22" s="81" t="str">
        <x:f>IF($AT$16=0,"",TEXT(INDEX($AA$7:$AA$405,$AT$16),"hh:mm")&amp;"–"&amp;TEXT(INDEX($AB$7:$AB$405,$AT$16),"hh:mm")&amp;CHAR(10)&amp;INDEX($Y$7:$Y$405,$AT$16)&amp;CHAR(10)&amp;INDEX($AC$7:$AC$405,$AT$16)&amp;CHAR(10)&amp;INDEX($AD$7:$AD$405,$AT$16)&amp;IF(INDEX($AE$7:$AE$405,$AT$16)="","","; "&amp;INDEX($AE$7:$AE$405,$AT$16))&amp;IF(INDEX($AF$7:$AF$405,$AT$16)="","",CHAR(10)&amp;INDEX($AF$7:$AF$405,$AT$16)))</x:f>
      </x:c>
      <x:c r="N22" s="81"/>
      <x:c r="O22" s="81"/>
      <x:c r="P22" s="81" t="str">
        <x:f>IF($AU$16=0,"",TEXT(INDEX($AA$7:$AA$405,$AU$16),"hh:mm")&amp;"–"&amp;TEXT(INDEX($AB$7:$AB$405,$AU$16),"hh:mm")&amp;CHAR(10)&amp;INDEX($Y$7:$Y$405,$AU$16)&amp;CHAR(10)&amp;INDEX($AC$7:$AC$405,$AU$16)&amp;CHAR(10)&amp;INDEX($AD$7:$AD$405,$AU$16)&amp;IF(INDEX($AE$7:$AE$405,$AU$16)="","","; "&amp;INDEX($AE$7:$AE$405,$AU$16))&amp;IF(INDEX($AF$7:$AF$405,$AU$16)="","",CHAR(10)&amp;INDEX($AF$7:$AF$405,$AU$16)))</x:f>
      </x:c>
      <x:c r="Q22" s="81"/>
      <x:c r="R22" s="81"/>
      <x:c r="S22" s="81" t="str">
        <x:f>IF($AV$16=0,"",TEXT(INDEX($AA$7:$AA$405,$AV$16),"hh:mm")&amp;"–"&amp;TEXT(INDEX($AB$7:$AB$405,$AV$16),"hh:mm")&amp;CHAR(10)&amp;INDEX($Y$7:$Y$405,$AV$16)&amp;CHAR(10)&amp;INDEX($AC$7:$AC$405,$AV$16)&amp;CHAR(10)&amp;INDEX($AD$7:$AD$405,$AV$16)&amp;IF(INDEX($AE$7:$AE$405,$AV$16)="","","; "&amp;INDEX($AE$7:$AE$405,$AV$16))&amp;IF(INDEX($AF$7:$AF$405,$AV$16)="","",CHAR(10)&amp;INDEX($AF$7:$AF$405,$AV$16)))</x:f>
        <x:v>12:00–13:30
Member sign-up booth
North entrance
Priya Kumar
LiveWorks</x:v>
      </x:c>
      <x:c r="T22" s="81"/>
      <x:c r="U22" s="81"/>
      <x:c r="W22" s="65" t="str">
        <x:v>A-016</x:v>
      </x:c>
      <x:c r="X22" s="65" t="str">
        <x:v>DEMO-001</x:v>
      </x:c>
      <x:c r="Y22" s="65" t="str">
        <x:v>Reward counter</x:v>
      </x:c>
      <x:c r="Z22" s="69" t="n">
        <x:v>46332</x:v>
      </x:c>
      <x:c r="AA22" s="70" t="n">
        <x:v>0.4166666666666667</x:v>
      </x:c>
      <x:c r="AB22" s="70" t="n">
        <x:v>0.4791666666666667</x:v>
      </x:c>
      <x:c r="AC22" s="65" t="str">
        <x:v>Main atrium</x:v>
      </x:c>
      <x:c r="AD22" s="65" t="str">
        <x:v>Jamie Lee</x:v>
      </x:c>
      <x:c r="AE22" s="65" t="str">
        <x:v>Alex Tan</x:v>
      </x:c>
      <x:c r="AF22" s="65" t="str">
        <x:v>LiveWorks</x:v>
      </x:c>
      <x:c r="AG22" s="65" t="str">
        <x:v>T-003</x:v>
      </x:c>
      <x:c r="AH22" s="65" t="str">
        <x:v>Planned</x:v>
      </x:c>
      <x:c r="AI22" s="72" t="str">
        <x:f>IF(W22="","",'Campaigns &amp; Budget'!$E$7&amp;IF('Campaigns &amp; Budget'!$F$7="","","; "&amp;'Campaigns &amp; Budget'!$F$7))</x:f>
        <x:v>Alex Tan; Jamie Lee; Priya Kumar</x:v>
      </x:c>
      <x:c r="AJ22" s="72" t="str">
        <x:f>IF(W22="","",IF(COUNTIFS($W$7:$W$405,W22)&gt;1,"Duplicate activation ID",IF(X22&lt;&gt;'Campaigns &amp; Budget'!$A$7,"Unknown campaign",IF(OR(ISBLANK(Z22),ISBLANK(AA22),ISBLANK(AB22),AD22=""),"Missing date / time / PIC",IF(AB22&lt;=AA22,"End must follow start",IF(OR(Z22&lt;'Campaigns &amp; Budget'!$C$7,Z22&gt;'Campaigns &amp; Budget'!$D$7),"Outside campaign dates",IF(AND(AG22&lt;&gt;"",COUNTIFS('Tasks &amp; Gantt'!$A$7:$A$155,AG22,'Tasks &amp; Gantt'!$B$7:$B$155,X22)&lt;&gt;1),"Task not in campaign","")))))))</x:f>
      </x:c>
      <x:c r="AL22" t="n">
        <x:f>IF(OR(W22="",AH22="Cancelled",ISBLANK(Z22),ISBLANK(AA22)),"",COUNTIFS($X$7:$X$405,X22,$Z$7:$Z$405,Z22,$AA$7:$AA$405,"&lt;"&amp;AA22,$AH$7:$AH$405,"&lt;&gt;Cancelled")+COUNTIFS($X$7:$X$405,X22,$Z$7:$Z$405,Z22,$AA$7:$AA$405,AA22,$W$7:$W$405,"&lt;="&amp;W22,$AH$7:$AH$405,"&lt;&gt;Cancelled"))</x:f>
        <x:v>1</x:v>
      </x:c>
      <x:c r="AM22" t="n">
        <x:f>IF(OR(W22="",X22&lt;&gt;$R$4),-1,IF(AL22="",-1,Z22*1000+AL22))</x:f>
        <x:v>46332001</x:v>
      </x:c>
      <x:c r="AP22" t="n">
        <x:f>IF(OR(A$20&lt;$D$4,A$20&gt;$K$4,A$20&lt;$D$5,A$20&gt;$K$5),0,IFERROR(MATCH(A$20*1000+($R$5+7),$AM$7:$AM$405,0),0))</x:f>
        <x:v>0</x:v>
      </x:c>
      <x:c r="AQ22" t="n">
        <x:f>IF(OR(D$20&lt;$D$4,D$20&gt;$K$4,D$20&lt;$D$5,D$20&gt;$K$5),0,IFERROR(MATCH(D$20*1000+($R$5+7),$AM$7:$AM$405,0),0))</x:f>
        <x:v>0</x:v>
      </x:c>
      <x:c r="AR22" t="n">
        <x:f>IF(OR(G$20&lt;$D$4,G$20&gt;$K$4,G$20&lt;$D$5,G$20&gt;$K$5),0,IFERROR(MATCH(G$20*1000+($R$5+7),$AM$7:$AM$405,0),0))</x:f>
        <x:v>0</x:v>
      </x:c>
      <x:c r="AS22" t="n">
        <x:f>IF(OR(J$20&lt;$D$4,J$20&gt;$K$4,J$20&lt;$D$5,J$20&gt;$K$5),0,IFERROR(MATCH(J$20*1000+($R$5+7),$AM$7:$AM$405,0),0))</x:f>
        <x:v>0</x:v>
      </x:c>
      <x:c r="AT22" t="n">
        <x:f>IF(OR(M$20&lt;$D$4,M$20&gt;$K$4,M$20&lt;$D$5,M$20&gt;$K$5),0,IFERROR(MATCH(M$20*1000+($R$5+7),$AM$7:$AM$405,0),0))</x:f>
        <x:v>0</x:v>
      </x:c>
      <x:c r="AU22" t="n">
        <x:f>IF(OR(P$20&lt;$D$4,P$20&gt;$K$4,P$20&lt;$D$5,P$20&gt;$K$5),0,IFERROR(MATCH(P$20*1000+($R$5+7),$AM$7:$AM$405,0),0))</x:f>
        <x:v>0</x:v>
      </x:c>
      <x:c r="AV22" t="n">
        <x:f>IF(OR(S$20&lt;$D$4,S$20&gt;$K$4,S$20&lt;$D$5,S$20&gt;$K$5),0,IFERROR(MATCH(S$20*1000+($R$5+7),$AM$7:$AM$405,0),0))</x:f>
        <x:v>0</x:v>
      </x:c>
    </x:row>
    <x:row r="23" ht="72" customHeight="1">
      <x:c r="A23" s="81" t="str">
        <x:f>IF($AP$17=0,"",TEXT(INDEX($AA$7:$AA$405,$AP$17),"hh:mm")&amp;"–"&amp;TEXT(INDEX($AB$7:$AB$405,$AP$17),"hh:mm")&amp;CHAR(10)&amp;INDEX($Y$7:$Y$405,$AP$17)&amp;CHAR(10)&amp;INDEX($AC$7:$AC$405,$AP$17)&amp;CHAR(10)&amp;INDEX($AD$7:$AD$405,$AP$17)&amp;IF(INDEX($AE$7:$AE$405,$AP$17)="","","; "&amp;INDEX($AE$7:$AE$405,$AP$17))&amp;IF(INDEX($AF$7:$AF$405,$AP$17)="","",CHAR(10)&amp;INDEX($AF$7:$AF$405,$AP$17)))</x:f>
      </x:c>
      <x:c r="B23" s="81"/>
      <x:c r="C23" s="81"/>
      <x:c r="D23" s="81" t="str">
        <x:f>IF($AQ$17=0,"",TEXT(INDEX($AA$7:$AA$405,$AQ$17),"hh:mm")&amp;"–"&amp;TEXT(INDEX($AB$7:$AB$405,$AQ$17),"hh:mm")&amp;CHAR(10)&amp;INDEX($Y$7:$Y$405,$AQ$17)&amp;CHAR(10)&amp;INDEX($AC$7:$AC$405,$AQ$17)&amp;CHAR(10)&amp;INDEX($AD$7:$AD$405,$AQ$17)&amp;IF(INDEX($AE$7:$AE$405,$AQ$17)="","","; "&amp;INDEX($AE$7:$AE$405,$AQ$17))&amp;IF(INDEX($AF$7:$AF$405,$AQ$17)="","",CHAR(10)&amp;INDEX($AF$7:$AF$405,$AQ$17)))</x:f>
      </x:c>
      <x:c r="E23" s="81"/>
      <x:c r="F23" s="81"/>
      <x:c r="G23" s="81" t="str">
        <x:f>IF($AR$17=0,"",TEXT(INDEX($AA$7:$AA$405,$AR$17),"hh:mm")&amp;"–"&amp;TEXT(INDEX($AB$7:$AB$405,$AR$17),"hh:mm")&amp;CHAR(10)&amp;INDEX($Y$7:$Y$405,$AR$17)&amp;CHAR(10)&amp;INDEX($AC$7:$AC$405,$AR$17)&amp;CHAR(10)&amp;INDEX($AD$7:$AD$405,$AR$17)&amp;IF(INDEX($AE$7:$AE$405,$AR$17)="","","; "&amp;INDEX($AE$7:$AE$405,$AR$17))&amp;IF(INDEX($AF$7:$AF$405,$AR$17)="","",CHAR(10)&amp;INDEX($AF$7:$AF$405,$AR$17)))</x:f>
      </x:c>
      <x:c r="H23" s="81"/>
      <x:c r="I23" s="81"/>
      <x:c r="J23" s="81" t="str">
        <x:f>IF($AS$17=0,"",TEXT(INDEX($AA$7:$AA$405,$AS$17),"hh:mm")&amp;"–"&amp;TEXT(INDEX($AB$7:$AB$405,$AS$17),"hh:mm")&amp;CHAR(10)&amp;INDEX($Y$7:$Y$405,$AS$17)&amp;CHAR(10)&amp;INDEX($AC$7:$AC$405,$AS$17)&amp;CHAR(10)&amp;INDEX($AD$7:$AD$405,$AS$17)&amp;IF(INDEX($AE$7:$AE$405,$AS$17)="","","; "&amp;INDEX($AE$7:$AE$405,$AS$17))&amp;IF(INDEX($AF$7:$AF$405,$AS$17)="","",CHAR(10)&amp;INDEX($AF$7:$AF$405,$AS$17)))</x:f>
      </x:c>
      <x:c r="K23" s="81"/>
      <x:c r="L23" s="81"/>
      <x:c r="M23" s="81" t="str">
        <x:f>IF($AT$17=0,"",TEXT(INDEX($AA$7:$AA$405,$AT$17),"hh:mm")&amp;"–"&amp;TEXT(INDEX($AB$7:$AB$405,$AT$17),"hh:mm")&amp;CHAR(10)&amp;INDEX($Y$7:$Y$405,$AT$17)&amp;CHAR(10)&amp;INDEX($AC$7:$AC$405,$AT$17)&amp;CHAR(10)&amp;INDEX($AD$7:$AD$405,$AT$17)&amp;IF(INDEX($AE$7:$AE$405,$AT$17)="","","; "&amp;INDEX($AE$7:$AE$405,$AT$17))&amp;IF(INDEX($AF$7:$AF$405,$AT$17)="","",CHAR(10)&amp;INDEX($AF$7:$AF$405,$AT$17)))</x:f>
      </x:c>
      <x:c r="N23" s="81"/>
      <x:c r="O23" s="81"/>
      <x:c r="P23" s="81" t="str">
        <x:f>IF($AU$17=0,"",TEXT(INDEX($AA$7:$AA$405,$AU$17),"hh:mm")&amp;"–"&amp;TEXT(INDEX($AB$7:$AB$405,$AU$17),"hh:mm")&amp;CHAR(10)&amp;INDEX($Y$7:$Y$405,$AU$17)&amp;CHAR(10)&amp;INDEX($AC$7:$AC$405,$AU$17)&amp;CHAR(10)&amp;INDEX($AD$7:$AD$405,$AU$17)&amp;IF(INDEX($AE$7:$AE$405,$AU$17)="","","; "&amp;INDEX($AE$7:$AE$405,$AU$17))&amp;IF(INDEX($AF$7:$AF$405,$AU$17)="","",CHAR(10)&amp;INDEX($AF$7:$AF$405,$AU$17)))</x:f>
      </x:c>
      <x:c r="Q23" s="81"/>
      <x:c r="R23" s="81"/>
      <x:c r="S23" s="81" t="str">
        <x:f>IF($AV$17=0,"",TEXT(INDEX($AA$7:$AA$405,$AV$17),"hh:mm")&amp;"–"&amp;TEXT(INDEX($AB$7:$AB$405,$AV$17),"hh:mm")&amp;CHAR(10)&amp;INDEX($Y$7:$Y$405,$AV$17)&amp;CHAR(10)&amp;INDEX($AC$7:$AC$405,$AV$17)&amp;CHAR(10)&amp;INDEX($AD$7:$AD$405,$AV$17)&amp;IF(INDEX($AE$7:$AE$405,$AV$17)="","","; "&amp;INDEX($AE$7:$AE$405,$AV$17))&amp;IF(INDEX($AF$7:$AF$405,$AV$17)="","",CHAR(10)&amp;INDEX($AF$7:$AF$405,$AV$17)))</x:f>
        <x:v>14:00–15:30
Brand experience
Level 1
Jamie Lee
LiveWorks</x:v>
      </x:c>
      <x:c r="T23" s="81"/>
      <x:c r="U23" s="81"/>
      <x:c r="W23" s="65" t="str">
        <x:v>A-017</x:v>
      </x:c>
      <x:c r="X23" s="65" t="str">
        <x:v>DEMO-001</x:v>
      </x:c>
      <x:c r="Y23" s="65" t="str">
        <x:v>Member sign-up booth</x:v>
      </x:c>
      <x:c r="Z23" s="69" t="n">
        <x:v>46332</x:v>
      </x:c>
      <x:c r="AA23" s="70" t="n">
        <x:v>0.5</x:v>
      </x:c>
      <x:c r="AB23" s="70" t="n">
        <x:v>0.5625</x:v>
      </x:c>
      <x:c r="AC23" s="65" t="str">
        <x:v>North entrance</x:v>
      </x:c>
      <x:c r="AD23" s="65" t="str">
        <x:v>Priya Kumar</x:v>
      </x:c>
      <x:c r="AE23" s="65"/>
      <x:c r="AF23" s="65" t="str">
        <x:v>LiveWorks</x:v>
      </x:c>
      <x:c r="AG23" s="65" t="str">
        <x:v>T-003</x:v>
      </x:c>
      <x:c r="AH23" s="65" t="str">
        <x:v>Planned</x:v>
      </x:c>
      <x:c r="AI23" s="72" t="str">
        <x:f>IF(W23="","",'Campaigns &amp; Budget'!$E$7&amp;IF('Campaigns &amp; Budget'!$F$7="","","; "&amp;'Campaigns &amp; Budget'!$F$7))</x:f>
        <x:v>Alex Tan; Jamie Lee; Priya Kumar</x:v>
      </x:c>
      <x:c r="AJ23" s="72" t="str">
        <x:f>IF(W23="","",IF(COUNTIFS($W$7:$W$405,W23)&gt;1,"Duplicate activation ID",IF(X23&lt;&gt;'Campaigns &amp; Budget'!$A$7,"Unknown campaign",IF(OR(ISBLANK(Z23),ISBLANK(AA23),ISBLANK(AB23),AD23=""),"Missing date / time / PIC",IF(AB23&lt;=AA23,"End must follow start",IF(OR(Z23&lt;'Campaigns &amp; Budget'!$C$7,Z23&gt;'Campaigns &amp; Budget'!$D$7),"Outside campaign dates",IF(AND(AG23&lt;&gt;"",COUNTIFS('Tasks &amp; Gantt'!$A$7:$A$155,AG23,'Tasks &amp; Gantt'!$B$7:$B$155,X23)&lt;&gt;1),"Task not in campaign","")))))))</x:f>
      </x:c>
      <x:c r="AL23" t="n">
        <x:f>IF(OR(W23="",AH23="Cancelled",ISBLANK(Z23),ISBLANK(AA23)),"",COUNTIFS($X$7:$X$405,X23,$Z$7:$Z$405,Z23,$AA$7:$AA$405,"&lt;"&amp;AA23,$AH$7:$AH$405,"&lt;&gt;Cancelled")+COUNTIFS($X$7:$X$405,X23,$Z$7:$Z$405,Z23,$AA$7:$AA$405,AA23,$W$7:$W$405,"&lt;="&amp;W23,$AH$7:$AH$405,"&lt;&gt;Cancelled"))</x:f>
        <x:v>2</x:v>
      </x:c>
      <x:c r="AM23" t="n">
        <x:f>IF(OR(W23="",X23&lt;&gt;$R$4),-1,IF(AL23="",-1,Z23*1000+AL23))</x:f>
        <x:v>46332002</x:v>
      </x:c>
      <x:c r="AP23" t="n">
        <x:f>IF(OR(A$31&lt;$D$4,A$31&gt;$K$4,A$31&lt;$D$5,A$31&gt;$K$5),0,IFERROR(MATCH(A$31*1000+($R$5+0),$AM$7:$AM$405,0),0))</x:f>
        <x:v>4</x:v>
      </x:c>
      <x:c r="AQ23" t="n">
        <x:f>IF(OR(D$31&lt;$D$4,D$31&gt;$K$4,D$31&lt;$D$5,D$31&gt;$K$5),0,IFERROR(MATCH(D$31*1000+($R$5+0),$AM$7:$AM$405,0),0))</x:f>
        <x:v>7</x:v>
      </x:c>
      <x:c r="AR23" t="n">
        <x:f>IF(OR(G$31&lt;$D$4,G$31&gt;$K$4,G$31&lt;$D$5,G$31&gt;$K$5),0,IFERROR(MATCH(G$31*1000+($R$5+0),$AM$7:$AM$405,0),0))</x:f>
        <x:v>10</x:v>
      </x:c>
      <x:c r="AS23" t="n">
        <x:f>IF(OR(J$31&lt;$D$4,J$31&gt;$K$4,J$31&lt;$D$5,J$31&gt;$K$5),0,IFERROR(MATCH(J$31*1000+($R$5+0),$AM$7:$AM$405,0),0))</x:f>
        <x:v>13</x:v>
      </x:c>
      <x:c r="AT23" t="n">
        <x:f>IF(OR(M$31&lt;$D$4,M$31&gt;$K$4,M$31&lt;$D$5,M$31&gt;$K$5),0,IFERROR(MATCH(M$31*1000+($R$5+0),$AM$7:$AM$405,0),0))</x:f>
        <x:v>16</x:v>
      </x:c>
      <x:c r="AU23" t="n">
        <x:f>IF(OR(P$31&lt;$D$4,P$31&gt;$K$4,P$31&lt;$D$5,P$31&gt;$K$5),0,IFERROR(MATCH(P$31*1000+($R$5+0),$AM$7:$AM$405,0),0))</x:f>
        <x:v>19</x:v>
      </x:c>
      <x:c r="AV23" t="n">
        <x:f>IF(OR(S$31&lt;$D$4,S$31&gt;$K$4,S$31&lt;$D$5,S$31&gt;$K$5),0,IFERROR(MATCH(S$31*1000+($R$5+0),$AM$7:$AM$405,0),0))</x:f>
        <x:v>25</x:v>
      </x:c>
    </x:row>
    <x:row r="24" ht="72" customHeight="1">
      <x:c r="A24" s="81" t="str">
        <x:f>IF($AP$18=0,"",TEXT(INDEX($AA$7:$AA$405,$AP$18),"hh:mm")&amp;"–"&amp;TEXT(INDEX($AB$7:$AB$405,$AP$18),"hh:mm")&amp;CHAR(10)&amp;INDEX($Y$7:$Y$405,$AP$18)&amp;CHAR(10)&amp;INDEX($AC$7:$AC$405,$AP$18)&amp;CHAR(10)&amp;INDEX($AD$7:$AD$405,$AP$18)&amp;IF(INDEX($AE$7:$AE$405,$AP$18)="","","; "&amp;INDEX($AE$7:$AE$405,$AP$18))&amp;IF(INDEX($AF$7:$AF$405,$AP$18)="","",CHAR(10)&amp;INDEX($AF$7:$AF$405,$AP$18)))</x:f>
      </x:c>
      <x:c r="B24" s="81"/>
      <x:c r="C24" s="81"/>
      <x:c r="D24" s="81" t="str">
        <x:f>IF($AQ$18=0,"",TEXT(INDEX($AA$7:$AA$405,$AQ$18),"hh:mm")&amp;"–"&amp;TEXT(INDEX($AB$7:$AB$405,$AQ$18),"hh:mm")&amp;CHAR(10)&amp;INDEX($Y$7:$Y$405,$AQ$18)&amp;CHAR(10)&amp;INDEX($AC$7:$AC$405,$AQ$18)&amp;CHAR(10)&amp;INDEX($AD$7:$AD$405,$AQ$18)&amp;IF(INDEX($AE$7:$AE$405,$AQ$18)="","","; "&amp;INDEX($AE$7:$AE$405,$AQ$18))&amp;IF(INDEX($AF$7:$AF$405,$AQ$18)="","",CHAR(10)&amp;INDEX($AF$7:$AF$405,$AQ$18)))</x:f>
      </x:c>
      <x:c r="E24" s="81"/>
      <x:c r="F24" s="81"/>
      <x:c r="G24" s="81" t="str">
        <x:f>IF($AR$18=0,"",TEXT(INDEX($AA$7:$AA$405,$AR$18),"hh:mm")&amp;"–"&amp;TEXT(INDEX($AB$7:$AB$405,$AR$18),"hh:mm")&amp;CHAR(10)&amp;INDEX($Y$7:$Y$405,$AR$18)&amp;CHAR(10)&amp;INDEX($AC$7:$AC$405,$AR$18)&amp;CHAR(10)&amp;INDEX($AD$7:$AD$405,$AR$18)&amp;IF(INDEX($AE$7:$AE$405,$AR$18)="","","; "&amp;INDEX($AE$7:$AE$405,$AR$18))&amp;IF(INDEX($AF$7:$AF$405,$AR$18)="","",CHAR(10)&amp;INDEX($AF$7:$AF$405,$AR$18)))</x:f>
      </x:c>
      <x:c r="H24" s="81"/>
      <x:c r="I24" s="81"/>
      <x:c r="J24" s="81" t="str">
        <x:f>IF($AS$18=0,"",TEXT(INDEX($AA$7:$AA$405,$AS$18),"hh:mm")&amp;"–"&amp;TEXT(INDEX($AB$7:$AB$405,$AS$18),"hh:mm")&amp;CHAR(10)&amp;INDEX($Y$7:$Y$405,$AS$18)&amp;CHAR(10)&amp;INDEX($AC$7:$AC$405,$AS$18)&amp;CHAR(10)&amp;INDEX($AD$7:$AD$405,$AS$18)&amp;IF(INDEX($AE$7:$AE$405,$AS$18)="","","; "&amp;INDEX($AE$7:$AE$405,$AS$18))&amp;IF(INDEX($AF$7:$AF$405,$AS$18)="","",CHAR(10)&amp;INDEX($AF$7:$AF$405,$AS$18)))</x:f>
      </x:c>
      <x:c r="K24" s="81"/>
      <x:c r="L24" s="81"/>
      <x:c r="M24" s="81" t="str">
        <x:f>IF($AT$18=0,"",TEXT(INDEX($AA$7:$AA$405,$AT$18),"hh:mm")&amp;"–"&amp;TEXT(INDEX($AB$7:$AB$405,$AT$18),"hh:mm")&amp;CHAR(10)&amp;INDEX($Y$7:$Y$405,$AT$18)&amp;CHAR(10)&amp;INDEX($AC$7:$AC$405,$AT$18)&amp;CHAR(10)&amp;INDEX($AD$7:$AD$405,$AT$18)&amp;IF(INDEX($AE$7:$AE$405,$AT$18)="","","; "&amp;INDEX($AE$7:$AE$405,$AT$18))&amp;IF(INDEX($AF$7:$AF$405,$AT$18)="","",CHAR(10)&amp;INDEX($AF$7:$AF$405,$AT$18)))</x:f>
      </x:c>
      <x:c r="N24" s="81"/>
      <x:c r="O24" s="81"/>
      <x:c r="P24" s="81" t="str">
        <x:f>IF($AU$18=0,"",TEXT(INDEX($AA$7:$AA$405,$AU$18),"hh:mm")&amp;"–"&amp;TEXT(INDEX($AB$7:$AB$405,$AU$18),"hh:mm")&amp;CHAR(10)&amp;INDEX($Y$7:$Y$405,$AU$18)&amp;CHAR(10)&amp;INDEX($AC$7:$AC$405,$AU$18)&amp;CHAR(10)&amp;INDEX($AD$7:$AD$405,$AU$18)&amp;IF(INDEX($AE$7:$AE$405,$AU$18)="","","; "&amp;INDEX($AE$7:$AE$405,$AU$18))&amp;IF(INDEX($AF$7:$AF$405,$AU$18)="","",CHAR(10)&amp;INDEX($AF$7:$AF$405,$AU$18)))</x:f>
      </x:c>
      <x:c r="Q24" s="81"/>
      <x:c r="R24" s="81"/>
      <x:c r="S24" s="81" t="str">
        <x:f>IF($AV$18=0,"",TEXT(INDEX($AA$7:$AA$405,$AV$18),"hh:mm")&amp;"–"&amp;TEXT(INDEX($AB$7:$AB$405,$AV$18),"hh:mm")&amp;CHAR(10)&amp;INDEX($Y$7:$Y$405,$AV$18)&amp;CHAR(10)&amp;INDEX($AC$7:$AC$405,$AV$18)&amp;CHAR(10)&amp;INDEX($AD$7:$AD$405,$AV$18)&amp;IF(INDEX($AE$7:$AE$405,$AV$18)="","","; "&amp;INDEX($AE$7:$AE$405,$AV$18))&amp;IF(INDEX($AF$7:$AF$405,$AV$18)="","",CHAR(10)&amp;INDEX($AF$7:$AF$405,$AV$18)))</x:f>
      </x:c>
      <x:c r="T24" s="81"/>
      <x:c r="U24" s="81"/>
      <x:c r="W24" s="65" t="str">
        <x:v>A-018</x:v>
      </x:c>
      <x:c r="X24" s="65" t="str">
        <x:v>DEMO-001</x:v>
      </x:c>
      <x:c r="Y24" s="65" t="str">
        <x:v>Brand experience</x:v>
      </x:c>
      <x:c r="Z24" s="69" t="n">
        <x:v>46332</x:v>
      </x:c>
      <x:c r="AA24" s="70" t="n">
        <x:v>0.5833333333333334</x:v>
      </x:c>
      <x:c r="AB24" s="70" t="n">
        <x:v>0.6458333333333334</x:v>
      </x:c>
      <x:c r="AC24" s="65" t="str">
        <x:v>Level 1</x:v>
      </x:c>
      <x:c r="AD24" s="65" t="str">
        <x:v>Jamie Lee</x:v>
      </x:c>
      <x:c r="AE24" s="65"/>
      <x:c r="AF24" s="65" t="str">
        <x:v>LiveWorks</x:v>
      </x:c>
      <x:c r="AG24" s="65" t="str">
        <x:v>T-003</x:v>
      </x:c>
      <x:c r="AH24" s="65" t="str">
        <x:v>Planned</x:v>
      </x:c>
      <x:c r="AI24" s="72" t="str">
        <x:f>IF(W24="","",'Campaigns &amp; Budget'!$E$7&amp;IF('Campaigns &amp; Budget'!$F$7="","","; "&amp;'Campaigns &amp; Budget'!$F$7))</x:f>
        <x:v>Alex Tan; Jamie Lee; Priya Kumar</x:v>
      </x:c>
      <x:c r="AJ24" s="72" t="str">
        <x:f>IF(W24="","",IF(COUNTIFS($W$7:$W$405,W24)&gt;1,"Duplicate activation ID",IF(X24&lt;&gt;'Campaigns &amp; Budget'!$A$7,"Unknown campaign",IF(OR(ISBLANK(Z24),ISBLANK(AA24),ISBLANK(AB24),AD24=""),"Missing date / time / PIC",IF(AB24&lt;=AA24,"End must follow start",IF(OR(Z24&lt;'Campaigns &amp; Budget'!$C$7,Z24&gt;'Campaigns &amp; Budget'!$D$7),"Outside campaign dates",IF(AND(AG24&lt;&gt;"",COUNTIFS('Tasks &amp; Gantt'!$A$7:$A$155,AG24,'Tasks &amp; Gantt'!$B$7:$B$155,X24)&lt;&gt;1),"Task not in campaign","")))))))</x:f>
      </x:c>
      <x:c r="AL24" t="n">
        <x:f>IF(OR(W24="",AH24="Cancelled",ISBLANK(Z24),ISBLANK(AA24)),"",COUNTIFS($X$7:$X$405,X24,$Z$7:$Z$405,Z24,$AA$7:$AA$405,"&lt;"&amp;AA24,$AH$7:$AH$405,"&lt;&gt;Cancelled")+COUNTIFS($X$7:$X$405,X24,$Z$7:$Z$405,Z24,$AA$7:$AA$405,AA24,$W$7:$W$405,"&lt;="&amp;W24,$AH$7:$AH$405,"&lt;&gt;Cancelled"))</x:f>
        <x:v>3</x:v>
      </x:c>
      <x:c r="AM24" t="n">
        <x:f>IF(OR(W24="",X24&lt;&gt;$R$4),-1,IF(AL24="",-1,Z24*1000+AL24))</x:f>
        <x:v>46332003</x:v>
      </x:c>
      <x:c r="AP24" t="n">
        <x:f>IF(OR(A$31&lt;$D$4,A$31&gt;$K$4,A$31&lt;$D$5,A$31&gt;$K$5),0,IFERROR(MATCH(A$31*1000+($R$5+1),$AM$7:$AM$405,0),0))</x:f>
        <x:v>5</x:v>
      </x:c>
      <x:c r="AQ24" t="n">
        <x:f>IF(OR(D$31&lt;$D$4,D$31&gt;$K$4,D$31&lt;$D$5,D$31&gt;$K$5),0,IFERROR(MATCH(D$31*1000+($R$5+1),$AM$7:$AM$405,0),0))</x:f>
        <x:v>8</x:v>
      </x:c>
      <x:c r="AR24" t="n">
        <x:f>IF(OR(G$31&lt;$D$4,G$31&gt;$K$4,G$31&lt;$D$5,G$31&gt;$K$5),0,IFERROR(MATCH(G$31*1000+($R$5+1),$AM$7:$AM$405,0),0))</x:f>
        <x:v>11</x:v>
      </x:c>
      <x:c r="AS24" t="n">
        <x:f>IF(OR(J$31&lt;$D$4,J$31&gt;$K$4,J$31&lt;$D$5,J$31&gt;$K$5),0,IFERROR(MATCH(J$31*1000+($R$5+1),$AM$7:$AM$405,0),0))</x:f>
        <x:v>14</x:v>
      </x:c>
      <x:c r="AT24" t="n">
        <x:f>IF(OR(M$31&lt;$D$4,M$31&gt;$K$4,M$31&lt;$D$5,M$31&gt;$K$5),0,IFERROR(MATCH(M$31*1000+($R$5+1),$AM$7:$AM$405,0),0))</x:f>
        <x:v>17</x:v>
      </x:c>
      <x:c r="AU24" t="n">
        <x:f>IF(OR(P$31&lt;$D$4,P$31&gt;$K$4,P$31&lt;$D$5,P$31&gt;$K$5),0,IFERROR(MATCH(P$31*1000+($R$5+1),$AM$7:$AM$405,0),0))</x:f>
        <x:v>20</x:v>
      </x:c>
      <x:c r="AV24" t="n">
        <x:f>IF(OR(S$31&lt;$D$4,S$31&gt;$K$4,S$31&lt;$D$5,S$31&gt;$K$5),0,IFERROR(MATCH(S$31*1000+($R$5+1),$AM$7:$AM$405,0),0))</x:f>
        <x:v>26</x:v>
      </x:c>
    </x:row>
    <x:row r="25" ht="72" customHeight="1">
      <x:c r="A25" s="81" t="str">
        <x:f>IF($AP$19=0,"",TEXT(INDEX($AA$7:$AA$405,$AP$19),"hh:mm")&amp;"–"&amp;TEXT(INDEX($AB$7:$AB$405,$AP$19),"hh:mm")&amp;CHAR(10)&amp;INDEX($Y$7:$Y$405,$AP$19)&amp;CHAR(10)&amp;INDEX($AC$7:$AC$405,$AP$19)&amp;CHAR(10)&amp;INDEX($AD$7:$AD$405,$AP$19)&amp;IF(INDEX($AE$7:$AE$405,$AP$19)="","","; "&amp;INDEX($AE$7:$AE$405,$AP$19))&amp;IF(INDEX($AF$7:$AF$405,$AP$19)="","",CHAR(10)&amp;INDEX($AF$7:$AF$405,$AP$19)))</x:f>
      </x:c>
      <x:c r="B25" s="81"/>
      <x:c r="C25" s="81"/>
      <x:c r="D25" s="81" t="str">
        <x:f>IF($AQ$19=0,"",TEXT(INDEX($AA$7:$AA$405,$AQ$19),"hh:mm")&amp;"–"&amp;TEXT(INDEX($AB$7:$AB$405,$AQ$19),"hh:mm")&amp;CHAR(10)&amp;INDEX($Y$7:$Y$405,$AQ$19)&amp;CHAR(10)&amp;INDEX($AC$7:$AC$405,$AQ$19)&amp;CHAR(10)&amp;INDEX($AD$7:$AD$405,$AQ$19)&amp;IF(INDEX($AE$7:$AE$405,$AQ$19)="","","; "&amp;INDEX($AE$7:$AE$405,$AQ$19))&amp;IF(INDEX($AF$7:$AF$405,$AQ$19)="","",CHAR(10)&amp;INDEX($AF$7:$AF$405,$AQ$19)))</x:f>
      </x:c>
      <x:c r="E25" s="81"/>
      <x:c r="F25" s="81"/>
      <x:c r="G25" s="81" t="str">
        <x:f>IF($AR$19=0,"",TEXT(INDEX($AA$7:$AA$405,$AR$19),"hh:mm")&amp;"–"&amp;TEXT(INDEX($AB$7:$AB$405,$AR$19),"hh:mm")&amp;CHAR(10)&amp;INDEX($Y$7:$Y$405,$AR$19)&amp;CHAR(10)&amp;INDEX($AC$7:$AC$405,$AR$19)&amp;CHAR(10)&amp;INDEX($AD$7:$AD$405,$AR$19)&amp;IF(INDEX($AE$7:$AE$405,$AR$19)="","","; "&amp;INDEX($AE$7:$AE$405,$AR$19))&amp;IF(INDEX($AF$7:$AF$405,$AR$19)="","",CHAR(10)&amp;INDEX($AF$7:$AF$405,$AR$19)))</x:f>
      </x:c>
      <x:c r="H25" s="81"/>
      <x:c r="I25" s="81"/>
      <x:c r="J25" s="81" t="str">
        <x:f>IF($AS$19=0,"",TEXT(INDEX($AA$7:$AA$405,$AS$19),"hh:mm")&amp;"–"&amp;TEXT(INDEX($AB$7:$AB$405,$AS$19),"hh:mm")&amp;CHAR(10)&amp;INDEX($Y$7:$Y$405,$AS$19)&amp;CHAR(10)&amp;INDEX($AC$7:$AC$405,$AS$19)&amp;CHAR(10)&amp;INDEX($AD$7:$AD$405,$AS$19)&amp;IF(INDEX($AE$7:$AE$405,$AS$19)="","","; "&amp;INDEX($AE$7:$AE$405,$AS$19))&amp;IF(INDEX($AF$7:$AF$405,$AS$19)="","",CHAR(10)&amp;INDEX($AF$7:$AF$405,$AS$19)))</x:f>
      </x:c>
      <x:c r="K25" s="81"/>
      <x:c r="L25" s="81"/>
      <x:c r="M25" s="81" t="str">
        <x:f>IF($AT$19=0,"",TEXT(INDEX($AA$7:$AA$405,$AT$19),"hh:mm")&amp;"–"&amp;TEXT(INDEX($AB$7:$AB$405,$AT$19),"hh:mm")&amp;CHAR(10)&amp;INDEX($Y$7:$Y$405,$AT$19)&amp;CHAR(10)&amp;INDEX($AC$7:$AC$405,$AT$19)&amp;CHAR(10)&amp;INDEX($AD$7:$AD$405,$AT$19)&amp;IF(INDEX($AE$7:$AE$405,$AT$19)="","","; "&amp;INDEX($AE$7:$AE$405,$AT$19))&amp;IF(INDEX($AF$7:$AF$405,$AT$19)="","",CHAR(10)&amp;INDEX($AF$7:$AF$405,$AT$19)))</x:f>
      </x:c>
      <x:c r="N25" s="81"/>
      <x:c r="O25" s="81"/>
      <x:c r="P25" s="81" t="str">
        <x:f>IF($AU$19=0,"",TEXT(INDEX($AA$7:$AA$405,$AU$19),"hh:mm")&amp;"–"&amp;TEXT(INDEX($AB$7:$AB$405,$AU$19),"hh:mm")&amp;CHAR(10)&amp;INDEX($Y$7:$Y$405,$AU$19)&amp;CHAR(10)&amp;INDEX($AC$7:$AC$405,$AU$19)&amp;CHAR(10)&amp;INDEX($AD$7:$AD$405,$AU$19)&amp;IF(INDEX($AE$7:$AE$405,$AU$19)="","","; "&amp;INDEX($AE$7:$AE$405,$AU$19))&amp;IF(INDEX($AF$7:$AF$405,$AU$19)="","",CHAR(10)&amp;INDEX($AF$7:$AF$405,$AU$19)))</x:f>
      </x:c>
      <x:c r="Q25" s="81"/>
      <x:c r="R25" s="81"/>
      <x:c r="S25" s="81" t="str">
        <x:f>IF($AV$19=0,"",TEXT(INDEX($AA$7:$AA$405,$AV$19),"hh:mm")&amp;"–"&amp;TEXT(INDEX($AB$7:$AB$405,$AV$19),"hh:mm")&amp;CHAR(10)&amp;INDEX($Y$7:$Y$405,$AV$19)&amp;CHAR(10)&amp;INDEX($AC$7:$AC$405,$AV$19)&amp;CHAR(10)&amp;INDEX($AD$7:$AD$405,$AV$19)&amp;IF(INDEX($AE$7:$AE$405,$AV$19)="","","; "&amp;INDEX($AE$7:$AE$405,$AV$19))&amp;IF(INDEX($AF$7:$AF$405,$AV$19)="","",CHAR(10)&amp;INDEX($AF$7:$AF$405,$AV$19)))</x:f>
      </x:c>
      <x:c r="T25" s="81"/>
      <x:c r="U25" s="81"/>
      <x:c r="W25" s="65" t="str">
        <x:v>A-019</x:v>
      </x:c>
      <x:c r="X25" s="65" t="str">
        <x:v>DEMO-001</x:v>
      </x:c>
      <x:c r="Y25" s="65" t="str">
        <x:v>Reward counter</x:v>
      </x:c>
      <x:c r="Z25" s="69" t="n">
        <x:v>46333</x:v>
      </x:c>
      <x:c r="AA25" s="70" t="n">
        <x:v>0.4166666666666667</x:v>
      </x:c>
      <x:c r="AB25" s="70" t="n">
        <x:v>0.4791666666666667</x:v>
      </x:c>
      <x:c r="AC25" s="65" t="str">
        <x:v>Main atrium</x:v>
      </x:c>
      <x:c r="AD25" s="65" t="str">
        <x:v>Jamie Lee</x:v>
      </x:c>
      <x:c r="AE25" s="65" t="str">
        <x:v>Alex Tan</x:v>
      </x:c>
      <x:c r="AF25" s="65" t="str">
        <x:v>LiveWorks</x:v>
      </x:c>
      <x:c r="AG25" s="65" t="str">
        <x:v>T-003</x:v>
      </x:c>
      <x:c r="AH25" s="65" t="str">
        <x:v>Planned</x:v>
      </x:c>
      <x:c r="AI25" s="72" t="str">
        <x:f>IF(W25="","",'Campaigns &amp; Budget'!$E$7&amp;IF('Campaigns &amp; Budget'!$F$7="","","; "&amp;'Campaigns &amp; Budget'!$F$7))</x:f>
        <x:v>Alex Tan; Jamie Lee; Priya Kumar</x:v>
      </x:c>
      <x:c r="AJ25" s="72" t="str">
        <x:f>IF(W25="","",IF(COUNTIFS($W$7:$W$405,W25)&gt;1,"Duplicate activation ID",IF(X25&lt;&gt;'Campaigns &amp; Budget'!$A$7,"Unknown campaign",IF(OR(ISBLANK(Z25),ISBLANK(AA25),ISBLANK(AB25),AD25=""),"Missing date / time / PIC",IF(AB25&lt;=AA25,"End must follow start",IF(OR(Z25&lt;'Campaigns &amp; Budget'!$C$7,Z25&gt;'Campaigns &amp; Budget'!$D$7),"Outside campaign dates",IF(AND(AG25&lt;&gt;"",COUNTIFS('Tasks &amp; Gantt'!$A$7:$A$155,AG25,'Tasks &amp; Gantt'!$B$7:$B$155,X25)&lt;&gt;1),"Task not in campaign","")))))))</x:f>
      </x:c>
      <x:c r="AL25" t="n">
        <x:f>IF(OR(W25="",AH25="Cancelled",ISBLANK(Z25),ISBLANK(AA25)),"",COUNTIFS($X$7:$X$405,X25,$Z$7:$Z$405,Z25,$AA$7:$AA$405,"&lt;"&amp;AA25,$AH$7:$AH$405,"&lt;&gt;Cancelled")+COUNTIFS($X$7:$X$405,X25,$Z$7:$Z$405,Z25,$AA$7:$AA$405,AA25,$W$7:$W$405,"&lt;="&amp;W25,$AH$7:$AH$405,"&lt;&gt;Cancelled"))</x:f>
        <x:v>1</x:v>
      </x:c>
      <x:c r="AM25" t="n">
        <x:f>IF(OR(W25="",X25&lt;&gt;$R$4),-1,IF(AL25="",-1,Z25*1000+AL25))</x:f>
        <x:v>46333001</x:v>
      </x:c>
      <x:c r="AP25" t="n">
        <x:f>IF(OR(A$31&lt;$D$4,A$31&gt;$K$4,A$31&lt;$D$5,A$31&gt;$K$5),0,IFERROR(MATCH(A$31*1000+($R$5+2),$AM$7:$AM$405,0),0))</x:f>
        <x:v>6</x:v>
      </x:c>
      <x:c r="AQ25" t="n">
        <x:f>IF(OR(D$31&lt;$D$4,D$31&gt;$K$4,D$31&lt;$D$5,D$31&gt;$K$5),0,IFERROR(MATCH(D$31*1000+($R$5+2),$AM$7:$AM$405,0),0))</x:f>
        <x:v>9</x:v>
      </x:c>
      <x:c r="AR25" t="n">
        <x:f>IF(OR(G$31&lt;$D$4,G$31&gt;$K$4,G$31&lt;$D$5,G$31&gt;$K$5),0,IFERROR(MATCH(G$31*1000+($R$5+2),$AM$7:$AM$405,0),0))</x:f>
        <x:v>12</x:v>
      </x:c>
      <x:c r="AS25" t="n">
        <x:f>IF(OR(J$31&lt;$D$4,J$31&gt;$K$4,J$31&lt;$D$5,J$31&gt;$K$5),0,IFERROR(MATCH(J$31*1000+($R$5+2),$AM$7:$AM$405,0),0))</x:f>
        <x:v>15</x:v>
      </x:c>
      <x:c r="AT25" t="n">
        <x:f>IF(OR(M$31&lt;$D$4,M$31&gt;$K$4,M$31&lt;$D$5,M$31&gt;$K$5),0,IFERROR(MATCH(M$31*1000+($R$5+2),$AM$7:$AM$405,0),0))</x:f>
        <x:v>18</x:v>
      </x:c>
      <x:c r="AU25" t="n">
        <x:f>IF(OR(P$31&lt;$D$4,P$31&gt;$K$4,P$31&lt;$D$5,P$31&gt;$K$5),0,IFERROR(MATCH(P$31*1000+($R$5+2),$AM$7:$AM$405,0),0))</x:f>
        <x:v>21</x:v>
      </x:c>
      <x:c r="AV25" t="n">
        <x:f>IF(OR(S$31&lt;$D$4,S$31&gt;$K$4,S$31&lt;$D$5,S$31&gt;$K$5),0,IFERROR(MATCH(S$31*1000+($R$5+2),$AM$7:$AM$405,0),0))</x:f>
        <x:v>27</x:v>
      </x:c>
    </x:row>
    <x:row r="26" ht="72" customHeight="1">
      <x:c r="A26" s="81" t="str">
        <x:f>IF($AP$20=0,"",TEXT(INDEX($AA$7:$AA$405,$AP$20),"hh:mm")&amp;"–"&amp;TEXT(INDEX($AB$7:$AB$405,$AP$20),"hh:mm")&amp;CHAR(10)&amp;INDEX($Y$7:$Y$405,$AP$20)&amp;CHAR(10)&amp;INDEX($AC$7:$AC$405,$AP$20)&amp;CHAR(10)&amp;INDEX($AD$7:$AD$405,$AP$20)&amp;IF(INDEX($AE$7:$AE$405,$AP$20)="","","; "&amp;INDEX($AE$7:$AE$405,$AP$20))&amp;IF(INDEX($AF$7:$AF$405,$AP$20)="","",CHAR(10)&amp;INDEX($AF$7:$AF$405,$AP$20)))</x:f>
      </x:c>
      <x:c r="B26" s="81"/>
      <x:c r="C26" s="81"/>
      <x:c r="D26" s="81" t="str">
        <x:f>IF($AQ$20=0,"",TEXT(INDEX($AA$7:$AA$405,$AQ$20),"hh:mm")&amp;"–"&amp;TEXT(INDEX($AB$7:$AB$405,$AQ$20),"hh:mm")&amp;CHAR(10)&amp;INDEX($Y$7:$Y$405,$AQ$20)&amp;CHAR(10)&amp;INDEX($AC$7:$AC$405,$AQ$20)&amp;CHAR(10)&amp;INDEX($AD$7:$AD$405,$AQ$20)&amp;IF(INDEX($AE$7:$AE$405,$AQ$20)="","","; "&amp;INDEX($AE$7:$AE$405,$AQ$20))&amp;IF(INDEX($AF$7:$AF$405,$AQ$20)="","",CHAR(10)&amp;INDEX($AF$7:$AF$405,$AQ$20)))</x:f>
      </x:c>
      <x:c r="E26" s="81"/>
      <x:c r="F26" s="81"/>
      <x:c r="G26" s="81" t="str">
        <x:f>IF($AR$20=0,"",TEXT(INDEX($AA$7:$AA$405,$AR$20),"hh:mm")&amp;"–"&amp;TEXT(INDEX($AB$7:$AB$405,$AR$20),"hh:mm")&amp;CHAR(10)&amp;INDEX($Y$7:$Y$405,$AR$20)&amp;CHAR(10)&amp;INDEX($AC$7:$AC$405,$AR$20)&amp;CHAR(10)&amp;INDEX($AD$7:$AD$405,$AR$20)&amp;IF(INDEX($AE$7:$AE$405,$AR$20)="","","; "&amp;INDEX($AE$7:$AE$405,$AR$20))&amp;IF(INDEX($AF$7:$AF$405,$AR$20)="","",CHAR(10)&amp;INDEX($AF$7:$AF$405,$AR$20)))</x:f>
      </x:c>
      <x:c r="H26" s="81"/>
      <x:c r="I26" s="81"/>
      <x:c r="J26" s="81" t="str">
        <x:f>IF($AS$20=0,"",TEXT(INDEX($AA$7:$AA$405,$AS$20),"hh:mm")&amp;"–"&amp;TEXT(INDEX($AB$7:$AB$405,$AS$20),"hh:mm")&amp;CHAR(10)&amp;INDEX($Y$7:$Y$405,$AS$20)&amp;CHAR(10)&amp;INDEX($AC$7:$AC$405,$AS$20)&amp;CHAR(10)&amp;INDEX($AD$7:$AD$405,$AS$20)&amp;IF(INDEX($AE$7:$AE$405,$AS$20)="","","; "&amp;INDEX($AE$7:$AE$405,$AS$20))&amp;IF(INDEX($AF$7:$AF$405,$AS$20)="","",CHAR(10)&amp;INDEX($AF$7:$AF$405,$AS$20)))</x:f>
      </x:c>
      <x:c r="K26" s="81"/>
      <x:c r="L26" s="81"/>
      <x:c r="M26" s="81" t="str">
        <x:f>IF($AT$20=0,"",TEXT(INDEX($AA$7:$AA$405,$AT$20),"hh:mm")&amp;"–"&amp;TEXT(INDEX($AB$7:$AB$405,$AT$20),"hh:mm")&amp;CHAR(10)&amp;INDEX($Y$7:$Y$405,$AT$20)&amp;CHAR(10)&amp;INDEX($AC$7:$AC$405,$AT$20)&amp;CHAR(10)&amp;INDEX($AD$7:$AD$405,$AT$20)&amp;IF(INDEX($AE$7:$AE$405,$AT$20)="","","; "&amp;INDEX($AE$7:$AE$405,$AT$20))&amp;IF(INDEX($AF$7:$AF$405,$AT$20)="","",CHAR(10)&amp;INDEX($AF$7:$AF$405,$AT$20)))</x:f>
      </x:c>
      <x:c r="N26" s="81"/>
      <x:c r="O26" s="81"/>
      <x:c r="P26" s="81" t="str">
        <x:f>IF($AU$20=0,"",TEXT(INDEX($AA$7:$AA$405,$AU$20),"hh:mm")&amp;"–"&amp;TEXT(INDEX($AB$7:$AB$405,$AU$20),"hh:mm")&amp;CHAR(10)&amp;INDEX($Y$7:$Y$405,$AU$20)&amp;CHAR(10)&amp;INDEX($AC$7:$AC$405,$AU$20)&amp;CHAR(10)&amp;INDEX($AD$7:$AD$405,$AU$20)&amp;IF(INDEX($AE$7:$AE$405,$AU$20)="","","; "&amp;INDEX($AE$7:$AE$405,$AU$20))&amp;IF(INDEX($AF$7:$AF$405,$AU$20)="","",CHAR(10)&amp;INDEX($AF$7:$AF$405,$AU$20)))</x:f>
      </x:c>
      <x:c r="Q26" s="81"/>
      <x:c r="R26" s="81"/>
      <x:c r="S26" s="81" t="str">
        <x:f>IF($AV$20=0,"",TEXT(INDEX($AA$7:$AA$405,$AV$20),"hh:mm")&amp;"–"&amp;TEXT(INDEX($AB$7:$AB$405,$AV$20),"hh:mm")&amp;CHAR(10)&amp;INDEX($Y$7:$Y$405,$AV$20)&amp;CHAR(10)&amp;INDEX($AC$7:$AC$405,$AV$20)&amp;CHAR(10)&amp;INDEX($AD$7:$AD$405,$AV$20)&amp;IF(INDEX($AE$7:$AE$405,$AV$20)="","","; "&amp;INDEX($AE$7:$AE$405,$AV$20))&amp;IF(INDEX($AF$7:$AF$405,$AV$20)="","",CHAR(10)&amp;INDEX($AF$7:$AF$405,$AV$20)))</x:f>
      </x:c>
      <x:c r="T26" s="81"/>
      <x:c r="U26" s="81"/>
      <x:c r="W26" s="65" t="str">
        <x:v>A-020</x:v>
      </x:c>
      <x:c r="X26" s="65" t="str">
        <x:v>DEMO-001</x:v>
      </x:c>
      <x:c r="Y26" s="65" t="str">
        <x:v>Member sign-up booth</x:v>
      </x:c>
      <x:c r="Z26" s="69" t="n">
        <x:v>46333</x:v>
      </x:c>
      <x:c r="AA26" s="70" t="n">
        <x:v>0.5</x:v>
      </x:c>
      <x:c r="AB26" s="70" t="n">
        <x:v>0.5625</x:v>
      </x:c>
      <x:c r="AC26" s="65" t="str">
        <x:v>North entrance</x:v>
      </x:c>
      <x:c r="AD26" s="65" t="str">
        <x:v>Priya Kumar</x:v>
      </x:c>
      <x:c r="AE26" s="65"/>
      <x:c r="AF26" s="65" t="str">
        <x:v>LiveWorks</x:v>
      </x:c>
      <x:c r="AG26" s="65" t="str">
        <x:v>T-003</x:v>
      </x:c>
      <x:c r="AH26" s="65" t="str">
        <x:v>Planned</x:v>
      </x:c>
      <x:c r="AI26" s="72" t="str">
        <x:f>IF(W26="","",'Campaigns &amp; Budget'!$E$7&amp;IF('Campaigns &amp; Budget'!$F$7="","","; "&amp;'Campaigns &amp; Budget'!$F$7))</x:f>
        <x:v>Alex Tan; Jamie Lee; Priya Kumar</x:v>
      </x:c>
      <x:c r="AJ26" s="72" t="str">
        <x:f>IF(W26="","",IF(COUNTIFS($W$7:$W$405,W26)&gt;1,"Duplicate activation ID",IF(X26&lt;&gt;'Campaigns &amp; Budget'!$A$7,"Unknown campaign",IF(OR(ISBLANK(Z26),ISBLANK(AA26),ISBLANK(AB26),AD26=""),"Missing date / time / PIC",IF(AB26&lt;=AA26,"End must follow start",IF(OR(Z26&lt;'Campaigns &amp; Budget'!$C$7,Z26&gt;'Campaigns &amp; Budget'!$D$7),"Outside campaign dates",IF(AND(AG26&lt;&gt;"",COUNTIFS('Tasks &amp; Gantt'!$A$7:$A$155,AG26,'Tasks &amp; Gantt'!$B$7:$B$155,X26)&lt;&gt;1),"Task not in campaign","")))))))</x:f>
      </x:c>
      <x:c r="AL26" t="n">
        <x:f>IF(OR(W26="",AH26="Cancelled",ISBLANK(Z26),ISBLANK(AA26)),"",COUNTIFS($X$7:$X$405,X26,$Z$7:$Z$405,Z26,$AA$7:$AA$405,"&lt;"&amp;AA26,$AH$7:$AH$405,"&lt;&gt;Cancelled")+COUNTIFS($X$7:$X$405,X26,$Z$7:$Z$405,Z26,$AA$7:$AA$405,AA26,$W$7:$W$405,"&lt;="&amp;W26,$AH$7:$AH$405,"&lt;&gt;Cancelled"))</x:f>
        <x:v>2</x:v>
      </x:c>
      <x:c r="AM26" t="n">
        <x:f>IF(OR(W26="",X26&lt;&gt;$R$4),-1,IF(AL26="",-1,Z26*1000+AL26))</x:f>
        <x:v>46333002</x:v>
      </x:c>
      <x:c r="AP26" t="n">
        <x:f>IF(OR(A$31&lt;$D$4,A$31&gt;$K$4,A$31&lt;$D$5,A$31&gt;$K$5),0,IFERROR(MATCH(A$31*1000+($R$5+3),$AM$7:$AM$405,0),0))</x:f>
        <x:v>0</x:v>
      </x:c>
      <x:c r="AQ26" t="n">
        <x:f>IF(OR(D$31&lt;$D$4,D$31&gt;$K$4,D$31&lt;$D$5,D$31&gt;$K$5),0,IFERROR(MATCH(D$31*1000+($R$5+3),$AM$7:$AM$405,0),0))</x:f>
        <x:v>0</x:v>
      </x:c>
      <x:c r="AR26" t="n">
        <x:f>IF(OR(G$31&lt;$D$4,G$31&gt;$K$4,G$31&lt;$D$5,G$31&gt;$K$5),0,IFERROR(MATCH(G$31*1000+($R$5+3),$AM$7:$AM$405,0),0))</x:f>
        <x:v>0</x:v>
      </x:c>
      <x:c r="AS26" t="n">
        <x:f>IF(OR(J$31&lt;$D$4,J$31&gt;$K$4,J$31&lt;$D$5,J$31&gt;$K$5),0,IFERROR(MATCH(J$31*1000+($R$5+3),$AM$7:$AM$405,0),0))</x:f>
        <x:v>0</x:v>
      </x:c>
      <x:c r="AT26" t="n">
        <x:f>IF(OR(M$31&lt;$D$4,M$31&gt;$K$4,M$31&lt;$D$5,M$31&gt;$K$5),0,IFERROR(MATCH(M$31*1000+($R$5+3),$AM$7:$AM$405,0),0))</x:f>
        <x:v>0</x:v>
      </x:c>
      <x:c r="AU26" t="n">
        <x:f>IF(OR(P$31&lt;$D$4,P$31&gt;$K$4,P$31&lt;$D$5,P$31&gt;$K$5),0,IFERROR(MATCH(P$31*1000+($R$5+3),$AM$7:$AM$405,0),0))</x:f>
        <x:v>22</x:v>
      </x:c>
      <x:c r="AV26" t="n">
        <x:f>IF(OR(S$31&lt;$D$4,S$31&gt;$K$4,S$31&lt;$D$5,S$31&gt;$K$5),0,IFERROR(MATCH(S$31*1000+($R$5+3),$AM$7:$AM$405,0),0))</x:f>
        <x:v>0</x:v>
      </x:c>
    </x:row>
    <x:row r="27" ht="72" customHeight="1">
      <x:c r="A27" s="81" t="str">
        <x:f>IF($AP$21=0,"",TEXT(INDEX($AA$7:$AA$405,$AP$21),"hh:mm")&amp;"–"&amp;TEXT(INDEX($AB$7:$AB$405,$AP$21),"hh:mm")&amp;CHAR(10)&amp;INDEX($Y$7:$Y$405,$AP$21)&amp;CHAR(10)&amp;INDEX($AC$7:$AC$405,$AP$21)&amp;CHAR(10)&amp;INDEX($AD$7:$AD$405,$AP$21)&amp;IF(INDEX($AE$7:$AE$405,$AP$21)="","","; "&amp;INDEX($AE$7:$AE$405,$AP$21))&amp;IF(INDEX($AF$7:$AF$405,$AP$21)="","",CHAR(10)&amp;INDEX($AF$7:$AF$405,$AP$21)))</x:f>
      </x:c>
      <x:c r="B27" s="81"/>
      <x:c r="C27" s="81"/>
      <x:c r="D27" s="81" t="str">
        <x:f>IF($AQ$21=0,"",TEXT(INDEX($AA$7:$AA$405,$AQ$21),"hh:mm")&amp;"–"&amp;TEXT(INDEX($AB$7:$AB$405,$AQ$21),"hh:mm")&amp;CHAR(10)&amp;INDEX($Y$7:$Y$405,$AQ$21)&amp;CHAR(10)&amp;INDEX($AC$7:$AC$405,$AQ$21)&amp;CHAR(10)&amp;INDEX($AD$7:$AD$405,$AQ$21)&amp;IF(INDEX($AE$7:$AE$405,$AQ$21)="","","; "&amp;INDEX($AE$7:$AE$405,$AQ$21))&amp;IF(INDEX($AF$7:$AF$405,$AQ$21)="","",CHAR(10)&amp;INDEX($AF$7:$AF$405,$AQ$21)))</x:f>
      </x:c>
      <x:c r="E27" s="81"/>
      <x:c r="F27" s="81"/>
      <x:c r="G27" s="81" t="str">
        <x:f>IF($AR$21=0,"",TEXT(INDEX($AA$7:$AA$405,$AR$21),"hh:mm")&amp;"–"&amp;TEXT(INDEX($AB$7:$AB$405,$AR$21),"hh:mm")&amp;CHAR(10)&amp;INDEX($Y$7:$Y$405,$AR$21)&amp;CHAR(10)&amp;INDEX($AC$7:$AC$405,$AR$21)&amp;CHAR(10)&amp;INDEX($AD$7:$AD$405,$AR$21)&amp;IF(INDEX($AE$7:$AE$405,$AR$21)="","","; "&amp;INDEX($AE$7:$AE$405,$AR$21))&amp;IF(INDEX($AF$7:$AF$405,$AR$21)="","",CHAR(10)&amp;INDEX($AF$7:$AF$405,$AR$21)))</x:f>
      </x:c>
      <x:c r="H27" s="81"/>
      <x:c r="I27" s="81"/>
      <x:c r="J27" s="81" t="str">
        <x:f>IF($AS$21=0,"",TEXT(INDEX($AA$7:$AA$405,$AS$21),"hh:mm")&amp;"–"&amp;TEXT(INDEX($AB$7:$AB$405,$AS$21),"hh:mm")&amp;CHAR(10)&amp;INDEX($Y$7:$Y$405,$AS$21)&amp;CHAR(10)&amp;INDEX($AC$7:$AC$405,$AS$21)&amp;CHAR(10)&amp;INDEX($AD$7:$AD$405,$AS$21)&amp;IF(INDEX($AE$7:$AE$405,$AS$21)="","","; "&amp;INDEX($AE$7:$AE$405,$AS$21))&amp;IF(INDEX($AF$7:$AF$405,$AS$21)="","",CHAR(10)&amp;INDEX($AF$7:$AF$405,$AS$21)))</x:f>
      </x:c>
      <x:c r="K27" s="81"/>
      <x:c r="L27" s="81"/>
      <x:c r="M27" s="81" t="str">
        <x:f>IF($AT$21=0,"",TEXT(INDEX($AA$7:$AA$405,$AT$21),"hh:mm")&amp;"–"&amp;TEXT(INDEX($AB$7:$AB$405,$AT$21),"hh:mm")&amp;CHAR(10)&amp;INDEX($Y$7:$Y$405,$AT$21)&amp;CHAR(10)&amp;INDEX($AC$7:$AC$405,$AT$21)&amp;CHAR(10)&amp;INDEX($AD$7:$AD$405,$AT$21)&amp;IF(INDEX($AE$7:$AE$405,$AT$21)="","","; "&amp;INDEX($AE$7:$AE$405,$AT$21))&amp;IF(INDEX($AF$7:$AF$405,$AT$21)="","",CHAR(10)&amp;INDEX($AF$7:$AF$405,$AT$21)))</x:f>
      </x:c>
      <x:c r="N27" s="81"/>
      <x:c r="O27" s="81"/>
      <x:c r="P27" s="81" t="str">
        <x:f>IF($AU$21=0,"",TEXT(INDEX($AA$7:$AA$405,$AU$21),"hh:mm")&amp;"–"&amp;TEXT(INDEX($AB$7:$AB$405,$AU$21),"hh:mm")&amp;CHAR(10)&amp;INDEX($Y$7:$Y$405,$AU$21)&amp;CHAR(10)&amp;INDEX($AC$7:$AC$405,$AU$21)&amp;CHAR(10)&amp;INDEX($AD$7:$AD$405,$AU$21)&amp;IF(INDEX($AE$7:$AE$405,$AU$21)="","","; "&amp;INDEX($AE$7:$AE$405,$AU$21))&amp;IF(INDEX($AF$7:$AF$405,$AU$21)="","",CHAR(10)&amp;INDEX($AF$7:$AF$405,$AU$21)))</x:f>
      </x:c>
      <x:c r="Q27" s="81"/>
      <x:c r="R27" s="81"/>
      <x:c r="S27" s="81" t="str">
        <x:f>IF($AV$21=0,"",TEXT(INDEX($AA$7:$AA$405,$AV$21),"hh:mm")&amp;"–"&amp;TEXT(INDEX($AB$7:$AB$405,$AV$21),"hh:mm")&amp;CHAR(10)&amp;INDEX($Y$7:$Y$405,$AV$21)&amp;CHAR(10)&amp;INDEX($AC$7:$AC$405,$AV$21)&amp;CHAR(10)&amp;INDEX($AD$7:$AD$405,$AV$21)&amp;IF(INDEX($AE$7:$AE$405,$AV$21)="","","; "&amp;INDEX($AE$7:$AE$405,$AV$21))&amp;IF(INDEX($AF$7:$AF$405,$AV$21)="","",CHAR(10)&amp;INDEX($AF$7:$AF$405,$AV$21)))</x:f>
      </x:c>
      <x:c r="T27" s="81"/>
      <x:c r="U27" s="81"/>
      <x:c r="W27" s="65" t="str">
        <x:v>A-021</x:v>
      </x:c>
      <x:c r="X27" s="65" t="str">
        <x:v>DEMO-001</x:v>
      </x:c>
      <x:c r="Y27" s="65" t="str">
        <x:v>Brand experience</x:v>
      </x:c>
      <x:c r="Z27" s="69" t="n">
        <x:v>46333</x:v>
      </x:c>
      <x:c r="AA27" s="70" t="n">
        <x:v>0.5833333333333334</x:v>
      </x:c>
      <x:c r="AB27" s="70" t="n">
        <x:v>0.6458333333333334</x:v>
      </x:c>
      <x:c r="AC27" s="65" t="str">
        <x:v>Level 1</x:v>
      </x:c>
      <x:c r="AD27" s="65" t="str">
        <x:v>Jamie Lee</x:v>
      </x:c>
      <x:c r="AE27" s="65"/>
      <x:c r="AF27" s="65" t="str">
        <x:v>LiveWorks</x:v>
      </x:c>
      <x:c r="AG27" s="65" t="str">
        <x:v>T-003</x:v>
      </x:c>
      <x:c r="AH27" s="65" t="str">
        <x:v>Planned</x:v>
      </x:c>
      <x:c r="AI27" s="72" t="str">
        <x:f>IF(W27="","",'Campaigns &amp; Budget'!$E$7&amp;IF('Campaigns &amp; Budget'!$F$7="","","; "&amp;'Campaigns &amp; Budget'!$F$7))</x:f>
        <x:v>Alex Tan; Jamie Lee; Priya Kumar</x:v>
      </x:c>
      <x:c r="AJ27" s="72" t="str">
        <x:f>IF(W27="","",IF(COUNTIFS($W$7:$W$405,W27)&gt;1,"Duplicate activation ID",IF(X27&lt;&gt;'Campaigns &amp; Budget'!$A$7,"Unknown campaign",IF(OR(ISBLANK(Z27),ISBLANK(AA27),ISBLANK(AB27),AD27=""),"Missing date / time / PIC",IF(AB27&lt;=AA27,"End must follow start",IF(OR(Z27&lt;'Campaigns &amp; Budget'!$C$7,Z27&gt;'Campaigns &amp; Budget'!$D$7),"Outside campaign dates",IF(AND(AG27&lt;&gt;"",COUNTIFS('Tasks &amp; Gantt'!$A$7:$A$155,AG27,'Tasks &amp; Gantt'!$B$7:$B$155,X27)&lt;&gt;1),"Task not in campaign","")))))))</x:f>
      </x:c>
      <x:c r="AL27" t="n">
        <x:f>IF(OR(W27="",AH27="Cancelled",ISBLANK(Z27),ISBLANK(AA27)),"",COUNTIFS($X$7:$X$405,X27,$Z$7:$Z$405,Z27,$AA$7:$AA$405,"&lt;"&amp;AA27,$AH$7:$AH$405,"&lt;&gt;Cancelled")+COUNTIFS($X$7:$X$405,X27,$Z$7:$Z$405,Z27,$AA$7:$AA$405,AA27,$W$7:$W$405,"&lt;="&amp;W27,$AH$7:$AH$405,"&lt;&gt;Cancelled"))</x:f>
        <x:v>3</x:v>
      </x:c>
      <x:c r="AM27" t="n">
        <x:f>IF(OR(W27="",X27&lt;&gt;$R$4),-1,IF(AL27="",-1,Z27*1000+AL27))</x:f>
        <x:v>46333003</x:v>
      </x:c>
      <x:c r="AP27" t="n">
        <x:f>IF(OR(A$31&lt;$D$4,A$31&gt;$K$4,A$31&lt;$D$5,A$31&gt;$K$5),0,IFERROR(MATCH(A$31*1000+($R$5+4),$AM$7:$AM$405,0),0))</x:f>
        <x:v>0</x:v>
      </x:c>
      <x:c r="AQ27" t="n">
        <x:f>IF(OR(D$31&lt;$D$4,D$31&gt;$K$4,D$31&lt;$D$5,D$31&gt;$K$5),0,IFERROR(MATCH(D$31*1000+($R$5+4),$AM$7:$AM$405,0),0))</x:f>
        <x:v>0</x:v>
      </x:c>
      <x:c r="AR27" t="n">
        <x:f>IF(OR(G$31&lt;$D$4,G$31&gt;$K$4,G$31&lt;$D$5,G$31&gt;$K$5),0,IFERROR(MATCH(G$31*1000+($R$5+4),$AM$7:$AM$405,0),0))</x:f>
        <x:v>0</x:v>
      </x:c>
      <x:c r="AS27" t="n">
        <x:f>IF(OR(J$31&lt;$D$4,J$31&gt;$K$4,J$31&lt;$D$5,J$31&gt;$K$5),0,IFERROR(MATCH(J$31*1000+($R$5+4),$AM$7:$AM$405,0),0))</x:f>
        <x:v>0</x:v>
      </x:c>
      <x:c r="AT27" t="n">
        <x:f>IF(OR(M$31&lt;$D$4,M$31&gt;$K$4,M$31&lt;$D$5,M$31&gt;$K$5),0,IFERROR(MATCH(M$31*1000+($R$5+4),$AM$7:$AM$405,0),0))</x:f>
        <x:v>0</x:v>
      </x:c>
      <x:c r="AU27" t="n">
        <x:f>IF(OR(P$31&lt;$D$4,P$31&gt;$K$4,P$31&lt;$D$5,P$31&gt;$K$5),0,IFERROR(MATCH(P$31*1000+($R$5+4),$AM$7:$AM$405,0),0))</x:f>
        <x:v>23</x:v>
      </x:c>
      <x:c r="AV27" t="n">
        <x:f>IF(OR(S$31&lt;$D$4,S$31&gt;$K$4,S$31&lt;$D$5,S$31&gt;$K$5),0,IFERROR(MATCH(S$31*1000+($R$5+4),$AM$7:$AM$405,0),0))</x:f>
        <x:v>0</x:v>
      </x:c>
    </x:row>
    <x:row r="28" ht="72" customHeight="1">
      <x:c r="A28" s="81" t="str">
        <x:f>IF($AP$22=0,"",TEXT(INDEX($AA$7:$AA$405,$AP$22),"hh:mm")&amp;"–"&amp;TEXT(INDEX($AB$7:$AB$405,$AP$22),"hh:mm")&amp;CHAR(10)&amp;INDEX($Y$7:$Y$405,$AP$22)&amp;CHAR(10)&amp;INDEX($AC$7:$AC$405,$AP$22)&amp;CHAR(10)&amp;INDEX($AD$7:$AD$405,$AP$22)&amp;IF(INDEX($AE$7:$AE$405,$AP$22)="","","; "&amp;INDEX($AE$7:$AE$405,$AP$22))&amp;IF(INDEX($AF$7:$AF$405,$AP$22)="","",CHAR(10)&amp;INDEX($AF$7:$AF$405,$AP$22)))</x:f>
      </x:c>
      <x:c r="B28" s="81"/>
      <x:c r="C28" s="81"/>
      <x:c r="D28" s="81" t="str">
        <x:f>IF($AQ$22=0,"",TEXT(INDEX($AA$7:$AA$405,$AQ$22),"hh:mm")&amp;"–"&amp;TEXT(INDEX($AB$7:$AB$405,$AQ$22),"hh:mm")&amp;CHAR(10)&amp;INDEX($Y$7:$Y$405,$AQ$22)&amp;CHAR(10)&amp;INDEX($AC$7:$AC$405,$AQ$22)&amp;CHAR(10)&amp;INDEX($AD$7:$AD$405,$AQ$22)&amp;IF(INDEX($AE$7:$AE$405,$AQ$22)="","","; "&amp;INDEX($AE$7:$AE$405,$AQ$22))&amp;IF(INDEX($AF$7:$AF$405,$AQ$22)="","",CHAR(10)&amp;INDEX($AF$7:$AF$405,$AQ$22)))</x:f>
      </x:c>
      <x:c r="E28" s="81"/>
      <x:c r="F28" s="81"/>
      <x:c r="G28" s="81" t="str">
        <x:f>IF($AR$22=0,"",TEXT(INDEX($AA$7:$AA$405,$AR$22),"hh:mm")&amp;"–"&amp;TEXT(INDEX($AB$7:$AB$405,$AR$22),"hh:mm")&amp;CHAR(10)&amp;INDEX($Y$7:$Y$405,$AR$22)&amp;CHAR(10)&amp;INDEX($AC$7:$AC$405,$AR$22)&amp;CHAR(10)&amp;INDEX($AD$7:$AD$405,$AR$22)&amp;IF(INDEX($AE$7:$AE$405,$AR$22)="","","; "&amp;INDEX($AE$7:$AE$405,$AR$22))&amp;IF(INDEX($AF$7:$AF$405,$AR$22)="","",CHAR(10)&amp;INDEX($AF$7:$AF$405,$AR$22)))</x:f>
      </x:c>
      <x:c r="H28" s="81"/>
      <x:c r="I28" s="81"/>
      <x:c r="J28" s="81" t="str">
        <x:f>IF($AS$22=0,"",TEXT(INDEX($AA$7:$AA$405,$AS$22),"hh:mm")&amp;"–"&amp;TEXT(INDEX($AB$7:$AB$405,$AS$22),"hh:mm")&amp;CHAR(10)&amp;INDEX($Y$7:$Y$405,$AS$22)&amp;CHAR(10)&amp;INDEX($AC$7:$AC$405,$AS$22)&amp;CHAR(10)&amp;INDEX($AD$7:$AD$405,$AS$22)&amp;IF(INDEX($AE$7:$AE$405,$AS$22)="","","; "&amp;INDEX($AE$7:$AE$405,$AS$22))&amp;IF(INDEX($AF$7:$AF$405,$AS$22)="","",CHAR(10)&amp;INDEX($AF$7:$AF$405,$AS$22)))</x:f>
      </x:c>
      <x:c r="K28" s="81"/>
      <x:c r="L28" s="81"/>
      <x:c r="M28" s="81" t="str">
        <x:f>IF($AT$22=0,"",TEXT(INDEX($AA$7:$AA$405,$AT$22),"hh:mm")&amp;"–"&amp;TEXT(INDEX($AB$7:$AB$405,$AT$22),"hh:mm")&amp;CHAR(10)&amp;INDEX($Y$7:$Y$405,$AT$22)&amp;CHAR(10)&amp;INDEX($AC$7:$AC$405,$AT$22)&amp;CHAR(10)&amp;INDEX($AD$7:$AD$405,$AT$22)&amp;IF(INDEX($AE$7:$AE$405,$AT$22)="","","; "&amp;INDEX($AE$7:$AE$405,$AT$22))&amp;IF(INDEX($AF$7:$AF$405,$AT$22)="","",CHAR(10)&amp;INDEX($AF$7:$AF$405,$AT$22)))</x:f>
      </x:c>
      <x:c r="N28" s="81"/>
      <x:c r="O28" s="81"/>
      <x:c r="P28" s="81" t="str">
        <x:f>IF($AU$22=0,"",TEXT(INDEX($AA$7:$AA$405,$AU$22),"hh:mm")&amp;"–"&amp;TEXT(INDEX($AB$7:$AB$405,$AU$22),"hh:mm")&amp;CHAR(10)&amp;INDEX($Y$7:$Y$405,$AU$22)&amp;CHAR(10)&amp;INDEX($AC$7:$AC$405,$AU$22)&amp;CHAR(10)&amp;INDEX($AD$7:$AD$405,$AU$22)&amp;IF(INDEX($AE$7:$AE$405,$AU$22)="","","; "&amp;INDEX($AE$7:$AE$405,$AU$22))&amp;IF(INDEX($AF$7:$AF$405,$AU$22)="","",CHAR(10)&amp;INDEX($AF$7:$AF$405,$AU$22)))</x:f>
      </x:c>
      <x:c r="Q28" s="81"/>
      <x:c r="R28" s="81"/>
      <x:c r="S28" s="81" t="str">
        <x:f>IF($AV$22=0,"",TEXT(INDEX($AA$7:$AA$405,$AV$22),"hh:mm")&amp;"–"&amp;TEXT(INDEX($AB$7:$AB$405,$AV$22),"hh:mm")&amp;CHAR(10)&amp;INDEX($Y$7:$Y$405,$AV$22)&amp;CHAR(10)&amp;INDEX($AC$7:$AC$405,$AV$22)&amp;CHAR(10)&amp;INDEX($AD$7:$AD$405,$AV$22)&amp;IF(INDEX($AE$7:$AE$405,$AV$22)="","","; "&amp;INDEX($AE$7:$AE$405,$AV$22))&amp;IF(INDEX($AF$7:$AF$405,$AV$22)="","",CHAR(10)&amp;INDEX($AF$7:$AF$405,$AV$22)))</x:f>
      </x:c>
      <x:c r="T28" s="81"/>
      <x:c r="U28" s="81"/>
      <x:c r="W28" s="65" t="str">
        <x:v>A-022</x:v>
      </x:c>
      <x:c r="X28" s="65" t="str">
        <x:v>DEMO-001</x:v>
      </x:c>
      <x:c r="Y28" s="65" t="str">
        <x:v>Partner showcase</x:v>
      </x:c>
      <x:c r="Z28" s="69" t="n">
        <x:v>46333</x:v>
      </x:c>
      <x:c r="AA28" s="70" t="n">
        <x:v>0.6666666666666666</x:v>
      </x:c>
      <x:c r="AB28" s="70" t="n">
        <x:v>0.7291666666666666</x:v>
      </x:c>
      <x:c r="AC28" s="65" t="str">
        <x:v>Main atrium</x:v>
      </x:c>
      <x:c r="AD28" s="65" t="str">
        <x:v>Priya Kumar</x:v>
      </x:c>
      <x:c r="AE28" s="65"/>
      <x:c r="AF28" s="65" t="str">
        <x:v>LiveWorks</x:v>
      </x:c>
      <x:c r="AG28" s="65" t="str">
        <x:v>T-003</x:v>
      </x:c>
      <x:c r="AH28" s="65" t="str">
        <x:v>Planned</x:v>
      </x:c>
      <x:c r="AI28" s="72" t="str">
        <x:f>IF(W28="","",'Campaigns &amp; Budget'!$E$7&amp;IF('Campaigns &amp; Budget'!$F$7="","","; "&amp;'Campaigns &amp; Budget'!$F$7))</x:f>
        <x:v>Alex Tan; Jamie Lee; Priya Kumar</x:v>
      </x:c>
      <x:c r="AJ28" s="72" t="str">
        <x:f>IF(W28="","",IF(COUNTIFS($W$7:$W$405,W28)&gt;1,"Duplicate activation ID",IF(X28&lt;&gt;'Campaigns &amp; Budget'!$A$7,"Unknown campaign",IF(OR(ISBLANK(Z28),ISBLANK(AA28),ISBLANK(AB28),AD28=""),"Missing date / time / PIC",IF(AB28&lt;=AA28,"End must follow start",IF(OR(Z28&lt;'Campaigns &amp; Budget'!$C$7,Z28&gt;'Campaigns &amp; Budget'!$D$7),"Outside campaign dates",IF(AND(AG28&lt;&gt;"",COUNTIFS('Tasks &amp; Gantt'!$A$7:$A$155,AG28,'Tasks &amp; Gantt'!$B$7:$B$155,X28)&lt;&gt;1),"Task not in campaign","")))))))</x:f>
      </x:c>
      <x:c r="AL28" t="n">
        <x:f>IF(OR(W28="",AH28="Cancelled",ISBLANK(Z28),ISBLANK(AA28)),"",COUNTIFS($X$7:$X$405,X28,$Z$7:$Z$405,Z28,$AA$7:$AA$405,"&lt;"&amp;AA28,$AH$7:$AH$405,"&lt;&gt;Cancelled")+COUNTIFS($X$7:$X$405,X28,$Z$7:$Z$405,Z28,$AA$7:$AA$405,AA28,$W$7:$W$405,"&lt;="&amp;W28,$AH$7:$AH$405,"&lt;&gt;Cancelled"))</x:f>
        <x:v>4</x:v>
      </x:c>
      <x:c r="AM28" t="n">
        <x:f>IF(OR(W28="",X28&lt;&gt;$R$4),-1,IF(AL28="",-1,Z28*1000+AL28))</x:f>
        <x:v>46333004</x:v>
      </x:c>
      <x:c r="AP28" t="n">
        <x:f>IF(OR(A$31&lt;$D$4,A$31&gt;$K$4,A$31&lt;$D$5,A$31&gt;$K$5),0,IFERROR(MATCH(A$31*1000+($R$5+5),$AM$7:$AM$405,0),0))</x:f>
        <x:v>0</x:v>
      </x:c>
      <x:c r="AQ28" t="n">
        <x:f>IF(OR(D$31&lt;$D$4,D$31&gt;$K$4,D$31&lt;$D$5,D$31&gt;$K$5),0,IFERROR(MATCH(D$31*1000+($R$5+5),$AM$7:$AM$405,0),0))</x:f>
        <x:v>0</x:v>
      </x:c>
      <x:c r="AR28" t="n">
        <x:f>IF(OR(G$31&lt;$D$4,G$31&gt;$K$4,G$31&lt;$D$5,G$31&gt;$K$5),0,IFERROR(MATCH(G$31*1000+($R$5+5),$AM$7:$AM$405,0),0))</x:f>
        <x:v>0</x:v>
      </x:c>
      <x:c r="AS28" t="n">
        <x:f>IF(OR(J$31&lt;$D$4,J$31&gt;$K$4,J$31&lt;$D$5,J$31&gt;$K$5),0,IFERROR(MATCH(J$31*1000+($R$5+5),$AM$7:$AM$405,0),0))</x:f>
        <x:v>0</x:v>
      </x:c>
      <x:c r="AT28" t="n">
        <x:f>IF(OR(M$31&lt;$D$4,M$31&gt;$K$4,M$31&lt;$D$5,M$31&gt;$K$5),0,IFERROR(MATCH(M$31*1000+($R$5+5),$AM$7:$AM$405,0),0))</x:f>
        <x:v>0</x:v>
      </x:c>
      <x:c r="AU28" t="n">
        <x:f>IF(OR(P$31&lt;$D$4,P$31&gt;$K$4,P$31&lt;$D$5,P$31&gt;$K$5),0,IFERROR(MATCH(P$31*1000+($R$5+5),$AM$7:$AM$405,0),0))</x:f>
        <x:v>24</x:v>
      </x:c>
      <x:c r="AV28" t="n">
        <x:f>IF(OR(S$31&lt;$D$4,S$31&gt;$K$4,S$31&lt;$D$5,S$31&gt;$K$5),0,IFERROR(MATCH(S$31*1000+($R$5+5),$AM$7:$AM$405,0),0))</x:f>
        <x:v>0</x:v>
      </x:c>
    </x:row>
    <x:row r="29" ht="32" customHeight="1">
      <x:c r="A29" s="82" t="str">
        <x:f>IF(OR(A$20&lt;$D$4,A$20&gt;$K$4,A$20&lt;$D$5,A$20&gt;$K$5),"Outside view",COUNTIFS($X$7:$X$405,$R$4,$Z$7:$Z$405,A$20,$AH$7:$AH$405,"&lt;&gt;Cancelled")&amp;" activations"&amp;IF(COUNTIFS($X$7:$X$405,$R$4,$Z$7:$Z$405,A$20,$AH$7:$AH$405,"&lt;&gt;Cancelled")&gt;$R$5+7," · more: change First entry",""))</x:f>
        <x:v>0 activations</x:v>
      </x:c>
      <x:c r="B29" s="82"/>
      <x:c r="C29" s="82"/>
      <x:c r="D29" s="82" t="str">
        <x:f>IF(OR(D$20&lt;$D$4,D$20&gt;$K$4,D$20&lt;$D$5,D$20&gt;$K$5),"Outside view",COUNTIFS($X$7:$X$405,$R$4,$Z$7:$Z$405,D$20,$AH$7:$AH$405,"&lt;&gt;Cancelled")&amp;" activations"&amp;IF(COUNTIFS($X$7:$X$405,$R$4,$Z$7:$Z$405,D$20,$AH$7:$AH$405,"&lt;&gt;Cancelled")&gt;$R$5+7," · more: change First entry",""))</x:f>
        <x:v>0 activations</x:v>
      </x:c>
      <x:c r="E29" s="82"/>
      <x:c r="F29" s="82"/>
      <x:c r="G29" s="82" t="str">
        <x:f>IF(OR(G$20&lt;$D$4,G$20&gt;$K$4,G$20&lt;$D$5,G$20&gt;$K$5),"Outside view",COUNTIFS($X$7:$X$405,$R$4,$Z$7:$Z$405,G$20,$AH$7:$AH$405,"&lt;&gt;Cancelled")&amp;" activations"&amp;IF(COUNTIFS($X$7:$X$405,$R$4,$Z$7:$Z$405,G$20,$AH$7:$AH$405,"&lt;&gt;Cancelled")&gt;$R$5+7," · more: change First entry",""))</x:f>
        <x:v>0 activations</x:v>
      </x:c>
      <x:c r="H29" s="82"/>
      <x:c r="I29" s="82"/>
      <x:c r="J29" s="82" t="str">
        <x:f>IF(OR(J$20&lt;$D$4,J$20&gt;$K$4,J$20&lt;$D$5,J$20&gt;$K$5),"Outside view",COUNTIFS($X$7:$X$405,$R$4,$Z$7:$Z$405,J$20,$AH$7:$AH$405,"&lt;&gt;Cancelled")&amp;" activations"&amp;IF(COUNTIFS($X$7:$X$405,$R$4,$Z$7:$Z$405,J$20,$AH$7:$AH$405,"&lt;&gt;Cancelled")&gt;$R$5+7," · more: change First entry",""))</x:f>
        <x:v>0 activations</x:v>
      </x:c>
      <x:c r="K29" s="82"/>
      <x:c r="L29" s="82"/>
      <x:c r="M29" s="82" t="str">
        <x:f>IF(OR(M$20&lt;$D$4,M$20&gt;$K$4,M$20&lt;$D$5,M$20&gt;$K$5),"Outside view",COUNTIFS($X$7:$X$405,$R$4,$Z$7:$Z$405,M$20,$AH$7:$AH$405,"&lt;&gt;Cancelled")&amp;" activations"&amp;IF(COUNTIFS($X$7:$X$405,$R$4,$Z$7:$Z$405,M$20,$AH$7:$AH$405,"&lt;&gt;Cancelled")&gt;$R$5+7," · more: change First entry",""))</x:f>
        <x:v>0 activations</x:v>
      </x:c>
      <x:c r="N29" s="82"/>
      <x:c r="O29" s="82"/>
      <x:c r="P29" s="82" t="str">
        <x:f>IF(OR(P$20&lt;$D$4,P$20&gt;$K$4,P$20&lt;$D$5,P$20&gt;$K$5),"Outside view",COUNTIFS($X$7:$X$405,$R$4,$Z$7:$Z$405,P$20,$AH$7:$AH$405,"&lt;&gt;Cancelled")&amp;" activations"&amp;IF(COUNTIFS($X$7:$X$405,$R$4,$Z$7:$Z$405,P$20,$AH$7:$AH$405,"&lt;&gt;Cancelled")&gt;$R$5+7," · more: change First entry",""))</x:f>
        <x:v>0 activations</x:v>
      </x:c>
      <x:c r="Q29" s="82"/>
      <x:c r="R29" s="82"/>
      <x:c r="S29" s="82" t="str">
        <x:f>IF(OR(S$20&lt;$D$4,S$20&gt;$K$4,S$20&lt;$D$5,S$20&gt;$K$5),"Outside view",COUNTIFS($X$7:$X$405,$R$4,$Z$7:$Z$405,S$20,$AH$7:$AH$405,"&lt;&gt;Cancelled")&amp;" activations"&amp;IF(COUNTIFS($X$7:$X$405,$R$4,$Z$7:$Z$405,S$20,$AH$7:$AH$405,"&lt;&gt;Cancelled")&gt;$R$5+7," · more: change First entry",""))</x:f>
        <x:v>3 activations</x:v>
      </x:c>
      <x:c r="T29" s="82"/>
      <x:c r="U29" s="82"/>
      <x:c r="W29" s="65" t="str">
        <x:v>A-023</x:v>
      </x:c>
      <x:c r="X29" s="65" t="str">
        <x:v>DEMO-001</x:v>
      </x:c>
      <x:c r="Y29" s="65" t="str">
        <x:v>Live demonstration</x:v>
      </x:c>
      <x:c r="Z29" s="69" t="n">
        <x:v>46333</x:v>
      </x:c>
      <x:c r="AA29" s="70" t="n">
        <x:v>0.75</x:v>
      </x:c>
      <x:c r="AB29" s="70" t="n">
        <x:v>0.8125</x:v>
      </x:c>
      <x:c r="AC29" s="65" t="str">
        <x:v>North entrance</x:v>
      </x:c>
      <x:c r="AD29" s="65" t="str">
        <x:v>Jamie Lee</x:v>
      </x:c>
      <x:c r="AE29" s="65"/>
      <x:c r="AF29" s="65" t="str">
        <x:v>LiveWorks</x:v>
      </x:c>
      <x:c r="AG29" s="65" t="str">
        <x:v>T-003</x:v>
      </x:c>
      <x:c r="AH29" s="65" t="str">
        <x:v>Planned</x:v>
      </x:c>
      <x:c r="AI29" s="72" t="str">
        <x:f>IF(W29="","",'Campaigns &amp; Budget'!$E$7&amp;IF('Campaigns &amp; Budget'!$F$7="","","; "&amp;'Campaigns &amp; Budget'!$F$7))</x:f>
        <x:v>Alex Tan; Jamie Lee; Priya Kumar</x:v>
      </x:c>
      <x:c r="AJ29" s="72" t="str">
        <x:f>IF(W29="","",IF(COUNTIFS($W$7:$W$405,W29)&gt;1,"Duplicate activation ID",IF(X29&lt;&gt;'Campaigns &amp; Budget'!$A$7,"Unknown campaign",IF(OR(ISBLANK(Z29),ISBLANK(AA29),ISBLANK(AB29),AD29=""),"Missing date / time / PIC",IF(AB29&lt;=AA29,"End must follow start",IF(OR(Z29&lt;'Campaigns &amp; Budget'!$C$7,Z29&gt;'Campaigns &amp; Budget'!$D$7),"Outside campaign dates",IF(AND(AG29&lt;&gt;"",COUNTIFS('Tasks &amp; Gantt'!$A$7:$A$155,AG29,'Tasks &amp; Gantt'!$B$7:$B$155,X29)&lt;&gt;1),"Task not in campaign","")))))))</x:f>
      </x:c>
      <x:c r="AL29" t="n">
        <x:f>IF(OR(W29="",AH29="Cancelled",ISBLANK(Z29),ISBLANK(AA29)),"",COUNTIFS($X$7:$X$405,X29,$Z$7:$Z$405,Z29,$AA$7:$AA$405,"&lt;"&amp;AA29,$AH$7:$AH$405,"&lt;&gt;Cancelled")+COUNTIFS($X$7:$X$405,X29,$Z$7:$Z$405,Z29,$AA$7:$AA$405,AA29,$W$7:$W$405,"&lt;="&amp;W29,$AH$7:$AH$405,"&lt;&gt;Cancelled"))</x:f>
        <x:v>5</x:v>
      </x:c>
      <x:c r="AM29" t="n">
        <x:f>IF(OR(W29="",X29&lt;&gt;$R$4),-1,IF(AL29="",-1,Z29*1000+AL29))</x:f>
        <x:v>46333005</x:v>
      </x:c>
      <x:c r="AP29" t="n">
        <x:f>IF(OR(A$31&lt;$D$4,A$31&gt;$K$4,A$31&lt;$D$5,A$31&gt;$K$5),0,IFERROR(MATCH(A$31*1000+($R$5+6),$AM$7:$AM$405,0),0))</x:f>
        <x:v>0</x:v>
      </x:c>
      <x:c r="AQ29" t="n">
        <x:f>IF(OR(D$31&lt;$D$4,D$31&gt;$K$4,D$31&lt;$D$5,D$31&gt;$K$5),0,IFERROR(MATCH(D$31*1000+($R$5+6),$AM$7:$AM$405,0),0))</x:f>
        <x:v>0</x:v>
      </x:c>
      <x:c r="AR29" t="n">
        <x:f>IF(OR(G$31&lt;$D$4,G$31&gt;$K$4,G$31&lt;$D$5,G$31&gt;$K$5),0,IFERROR(MATCH(G$31*1000+($R$5+6),$AM$7:$AM$405,0),0))</x:f>
        <x:v>0</x:v>
      </x:c>
      <x:c r="AS29" t="n">
        <x:f>IF(OR(J$31&lt;$D$4,J$31&gt;$K$4,J$31&lt;$D$5,J$31&gt;$K$5),0,IFERROR(MATCH(J$31*1000+($R$5+6),$AM$7:$AM$405,0),0))</x:f>
        <x:v>0</x:v>
      </x:c>
      <x:c r="AT29" t="n">
        <x:f>IF(OR(M$31&lt;$D$4,M$31&gt;$K$4,M$31&lt;$D$5,M$31&gt;$K$5),0,IFERROR(MATCH(M$31*1000+($R$5+6),$AM$7:$AM$405,0),0))</x:f>
        <x:v>0</x:v>
      </x:c>
      <x:c r="AU29" t="n">
        <x:f>IF(OR(P$31&lt;$D$4,P$31&gt;$K$4,P$31&lt;$D$5,P$31&gt;$K$5),0,IFERROR(MATCH(P$31*1000+($R$5+6),$AM$7:$AM$405,0),0))</x:f>
        <x:v>0</x:v>
      </x:c>
      <x:c r="AV29" t="n">
        <x:f>IF(OR(S$31&lt;$D$4,S$31&gt;$K$4,S$31&lt;$D$5,S$31&gt;$K$5),0,IFERROR(MATCH(S$31*1000+($R$5+6),$AM$7:$AM$405,0),0))</x:f>
        <x:v>0</x:v>
      </x:c>
    </x:row>
    <x:row r="30" ht="10" customHeight="1">
      <x:c r="A30" s="53"/>
      <x:c r="B30" s="53"/>
      <x:c r="C30" s="53"/>
      <x:c r="D30" s="53"/>
      <x:c r="E30" s="53"/>
      <x:c r="F30" s="53"/>
      <x:c r="G30" s="53"/>
      <x:c r="H30" s="53"/>
      <x:c r="I30" s="53"/>
      <x:c r="J30" s="53"/>
      <x:c r="K30" s="53"/>
      <x:c r="L30" s="53"/>
      <x:c r="M30" s="53"/>
      <x:c r="N30" s="53"/>
      <x:c r="O30" s="53"/>
      <x:c r="P30" s="53"/>
      <x:c r="Q30" s="53"/>
      <x:c r="R30" s="53"/>
      <x:c r="S30" s="53"/>
      <x:c r="T30" s="53"/>
      <x:c r="U30" s="53"/>
      <x:c r="W30" s="65" t="str">
        <x:v>A-024</x:v>
      </x:c>
      <x:c r="X30" s="65" t="str">
        <x:v>DEMO-001</x:v>
      </x:c>
      <x:c r="Y30" s="65" t="str">
        <x:v>Evening giveaway</x:v>
      </x:c>
      <x:c r="Z30" s="69" t="n">
        <x:v>46333</x:v>
      </x:c>
      <x:c r="AA30" s="70" t="n">
        <x:v>0.8333333333333334</x:v>
      </x:c>
      <x:c r="AB30" s="70" t="n">
        <x:v>0.8958333333333334</x:v>
      </x:c>
      <x:c r="AC30" s="65" t="str">
        <x:v>Level 1</x:v>
      </x:c>
      <x:c r="AD30" s="65" t="str">
        <x:v>Priya Kumar</x:v>
      </x:c>
      <x:c r="AE30" s="65"/>
      <x:c r="AF30" s="65" t="str">
        <x:v>LiveWorks</x:v>
      </x:c>
      <x:c r="AG30" s="65" t="str">
        <x:v>T-003</x:v>
      </x:c>
      <x:c r="AH30" s="65" t="str">
        <x:v>Planned</x:v>
      </x:c>
      <x:c r="AI30" s="72" t="str">
        <x:f>IF(W30="","",'Campaigns &amp; Budget'!$E$7&amp;IF('Campaigns &amp; Budget'!$F$7="","","; "&amp;'Campaigns &amp; Budget'!$F$7))</x:f>
        <x:v>Alex Tan; Jamie Lee; Priya Kumar</x:v>
      </x:c>
      <x:c r="AJ30" s="72" t="str">
        <x:f>IF(W30="","",IF(COUNTIFS($W$7:$W$405,W30)&gt;1,"Duplicate activation ID",IF(X30&lt;&gt;'Campaigns &amp; Budget'!$A$7,"Unknown campaign",IF(OR(ISBLANK(Z30),ISBLANK(AA30),ISBLANK(AB30),AD30=""),"Missing date / time / PIC",IF(AB30&lt;=AA30,"End must follow start",IF(OR(Z30&lt;'Campaigns &amp; Budget'!$C$7,Z30&gt;'Campaigns &amp; Budget'!$D$7),"Outside campaign dates",IF(AND(AG30&lt;&gt;"",COUNTIFS('Tasks &amp; Gantt'!$A$7:$A$155,AG30,'Tasks &amp; Gantt'!$B$7:$B$155,X30)&lt;&gt;1),"Task not in campaign","")))))))</x:f>
      </x:c>
      <x:c r="AL30" t="n">
        <x:f>IF(OR(W30="",AH30="Cancelled",ISBLANK(Z30),ISBLANK(AA30)),"",COUNTIFS($X$7:$X$405,X30,$Z$7:$Z$405,Z30,$AA$7:$AA$405,"&lt;"&amp;AA30,$AH$7:$AH$405,"&lt;&gt;Cancelled")+COUNTIFS($X$7:$X$405,X30,$Z$7:$Z$405,Z30,$AA$7:$AA$405,AA30,$W$7:$W$405,"&lt;="&amp;W30,$AH$7:$AH$405,"&lt;&gt;Cancelled"))</x:f>
        <x:v>6</x:v>
      </x:c>
      <x:c r="AM30" t="n">
        <x:f>IF(OR(W30="",X30&lt;&gt;$R$4),-1,IF(AL30="",-1,Z30*1000+AL30))</x:f>
        <x:v>46333006</x:v>
      </x:c>
      <x:c r="AP30" t="n">
        <x:f>IF(OR(A$31&lt;$D$4,A$31&gt;$K$4,A$31&lt;$D$5,A$31&gt;$K$5),0,IFERROR(MATCH(A$31*1000+($R$5+7),$AM$7:$AM$405,0),0))</x:f>
        <x:v>0</x:v>
      </x:c>
      <x:c r="AQ30" t="n">
        <x:f>IF(OR(D$31&lt;$D$4,D$31&gt;$K$4,D$31&lt;$D$5,D$31&gt;$K$5),0,IFERROR(MATCH(D$31*1000+($R$5+7),$AM$7:$AM$405,0),0))</x:f>
        <x:v>0</x:v>
      </x:c>
      <x:c r="AR30" t="n">
        <x:f>IF(OR(G$31&lt;$D$4,G$31&gt;$K$4,G$31&lt;$D$5,G$31&gt;$K$5),0,IFERROR(MATCH(G$31*1000+($R$5+7),$AM$7:$AM$405,0),0))</x:f>
        <x:v>0</x:v>
      </x:c>
      <x:c r="AS30" t="n">
        <x:f>IF(OR(J$31&lt;$D$4,J$31&gt;$K$4,J$31&lt;$D$5,J$31&gt;$K$5),0,IFERROR(MATCH(J$31*1000+($R$5+7),$AM$7:$AM$405,0),0))</x:f>
        <x:v>0</x:v>
      </x:c>
      <x:c r="AT30" t="n">
        <x:f>IF(OR(M$31&lt;$D$4,M$31&gt;$K$4,M$31&lt;$D$5,M$31&gt;$K$5),0,IFERROR(MATCH(M$31*1000+($R$5+7),$AM$7:$AM$405,0),0))</x:f>
        <x:v>0</x:v>
      </x:c>
      <x:c r="AU30" t="n">
        <x:f>IF(OR(P$31&lt;$D$4,P$31&gt;$K$4,P$31&lt;$D$5,P$31&gt;$K$5),0,IFERROR(MATCH(P$31*1000+($R$5+7),$AM$7:$AM$405,0),0))</x:f>
        <x:v>0</x:v>
      </x:c>
      <x:c r="AV30" t="n">
        <x:f>IF(OR(S$31&lt;$D$4,S$31&gt;$K$4,S$31&lt;$D$5,S$31&gt;$K$5),0,IFERROR(MATCH(S$31*1000+($R$5+7),$AM$7:$AM$405,0),0))</x:f>
        <x:v>0</x:v>
      </x:c>
    </x:row>
    <x:row r="31" ht="30" customHeight="1">
      <x:c r="A31" s="77" t="n">
        <x:f>$D$5-WEEKDAY($D$5,2)+1+14</x:f>
        <x:v>46328</x:v>
      </x:c>
      <x:c r="B31" s="77"/>
      <x:c r="C31" s="77"/>
      <x:c r="D31" s="77" t="n">
        <x:f>$D$5-WEEKDAY($D$5,2)+1+15</x:f>
        <x:v>46329</x:v>
      </x:c>
      <x:c r="E31" s="77"/>
      <x:c r="F31" s="77"/>
      <x:c r="G31" s="77" t="n">
        <x:f>$D$5-WEEKDAY($D$5,2)+1+16</x:f>
        <x:v>46330</x:v>
      </x:c>
      <x:c r="H31" s="77"/>
      <x:c r="I31" s="77"/>
      <x:c r="J31" s="77" t="n">
        <x:f>$D$5-WEEKDAY($D$5,2)+1+17</x:f>
        <x:v>46331</x:v>
      </x:c>
      <x:c r="K31" s="77"/>
      <x:c r="L31" s="77"/>
      <x:c r="M31" s="77" t="n">
        <x:f>$D$5-WEEKDAY($D$5,2)+1+18</x:f>
        <x:v>46332</x:v>
      </x:c>
      <x:c r="N31" s="77"/>
      <x:c r="O31" s="77"/>
      <x:c r="P31" s="77" t="n">
        <x:f>$D$5-WEEKDAY($D$5,2)+1+19</x:f>
        <x:v>46333</x:v>
      </x:c>
      <x:c r="Q31" s="77"/>
      <x:c r="R31" s="77"/>
      <x:c r="S31" s="77" t="n">
        <x:f>$D$5-WEEKDAY($D$5,2)+1+20</x:f>
        <x:v>46334</x:v>
      </x:c>
      <x:c r="T31" s="77"/>
      <x:c r="U31" s="77"/>
      <x:c r="W31" s="65" t="str">
        <x:v>A-025</x:v>
      </x:c>
      <x:c r="X31" s="65" t="str">
        <x:v>DEMO-001</x:v>
      </x:c>
      <x:c r="Y31" s="65" t="str">
        <x:v>Reward counter</x:v>
      </x:c>
      <x:c r="Z31" s="69" t="n">
        <x:v>46334</x:v>
      </x:c>
      <x:c r="AA31" s="70" t="n">
        <x:v>0.4166666666666667</x:v>
      </x:c>
      <x:c r="AB31" s="70" t="n">
        <x:v>0.4791666666666667</x:v>
      </x:c>
      <x:c r="AC31" s="65" t="str">
        <x:v>Main atrium</x:v>
      </x:c>
      <x:c r="AD31" s="65" t="str">
        <x:v>Jamie Lee</x:v>
      </x:c>
      <x:c r="AE31" s="65" t="str">
        <x:v>Alex Tan</x:v>
      </x:c>
      <x:c r="AF31" s="65" t="str">
        <x:v>LiveWorks</x:v>
      </x:c>
      <x:c r="AG31" s="65" t="str">
        <x:v>T-003</x:v>
      </x:c>
      <x:c r="AH31" s="65" t="str">
        <x:v>Planned</x:v>
      </x:c>
      <x:c r="AI31" s="72" t="str">
        <x:f>IF(W31="","",'Campaigns &amp; Budget'!$E$7&amp;IF('Campaigns &amp; Budget'!$F$7="","","; "&amp;'Campaigns &amp; Budget'!$F$7))</x:f>
        <x:v>Alex Tan; Jamie Lee; Priya Kumar</x:v>
      </x:c>
      <x:c r="AJ31" s="72" t="str">
        <x:f>IF(W31="","",IF(COUNTIFS($W$7:$W$405,W31)&gt;1,"Duplicate activation ID",IF(X31&lt;&gt;'Campaigns &amp; Budget'!$A$7,"Unknown campaign",IF(OR(ISBLANK(Z31),ISBLANK(AA31),ISBLANK(AB31),AD31=""),"Missing date / time / PIC",IF(AB31&lt;=AA31,"End must follow start",IF(OR(Z31&lt;'Campaigns &amp; Budget'!$C$7,Z31&gt;'Campaigns &amp; Budget'!$D$7),"Outside campaign dates",IF(AND(AG31&lt;&gt;"",COUNTIFS('Tasks &amp; Gantt'!$A$7:$A$155,AG31,'Tasks &amp; Gantt'!$B$7:$B$155,X31)&lt;&gt;1),"Task not in campaign","")))))))</x:f>
      </x:c>
      <x:c r="AL31" t="n">
        <x:f>IF(OR(W31="",AH31="Cancelled",ISBLANK(Z31),ISBLANK(AA31)),"",COUNTIFS($X$7:$X$405,X31,$Z$7:$Z$405,Z31,$AA$7:$AA$405,"&lt;"&amp;AA31,$AH$7:$AH$405,"&lt;&gt;Cancelled")+COUNTIFS($X$7:$X$405,X31,$Z$7:$Z$405,Z31,$AA$7:$AA$405,AA31,$W$7:$W$405,"&lt;="&amp;W31,$AH$7:$AH$405,"&lt;&gt;Cancelled"))</x:f>
        <x:v>1</x:v>
      </x:c>
      <x:c r="AM31" t="n">
        <x:f>IF(OR(W31="",X31&lt;&gt;$R$4),-1,IF(AL31="",-1,Z31*1000+AL31))</x:f>
        <x:v>46334001</x:v>
      </x:c>
      <x:c r="AP31" t="n">
        <x:f>IF(OR(A$42&lt;$D$4,A$42&gt;$K$4,A$42&lt;$D$5,A$42&gt;$K$5),0,IFERROR(MATCH(A$42*1000+($R$5+0),$AM$7:$AM$405,0),0))</x:f>
        <x:v>0</x:v>
      </x:c>
      <x:c r="AQ31" t="n">
        <x:f>IF(OR(D$42&lt;$D$4,D$42&gt;$K$4,D$42&lt;$D$5,D$42&gt;$K$5),0,IFERROR(MATCH(D$42*1000+($R$5+0),$AM$7:$AM$405,0),0))</x:f>
        <x:v>0</x:v>
      </x:c>
      <x:c r="AR31" t="n">
        <x:f>IF(OR(G$42&lt;$D$4,G$42&gt;$K$4,G$42&lt;$D$5,G$42&gt;$K$5),0,IFERROR(MATCH(G$42*1000+($R$5+0),$AM$7:$AM$405,0),0))</x:f>
        <x:v>0</x:v>
      </x:c>
      <x:c r="AS31" t="n">
        <x:f>IF(OR(J$42&lt;$D$4,J$42&gt;$K$4,J$42&lt;$D$5,J$42&gt;$K$5),0,IFERROR(MATCH(J$42*1000+($R$5+0),$AM$7:$AM$405,0),0))</x:f>
        <x:v>0</x:v>
      </x:c>
      <x:c r="AT31" t="n">
        <x:f>IF(OR(M$42&lt;$D$4,M$42&gt;$K$4,M$42&lt;$D$5,M$42&gt;$K$5),0,IFERROR(MATCH(M$42*1000+($R$5+0),$AM$7:$AM$405,0),0))</x:f>
        <x:v>0</x:v>
      </x:c>
      <x:c r="AU31" t="n">
        <x:f>IF(OR(P$42&lt;$D$4,P$42&gt;$K$4,P$42&lt;$D$5,P$42&gt;$K$5),0,IFERROR(MATCH(P$42*1000+($R$5+0),$AM$7:$AM$405,0),0))</x:f>
        <x:v>0</x:v>
      </x:c>
      <x:c r="AV31" t="n">
        <x:f>IF(OR(S$42&lt;$D$4,S$42&gt;$K$4,S$42&lt;$D$5,S$42&gt;$K$5),0,IFERROR(MATCH(S$42*1000+($R$5+0),$AM$7:$AM$405,0),0))</x:f>
        <x:v>0</x:v>
      </x:c>
    </x:row>
    <x:row r="32" ht="72" customHeight="1">
      <x:c r="A32" s="81" t="str">
        <x:f>IF($AP$23=0,"",TEXT(INDEX($AA$7:$AA$405,$AP$23),"hh:mm")&amp;"–"&amp;TEXT(INDEX($AB$7:$AB$405,$AP$23),"hh:mm")&amp;CHAR(10)&amp;INDEX($Y$7:$Y$405,$AP$23)&amp;CHAR(10)&amp;INDEX($AC$7:$AC$405,$AP$23)&amp;CHAR(10)&amp;INDEX($AD$7:$AD$405,$AP$23)&amp;IF(INDEX($AE$7:$AE$405,$AP$23)="","","; "&amp;INDEX($AE$7:$AE$405,$AP$23))&amp;IF(INDEX($AF$7:$AF$405,$AP$23)="","",CHAR(10)&amp;INDEX($AF$7:$AF$405,$AP$23)))</x:f>
        <x:v>10:00–11:30
Reward counter
Main atrium
Jamie Lee; Alex Tan
LiveWorks</x:v>
      </x:c>
      <x:c r="B32" s="81"/>
      <x:c r="C32" s="81"/>
      <x:c r="D32" s="81" t="str">
        <x:f>IF($AQ$23=0,"",TEXT(INDEX($AA$7:$AA$405,$AQ$23),"hh:mm")&amp;"–"&amp;TEXT(INDEX($AB$7:$AB$405,$AQ$23),"hh:mm")&amp;CHAR(10)&amp;INDEX($Y$7:$Y$405,$AQ$23)&amp;CHAR(10)&amp;INDEX($AC$7:$AC$405,$AQ$23)&amp;CHAR(10)&amp;INDEX($AD$7:$AD$405,$AQ$23)&amp;IF(INDEX($AE$7:$AE$405,$AQ$23)="","","; "&amp;INDEX($AE$7:$AE$405,$AQ$23))&amp;IF(INDEX($AF$7:$AF$405,$AQ$23)="","",CHAR(10)&amp;INDEX($AF$7:$AF$405,$AQ$23)))</x:f>
        <x:v>10:00–11:30
Reward counter
Main atrium
Jamie Lee; Alex Tan
LiveWorks</x:v>
      </x:c>
      <x:c r="E32" s="81"/>
      <x:c r="F32" s="81"/>
      <x:c r="G32" s="81" t="str">
        <x:f>IF($AR$23=0,"",TEXT(INDEX($AA$7:$AA$405,$AR$23),"hh:mm")&amp;"–"&amp;TEXT(INDEX($AB$7:$AB$405,$AR$23),"hh:mm")&amp;CHAR(10)&amp;INDEX($Y$7:$Y$405,$AR$23)&amp;CHAR(10)&amp;INDEX($AC$7:$AC$405,$AR$23)&amp;CHAR(10)&amp;INDEX($AD$7:$AD$405,$AR$23)&amp;IF(INDEX($AE$7:$AE$405,$AR$23)="","","; "&amp;INDEX($AE$7:$AE$405,$AR$23))&amp;IF(INDEX($AF$7:$AF$405,$AR$23)="","",CHAR(10)&amp;INDEX($AF$7:$AF$405,$AR$23)))</x:f>
        <x:v>10:00–11:30
Reward counter
Main atrium
Jamie Lee; Alex Tan
LiveWorks</x:v>
      </x:c>
      <x:c r="H32" s="81"/>
      <x:c r="I32" s="81"/>
      <x:c r="J32" s="81" t="str">
        <x:f>IF($AS$23=0,"",TEXT(INDEX($AA$7:$AA$405,$AS$23),"hh:mm")&amp;"–"&amp;TEXT(INDEX($AB$7:$AB$405,$AS$23),"hh:mm")&amp;CHAR(10)&amp;INDEX($Y$7:$Y$405,$AS$23)&amp;CHAR(10)&amp;INDEX($AC$7:$AC$405,$AS$23)&amp;CHAR(10)&amp;INDEX($AD$7:$AD$405,$AS$23)&amp;IF(INDEX($AE$7:$AE$405,$AS$23)="","","; "&amp;INDEX($AE$7:$AE$405,$AS$23))&amp;IF(INDEX($AF$7:$AF$405,$AS$23)="","",CHAR(10)&amp;INDEX($AF$7:$AF$405,$AS$23)))</x:f>
        <x:v>10:00–11:30
Reward counter
Main atrium
Jamie Lee; Alex Tan
LiveWorks</x:v>
      </x:c>
      <x:c r="K32" s="81"/>
      <x:c r="L32" s="81"/>
      <x:c r="M32" s="81" t="str">
        <x:f>IF($AT$23=0,"",TEXT(INDEX($AA$7:$AA$405,$AT$23),"hh:mm")&amp;"–"&amp;TEXT(INDEX($AB$7:$AB$405,$AT$23),"hh:mm")&amp;CHAR(10)&amp;INDEX($Y$7:$Y$405,$AT$23)&amp;CHAR(10)&amp;INDEX($AC$7:$AC$405,$AT$23)&amp;CHAR(10)&amp;INDEX($AD$7:$AD$405,$AT$23)&amp;IF(INDEX($AE$7:$AE$405,$AT$23)="","","; "&amp;INDEX($AE$7:$AE$405,$AT$23))&amp;IF(INDEX($AF$7:$AF$405,$AT$23)="","",CHAR(10)&amp;INDEX($AF$7:$AF$405,$AT$23)))</x:f>
        <x:v>10:00–11:30
Reward counter
Main atrium
Jamie Lee; Alex Tan
LiveWorks</x:v>
      </x:c>
      <x:c r="N32" s="81"/>
      <x:c r="O32" s="81"/>
      <x:c r="P32" s="81" t="str">
        <x:f>IF($AU$23=0,"",TEXT(INDEX($AA$7:$AA$405,$AU$23),"hh:mm")&amp;"–"&amp;TEXT(INDEX($AB$7:$AB$405,$AU$23),"hh:mm")&amp;CHAR(10)&amp;INDEX($Y$7:$Y$405,$AU$23)&amp;CHAR(10)&amp;INDEX($AC$7:$AC$405,$AU$23)&amp;CHAR(10)&amp;INDEX($AD$7:$AD$405,$AU$23)&amp;IF(INDEX($AE$7:$AE$405,$AU$23)="","","; "&amp;INDEX($AE$7:$AE$405,$AU$23))&amp;IF(INDEX($AF$7:$AF$405,$AU$23)="","",CHAR(10)&amp;INDEX($AF$7:$AF$405,$AU$23)))</x:f>
        <x:v>10:00–11:30
Reward counter
Main atrium
Jamie Lee; Alex Tan
LiveWorks</x:v>
      </x:c>
      <x:c r="Q32" s="81"/>
      <x:c r="R32" s="81"/>
      <x:c r="S32" s="81" t="str">
        <x:f>IF($AV$23=0,"",TEXT(INDEX($AA$7:$AA$405,$AV$23),"hh:mm")&amp;"–"&amp;TEXT(INDEX($AB$7:$AB$405,$AV$23),"hh:mm")&amp;CHAR(10)&amp;INDEX($Y$7:$Y$405,$AV$23)&amp;CHAR(10)&amp;INDEX($AC$7:$AC$405,$AV$23)&amp;CHAR(10)&amp;INDEX($AD$7:$AD$405,$AV$23)&amp;IF(INDEX($AE$7:$AE$405,$AV$23)="","","; "&amp;INDEX($AE$7:$AE$405,$AV$23))&amp;IF(INDEX($AF$7:$AF$405,$AV$23)="","",CHAR(10)&amp;INDEX($AF$7:$AF$405,$AV$23)))</x:f>
        <x:v>10:00–11:30
Reward counter
Main atrium
Jamie Lee; Alex Tan
LiveWorks</x:v>
      </x:c>
      <x:c r="T32" s="81"/>
      <x:c r="U32" s="81"/>
      <x:c r="W32" s="65" t="str">
        <x:v>A-026</x:v>
      </x:c>
      <x:c r="X32" s="65" t="str">
        <x:v>DEMO-001</x:v>
      </x:c>
      <x:c r="Y32" s="65" t="str">
        <x:v>Member sign-up booth</x:v>
      </x:c>
      <x:c r="Z32" s="69" t="n">
        <x:v>46334</x:v>
      </x:c>
      <x:c r="AA32" s="70" t="n">
        <x:v>0.5</x:v>
      </x:c>
      <x:c r="AB32" s="70" t="n">
        <x:v>0.5625</x:v>
      </x:c>
      <x:c r="AC32" s="65" t="str">
        <x:v>North entrance</x:v>
      </x:c>
      <x:c r="AD32" s="65" t="str">
        <x:v>Priya Kumar</x:v>
      </x:c>
      <x:c r="AE32" s="65"/>
      <x:c r="AF32" s="65" t="str">
        <x:v>LiveWorks</x:v>
      </x:c>
      <x:c r="AG32" s="65" t="str">
        <x:v>T-003</x:v>
      </x:c>
      <x:c r="AH32" s="65" t="str">
        <x:v>Planned</x:v>
      </x:c>
      <x:c r="AI32" s="72" t="str">
        <x:f>IF(W32="","",'Campaigns &amp; Budget'!$E$7&amp;IF('Campaigns &amp; Budget'!$F$7="","","; "&amp;'Campaigns &amp; Budget'!$F$7))</x:f>
        <x:v>Alex Tan; Jamie Lee; Priya Kumar</x:v>
      </x:c>
      <x:c r="AJ32" s="72" t="str">
        <x:f>IF(W32="","",IF(COUNTIFS($W$7:$W$405,W32)&gt;1,"Duplicate activation ID",IF(X32&lt;&gt;'Campaigns &amp; Budget'!$A$7,"Unknown campaign",IF(OR(ISBLANK(Z32),ISBLANK(AA32),ISBLANK(AB32),AD32=""),"Missing date / time / PIC",IF(AB32&lt;=AA32,"End must follow start",IF(OR(Z32&lt;'Campaigns &amp; Budget'!$C$7,Z32&gt;'Campaigns &amp; Budget'!$D$7),"Outside campaign dates",IF(AND(AG32&lt;&gt;"",COUNTIFS('Tasks &amp; Gantt'!$A$7:$A$155,AG32,'Tasks &amp; Gantt'!$B$7:$B$155,X32)&lt;&gt;1),"Task not in campaign","")))))))</x:f>
      </x:c>
      <x:c r="AL32" t="n">
        <x:f>IF(OR(W32="",AH32="Cancelled",ISBLANK(Z32),ISBLANK(AA32)),"",COUNTIFS($X$7:$X$405,X32,$Z$7:$Z$405,Z32,$AA$7:$AA$405,"&lt;"&amp;AA32,$AH$7:$AH$405,"&lt;&gt;Cancelled")+COUNTIFS($X$7:$X$405,X32,$Z$7:$Z$405,Z32,$AA$7:$AA$405,AA32,$W$7:$W$405,"&lt;="&amp;W32,$AH$7:$AH$405,"&lt;&gt;Cancelled"))</x:f>
        <x:v>2</x:v>
      </x:c>
      <x:c r="AM32" t="n">
        <x:f>IF(OR(W32="",X32&lt;&gt;$R$4),-1,IF(AL32="",-1,Z32*1000+AL32))</x:f>
        <x:v>46334002</x:v>
      </x:c>
      <x:c r="AP32" t="n">
        <x:f>IF(OR(A$42&lt;$D$4,A$42&gt;$K$4,A$42&lt;$D$5,A$42&gt;$K$5),0,IFERROR(MATCH(A$42*1000+($R$5+1),$AM$7:$AM$405,0),0))</x:f>
        <x:v>0</x:v>
      </x:c>
      <x:c r="AQ32" t="n">
        <x:f>IF(OR(D$42&lt;$D$4,D$42&gt;$K$4,D$42&lt;$D$5,D$42&gt;$K$5),0,IFERROR(MATCH(D$42*1000+($R$5+1),$AM$7:$AM$405,0),0))</x:f>
        <x:v>0</x:v>
      </x:c>
      <x:c r="AR32" t="n">
        <x:f>IF(OR(G$42&lt;$D$4,G$42&gt;$K$4,G$42&lt;$D$5,G$42&gt;$K$5),0,IFERROR(MATCH(G$42*1000+($R$5+1),$AM$7:$AM$405,0),0))</x:f>
        <x:v>0</x:v>
      </x:c>
      <x:c r="AS32" t="n">
        <x:f>IF(OR(J$42&lt;$D$4,J$42&gt;$K$4,J$42&lt;$D$5,J$42&gt;$K$5),0,IFERROR(MATCH(J$42*1000+($R$5+1),$AM$7:$AM$405,0),0))</x:f>
        <x:v>0</x:v>
      </x:c>
      <x:c r="AT32" t="n">
        <x:f>IF(OR(M$42&lt;$D$4,M$42&gt;$K$4,M$42&lt;$D$5,M$42&gt;$K$5),0,IFERROR(MATCH(M$42*1000+($R$5+1),$AM$7:$AM$405,0),0))</x:f>
        <x:v>0</x:v>
      </x:c>
      <x:c r="AU32" t="n">
        <x:f>IF(OR(P$42&lt;$D$4,P$42&gt;$K$4,P$42&lt;$D$5,P$42&gt;$K$5),0,IFERROR(MATCH(P$42*1000+($R$5+1),$AM$7:$AM$405,0),0))</x:f>
        <x:v>0</x:v>
      </x:c>
      <x:c r="AV32" t="n">
        <x:f>IF(OR(S$42&lt;$D$4,S$42&gt;$K$4,S$42&lt;$D$5,S$42&gt;$K$5),0,IFERROR(MATCH(S$42*1000+($R$5+1),$AM$7:$AM$405,0),0))</x:f>
        <x:v>0</x:v>
      </x:c>
    </x:row>
    <x:row r="33" ht="72" customHeight="1">
      <x:c r="A33" s="81" t="str">
        <x:f>IF($AP$24=0,"",TEXT(INDEX($AA$7:$AA$405,$AP$24),"hh:mm")&amp;"–"&amp;TEXT(INDEX($AB$7:$AB$405,$AP$24),"hh:mm")&amp;CHAR(10)&amp;INDEX($Y$7:$Y$405,$AP$24)&amp;CHAR(10)&amp;INDEX($AC$7:$AC$405,$AP$24)&amp;CHAR(10)&amp;INDEX($AD$7:$AD$405,$AP$24)&amp;IF(INDEX($AE$7:$AE$405,$AP$24)="","","; "&amp;INDEX($AE$7:$AE$405,$AP$24))&amp;IF(INDEX($AF$7:$AF$405,$AP$24)="","",CHAR(10)&amp;INDEX($AF$7:$AF$405,$AP$24)))</x:f>
        <x:v>12:00–13:30
Member sign-up booth
North entrance
Priya Kumar
LiveWorks</x:v>
      </x:c>
      <x:c r="B33" s="81"/>
      <x:c r="C33" s="81"/>
      <x:c r="D33" s="81" t="str">
        <x:f>IF($AQ$24=0,"",TEXT(INDEX($AA$7:$AA$405,$AQ$24),"hh:mm")&amp;"–"&amp;TEXT(INDEX($AB$7:$AB$405,$AQ$24),"hh:mm")&amp;CHAR(10)&amp;INDEX($Y$7:$Y$405,$AQ$24)&amp;CHAR(10)&amp;INDEX($AC$7:$AC$405,$AQ$24)&amp;CHAR(10)&amp;INDEX($AD$7:$AD$405,$AQ$24)&amp;IF(INDEX($AE$7:$AE$405,$AQ$24)="","","; "&amp;INDEX($AE$7:$AE$405,$AQ$24))&amp;IF(INDEX($AF$7:$AF$405,$AQ$24)="","",CHAR(10)&amp;INDEX($AF$7:$AF$405,$AQ$24)))</x:f>
        <x:v>12:00–13:30
Member sign-up booth
North entrance
Priya Kumar
LiveWorks</x:v>
      </x:c>
      <x:c r="E33" s="81"/>
      <x:c r="F33" s="81"/>
      <x:c r="G33" s="81" t="str">
        <x:f>IF($AR$24=0,"",TEXT(INDEX($AA$7:$AA$405,$AR$24),"hh:mm")&amp;"–"&amp;TEXT(INDEX($AB$7:$AB$405,$AR$24),"hh:mm")&amp;CHAR(10)&amp;INDEX($Y$7:$Y$405,$AR$24)&amp;CHAR(10)&amp;INDEX($AC$7:$AC$405,$AR$24)&amp;CHAR(10)&amp;INDEX($AD$7:$AD$405,$AR$24)&amp;IF(INDEX($AE$7:$AE$405,$AR$24)="","","; "&amp;INDEX($AE$7:$AE$405,$AR$24))&amp;IF(INDEX($AF$7:$AF$405,$AR$24)="","",CHAR(10)&amp;INDEX($AF$7:$AF$405,$AR$24)))</x:f>
        <x:v>12:00–13:30
Member sign-up booth
North entrance
Priya Kumar
LiveWorks</x:v>
      </x:c>
      <x:c r="H33" s="81"/>
      <x:c r="I33" s="81"/>
      <x:c r="J33" s="81" t="str">
        <x:f>IF($AS$24=0,"",TEXT(INDEX($AA$7:$AA$405,$AS$24),"hh:mm")&amp;"–"&amp;TEXT(INDEX($AB$7:$AB$405,$AS$24),"hh:mm")&amp;CHAR(10)&amp;INDEX($Y$7:$Y$405,$AS$24)&amp;CHAR(10)&amp;INDEX($AC$7:$AC$405,$AS$24)&amp;CHAR(10)&amp;INDEX($AD$7:$AD$405,$AS$24)&amp;IF(INDEX($AE$7:$AE$405,$AS$24)="","","; "&amp;INDEX($AE$7:$AE$405,$AS$24))&amp;IF(INDEX($AF$7:$AF$405,$AS$24)="","",CHAR(10)&amp;INDEX($AF$7:$AF$405,$AS$24)))</x:f>
        <x:v>12:00–13:30
Member sign-up booth
North entrance
Priya Kumar
LiveWorks</x:v>
      </x:c>
      <x:c r="K33" s="81"/>
      <x:c r="L33" s="81"/>
      <x:c r="M33" s="81" t="str">
        <x:f>IF($AT$24=0,"",TEXT(INDEX($AA$7:$AA$405,$AT$24),"hh:mm")&amp;"–"&amp;TEXT(INDEX($AB$7:$AB$405,$AT$24),"hh:mm")&amp;CHAR(10)&amp;INDEX($Y$7:$Y$405,$AT$24)&amp;CHAR(10)&amp;INDEX($AC$7:$AC$405,$AT$24)&amp;CHAR(10)&amp;INDEX($AD$7:$AD$405,$AT$24)&amp;IF(INDEX($AE$7:$AE$405,$AT$24)="","","; "&amp;INDEX($AE$7:$AE$405,$AT$24))&amp;IF(INDEX($AF$7:$AF$405,$AT$24)="","",CHAR(10)&amp;INDEX($AF$7:$AF$405,$AT$24)))</x:f>
        <x:v>12:00–13:30
Member sign-up booth
North entrance
Priya Kumar
LiveWorks</x:v>
      </x:c>
      <x:c r="N33" s="81"/>
      <x:c r="O33" s="81"/>
      <x:c r="P33" s="81" t="str">
        <x:f>IF($AU$24=0,"",TEXT(INDEX($AA$7:$AA$405,$AU$24),"hh:mm")&amp;"–"&amp;TEXT(INDEX($AB$7:$AB$405,$AU$24),"hh:mm")&amp;CHAR(10)&amp;INDEX($Y$7:$Y$405,$AU$24)&amp;CHAR(10)&amp;INDEX($AC$7:$AC$405,$AU$24)&amp;CHAR(10)&amp;INDEX($AD$7:$AD$405,$AU$24)&amp;IF(INDEX($AE$7:$AE$405,$AU$24)="","","; "&amp;INDEX($AE$7:$AE$405,$AU$24))&amp;IF(INDEX($AF$7:$AF$405,$AU$24)="","",CHAR(10)&amp;INDEX($AF$7:$AF$405,$AU$24)))</x:f>
        <x:v>12:00–13:30
Member sign-up booth
North entrance
Priya Kumar
LiveWorks</x:v>
      </x:c>
      <x:c r="Q33" s="81"/>
      <x:c r="R33" s="81"/>
      <x:c r="S33" s="81" t="str">
        <x:f>IF($AV$24=0,"",TEXT(INDEX($AA$7:$AA$405,$AV$24),"hh:mm")&amp;"–"&amp;TEXT(INDEX($AB$7:$AB$405,$AV$24),"hh:mm")&amp;CHAR(10)&amp;INDEX($Y$7:$Y$405,$AV$24)&amp;CHAR(10)&amp;INDEX($AC$7:$AC$405,$AV$24)&amp;CHAR(10)&amp;INDEX($AD$7:$AD$405,$AV$24)&amp;IF(INDEX($AE$7:$AE$405,$AV$24)="","","; "&amp;INDEX($AE$7:$AE$405,$AV$24))&amp;IF(INDEX($AF$7:$AF$405,$AV$24)="","",CHAR(10)&amp;INDEX($AF$7:$AF$405,$AV$24)))</x:f>
        <x:v>12:00–13:30
Member sign-up booth
North entrance
Priya Kumar
LiveWorks</x:v>
      </x:c>
      <x:c r="T33" s="81"/>
      <x:c r="U33" s="81"/>
      <x:c r="W33" s="65" t="str">
        <x:v>A-027</x:v>
      </x:c>
      <x:c r="X33" s="65" t="str">
        <x:v>DEMO-001</x:v>
      </x:c>
      <x:c r="Y33" s="65" t="str">
        <x:v>Brand experience</x:v>
      </x:c>
      <x:c r="Z33" s="69" t="n">
        <x:v>46334</x:v>
      </x:c>
      <x:c r="AA33" s="70" t="n">
        <x:v>0.5833333333333334</x:v>
      </x:c>
      <x:c r="AB33" s="70" t="n">
        <x:v>0.6458333333333334</x:v>
      </x:c>
      <x:c r="AC33" s="65" t="str">
        <x:v>Level 1</x:v>
      </x:c>
      <x:c r="AD33" s="65" t="str">
        <x:v>Jamie Lee</x:v>
      </x:c>
      <x:c r="AE33" s="65"/>
      <x:c r="AF33" s="65" t="str">
        <x:v>LiveWorks</x:v>
      </x:c>
      <x:c r="AG33" s="65" t="str">
        <x:v>T-003</x:v>
      </x:c>
      <x:c r="AH33" s="65" t="str">
        <x:v>Planned</x:v>
      </x:c>
      <x:c r="AI33" s="72" t="str">
        <x:f>IF(W33="","",'Campaigns &amp; Budget'!$E$7&amp;IF('Campaigns &amp; Budget'!$F$7="","","; "&amp;'Campaigns &amp; Budget'!$F$7))</x:f>
        <x:v>Alex Tan; Jamie Lee; Priya Kumar</x:v>
      </x:c>
      <x:c r="AJ33" s="72" t="str">
        <x:f>IF(W33="","",IF(COUNTIFS($W$7:$W$405,W33)&gt;1,"Duplicate activation ID",IF(X33&lt;&gt;'Campaigns &amp; Budget'!$A$7,"Unknown campaign",IF(OR(ISBLANK(Z33),ISBLANK(AA33),ISBLANK(AB33),AD33=""),"Missing date / time / PIC",IF(AB33&lt;=AA33,"End must follow start",IF(OR(Z33&lt;'Campaigns &amp; Budget'!$C$7,Z33&gt;'Campaigns &amp; Budget'!$D$7),"Outside campaign dates",IF(AND(AG33&lt;&gt;"",COUNTIFS('Tasks &amp; Gantt'!$A$7:$A$155,AG33,'Tasks &amp; Gantt'!$B$7:$B$155,X33)&lt;&gt;1),"Task not in campaign","")))))))</x:f>
      </x:c>
      <x:c r="AL33" t="n">
        <x:f>IF(OR(W33="",AH33="Cancelled",ISBLANK(Z33),ISBLANK(AA33)),"",COUNTIFS($X$7:$X$405,X33,$Z$7:$Z$405,Z33,$AA$7:$AA$405,"&lt;"&amp;AA33,$AH$7:$AH$405,"&lt;&gt;Cancelled")+COUNTIFS($X$7:$X$405,X33,$Z$7:$Z$405,Z33,$AA$7:$AA$405,AA33,$W$7:$W$405,"&lt;="&amp;W33,$AH$7:$AH$405,"&lt;&gt;Cancelled"))</x:f>
        <x:v>3</x:v>
      </x:c>
      <x:c r="AM33" t="n">
        <x:f>IF(OR(W33="",X33&lt;&gt;$R$4),-1,IF(AL33="",-1,Z33*1000+AL33))</x:f>
        <x:v>46334003</x:v>
      </x:c>
      <x:c r="AP33" t="n">
        <x:f>IF(OR(A$42&lt;$D$4,A$42&gt;$K$4,A$42&lt;$D$5,A$42&gt;$K$5),0,IFERROR(MATCH(A$42*1000+($R$5+2),$AM$7:$AM$405,0),0))</x:f>
        <x:v>0</x:v>
      </x:c>
      <x:c r="AQ33" t="n">
        <x:f>IF(OR(D$42&lt;$D$4,D$42&gt;$K$4,D$42&lt;$D$5,D$42&gt;$K$5),0,IFERROR(MATCH(D$42*1000+($R$5+2),$AM$7:$AM$405,0),0))</x:f>
        <x:v>0</x:v>
      </x:c>
      <x:c r="AR33" t="n">
        <x:f>IF(OR(G$42&lt;$D$4,G$42&gt;$K$4,G$42&lt;$D$5,G$42&gt;$K$5),0,IFERROR(MATCH(G$42*1000+($R$5+2),$AM$7:$AM$405,0),0))</x:f>
        <x:v>0</x:v>
      </x:c>
      <x:c r="AS33" t="n">
        <x:f>IF(OR(J$42&lt;$D$4,J$42&gt;$K$4,J$42&lt;$D$5,J$42&gt;$K$5),0,IFERROR(MATCH(J$42*1000+($R$5+2),$AM$7:$AM$405,0),0))</x:f>
        <x:v>0</x:v>
      </x:c>
      <x:c r="AT33" t="n">
        <x:f>IF(OR(M$42&lt;$D$4,M$42&gt;$K$4,M$42&lt;$D$5,M$42&gt;$K$5),0,IFERROR(MATCH(M$42*1000+($R$5+2),$AM$7:$AM$405,0),0))</x:f>
        <x:v>0</x:v>
      </x:c>
      <x:c r="AU33" t="n">
        <x:f>IF(OR(P$42&lt;$D$4,P$42&gt;$K$4,P$42&lt;$D$5,P$42&gt;$K$5),0,IFERROR(MATCH(P$42*1000+($R$5+2),$AM$7:$AM$405,0),0))</x:f>
        <x:v>0</x:v>
      </x:c>
      <x:c r="AV33" t="n">
        <x:f>IF(OR(S$42&lt;$D$4,S$42&gt;$K$4,S$42&lt;$D$5,S$42&gt;$K$5),0,IFERROR(MATCH(S$42*1000+($R$5+2),$AM$7:$AM$405,0),0))</x:f>
        <x:v>0</x:v>
      </x:c>
    </x:row>
    <x:row r="34" ht="72" customHeight="1">
      <x:c r="A34" s="81" t="str">
        <x:f>IF($AP$25=0,"",TEXT(INDEX($AA$7:$AA$405,$AP$25),"hh:mm")&amp;"–"&amp;TEXT(INDEX($AB$7:$AB$405,$AP$25),"hh:mm")&amp;CHAR(10)&amp;INDEX($Y$7:$Y$405,$AP$25)&amp;CHAR(10)&amp;INDEX($AC$7:$AC$405,$AP$25)&amp;CHAR(10)&amp;INDEX($AD$7:$AD$405,$AP$25)&amp;IF(INDEX($AE$7:$AE$405,$AP$25)="","","; "&amp;INDEX($AE$7:$AE$405,$AP$25))&amp;IF(INDEX($AF$7:$AF$405,$AP$25)="","",CHAR(10)&amp;INDEX($AF$7:$AF$405,$AP$25)))</x:f>
        <x:v>14:00–15:30
Brand experience
Level 1
Jamie Lee
LiveWorks</x:v>
      </x:c>
      <x:c r="B34" s="81"/>
      <x:c r="C34" s="81"/>
      <x:c r="D34" s="81" t="str">
        <x:f>IF($AQ$25=0,"",TEXT(INDEX($AA$7:$AA$405,$AQ$25),"hh:mm")&amp;"–"&amp;TEXT(INDEX($AB$7:$AB$405,$AQ$25),"hh:mm")&amp;CHAR(10)&amp;INDEX($Y$7:$Y$405,$AQ$25)&amp;CHAR(10)&amp;INDEX($AC$7:$AC$405,$AQ$25)&amp;CHAR(10)&amp;INDEX($AD$7:$AD$405,$AQ$25)&amp;IF(INDEX($AE$7:$AE$405,$AQ$25)="","","; "&amp;INDEX($AE$7:$AE$405,$AQ$25))&amp;IF(INDEX($AF$7:$AF$405,$AQ$25)="","",CHAR(10)&amp;INDEX($AF$7:$AF$405,$AQ$25)))</x:f>
        <x:v>14:00–15:30
Brand experience
Level 1
Jamie Lee
LiveWorks</x:v>
      </x:c>
      <x:c r="E34" s="81"/>
      <x:c r="F34" s="81"/>
      <x:c r="G34" s="81" t="str">
        <x:f>IF($AR$25=0,"",TEXT(INDEX($AA$7:$AA$405,$AR$25),"hh:mm")&amp;"–"&amp;TEXT(INDEX($AB$7:$AB$405,$AR$25),"hh:mm")&amp;CHAR(10)&amp;INDEX($Y$7:$Y$405,$AR$25)&amp;CHAR(10)&amp;INDEX($AC$7:$AC$405,$AR$25)&amp;CHAR(10)&amp;INDEX($AD$7:$AD$405,$AR$25)&amp;IF(INDEX($AE$7:$AE$405,$AR$25)="","","; "&amp;INDEX($AE$7:$AE$405,$AR$25))&amp;IF(INDEX($AF$7:$AF$405,$AR$25)="","",CHAR(10)&amp;INDEX($AF$7:$AF$405,$AR$25)))</x:f>
        <x:v>14:00–15:30
Brand experience
Level 1
Jamie Lee
LiveWorks</x:v>
      </x:c>
      <x:c r="H34" s="81"/>
      <x:c r="I34" s="81"/>
      <x:c r="J34" s="81" t="str">
        <x:f>IF($AS$25=0,"",TEXT(INDEX($AA$7:$AA$405,$AS$25),"hh:mm")&amp;"–"&amp;TEXT(INDEX($AB$7:$AB$405,$AS$25),"hh:mm")&amp;CHAR(10)&amp;INDEX($Y$7:$Y$405,$AS$25)&amp;CHAR(10)&amp;INDEX($AC$7:$AC$405,$AS$25)&amp;CHAR(10)&amp;INDEX($AD$7:$AD$405,$AS$25)&amp;IF(INDEX($AE$7:$AE$405,$AS$25)="","","; "&amp;INDEX($AE$7:$AE$405,$AS$25))&amp;IF(INDEX($AF$7:$AF$405,$AS$25)="","",CHAR(10)&amp;INDEX($AF$7:$AF$405,$AS$25)))</x:f>
        <x:v>14:00–15:30
Brand experience
Level 1
Jamie Lee
LiveWorks</x:v>
      </x:c>
      <x:c r="K34" s="81"/>
      <x:c r="L34" s="81"/>
      <x:c r="M34" s="81" t="str">
        <x:f>IF($AT$25=0,"",TEXT(INDEX($AA$7:$AA$405,$AT$25),"hh:mm")&amp;"–"&amp;TEXT(INDEX($AB$7:$AB$405,$AT$25),"hh:mm")&amp;CHAR(10)&amp;INDEX($Y$7:$Y$405,$AT$25)&amp;CHAR(10)&amp;INDEX($AC$7:$AC$405,$AT$25)&amp;CHAR(10)&amp;INDEX($AD$7:$AD$405,$AT$25)&amp;IF(INDEX($AE$7:$AE$405,$AT$25)="","","; "&amp;INDEX($AE$7:$AE$405,$AT$25))&amp;IF(INDEX($AF$7:$AF$405,$AT$25)="","",CHAR(10)&amp;INDEX($AF$7:$AF$405,$AT$25)))</x:f>
        <x:v>14:00–15:30
Brand experience
Level 1
Jamie Lee
LiveWorks</x:v>
      </x:c>
      <x:c r="N34" s="81"/>
      <x:c r="O34" s="81"/>
      <x:c r="P34" s="81" t="str">
        <x:f>IF($AU$25=0,"",TEXT(INDEX($AA$7:$AA$405,$AU$25),"hh:mm")&amp;"–"&amp;TEXT(INDEX($AB$7:$AB$405,$AU$25),"hh:mm")&amp;CHAR(10)&amp;INDEX($Y$7:$Y$405,$AU$25)&amp;CHAR(10)&amp;INDEX($AC$7:$AC$405,$AU$25)&amp;CHAR(10)&amp;INDEX($AD$7:$AD$405,$AU$25)&amp;IF(INDEX($AE$7:$AE$405,$AU$25)="","","; "&amp;INDEX($AE$7:$AE$405,$AU$25))&amp;IF(INDEX($AF$7:$AF$405,$AU$25)="","",CHAR(10)&amp;INDEX($AF$7:$AF$405,$AU$25)))</x:f>
        <x:v>14:00–15:30
Brand experience
Level 1
Jamie Lee
LiveWorks</x:v>
      </x:c>
      <x:c r="Q34" s="81"/>
      <x:c r="R34" s="81"/>
      <x:c r="S34" s="81" t="str">
        <x:f>IF($AV$25=0,"",TEXT(INDEX($AA$7:$AA$405,$AV$25),"hh:mm")&amp;"–"&amp;TEXT(INDEX($AB$7:$AB$405,$AV$25),"hh:mm")&amp;CHAR(10)&amp;INDEX($Y$7:$Y$405,$AV$25)&amp;CHAR(10)&amp;INDEX($AC$7:$AC$405,$AV$25)&amp;CHAR(10)&amp;INDEX($AD$7:$AD$405,$AV$25)&amp;IF(INDEX($AE$7:$AE$405,$AV$25)="","","; "&amp;INDEX($AE$7:$AE$405,$AV$25))&amp;IF(INDEX($AF$7:$AF$405,$AV$25)="","",CHAR(10)&amp;INDEX($AF$7:$AF$405,$AV$25)))</x:f>
        <x:v>14:00–15:30
Brand experience
Level 1
Jamie Lee
LiveWorks</x:v>
      </x:c>
      <x:c r="T34" s="81"/>
      <x:c r="U34" s="81"/>
      <x:c r="W34" s="65"/>
      <x:c r="X34" s="65"/>
      <x:c r="Y34" s="65"/>
      <x:c r="Z34" s="69"/>
      <x:c r="AA34" s="70"/>
      <x:c r="AB34" s="70"/>
      <x:c r="AC34" s="65"/>
      <x:c r="AD34" s="65"/>
      <x:c r="AE34" s="65"/>
      <x:c r="AF34" s="65"/>
      <x:c r="AG34" s="65"/>
      <x:c r="AH34" s="65"/>
      <x:c r="AI34" s="72" t="str">
        <x:f>IF(W34="","",'Campaigns &amp; Budget'!$E$7&amp;IF('Campaigns &amp; Budget'!$F$7="","","; "&amp;'Campaigns &amp; Budget'!$F$7))</x:f>
      </x:c>
      <x:c r="AJ34" s="72" t="str">
        <x:f>IF(W34="","",IF(COUNTIFS($W$7:$W$405,W34)&gt;1,"Duplicate activation ID",IF(X34&lt;&gt;'Campaigns &amp; Budget'!$A$7,"Unknown campaign",IF(OR(ISBLANK(Z34),ISBLANK(AA34),ISBLANK(AB34),AD34=""),"Missing date / time / PIC",IF(AB34&lt;=AA34,"End must follow start",IF(OR(Z34&lt;'Campaigns &amp; Budget'!$C$7,Z34&gt;'Campaigns &amp; Budget'!$D$7),"Outside campaign dates",IF(AND(AG34&lt;&gt;"",COUNTIFS('Tasks &amp; Gantt'!$A$7:$A$155,AG34,'Tasks &amp; Gantt'!$B$7:$B$155,X34)&lt;&gt;1),"Task not in campaign","")))))))</x:f>
      </x:c>
      <x:c r="AL34" t="str">
        <x:f>IF(OR(W34="",AH34="Cancelled",ISBLANK(Z34),ISBLANK(AA34)),"",COUNTIFS($X$7:$X$405,X34,$Z$7:$Z$405,Z34,$AA$7:$AA$405,"&lt;"&amp;AA34,$AH$7:$AH$405,"&lt;&gt;Cancelled")+COUNTIFS($X$7:$X$405,X34,$Z$7:$Z$405,Z34,$AA$7:$AA$405,AA34,$W$7:$W$405,"&lt;="&amp;W34,$AH$7:$AH$405,"&lt;&gt;Cancelled"))</x:f>
      </x:c>
      <x:c r="AM34" t="n">
        <x:f>IF(OR(W34="",X34&lt;&gt;$R$4),-1,IF(AL34="",-1,Z34*1000+AL34))</x:f>
        <x:v>-1</x:v>
      </x:c>
      <x:c r="AP34" t="n">
        <x:f>IF(OR(A$42&lt;$D$4,A$42&gt;$K$4,A$42&lt;$D$5,A$42&gt;$K$5),0,IFERROR(MATCH(A$42*1000+($R$5+3),$AM$7:$AM$405,0),0))</x:f>
        <x:v>0</x:v>
      </x:c>
      <x:c r="AQ34" t="n">
        <x:f>IF(OR(D$42&lt;$D$4,D$42&gt;$K$4,D$42&lt;$D$5,D$42&gt;$K$5),0,IFERROR(MATCH(D$42*1000+($R$5+3),$AM$7:$AM$405,0),0))</x:f>
        <x:v>0</x:v>
      </x:c>
      <x:c r="AR34" t="n">
        <x:f>IF(OR(G$42&lt;$D$4,G$42&gt;$K$4,G$42&lt;$D$5,G$42&gt;$K$5),0,IFERROR(MATCH(G$42*1000+($R$5+3),$AM$7:$AM$405,0),0))</x:f>
        <x:v>0</x:v>
      </x:c>
      <x:c r="AS34" t="n">
        <x:f>IF(OR(J$42&lt;$D$4,J$42&gt;$K$4,J$42&lt;$D$5,J$42&gt;$K$5),0,IFERROR(MATCH(J$42*1000+($R$5+3),$AM$7:$AM$405,0),0))</x:f>
        <x:v>0</x:v>
      </x:c>
      <x:c r="AT34" t="n">
        <x:f>IF(OR(M$42&lt;$D$4,M$42&gt;$K$4,M$42&lt;$D$5,M$42&gt;$K$5),0,IFERROR(MATCH(M$42*1000+($R$5+3),$AM$7:$AM$405,0),0))</x:f>
        <x:v>0</x:v>
      </x:c>
      <x:c r="AU34" t="n">
        <x:f>IF(OR(P$42&lt;$D$4,P$42&gt;$K$4,P$42&lt;$D$5,P$42&gt;$K$5),0,IFERROR(MATCH(P$42*1000+($R$5+3),$AM$7:$AM$405,0),0))</x:f>
        <x:v>0</x:v>
      </x:c>
      <x:c r="AV34" t="n">
        <x:f>IF(OR(S$42&lt;$D$4,S$42&gt;$K$4,S$42&lt;$D$5,S$42&gt;$K$5),0,IFERROR(MATCH(S$42*1000+($R$5+3),$AM$7:$AM$405,0),0))</x:f>
        <x:v>0</x:v>
      </x:c>
    </x:row>
    <x:row r="35" ht="72" customHeight="1">
      <x:c r="A35" s="81" t="str">
        <x:f>IF($AP$26=0,"",TEXT(INDEX($AA$7:$AA$405,$AP$26),"hh:mm")&amp;"–"&amp;TEXT(INDEX($AB$7:$AB$405,$AP$26),"hh:mm")&amp;CHAR(10)&amp;INDEX($Y$7:$Y$405,$AP$26)&amp;CHAR(10)&amp;INDEX($AC$7:$AC$405,$AP$26)&amp;CHAR(10)&amp;INDEX($AD$7:$AD$405,$AP$26)&amp;IF(INDEX($AE$7:$AE$405,$AP$26)="","","; "&amp;INDEX($AE$7:$AE$405,$AP$26))&amp;IF(INDEX($AF$7:$AF$405,$AP$26)="","",CHAR(10)&amp;INDEX($AF$7:$AF$405,$AP$26)))</x:f>
      </x:c>
      <x:c r="B35" s="81"/>
      <x:c r="C35" s="81"/>
      <x:c r="D35" s="81" t="str">
        <x:f>IF($AQ$26=0,"",TEXT(INDEX($AA$7:$AA$405,$AQ$26),"hh:mm")&amp;"–"&amp;TEXT(INDEX($AB$7:$AB$405,$AQ$26),"hh:mm")&amp;CHAR(10)&amp;INDEX($Y$7:$Y$405,$AQ$26)&amp;CHAR(10)&amp;INDEX($AC$7:$AC$405,$AQ$26)&amp;CHAR(10)&amp;INDEX($AD$7:$AD$405,$AQ$26)&amp;IF(INDEX($AE$7:$AE$405,$AQ$26)="","","; "&amp;INDEX($AE$7:$AE$405,$AQ$26))&amp;IF(INDEX($AF$7:$AF$405,$AQ$26)="","",CHAR(10)&amp;INDEX($AF$7:$AF$405,$AQ$26)))</x:f>
      </x:c>
      <x:c r="E35" s="81"/>
      <x:c r="F35" s="81"/>
      <x:c r="G35" s="81" t="str">
        <x:f>IF($AR$26=0,"",TEXT(INDEX($AA$7:$AA$405,$AR$26),"hh:mm")&amp;"–"&amp;TEXT(INDEX($AB$7:$AB$405,$AR$26),"hh:mm")&amp;CHAR(10)&amp;INDEX($Y$7:$Y$405,$AR$26)&amp;CHAR(10)&amp;INDEX($AC$7:$AC$405,$AR$26)&amp;CHAR(10)&amp;INDEX($AD$7:$AD$405,$AR$26)&amp;IF(INDEX($AE$7:$AE$405,$AR$26)="","","; "&amp;INDEX($AE$7:$AE$405,$AR$26))&amp;IF(INDEX($AF$7:$AF$405,$AR$26)="","",CHAR(10)&amp;INDEX($AF$7:$AF$405,$AR$26)))</x:f>
      </x:c>
      <x:c r="H35" s="81"/>
      <x:c r="I35" s="81"/>
      <x:c r="J35" s="81" t="str">
        <x:f>IF($AS$26=0,"",TEXT(INDEX($AA$7:$AA$405,$AS$26),"hh:mm")&amp;"–"&amp;TEXT(INDEX($AB$7:$AB$405,$AS$26),"hh:mm")&amp;CHAR(10)&amp;INDEX($Y$7:$Y$405,$AS$26)&amp;CHAR(10)&amp;INDEX($AC$7:$AC$405,$AS$26)&amp;CHAR(10)&amp;INDEX($AD$7:$AD$405,$AS$26)&amp;IF(INDEX($AE$7:$AE$405,$AS$26)="","","; "&amp;INDEX($AE$7:$AE$405,$AS$26))&amp;IF(INDEX($AF$7:$AF$405,$AS$26)="","",CHAR(10)&amp;INDEX($AF$7:$AF$405,$AS$26)))</x:f>
      </x:c>
      <x:c r="K35" s="81"/>
      <x:c r="L35" s="81"/>
      <x:c r="M35" s="81" t="str">
        <x:f>IF($AT$26=0,"",TEXT(INDEX($AA$7:$AA$405,$AT$26),"hh:mm")&amp;"–"&amp;TEXT(INDEX($AB$7:$AB$405,$AT$26),"hh:mm")&amp;CHAR(10)&amp;INDEX($Y$7:$Y$405,$AT$26)&amp;CHAR(10)&amp;INDEX($AC$7:$AC$405,$AT$26)&amp;CHAR(10)&amp;INDEX($AD$7:$AD$405,$AT$26)&amp;IF(INDEX($AE$7:$AE$405,$AT$26)="","","; "&amp;INDEX($AE$7:$AE$405,$AT$26))&amp;IF(INDEX($AF$7:$AF$405,$AT$26)="","",CHAR(10)&amp;INDEX($AF$7:$AF$405,$AT$26)))</x:f>
      </x:c>
      <x:c r="N35" s="81"/>
      <x:c r="O35" s="81"/>
      <x:c r="P35" s="81" t="str">
        <x:f>IF($AU$26=0,"",TEXT(INDEX($AA$7:$AA$405,$AU$26),"hh:mm")&amp;"–"&amp;TEXT(INDEX($AB$7:$AB$405,$AU$26),"hh:mm")&amp;CHAR(10)&amp;INDEX($Y$7:$Y$405,$AU$26)&amp;CHAR(10)&amp;INDEX($AC$7:$AC$405,$AU$26)&amp;CHAR(10)&amp;INDEX($AD$7:$AD$405,$AU$26)&amp;IF(INDEX($AE$7:$AE$405,$AU$26)="","","; "&amp;INDEX($AE$7:$AE$405,$AU$26))&amp;IF(INDEX($AF$7:$AF$405,$AU$26)="","",CHAR(10)&amp;INDEX($AF$7:$AF$405,$AU$26)))</x:f>
        <x:v>16:00–17:30
Partner showcase
Main atrium
Priya Kumar
LiveWorks</x:v>
      </x:c>
      <x:c r="Q35" s="81"/>
      <x:c r="R35" s="81"/>
      <x:c r="S35" s="81" t="str">
        <x:f>IF($AV$26=0,"",TEXT(INDEX($AA$7:$AA$405,$AV$26),"hh:mm")&amp;"–"&amp;TEXT(INDEX($AB$7:$AB$405,$AV$26),"hh:mm")&amp;CHAR(10)&amp;INDEX($Y$7:$Y$405,$AV$26)&amp;CHAR(10)&amp;INDEX($AC$7:$AC$405,$AV$26)&amp;CHAR(10)&amp;INDEX($AD$7:$AD$405,$AV$26)&amp;IF(INDEX($AE$7:$AE$405,$AV$26)="","","; "&amp;INDEX($AE$7:$AE$405,$AV$26))&amp;IF(INDEX($AF$7:$AF$405,$AV$26)="","",CHAR(10)&amp;INDEX($AF$7:$AF$405,$AV$26)))</x:f>
      </x:c>
      <x:c r="T35" s="81"/>
      <x:c r="U35" s="81"/>
      <x:c r="W35" s="65"/>
      <x:c r="X35" s="65"/>
      <x:c r="Y35" s="65"/>
      <x:c r="Z35" s="69"/>
      <x:c r="AA35" s="70"/>
      <x:c r="AB35" s="70"/>
      <x:c r="AC35" s="65"/>
      <x:c r="AD35" s="65"/>
      <x:c r="AE35" s="65"/>
      <x:c r="AF35" s="65"/>
      <x:c r="AG35" s="65"/>
      <x:c r="AH35" s="65"/>
      <x:c r="AI35" s="72" t="str">
        <x:f>IF(W35="","",'Campaigns &amp; Budget'!$E$7&amp;IF('Campaigns &amp; Budget'!$F$7="","","; "&amp;'Campaigns &amp; Budget'!$F$7))</x:f>
      </x:c>
      <x:c r="AJ35" s="72" t="str">
        <x:f>IF(W35="","",IF(COUNTIFS($W$7:$W$405,W35)&gt;1,"Duplicate activation ID",IF(X35&lt;&gt;'Campaigns &amp; Budget'!$A$7,"Unknown campaign",IF(OR(ISBLANK(Z35),ISBLANK(AA35),ISBLANK(AB35),AD35=""),"Missing date / time / PIC",IF(AB35&lt;=AA35,"End must follow start",IF(OR(Z35&lt;'Campaigns &amp; Budget'!$C$7,Z35&gt;'Campaigns &amp; Budget'!$D$7),"Outside campaign dates",IF(AND(AG35&lt;&gt;"",COUNTIFS('Tasks &amp; Gantt'!$A$7:$A$155,AG35,'Tasks &amp; Gantt'!$B$7:$B$155,X35)&lt;&gt;1),"Task not in campaign","")))))))</x:f>
      </x:c>
      <x:c r="AL35" t="str">
        <x:f>IF(OR(W35="",AH35="Cancelled",ISBLANK(Z35),ISBLANK(AA35)),"",COUNTIFS($X$7:$X$405,X35,$Z$7:$Z$405,Z35,$AA$7:$AA$405,"&lt;"&amp;AA35,$AH$7:$AH$405,"&lt;&gt;Cancelled")+COUNTIFS($X$7:$X$405,X35,$Z$7:$Z$405,Z35,$AA$7:$AA$405,AA35,$W$7:$W$405,"&lt;="&amp;W35,$AH$7:$AH$405,"&lt;&gt;Cancelled"))</x:f>
      </x:c>
      <x:c r="AM35" t="n">
        <x:f>IF(OR(W35="",X35&lt;&gt;$R$4),-1,IF(AL35="",-1,Z35*1000+AL35))</x:f>
        <x:v>-1</x:v>
      </x:c>
      <x:c r="AP35" t="n">
        <x:f>IF(OR(A$42&lt;$D$4,A$42&gt;$K$4,A$42&lt;$D$5,A$42&gt;$K$5),0,IFERROR(MATCH(A$42*1000+($R$5+4),$AM$7:$AM$405,0),0))</x:f>
        <x:v>0</x:v>
      </x:c>
      <x:c r="AQ35" t="n">
        <x:f>IF(OR(D$42&lt;$D$4,D$42&gt;$K$4,D$42&lt;$D$5,D$42&gt;$K$5),0,IFERROR(MATCH(D$42*1000+($R$5+4),$AM$7:$AM$405,0),0))</x:f>
        <x:v>0</x:v>
      </x:c>
      <x:c r="AR35" t="n">
        <x:f>IF(OR(G$42&lt;$D$4,G$42&gt;$K$4,G$42&lt;$D$5,G$42&gt;$K$5),0,IFERROR(MATCH(G$42*1000+($R$5+4),$AM$7:$AM$405,0),0))</x:f>
        <x:v>0</x:v>
      </x:c>
      <x:c r="AS35" t="n">
        <x:f>IF(OR(J$42&lt;$D$4,J$42&gt;$K$4,J$42&lt;$D$5,J$42&gt;$K$5),0,IFERROR(MATCH(J$42*1000+($R$5+4),$AM$7:$AM$405,0),0))</x:f>
        <x:v>0</x:v>
      </x:c>
      <x:c r="AT35" t="n">
        <x:f>IF(OR(M$42&lt;$D$4,M$42&gt;$K$4,M$42&lt;$D$5,M$42&gt;$K$5),0,IFERROR(MATCH(M$42*1000+($R$5+4),$AM$7:$AM$405,0),0))</x:f>
        <x:v>0</x:v>
      </x:c>
      <x:c r="AU35" t="n">
        <x:f>IF(OR(P$42&lt;$D$4,P$42&gt;$K$4,P$42&lt;$D$5,P$42&gt;$K$5),0,IFERROR(MATCH(P$42*1000+($R$5+4),$AM$7:$AM$405,0),0))</x:f>
        <x:v>0</x:v>
      </x:c>
      <x:c r="AV35" t="n">
        <x:f>IF(OR(S$42&lt;$D$4,S$42&gt;$K$4,S$42&lt;$D$5,S$42&gt;$K$5),0,IFERROR(MATCH(S$42*1000+($R$5+4),$AM$7:$AM$405,0),0))</x:f>
        <x:v>0</x:v>
      </x:c>
    </x:row>
    <x:row r="36" ht="72" customHeight="1">
      <x:c r="A36" s="81" t="str">
        <x:f>IF($AP$27=0,"",TEXT(INDEX($AA$7:$AA$405,$AP$27),"hh:mm")&amp;"–"&amp;TEXT(INDEX($AB$7:$AB$405,$AP$27),"hh:mm")&amp;CHAR(10)&amp;INDEX($Y$7:$Y$405,$AP$27)&amp;CHAR(10)&amp;INDEX($AC$7:$AC$405,$AP$27)&amp;CHAR(10)&amp;INDEX($AD$7:$AD$405,$AP$27)&amp;IF(INDEX($AE$7:$AE$405,$AP$27)="","","; "&amp;INDEX($AE$7:$AE$405,$AP$27))&amp;IF(INDEX($AF$7:$AF$405,$AP$27)="","",CHAR(10)&amp;INDEX($AF$7:$AF$405,$AP$27)))</x:f>
      </x:c>
      <x:c r="B36" s="81"/>
      <x:c r="C36" s="81"/>
      <x:c r="D36" s="81" t="str">
        <x:f>IF($AQ$27=0,"",TEXT(INDEX($AA$7:$AA$405,$AQ$27),"hh:mm")&amp;"–"&amp;TEXT(INDEX($AB$7:$AB$405,$AQ$27),"hh:mm")&amp;CHAR(10)&amp;INDEX($Y$7:$Y$405,$AQ$27)&amp;CHAR(10)&amp;INDEX($AC$7:$AC$405,$AQ$27)&amp;CHAR(10)&amp;INDEX($AD$7:$AD$405,$AQ$27)&amp;IF(INDEX($AE$7:$AE$405,$AQ$27)="","","; "&amp;INDEX($AE$7:$AE$405,$AQ$27))&amp;IF(INDEX($AF$7:$AF$405,$AQ$27)="","",CHAR(10)&amp;INDEX($AF$7:$AF$405,$AQ$27)))</x:f>
      </x:c>
      <x:c r="E36" s="81"/>
      <x:c r="F36" s="81"/>
      <x:c r="G36" s="81" t="str">
        <x:f>IF($AR$27=0,"",TEXT(INDEX($AA$7:$AA$405,$AR$27),"hh:mm")&amp;"–"&amp;TEXT(INDEX($AB$7:$AB$405,$AR$27),"hh:mm")&amp;CHAR(10)&amp;INDEX($Y$7:$Y$405,$AR$27)&amp;CHAR(10)&amp;INDEX($AC$7:$AC$405,$AR$27)&amp;CHAR(10)&amp;INDEX($AD$7:$AD$405,$AR$27)&amp;IF(INDEX($AE$7:$AE$405,$AR$27)="","","; "&amp;INDEX($AE$7:$AE$405,$AR$27))&amp;IF(INDEX($AF$7:$AF$405,$AR$27)="","",CHAR(10)&amp;INDEX($AF$7:$AF$405,$AR$27)))</x:f>
      </x:c>
      <x:c r="H36" s="81"/>
      <x:c r="I36" s="81"/>
      <x:c r="J36" s="81" t="str">
        <x:f>IF($AS$27=0,"",TEXT(INDEX($AA$7:$AA$405,$AS$27),"hh:mm")&amp;"–"&amp;TEXT(INDEX($AB$7:$AB$405,$AS$27),"hh:mm")&amp;CHAR(10)&amp;INDEX($Y$7:$Y$405,$AS$27)&amp;CHAR(10)&amp;INDEX($AC$7:$AC$405,$AS$27)&amp;CHAR(10)&amp;INDEX($AD$7:$AD$405,$AS$27)&amp;IF(INDEX($AE$7:$AE$405,$AS$27)="","","; "&amp;INDEX($AE$7:$AE$405,$AS$27))&amp;IF(INDEX($AF$7:$AF$405,$AS$27)="","",CHAR(10)&amp;INDEX($AF$7:$AF$405,$AS$27)))</x:f>
      </x:c>
      <x:c r="K36" s="81"/>
      <x:c r="L36" s="81"/>
      <x:c r="M36" s="81" t="str">
        <x:f>IF($AT$27=0,"",TEXT(INDEX($AA$7:$AA$405,$AT$27),"hh:mm")&amp;"–"&amp;TEXT(INDEX($AB$7:$AB$405,$AT$27),"hh:mm")&amp;CHAR(10)&amp;INDEX($Y$7:$Y$405,$AT$27)&amp;CHAR(10)&amp;INDEX($AC$7:$AC$405,$AT$27)&amp;CHAR(10)&amp;INDEX($AD$7:$AD$405,$AT$27)&amp;IF(INDEX($AE$7:$AE$405,$AT$27)="","","; "&amp;INDEX($AE$7:$AE$405,$AT$27))&amp;IF(INDEX($AF$7:$AF$405,$AT$27)="","",CHAR(10)&amp;INDEX($AF$7:$AF$405,$AT$27)))</x:f>
      </x:c>
      <x:c r="N36" s="81"/>
      <x:c r="O36" s="81"/>
      <x:c r="P36" s="81" t="str">
        <x:f>IF($AU$27=0,"",TEXT(INDEX($AA$7:$AA$405,$AU$27),"hh:mm")&amp;"–"&amp;TEXT(INDEX($AB$7:$AB$405,$AU$27),"hh:mm")&amp;CHAR(10)&amp;INDEX($Y$7:$Y$405,$AU$27)&amp;CHAR(10)&amp;INDEX($AC$7:$AC$405,$AU$27)&amp;CHAR(10)&amp;INDEX($AD$7:$AD$405,$AU$27)&amp;IF(INDEX($AE$7:$AE$405,$AU$27)="","","; "&amp;INDEX($AE$7:$AE$405,$AU$27))&amp;IF(INDEX($AF$7:$AF$405,$AU$27)="","",CHAR(10)&amp;INDEX($AF$7:$AF$405,$AU$27)))</x:f>
        <x:v>18:00–19:30
Live demonstration
North entrance
Jamie Lee
LiveWorks</x:v>
      </x:c>
      <x:c r="Q36" s="81"/>
      <x:c r="R36" s="81"/>
      <x:c r="S36" s="81" t="str">
        <x:f>IF($AV$27=0,"",TEXT(INDEX($AA$7:$AA$405,$AV$27),"hh:mm")&amp;"–"&amp;TEXT(INDEX($AB$7:$AB$405,$AV$27),"hh:mm")&amp;CHAR(10)&amp;INDEX($Y$7:$Y$405,$AV$27)&amp;CHAR(10)&amp;INDEX($AC$7:$AC$405,$AV$27)&amp;CHAR(10)&amp;INDEX($AD$7:$AD$405,$AV$27)&amp;IF(INDEX($AE$7:$AE$405,$AV$27)="","","; "&amp;INDEX($AE$7:$AE$405,$AV$27))&amp;IF(INDEX($AF$7:$AF$405,$AV$27)="","",CHAR(10)&amp;INDEX($AF$7:$AF$405,$AV$27)))</x:f>
      </x:c>
      <x:c r="T36" s="81"/>
      <x:c r="U36" s="81"/>
      <x:c r="W36" s="65"/>
      <x:c r="X36" s="65"/>
      <x:c r="Y36" s="65"/>
      <x:c r="Z36" s="69"/>
      <x:c r="AA36" s="70"/>
      <x:c r="AB36" s="70"/>
      <x:c r="AC36" s="65"/>
      <x:c r="AD36" s="65"/>
      <x:c r="AE36" s="65"/>
      <x:c r="AF36" s="65"/>
      <x:c r="AG36" s="65"/>
      <x:c r="AH36" s="65"/>
      <x:c r="AI36" s="72" t="str">
        <x:f>IF(W36="","",'Campaigns &amp; Budget'!$E$7&amp;IF('Campaigns &amp; Budget'!$F$7="","","; "&amp;'Campaigns &amp; Budget'!$F$7))</x:f>
      </x:c>
      <x:c r="AJ36" s="72" t="str">
        <x:f>IF(W36="","",IF(COUNTIFS($W$7:$W$405,W36)&gt;1,"Duplicate activation ID",IF(X36&lt;&gt;'Campaigns &amp; Budget'!$A$7,"Unknown campaign",IF(OR(ISBLANK(Z36),ISBLANK(AA36),ISBLANK(AB36),AD36=""),"Missing date / time / PIC",IF(AB36&lt;=AA36,"End must follow start",IF(OR(Z36&lt;'Campaigns &amp; Budget'!$C$7,Z36&gt;'Campaigns &amp; Budget'!$D$7),"Outside campaign dates",IF(AND(AG36&lt;&gt;"",COUNTIFS('Tasks &amp; Gantt'!$A$7:$A$155,AG36,'Tasks &amp; Gantt'!$B$7:$B$155,X36)&lt;&gt;1),"Task not in campaign","")))))))</x:f>
      </x:c>
      <x:c r="AL36" t="str">
        <x:f>IF(OR(W36="",AH36="Cancelled",ISBLANK(Z36),ISBLANK(AA36)),"",COUNTIFS($X$7:$X$405,X36,$Z$7:$Z$405,Z36,$AA$7:$AA$405,"&lt;"&amp;AA36,$AH$7:$AH$405,"&lt;&gt;Cancelled")+COUNTIFS($X$7:$X$405,X36,$Z$7:$Z$405,Z36,$AA$7:$AA$405,AA36,$W$7:$W$405,"&lt;="&amp;W36,$AH$7:$AH$405,"&lt;&gt;Cancelled"))</x:f>
      </x:c>
      <x:c r="AM36" t="n">
        <x:f>IF(OR(W36="",X36&lt;&gt;$R$4),-1,IF(AL36="",-1,Z36*1000+AL36))</x:f>
        <x:v>-1</x:v>
      </x:c>
      <x:c r="AP36" t="n">
        <x:f>IF(OR(A$42&lt;$D$4,A$42&gt;$K$4,A$42&lt;$D$5,A$42&gt;$K$5),0,IFERROR(MATCH(A$42*1000+($R$5+5),$AM$7:$AM$405,0),0))</x:f>
        <x:v>0</x:v>
      </x:c>
      <x:c r="AQ36" t="n">
        <x:f>IF(OR(D$42&lt;$D$4,D$42&gt;$K$4,D$42&lt;$D$5,D$42&gt;$K$5),0,IFERROR(MATCH(D$42*1000+($R$5+5),$AM$7:$AM$405,0),0))</x:f>
        <x:v>0</x:v>
      </x:c>
      <x:c r="AR36" t="n">
        <x:f>IF(OR(G$42&lt;$D$4,G$42&gt;$K$4,G$42&lt;$D$5,G$42&gt;$K$5),0,IFERROR(MATCH(G$42*1000+($R$5+5),$AM$7:$AM$405,0),0))</x:f>
        <x:v>0</x:v>
      </x:c>
      <x:c r="AS36" t="n">
        <x:f>IF(OR(J$42&lt;$D$4,J$42&gt;$K$4,J$42&lt;$D$5,J$42&gt;$K$5),0,IFERROR(MATCH(J$42*1000+($R$5+5),$AM$7:$AM$405,0),0))</x:f>
        <x:v>0</x:v>
      </x:c>
      <x:c r="AT36" t="n">
        <x:f>IF(OR(M$42&lt;$D$4,M$42&gt;$K$4,M$42&lt;$D$5,M$42&gt;$K$5),0,IFERROR(MATCH(M$42*1000+($R$5+5),$AM$7:$AM$405,0),0))</x:f>
        <x:v>0</x:v>
      </x:c>
      <x:c r="AU36" t="n">
        <x:f>IF(OR(P$42&lt;$D$4,P$42&gt;$K$4,P$42&lt;$D$5,P$42&gt;$K$5),0,IFERROR(MATCH(P$42*1000+($R$5+5),$AM$7:$AM$405,0),0))</x:f>
        <x:v>0</x:v>
      </x:c>
      <x:c r="AV36" t="n">
        <x:f>IF(OR(S$42&lt;$D$4,S$42&gt;$K$4,S$42&lt;$D$5,S$42&gt;$K$5),0,IFERROR(MATCH(S$42*1000+($R$5+5),$AM$7:$AM$405,0),0))</x:f>
        <x:v>0</x:v>
      </x:c>
    </x:row>
    <x:row r="37" ht="72" customHeight="1">
      <x:c r="A37" s="81" t="str">
        <x:f>IF($AP$28=0,"",TEXT(INDEX($AA$7:$AA$405,$AP$28),"hh:mm")&amp;"–"&amp;TEXT(INDEX($AB$7:$AB$405,$AP$28),"hh:mm")&amp;CHAR(10)&amp;INDEX($Y$7:$Y$405,$AP$28)&amp;CHAR(10)&amp;INDEX($AC$7:$AC$405,$AP$28)&amp;CHAR(10)&amp;INDEX($AD$7:$AD$405,$AP$28)&amp;IF(INDEX($AE$7:$AE$405,$AP$28)="","","; "&amp;INDEX($AE$7:$AE$405,$AP$28))&amp;IF(INDEX($AF$7:$AF$405,$AP$28)="","",CHAR(10)&amp;INDEX($AF$7:$AF$405,$AP$28)))</x:f>
      </x:c>
      <x:c r="B37" s="81"/>
      <x:c r="C37" s="81"/>
      <x:c r="D37" s="81" t="str">
        <x:f>IF($AQ$28=0,"",TEXT(INDEX($AA$7:$AA$405,$AQ$28),"hh:mm")&amp;"–"&amp;TEXT(INDEX($AB$7:$AB$405,$AQ$28),"hh:mm")&amp;CHAR(10)&amp;INDEX($Y$7:$Y$405,$AQ$28)&amp;CHAR(10)&amp;INDEX($AC$7:$AC$405,$AQ$28)&amp;CHAR(10)&amp;INDEX($AD$7:$AD$405,$AQ$28)&amp;IF(INDEX($AE$7:$AE$405,$AQ$28)="","","; "&amp;INDEX($AE$7:$AE$405,$AQ$28))&amp;IF(INDEX($AF$7:$AF$405,$AQ$28)="","",CHAR(10)&amp;INDEX($AF$7:$AF$405,$AQ$28)))</x:f>
      </x:c>
      <x:c r="E37" s="81"/>
      <x:c r="F37" s="81"/>
      <x:c r="G37" s="81" t="str">
        <x:f>IF($AR$28=0,"",TEXT(INDEX($AA$7:$AA$405,$AR$28),"hh:mm")&amp;"–"&amp;TEXT(INDEX($AB$7:$AB$405,$AR$28),"hh:mm")&amp;CHAR(10)&amp;INDEX($Y$7:$Y$405,$AR$28)&amp;CHAR(10)&amp;INDEX($AC$7:$AC$405,$AR$28)&amp;CHAR(10)&amp;INDEX($AD$7:$AD$405,$AR$28)&amp;IF(INDEX($AE$7:$AE$405,$AR$28)="","","; "&amp;INDEX($AE$7:$AE$405,$AR$28))&amp;IF(INDEX($AF$7:$AF$405,$AR$28)="","",CHAR(10)&amp;INDEX($AF$7:$AF$405,$AR$28)))</x:f>
      </x:c>
      <x:c r="H37" s="81"/>
      <x:c r="I37" s="81"/>
      <x:c r="J37" s="81" t="str">
        <x:f>IF($AS$28=0,"",TEXT(INDEX($AA$7:$AA$405,$AS$28),"hh:mm")&amp;"–"&amp;TEXT(INDEX($AB$7:$AB$405,$AS$28),"hh:mm")&amp;CHAR(10)&amp;INDEX($Y$7:$Y$405,$AS$28)&amp;CHAR(10)&amp;INDEX($AC$7:$AC$405,$AS$28)&amp;CHAR(10)&amp;INDEX($AD$7:$AD$405,$AS$28)&amp;IF(INDEX($AE$7:$AE$405,$AS$28)="","","; "&amp;INDEX($AE$7:$AE$405,$AS$28))&amp;IF(INDEX($AF$7:$AF$405,$AS$28)="","",CHAR(10)&amp;INDEX($AF$7:$AF$405,$AS$28)))</x:f>
      </x:c>
      <x:c r="K37" s="81"/>
      <x:c r="L37" s="81"/>
      <x:c r="M37" s="81" t="str">
        <x:f>IF($AT$28=0,"",TEXT(INDEX($AA$7:$AA$405,$AT$28),"hh:mm")&amp;"–"&amp;TEXT(INDEX($AB$7:$AB$405,$AT$28),"hh:mm")&amp;CHAR(10)&amp;INDEX($Y$7:$Y$405,$AT$28)&amp;CHAR(10)&amp;INDEX($AC$7:$AC$405,$AT$28)&amp;CHAR(10)&amp;INDEX($AD$7:$AD$405,$AT$28)&amp;IF(INDEX($AE$7:$AE$405,$AT$28)="","","; "&amp;INDEX($AE$7:$AE$405,$AT$28))&amp;IF(INDEX($AF$7:$AF$405,$AT$28)="","",CHAR(10)&amp;INDEX($AF$7:$AF$405,$AT$28)))</x:f>
      </x:c>
      <x:c r="N37" s="81"/>
      <x:c r="O37" s="81"/>
      <x:c r="P37" s="81" t="str">
        <x:f>IF($AU$28=0,"",TEXT(INDEX($AA$7:$AA$405,$AU$28),"hh:mm")&amp;"–"&amp;TEXT(INDEX($AB$7:$AB$405,$AU$28),"hh:mm")&amp;CHAR(10)&amp;INDEX($Y$7:$Y$405,$AU$28)&amp;CHAR(10)&amp;INDEX($AC$7:$AC$405,$AU$28)&amp;CHAR(10)&amp;INDEX($AD$7:$AD$405,$AU$28)&amp;IF(INDEX($AE$7:$AE$405,$AU$28)="","","; "&amp;INDEX($AE$7:$AE$405,$AU$28))&amp;IF(INDEX($AF$7:$AF$405,$AU$28)="","",CHAR(10)&amp;INDEX($AF$7:$AF$405,$AU$28)))</x:f>
        <x:v>20:00–21:30
Evening giveaway
Level 1
Priya Kumar
LiveWorks</x:v>
      </x:c>
      <x:c r="Q37" s="81"/>
      <x:c r="R37" s="81"/>
      <x:c r="S37" s="81" t="str">
        <x:f>IF($AV$28=0,"",TEXT(INDEX($AA$7:$AA$405,$AV$28),"hh:mm")&amp;"–"&amp;TEXT(INDEX($AB$7:$AB$405,$AV$28),"hh:mm")&amp;CHAR(10)&amp;INDEX($Y$7:$Y$405,$AV$28)&amp;CHAR(10)&amp;INDEX($AC$7:$AC$405,$AV$28)&amp;CHAR(10)&amp;INDEX($AD$7:$AD$405,$AV$28)&amp;IF(INDEX($AE$7:$AE$405,$AV$28)="","","; "&amp;INDEX($AE$7:$AE$405,$AV$28))&amp;IF(INDEX($AF$7:$AF$405,$AV$28)="","",CHAR(10)&amp;INDEX($AF$7:$AF$405,$AV$28)))</x:f>
      </x:c>
      <x:c r="T37" s="81"/>
      <x:c r="U37" s="81"/>
      <x:c r="W37" s="65"/>
      <x:c r="X37" s="65"/>
      <x:c r="Y37" s="65"/>
      <x:c r="Z37" s="69"/>
      <x:c r="AA37" s="70"/>
      <x:c r="AB37" s="70"/>
      <x:c r="AC37" s="65"/>
      <x:c r="AD37" s="65"/>
      <x:c r="AE37" s="65"/>
      <x:c r="AF37" s="65"/>
      <x:c r="AG37" s="65"/>
      <x:c r="AH37" s="65"/>
      <x:c r="AI37" s="72" t="str">
        <x:f>IF(W37="","",'Campaigns &amp; Budget'!$E$7&amp;IF('Campaigns &amp; Budget'!$F$7="","","; "&amp;'Campaigns &amp; Budget'!$F$7))</x:f>
      </x:c>
      <x:c r="AJ37" s="72" t="str">
        <x:f>IF(W37="","",IF(COUNTIFS($W$7:$W$405,W37)&gt;1,"Duplicate activation ID",IF(X37&lt;&gt;'Campaigns &amp; Budget'!$A$7,"Unknown campaign",IF(OR(ISBLANK(Z37),ISBLANK(AA37),ISBLANK(AB37),AD37=""),"Missing date / time / PIC",IF(AB37&lt;=AA37,"End must follow start",IF(OR(Z37&lt;'Campaigns &amp; Budget'!$C$7,Z37&gt;'Campaigns &amp; Budget'!$D$7),"Outside campaign dates",IF(AND(AG37&lt;&gt;"",COUNTIFS('Tasks &amp; Gantt'!$A$7:$A$155,AG37,'Tasks &amp; Gantt'!$B$7:$B$155,X37)&lt;&gt;1),"Task not in campaign","")))))))</x:f>
      </x:c>
      <x:c r="AL37" t="str">
        <x:f>IF(OR(W37="",AH37="Cancelled",ISBLANK(Z37),ISBLANK(AA37)),"",COUNTIFS($X$7:$X$405,X37,$Z$7:$Z$405,Z37,$AA$7:$AA$405,"&lt;"&amp;AA37,$AH$7:$AH$405,"&lt;&gt;Cancelled")+COUNTIFS($X$7:$X$405,X37,$Z$7:$Z$405,Z37,$AA$7:$AA$405,AA37,$W$7:$W$405,"&lt;="&amp;W37,$AH$7:$AH$405,"&lt;&gt;Cancelled"))</x:f>
      </x:c>
      <x:c r="AM37" t="n">
        <x:f>IF(OR(W37="",X37&lt;&gt;$R$4),-1,IF(AL37="",-1,Z37*1000+AL37))</x:f>
        <x:v>-1</x:v>
      </x:c>
      <x:c r="AP37" t="n">
        <x:f>IF(OR(A$42&lt;$D$4,A$42&gt;$K$4,A$42&lt;$D$5,A$42&gt;$K$5),0,IFERROR(MATCH(A$42*1000+($R$5+6),$AM$7:$AM$405,0),0))</x:f>
        <x:v>0</x:v>
      </x:c>
      <x:c r="AQ37" t="n">
        <x:f>IF(OR(D$42&lt;$D$4,D$42&gt;$K$4,D$42&lt;$D$5,D$42&gt;$K$5),0,IFERROR(MATCH(D$42*1000+($R$5+6),$AM$7:$AM$405,0),0))</x:f>
        <x:v>0</x:v>
      </x:c>
      <x:c r="AR37" t="n">
        <x:f>IF(OR(G$42&lt;$D$4,G$42&gt;$K$4,G$42&lt;$D$5,G$42&gt;$K$5),0,IFERROR(MATCH(G$42*1000+($R$5+6),$AM$7:$AM$405,0),0))</x:f>
        <x:v>0</x:v>
      </x:c>
      <x:c r="AS37" t="n">
        <x:f>IF(OR(J$42&lt;$D$4,J$42&gt;$K$4,J$42&lt;$D$5,J$42&gt;$K$5),0,IFERROR(MATCH(J$42*1000+($R$5+6),$AM$7:$AM$405,0),0))</x:f>
        <x:v>0</x:v>
      </x:c>
      <x:c r="AT37" t="n">
        <x:f>IF(OR(M$42&lt;$D$4,M$42&gt;$K$4,M$42&lt;$D$5,M$42&gt;$K$5),0,IFERROR(MATCH(M$42*1000+($R$5+6),$AM$7:$AM$405,0),0))</x:f>
        <x:v>0</x:v>
      </x:c>
      <x:c r="AU37" t="n">
        <x:f>IF(OR(P$42&lt;$D$4,P$42&gt;$K$4,P$42&lt;$D$5,P$42&gt;$K$5),0,IFERROR(MATCH(P$42*1000+($R$5+6),$AM$7:$AM$405,0),0))</x:f>
        <x:v>0</x:v>
      </x:c>
      <x:c r="AV37" t="n">
        <x:f>IF(OR(S$42&lt;$D$4,S$42&gt;$K$4,S$42&lt;$D$5,S$42&gt;$K$5),0,IFERROR(MATCH(S$42*1000+($R$5+6),$AM$7:$AM$405,0),0))</x:f>
        <x:v>0</x:v>
      </x:c>
    </x:row>
    <x:row r="38" ht="72" customHeight="1">
      <x:c r="A38" s="81" t="str">
        <x:f>IF($AP$29=0,"",TEXT(INDEX($AA$7:$AA$405,$AP$29),"hh:mm")&amp;"–"&amp;TEXT(INDEX($AB$7:$AB$405,$AP$29),"hh:mm")&amp;CHAR(10)&amp;INDEX($Y$7:$Y$405,$AP$29)&amp;CHAR(10)&amp;INDEX($AC$7:$AC$405,$AP$29)&amp;CHAR(10)&amp;INDEX($AD$7:$AD$405,$AP$29)&amp;IF(INDEX($AE$7:$AE$405,$AP$29)="","","; "&amp;INDEX($AE$7:$AE$405,$AP$29))&amp;IF(INDEX($AF$7:$AF$405,$AP$29)="","",CHAR(10)&amp;INDEX($AF$7:$AF$405,$AP$29)))</x:f>
      </x:c>
      <x:c r="B38" s="81"/>
      <x:c r="C38" s="81"/>
      <x:c r="D38" s="81" t="str">
        <x:f>IF($AQ$29=0,"",TEXT(INDEX($AA$7:$AA$405,$AQ$29),"hh:mm")&amp;"–"&amp;TEXT(INDEX($AB$7:$AB$405,$AQ$29),"hh:mm")&amp;CHAR(10)&amp;INDEX($Y$7:$Y$405,$AQ$29)&amp;CHAR(10)&amp;INDEX($AC$7:$AC$405,$AQ$29)&amp;CHAR(10)&amp;INDEX($AD$7:$AD$405,$AQ$29)&amp;IF(INDEX($AE$7:$AE$405,$AQ$29)="","","; "&amp;INDEX($AE$7:$AE$405,$AQ$29))&amp;IF(INDEX($AF$7:$AF$405,$AQ$29)="","",CHAR(10)&amp;INDEX($AF$7:$AF$405,$AQ$29)))</x:f>
      </x:c>
      <x:c r="E38" s="81"/>
      <x:c r="F38" s="81"/>
      <x:c r="G38" s="81" t="str">
        <x:f>IF($AR$29=0,"",TEXT(INDEX($AA$7:$AA$405,$AR$29),"hh:mm")&amp;"–"&amp;TEXT(INDEX($AB$7:$AB$405,$AR$29),"hh:mm")&amp;CHAR(10)&amp;INDEX($Y$7:$Y$405,$AR$29)&amp;CHAR(10)&amp;INDEX($AC$7:$AC$405,$AR$29)&amp;CHAR(10)&amp;INDEX($AD$7:$AD$405,$AR$29)&amp;IF(INDEX($AE$7:$AE$405,$AR$29)="","","; "&amp;INDEX($AE$7:$AE$405,$AR$29))&amp;IF(INDEX($AF$7:$AF$405,$AR$29)="","",CHAR(10)&amp;INDEX($AF$7:$AF$405,$AR$29)))</x:f>
      </x:c>
      <x:c r="H38" s="81"/>
      <x:c r="I38" s="81"/>
      <x:c r="J38" s="81" t="str">
        <x:f>IF($AS$29=0,"",TEXT(INDEX($AA$7:$AA$405,$AS$29),"hh:mm")&amp;"–"&amp;TEXT(INDEX($AB$7:$AB$405,$AS$29),"hh:mm")&amp;CHAR(10)&amp;INDEX($Y$7:$Y$405,$AS$29)&amp;CHAR(10)&amp;INDEX($AC$7:$AC$405,$AS$29)&amp;CHAR(10)&amp;INDEX($AD$7:$AD$405,$AS$29)&amp;IF(INDEX($AE$7:$AE$405,$AS$29)="","","; "&amp;INDEX($AE$7:$AE$405,$AS$29))&amp;IF(INDEX($AF$7:$AF$405,$AS$29)="","",CHAR(10)&amp;INDEX($AF$7:$AF$405,$AS$29)))</x:f>
      </x:c>
      <x:c r="K38" s="81"/>
      <x:c r="L38" s="81"/>
      <x:c r="M38" s="81" t="str">
        <x:f>IF($AT$29=0,"",TEXT(INDEX($AA$7:$AA$405,$AT$29),"hh:mm")&amp;"–"&amp;TEXT(INDEX($AB$7:$AB$405,$AT$29),"hh:mm")&amp;CHAR(10)&amp;INDEX($Y$7:$Y$405,$AT$29)&amp;CHAR(10)&amp;INDEX($AC$7:$AC$405,$AT$29)&amp;CHAR(10)&amp;INDEX($AD$7:$AD$405,$AT$29)&amp;IF(INDEX($AE$7:$AE$405,$AT$29)="","","; "&amp;INDEX($AE$7:$AE$405,$AT$29))&amp;IF(INDEX($AF$7:$AF$405,$AT$29)="","",CHAR(10)&amp;INDEX($AF$7:$AF$405,$AT$29)))</x:f>
      </x:c>
      <x:c r="N38" s="81"/>
      <x:c r="O38" s="81"/>
      <x:c r="P38" s="81" t="str">
        <x:f>IF($AU$29=0,"",TEXT(INDEX($AA$7:$AA$405,$AU$29),"hh:mm")&amp;"–"&amp;TEXT(INDEX($AB$7:$AB$405,$AU$29),"hh:mm")&amp;CHAR(10)&amp;INDEX($Y$7:$Y$405,$AU$29)&amp;CHAR(10)&amp;INDEX($AC$7:$AC$405,$AU$29)&amp;CHAR(10)&amp;INDEX($AD$7:$AD$405,$AU$29)&amp;IF(INDEX($AE$7:$AE$405,$AU$29)="","","; "&amp;INDEX($AE$7:$AE$405,$AU$29))&amp;IF(INDEX($AF$7:$AF$405,$AU$29)="","",CHAR(10)&amp;INDEX($AF$7:$AF$405,$AU$29)))</x:f>
      </x:c>
      <x:c r="Q38" s="81"/>
      <x:c r="R38" s="81"/>
      <x:c r="S38" s="81" t="str">
        <x:f>IF($AV$29=0,"",TEXT(INDEX($AA$7:$AA$405,$AV$29),"hh:mm")&amp;"–"&amp;TEXT(INDEX($AB$7:$AB$405,$AV$29),"hh:mm")&amp;CHAR(10)&amp;INDEX($Y$7:$Y$405,$AV$29)&amp;CHAR(10)&amp;INDEX($AC$7:$AC$405,$AV$29)&amp;CHAR(10)&amp;INDEX($AD$7:$AD$405,$AV$29)&amp;IF(INDEX($AE$7:$AE$405,$AV$29)="","","; "&amp;INDEX($AE$7:$AE$405,$AV$29))&amp;IF(INDEX($AF$7:$AF$405,$AV$29)="","",CHAR(10)&amp;INDEX($AF$7:$AF$405,$AV$29)))</x:f>
      </x:c>
      <x:c r="T38" s="81"/>
      <x:c r="U38" s="81"/>
      <x:c r="W38" s="65"/>
      <x:c r="X38" s="65"/>
      <x:c r="Y38" s="65"/>
      <x:c r="Z38" s="69"/>
      <x:c r="AA38" s="70"/>
      <x:c r="AB38" s="70"/>
      <x:c r="AC38" s="65"/>
      <x:c r="AD38" s="65"/>
      <x:c r="AE38" s="65"/>
      <x:c r="AF38" s="65"/>
      <x:c r="AG38" s="65"/>
      <x:c r="AH38" s="65"/>
      <x:c r="AI38" s="72" t="str">
        <x:f>IF(W38="","",'Campaigns &amp; Budget'!$E$7&amp;IF('Campaigns &amp; Budget'!$F$7="","","; "&amp;'Campaigns &amp; Budget'!$F$7))</x:f>
      </x:c>
      <x:c r="AJ38" s="72" t="str">
        <x:f>IF(W38="","",IF(COUNTIFS($W$7:$W$405,W38)&gt;1,"Duplicate activation ID",IF(X38&lt;&gt;'Campaigns &amp; Budget'!$A$7,"Unknown campaign",IF(OR(ISBLANK(Z38),ISBLANK(AA38),ISBLANK(AB38),AD38=""),"Missing date / time / PIC",IF(AB38&lt;=AA38,"End must follow start",IF(OR(Z38&lt;'Campaigns &amp; Budget'!$C$7,Z38&gt;'Campaigns &amp; Budget'!$D$7),"Outside campaign dates",IF(AND(AG38&lt;&gt;"",COUNTIFS('Tasks &amp; Gantt'!$A$7:$A$155,AG38,'Tasks &amp; Gantt'!$B$7:$B$155,X38)&lt;&gt;1),"Task not in campaign","")))))))</x:f>
      </x:c>
      <x:c r="AL38" t="str">
        <x:f>IF(OR(W38="",AH38="Cancelled",ISBLANK(Z38),ISBLANK(AA38)),"",COUNTIFS($X$7:$X$405,X38,$Z$7:$Z$405,Z38,$AA$7:$AA$405,"&lt;"&amp;AA38,$AH$7:$AH$405,"&lt;&gt;Cancelled")+COUNTIFS($X$7:$X$405,X38,$Z$7:$Z$405,Z38,$AA$7:$AA$405,AA38,$W$7:$W$405,"&lt;="&amp;W38,$AH$7:$AH$405,"&lt;&gt;Cancelled"))</x:f>
      </x:c>
      <x:c r="AM38" t="n">
        <x:f>IF(OR(W38="",X38&lt;&gt;$R$4),-1,IF(AL38="",-1,Z38*1000+AL38))</x:f>
        <x:v>-1</x:v>
      </x:c>
      <x:c r="AP38" t="n">
        <x:f>IF(OR(A$42&lt;$D$4,A$42&gt;$K$4,A$42&lt;$D$5,A$42&gt;$K$5),0,IFERROR(MATCH(A$42*1000+($R$5+7),$AM$7:$AM$405,0),0))</x:f>
        <x:v>0</x:v>
      </x:c>
      <x:c r="AQ38" t="n">
        <x:f>IF(OR(D$42&lt;$D$4,D$42&gt;$K$4,D$42&lt;$D$5,D$42&gt;$K$5),0,IFERROR(MATCH(D$42*1000+($R$5+7),$AM$7:$AM$405,0),0))</x:f>
        <x:v>0</x:v>
      </x:c>
      <x:c r="AR38" t="n">
        <x:f>IF(OR(G$42&lt;$D$4,G$42&gt;$K$4,G$42&lt;$D$5,G$42&gt;$K$5),0,IFERROR(MATCH(G$42*1000+($R$5+7),$AM$7:$AM$405,0),0))</x:f>
        <x:v>0</x:v>
      </x:c>
      <x:c r="AS38" t="n">
        <x:f>IF(OR(J$42&lt;$D$4,J$42&gt;$K$4,J$42&lt;$D$5,J$42&gt;$K$5),0,IFERROR(MATCH(J$42*1000+($R$5+7),$AM$7:$AM$405,0),0))</x:f>
        <x:v>0</x:v>
      </x:c>
      <x:c r="AT38" t="n">
        <x:f>IF(OR(M$42&lt;$D$4,M$42&gt;$K$4,M$42&lt;$D$5,M$42&gt;$K$5),0,IFERROR(MATCH(M$42*1000+($R$5+7),$AM$7:$AM$405,0),0))</x:f>
        <x:v>0</x:v>
      </x:c>
      <x:c r="AU38" t="n">
        <x:f>IF(OR(P$42&lt;$D$4,P$42&gt;$K$4,P$42&lt;$D$5,P$42&gt;$K$5),0,IFERROR(MATCH(P$42*1000+($R$5+7),$AM$7:$AM$405,0),0))</x:f>
        <x:v>0</x:v>
      </x:c>
      <x:c r="AV38" t="n">
        <x:f>IF(OR(S$42&lt;$D$4,S$42&gt;$K$4,S$42&lt;$D$5,S$42&gt;$K$5),0,IFERROR(MATCH(S$42*1000+($R$5+7),$AM$7:$AM$405,0),0))</x:f>
        <x:v>0</x:v>
      </x:c>
    </x:row>
    <x:row r="39" ht="72" customHeight="1">
      <x:c r="A39" s="81" t="str">
        <x:f>IF($AP$30=0,"",TEXT(INDEX($AA$7:$AA$405,$AP$30),"hh:mm")&amp;"–"&amp;TEXT(INDEX($AB$7:$AB$405,$AP$30),"hh:mm")&amp;CHAR(10)&amp;INDEX($Y$7:$Y$405,$AP$30)&amp;CHAR(10)&amp;INDEX($AC$7:$AC$405,$AP$30)&amp;CHAR(10)&amp;INDEX($AD$7:$AD$405,$AP$30)&amp;IF(INDEX($AE$7:$AE$405,$AP$30)="","","; "&amp;INDEX($AE$7:$AE$405,$AP$30))&amp;IF(INDEX($AF$7:$AF$405,$AP$30)="","",CHAR(10)&amp;INDEX($AF$7:$AF$405,$AP$30)))</x:f>
      </x:c>
      <x:c r="B39" s="81"/>
      <x:c r="C39" s="81"/>
      <x:c r="D39" s="81" t="str">
        <x:f>IF($AQ$30=0,"",TEXT(INDEX($AA$7:$AA$405,$AQ$30),"hh:mm")&amp;"–"&amp;TEXT(INDEX($AB$7:$AB$405,$AQ$30),"hh:mm")&amp;CHAR(10)&amp;INDEX($Y$7:$Y$405,$AQ$30)&amp;CHAR(10)&amp;INDEX($AC$7:$AC$405,$AQ$30)&amp;CHAR(10)&amp;INDEX($AD$7:$AD$405,$AQ$30)&amp;IF(INDEX($AE$7:$AE$405,$AQ$30)="","","; "&amp;INDEX($AE$7:$AE$405,$AQ$30))&amp;IF(INDEX($AF$7:$AF$405,$AQ$30)="","",CHAR(10)&amp;INDEX($AF$7:$AF$405,$AQ$30)))</x:f>
      </x:c>
      <x:c r="E39" s="81"/>
      <x:c r="F39" s="81"/>
      <x:c r="G39" s="81" t="str">
        <x:f>IF($AR$30=0,"",TEXT(INDEX($AA$7:$AA$405,$AR$30),"hh:mm")&amp;"–"&amp;TEXT(INDEX($AB$7:$AB$405,$AR$30),"hh:mm")&amp;CHAR(10)&amp;INDEX($Y$7:$Y$405,$AR$30)&amp;CHAR(10)&amp;INDEX($AC$7:$AC$405,$AR$30)&amp;CHAR(10)&amp;INDEX($AD$7:$AD$405,$AR$30)&amp;IF(INDEX($AE$7:$AE$405,$AR$30)="","","; "&amp;INDEX($AE$7:$AE$405,$AR$30))&amp;IF(INDEX($AF$7:$AF$405,$AR$30)="","",CHAR(10)&amp;INDEX($AF$7:$AF$405,$AR$30)))</x:f>
      </x:c>
      <x:c r="H39" s="81"/>
      <x:c r="I39" s="81"/>
      <x:c r="J39" s="81" t="str">
        <x:f>IF($AS$30=0,"",TEXT(INDEX($AA$7:$AA$405,$AS$30),"hh:mm")&amp;"–"&amp;TEXT(INDEX($AB$7:$AB$405,$AS$30),"hh:mm")&amp;CHAR(10)&amp;INDEX($Y$7:$Y$405,$AS$30)&amp;CHAR(10)&amp;INDEX($AC$7:$AC$405,$AS$30)&amp;CHAR(10)&amp;INDEX($AD$7:$AD$405,$AS$30)&amp;IF(INDEX($AE$7:$AE$405,$AS$30)="","","; "&amp;INDEX($AE$7:$AE$405,$AS$30))&amp;IF(INDEX($AF$7:$AF$405,$AS$30)="","",CHAR(10)&amp;INDEX($AF$7:$AF$405,$AS$30)))</x:f>
      </x:c>
      <x:c r="K39" s="81"/>
      <x:c r="L39" s="81"/>
      <x:c r="M39" s="81" t="str">
        <x:f>IF($AT$30=0,"",TEXT(INDEX($AA$7:$AA$405,$AT$30),"hh:mm")&amp;"–"&amp;TEXT(INDEX($AB$7:$AB$405,$AT$30),"hh:mm")&amp;CHAR(10)&amp;INDEX($Y$7:$Y$405,$AT$30)&amp;CHAR(10)&amp;INDEX($AC$7:$AC$405,$AT$30)&amp;CHAR(10)&amp;INDEX($AD$7:$AD$405,$AT$30)&amp;IF(INDEX($AE$7:$AE$405,$AT$30)="","","; "&amp;INDEX($AE$7:$AE$405,$AT$30))&amp;IF(INDEX($AF$7:$AF$405,$AT$30)="","",CHAR(10)&amp;INDEX($AF$7:$AF$405,$AT$30)))</x:f>
      </x:c>
      <x:c r="N39" s="81"/>
      <x:c r="O39" s="81"/>
      <x:c r="P39" s="81" t="str">
        <x:f>IF($AU$30=0,"",TEXT(INDEX($AA$7:$AA$405,$AU$30),"hh:mm")&amp;"–"&amp;TEXT(INDEX($AB$7:$AB$405,$AU$30),"hh:mm")&amp;CHAR(10)&amp;INDEX($Y$7:$Y$405,$AU$30)&amp;CHAR(10)&amp;INDEX($AC$7:$AC$405,$AU$30)&amp;CHAR(10)&amp;INDEX($AD$7:$AD$405,$AU$30)&amp;IF(INDEX($AE$7:$AE$405,$AU$30)="","","; "&amp;INDEX($AE$7:$AE$405,$AU$30))&amp;IF(INDEX($AF$7:$AF$405,$AU$30)="","",CHAR(10)&amp;INDEX($AF$7:$AF$405,$AU$30)))</x:f>
      </x:c>
      <x:c r="Q39" s="81"/>
      <x:c r="R39" s="81"/>
      <x:c r="S39" s="81" t="str">
        <x:f>IF($AV$30=0,"",TEXT(INDEX($AA$7:$AA$405,$AV$30),"hh:mm")&amp;"–"&amp;TEXT(INDEX($AB$7:$AB$405,$AV$30),"hh:mm")&amp;CHAR(10)&amp;INDEX($Y$7:$Y$405,$AV$30)&amp;CHAR(10)&amp;INDEX($AC$7:$AC$405,$AV$30)&amp;CHAR(10)&amp;INDEX($AD$7:$AD$405,$AV$30)&amp;IF(INDEX($AE$7:$AE$405,$AV$30)="","","; "&amp;INDEX($AE$7:$AE$405,$AV$30))&amp;IF(INDEX($AF$7:$AF$405,$AV$30)="","",CHAR(10)&amp;INDEX($AF$7:$AF$405,$AV$30)))</x:f>
      </x:c>
      <x:c r="T39" s="81"/>
      <x:c r="U39" s="81"/>
      <x:c r="W39" s="65"/>
      <x:c r="X39" s="65"/>
      <x:c r="Y39" s="65"/>
      <x:c r="Z39" s="69"/>
      <x:c r="AA39" s="70"/>
      <x:c r="AB39" s="70"/>
      <x:c r="AC39" s="65"/>
      <x:c r="AD39" s="65"/>
      <x:c r="AE39" s="65"/>
      <x:c r="AF39" s="65"/>
      <x:c r="AG39" s="65"/>
      <x:c r="AH39" s="65"/>
      <x:c r="AI39" s="72" t="str">
        <x:f>IF(W39="","",'Campaigns &amp; Budget'!$E$7&amp;IF('Campaigns &amp; Budget'!$F$7="","","; "&amp;'Campaigns &amp; Budget'!$F$7))</x:f>
      </x:c>
      <x:c r="AJ39" s="72" t="str">
        <x:f>IF(W39="","",IF(COUNTIFS($W$7:$W$405,W39)&gt;1,"Duplicate activation ID",IF(X39&lt;&gt;'Campaigns &amp; Budget'!$A$7,"Unknown campaign",IF(OR(ISBLANK(Z39),ISBLANK(AA39),ISBLANK(AB39),AD39=""),"Missing date / time / PIC",IF(AB39&lt;=AA39,"End must follow start",IF(OR(Z39&lt;'Campaigns &amp; Budget'!$C$7,Z39&gt;'Campaigns &amp; Budget'!$D$7),"Outside campaign dates",IF(AND(AG39&lt;&gt;"",COUNTIFS('Tasks &amp; Gantt'!$A$7:$A$155,AG39,'Tasks &amp; Gantt'!$B$7:$B$155,X39)&lt;&gt;1),"Task not in campaign","")))))))</x:f>
      </x:c>
      <x:c r="AL39" t="str">
        <x:f>IF(OR(W39="",AH39="Cancelled",ISBLANK(Z39),ISBLANK(AA39)),"",COUNTIFS($X$7:$X$405,X39,$Z$7:$Z$405,Z39,$AA$7:$AA$405,"&lt;"&amp;AA39,$AH$7:$AH$405,"&lt;&gt;Cancelled")+COUNTIFS($X$7:$X$405,X39,$Z$7:$Z$405,Z39,$AA$7:$AA$405,AA39,$W$7:$W$405,"&lt;="&amp;W39,$AH$7:$AH$405,"&lt;&gt;Cancelled"))</x:f>
      </x:c>
      <x:c r="AM39" t="n">
        <x:f>IF(OR(W39="",X39&lt;&gt;$R$4),-1,IF(AL39="",-1,Z39*1000+AL39))</x:f>
        <x:v>-1</x:v>
      </x:c>
      <x:c r="AP39" t="n">
        <x:f>IF(OR(A$53&lt;$D$4,A$53&gt;$K$4,A$53&lt;$D$5,A$53&gt;$K$5),0,IFERROR(MATCH(A$53*1000+($R$5+0),$AM$7:$AM$405,0),0))</x:f>
        <x:v>0</x:v>
      </x:c>
      <x:c r="AQ39" t="n">
        <x:f>IF(OR(D$53&lt;$D$4,D$53&gt;$K$4,D$53&lt;$D$5,D$53&gt;$K$5),0,IFERROR(MATCH(D$53*1000+($R$5+0),$AM$7:$AM$405,0),0))</x:f>
        <x:v>0</x:v>
      </x:c>
      <x:c r="AR39" t="n">
        <x:f>IF(OR(G$53&lt;$D$4,G$53&gt;$K$4,G$53&lt;$D$5,G$53&gt;$K$5),0,IFERROR(MATCH(G$53*1000+($R$5+0),$AM$7:$AM$405,0),0))</x:f>
        <x:v>0</x:v>
      </x:c>
      <x:c r="AS39" t="n">
        <x:f>IF(OR(J$53&lt;$D$4,J$53&gt;$K$4,J$53&lt;$D$5,J$53&gt;$K$5),0,IFERROR(MATCH(J$53*1000+($R$5+0),$AM$7:$AM$405,0),0))</x:f>
        <x:v>0</x:v>
      </x:c>
      <x:c r="AT39" t="n">
        <x:f>IF(OR(M$53&lt;$D$4,M$53&gt;$K$4,M$53&lt;$D$5,M$53&gt;$K$5),0,IFERROR(MATCH(M$53*1000+($R$5+0),$AM$7:$AM$405,0),0))</x:f>
        <x:v>0</x:v>
      </x:c>
      <x:c r="AU39" t="n">
        <x:f>IF(OR(P$53&lt;$D$4,P$53&gt;$K$4,P$53&lt;$D$5,P$53&gt;$K$5),0,IFERROR(MATCH(P$53*1000+($R$5+0),$AM$7:$AM$405,0),0))</x:f>
        <x:v>0</x:v>
      </x:c>
      <x:c r="AV39" t="n">
        <x:f>IF(OR(S$53&lt;$D$4,S$53&gt;$K$4,S$53&lt;$D$5,S$53&gt;$K$5),0,IFERROR(MATCH(S$53*1000+($R$5+0),$AM$7:$AM$405,0),0))</x:f>
        <x:v>0</x:v>
      </x:c>
    </x:row>
    <x:row r="40" ht="32" customHeight="1">
      <x:c r="A40" s="82" t="str">
        <x:f>IF(OR(A$31&lt;$D$4,A$31&gt;$K$4,A$31&lt;$D$5,A$31&gt;$K$5),"Outside view",COUNTIFS($X$7:$X$405,$R$4,$Z$7:$Z$405,A$31,$AH$7:$AH$405,"&lt;&gt;Cancelled")&amp;" activations"&amp;IF(COUNTIFS($X$7:$X$405,$R$4,$Z$7:$Z$405,A$31,$AH$7:$AH$405,"&lt;&gt;Cancelled")&gt;$R$5+7," · more: change First entry",""))</x:f>
        <x:v>3 activations</x:v>
      </x:c>
      <x:c r="B40" s="82"/>
      <x:c r="C40" s="82"/>
      <x:c r="D40" s="82" t="str">
        <x:f>IF(OR(D$31&lt;$D$4,D$31&gt;$K$4,D$31&lt;$D$5,D$31&gt;$K$5),"Outside view",COUNTIFS($X$7:$X$405,$R$4,$Z$7:$Z$405,D$31,$AH$7:$AH$405,"&lt;&gt;Cancelled")&amp;" activations"&amp;IF(COUNTIFS($X$7:$X$405,$R$4,$Z$7:$Z$405,D$31,$AH$7:$AH$405,"&lt;&gt;Cancelled")&gt;$R$5+7," · more: change First entry",""))</x:f>
        <x:v>3 activations</x:v>
      </x:c>
      <x:c r="E40" s="82"/>
      <x:c r="F40" s="82"/>
      <x:c r="G40" s="82" t="str">
        <x:f>IF(OR(G$31&lt;$D$4,G$31&gt;$K$4,G$31&lt;$D$5,G$31&gt;$K$5),"Outside view",COUNTIFS($X$7:$X$405,$R$4,$Z$7:$Z$405,G$31,$AH$7:$AH$405,"&lt;&gt;Cancelled")&amp;" activations"&amp;IF(COUNTIFS($X$7:$X$405,$R$4,$Z$7:$Z$405,G$31,$AH$7:$AH$405,"&lt;&gt;Cancelled")&gt;$R$5+7," · more: change First entry",""))</x:f>
        <x:v>3 activations</x:v>
      </x:c>
      <x:c r="H40" s="82"/>
      <x:c r="I40" s="82"/>
      <x:c r="J40" s="82" t="str">
        <x:f>IF(OR(J$31&lt;$D$4,J$31&gt;$K$4,J$31&lt;$D$5,J$31&gt;$K$5),"Outside view",COUNTIFS($X$7:$X$405,$R$4,$Z$7:$Z$405,J$31,$AH$7:$AH$405,"&lt;&gt;Cancelled")&amp;" activations"&amp;IF(COUNTIFS($X$7:$X$405,$R$4,$Z$7:$Z$405,J$31,$AH$7:$AH$405,"&lt;&gt;Cancelled")&gt;$R$5+7," · more: change First entry",""))</x:f>
        <x:v>3 activations</x:v>
      </x:c>
      <x:c r="K40" s="82"/>
      <x:c r="L40" s="82"/>
      <x:c r="M40" s="82" t="str">
        <x:f>IF(OR(M$31&lt;$D$4,M$31&gt;$K$4,M$31&lt;$D$5,M$31&gt;$K$5),"Outside view",COUNTIFS($X$7:$X$405,$R$4,$Z$7:$Z$405,M$31,$AH$7:$AH$405,"&lt;&gt;Cancelled")&amp;" activations"&amp;IF(COUNTIFS($X$7:$X$405,$R$4,$Z$7:$Z$405,M$31,$AH$7:$AH$405,"&lt;&gt;Cancelled")&gt;$R$5+7," · more: change First entry",""))</x:f>
        <x:v>3 activations</x:v>
      </x:c>
      <x:c r="N40" s="82"/>
      <x:c r="O40" s="82"/>
      <x:c r="P40" s="82" t="str">
        <x:f>IF(OR(P$31&lt;$D$4,P$31&gt;$K$4,P$31&lt;$D$5,P$31&gt;$K$5),"Outside view",COUNTIFS($X$7:$X$405,$R$4,$Z$7:$Z$405,P$31,$AH$7:$AH$405,"&lt;&gt;Cancelled")&amp;" activations"&amp;IF(COUNTIFS($X$7:$X$405,$R$4,$Z$7:$Z$405,P$31,$AH$7:$AH$405,"&lt;&gt;Cancelled")&gt;$R$5+7," · more: change First entry",""))</x:f>
        <x:v>6 activations</x:v>
      </x:c>
      <x:c r="Q40" s="82"/>
      <x:c r="R40" s="82"/>
      <x:c r="S40" s="82" t="str">
        <x:f>IF(OR(S$31&lt;$D$4,S$31&gt;$K$4,S$31&lt;$D$5,S$31&gt;$K$5),"Outside view",COUNTIFS($X$7:$X$405,$R$4,$Z$7:$Z$405,S$31,$AH$7:$AH$405,"&lt;&gt;Cancelled")&amp;" activations"&amp;IF(COUNTIFS($X$7:$X$405,$R$4,$Z$7:$Z$405,S$31,$AH$7:$AH$405,"&lt;&gt;Cancelled")&gt;$R$5+7," · more: change First entry",""))</x:f>
        <x:v>3 activations</x:v>
      </x:c>
      <x:c r="T40" s="82"/>
      <x:c r="U40" s="82"/>
      <x:c r="W40" s="65"/>
      <x:c r="X40" s="65"/>
      <x:c r="Y40" s="65"/>
      <x:c r="Z40" s="69"/>
      <x:c r="AA40" s="70"/>
      <x:c r="AB40" s="70"/>
      <x:c r="AC40" s="65"/>
      <x:c r="AD40" s="65"/>
      <x:c r="AE40" s="65"/>
      <x:c r="AF40" s="65"/>
      <x:c r="AG40" s="65"/>
      <x:c r="AH40" s="65"/>
      <x:c r="AI40" s="72" t="str">
        <x:f>IF(W40="","",'Campaigns &amp; Budget'!$E$7&amp;IF('Campaigns &amp; Budget'!$F$7="","","; "&amp;'Campaigns &amp; Budget'!$F$7))</x:f>
      </x:c>
      <x:c r="AJ40" s="72" t="str">
        <x:f>IF(W40="","",IF(COUNTIFS($W$7:$W$405,W40)&gt;1,"Duplicate activation ID",IF(X40&lt;&gt;'Campaigns &amp; Budget'!$A$7,"Unknown campaign",IF(OR(ISBLANK(Z40),ISBLANK(AA40),ISBLANK(AB40),AD40=""),"Missing date / time / PIC",IF(AB40&lt;=AA40,"End must follow start",IF(OR(Z40&lt;'Campaigns &amp; Budget'!$C$7,Z40&gt;'Campaigns &amp; Budget'!$D$7),"Outside campaign dates",IF(AND(AG40&lt;&gt;"",COUNTIFS('Tasks &amp; Gantt'!$A$7:$A$155,AG40,'Tasks &amp; Gantt'!$B$7:$B$155,X40)&lt;&gt;1),"Task not in campaign","")))))))</x:f>
      </x:c>
      <x:c r="AL40" t="str">
        <x:f>IF(OR(W40="",AH40="Cancelled",ISBLANK(Z40),ISBLANK(AA40)),"",COUNTIFS($X$7:$X$405,X40,$Z$7:$Z$405,Z40,$AA$7:$AA$405,"&lt;"&amp;AA40,$AH$7:$AH$405,"&lt;&gt;Cancelled")+COUNTIFS($X$7:$X$405,X40,$Z$7:$Z$405,Z40,$AA$7:$AA$405,AA40,$W$7:$W$405,"&lt;="&amp;W40,$AH$7:$AH$405,"&lt;&gt;Cancelled"))</x:f>
      </x:c>
      <x:c r="AM40" t="n">
        <x:f>IF(OR(W40="",X40&lt;&gt;$R$4),-1,IF(AL40="",-1,Z40*1000+AL40))</x:f>
        <x:v>-1</x:v>
      </x:c>
      <x:c r="AP40" t="n">
        <x:f>IF(OR(A$53&lt;$D$4,A$53&gt;$K$4,A$53&lt;$D$5,A$53&gt;$K$5),0,IFERROR(MATCH(A$53*1000+($R$5+1),$AM$7:$AM$405,0),0))</x:f>
        <x:v>0</x:v>
      </x:c>
      <x:c r="AQ40" t="n">
        <x:f>IF(OR(D$53&lt;$D$4,D$53&gt;$K$4,D$53&lt;$D$5,D$53&gt;$K$5),0,IFERROR(MATCH(D$53*1000+($R$5+1),$AM$7:$AM$405,0),0))</x:f>
        <x:v>0</x:v>
      </x:c>
      <x:c r="AR40" t="n">
        <x:f>IF(OR(G$53&lt;$D$4,G$53&gt;$K$4,G$53&lt;$D$5,G$53&gt;$K$5),0,IFERROR(MATCH(G$53*1000+($R$5+1),$AM$7:$AM$405,0),0))</x:f>
        <x:v>0</x:v>
      </x:c>
      <x:c r="AS40" t="n">
        <x:f>IF(OR(J$53&lt;$D$4,J$53&gt;$K$4,J$53&lt;$D$5,J$53&gt;$K$5),0,IFERROR(MATCH(J$53*1000+($R$5+1),$AM$7:$AM$405,0),0))</x:f>
        <x:v>0</x:v>
      </x:c>
      <x:c r="AT40" t="n">
        <x:f>IF(OR(M$53&lt;$D$4,M$53&gt;$K$4,M$53&lt;$D$5,M$53&gt;$K$5),0,IFERROR(MATCH(M$53*1000+($R$5+1),$AM$7:$AM$405,0),0))</x:f>
        <x:v>0</x:v>
      </x:c>
      <x:c r="AU40" t="n">
        <x:f>IF(OR(P$53&lt;$D$4,P$53&gt;$K$4,P$53&lt;$D$5,P$53&gt;$K$5),0,IFERROR(MATCH(P$53*1000+($R$5+1),$AM$7:$AM$405,0),0))</x:f>
        <x:v>0</x:v>
      </x:c>
      <x:c r="AV40" t="n">
        <x:f>IF(OR(S$53&lt;$D$4,S$53&gt;$K$4,S$53&lt;$D$5,S$53&gt;$K$5),0,IFERROR(MATCH(S$53*1000+($R$5+1),$AM$7:$AM$405,0),0))</x:f>
        <x:v>0</x:v>
      </x:c>
    </x:row>
    <x:row r="41" ht="10" customHeight="1">
      <x:c r="A41" s="53"/>
      <x:c r="B41" s="53"/>
      <x:c r="C41" s="53"/>
      <x:c r="D41" s="53"/>
      <x:c r="E41" s="53"/>
      <x:c r="F41" s="53"/>
      <x:c r="G41" s="53"/>
      <x:c r="H41" s="53"/>
      <x:c r="I41" s="53"/>
      <x:c r="J41" s="53"/>
      <x:c r="K41" s="53"/>
      <x:c r="L41" s="53"/>
      <x:c r="M41" s="53"/>
      <x:c r="N41" s="53"/>
      <x:c r="O41" s="53"/>
      <x:c r="P41" s="53"/>
      <x:c r="Q41" s="53"/>
      <x:c r="R41" s="53"/>
      <x:c r="S41" s="53"/>
      <x:c r="T41" s="53"/>
      <x:c r="U41" s="53"/>
      <x:c r="W41" s="65"/>
      <x:c r="X41" s="65"/>
      <x:c r="Y41" s="65"/>
      <x:c r="Z41" s="69"/>
      <x:c r="AA41" s="70"/>
      <x:c r="AB41" s="70"/>
      <x:c r="AC41" s="65"/>
      <x:c r="AD41" s="65"/>
      <x:c r="AE41" s="65"/>
      <x:c r="AF41" s="65"/>
      <x:c r="AG41" s="65"/>
      <x:c r="AH41" s="65"/>
      <x:c r="AI41" s="72" t="str">
        <x:f>IF(W41="","",'Campaigns &amp; Budget'!$E$7&amp;IF('Campaigns &amp; Budget'!$F$7="","","; "&amp;'Campaigns &amp; Budget'!$F$7))</x:f>
      </x:c>
      <x:c r="AJ41" s="72" t="str">
        <x:f>IF(W41="","",IF(COUNTIFS($W$7:$W$405,W41)&gt;1,"Duplicate activation ID",IF(X41&lt;&gt;'Campaigns &amp; Budget'!$A$7,"Unknown campaign",IF(OR(ISBLANK(Z41),ISBLANK(AA41),ISBLANK(AB41),AD41=""),"Missing date / time / PIC",IF(AB41&lt;=AA41,"End must follow start",IF(OR(Z41&lt;'Campaigns &amp; Budget'!$C$7,Z41&gt;'Campaigns &amp; Budget'!$D$7),"Outside campaign dates",IF(AND(AG41&lt;&gt;"",COUNTIFS('Tasks &amp; Gantt'!$A$7:$A$155,AG41,'Tasks &amp; Gantt'!$B$7:$B$155,X41)&lt;&gt;1),"Task not in campaign","")))))))</x:f>
      </x:c>
      <x:c r="AL41" t="str">
        <x:f>IF(OR(W41="",AH41="Cancelled",ISBLANK(Z41),ISBLANK(AA41)),"",COUNTIFS($X$7:$X$405,X41,$Z$7:$Z$405,Z41,$AA$7:$AA$405,"&lt;"&amp;AA41,$AH$7:$AH$405,"&lt;&gt;Cancelled")+COUNTIFS($X$7:$X$405,X41,$Z$7:$Z$405,Z41,$AA$7:$AA$405,AA41,$W$7:$W$405,"&lt;="&amp;W41,$AH$7:$AH$405,"&lt;&gt;Cancelled"))</x:f>
      </x:c>
      <x:c r="AM41" t="n">
        <x:f>IF(OR(W41="",X41&lt;&gt;$R$4),-1,IF(AL41="",-1,Z41*1000+AL41))</x:f>
        <x:v>-1</x:v>
      </x:c>
      <x:c r="AP41" t="n">
        <x:f>IF(OR(A$53&lt;$D$4,A$53&gt;$K$4,A$53&lt;$D$5,A$53&gt;$K$5),0,IFERROR(MATCH(A$53*1000+($R$5+2),$AM$7:$AM$405,0),0))</x:f>
        <x:v>0</x:v>
      </x:c>
      <x:c r="AQ41" t="n">
        <x:f>IF(OR(D$53&lt;$D$4,D$53&gt;$K$4,D$53&lt;$D$5,D$53&gt;$K$5),0,IFERROR(MATCH(D$53*1000+($R$5+2),$AM$7:$AM$405,0),0))</x:f>
        <x:v>0</x:v>
      </x:c>
      <x:c r="AR41" t="n">
        <x:f>IF(OR(G$53&lt;$D$4,G$53&gt;$K$4,G$53&lt;$D$5,G$53&gt;$K$5),0,IFERROR(MATCH(G$53*1000+($R$5+2),$AM$7:$AM$405,0),0))</x:f>
        <x:v>0</x:v>
      </x:c>
      <x:c r="AS41" t="n">
        <x:f>IF(OR(J$53&lt;$D$4,J$53&gt;$K$4,J$53&lt;$D$5,J$53&gt;$K$5),0,IFERROR(MATCH(J$53*1000+($R$5+2),$AM$7:$AM$405,0),0))</x:f>
        <x:v>0</x:v>
      </x:c>
      <x:c r="AT41" t="n">
        <x:f>IF(OR(M$53&lt;$D$4,M$53&gt;$K$4,M$53&lt;$D$5,M$53&gt;$K$5),0,IFERROR(MATCH(M$53*1000+($R$5+2),$AM$7:$AM$405,0),0))</x:f>
        <x:v>0</x:v>
      </x:c>
      <x:c r="AU41" t="n">
        <x:f>IF(OR(P$53&lt;$D$4,P$53&gt;$K$4,P$53&lt;$D$5,P$53&gt;$K$5),0,IFERROR(MATCH(P$53*1000+($R$5+2),$AM$7:$AM$405,0),0))</x:f>
        <x:v>0</x:v>
      </x:c>
      <x:c r="AV41" t="n">
        <x:f>IF(OR(S$53&lt;$D$4,S$53&gt;$K$4,S$53&lt;$D$5,S$53&gt;$K$5),0,IFERROR(MATCH(S$53*1000+($R$5+2),$AM$7:$AM$405,0),0))</x:f>
        <x:v>0</x:v>
      </x:c>
    </x:row>
    <x:row r="42" ht="30" customHeight="1">
      <x:c r="A42" s="77" t="n">
        <x:f>$D$5-WEEKDAY($D$5,2)+1+21</x:f>
        <x:v>46335</x:v>
      </x:c>
      <x:c r="B42" s="77"/>
      <x:c r="C42" s="77"/>
      <x:c r="D42" s="77" t="n">
        <x:f>$D$5-WEEKDAY($D$5,2)+1+22</x:f>
        <x:v>46336</x:v>
      </x:c>
      <x:c r="E42" s="77"/>
      <x:c r="F42" s="77"/>
      <x:c r="G42" s="77" t="n">
        <x:f>$D$5-WEEKDAY($D$5,2)+1+23</x:f>
        <x:v>46337</x:v>
      </x:c>
      <x:c r="H42" s="77"/>
      <x:c r="I42" s="77"/>
      <x:c r="J42" s="77" t="n">
        <x:f>$D$5-WEEKDAY($D$5,2)+1+24</x:f>
        <x:v>46338</x:v>
      </x:c>
      <x:c r="K42" s="77"/>
      <x:c r="L42" s="77"/>
      <x:c r="M42" s="77" t="n">
        <x:f>$D$5-WEEKDAY($D$5,2)+1+25</x:f>
        <x:v>46339</x:v>
      </x:c>
      <x:c r="N42" s="77"/>
      <x:c r="O42" s="77"/>
      <x:c r="P42" s="77" t="n">
        <x:f>$D$5-WEEKDAY($D$5,2)+1+26</x:f>
        <x:v>46340</x:v>
      </x:c>
      <x:c r="Q42" s="77"/>
      <x:c r="R42" s="77"/>
      <x:c r="S42" s="77" t="n">
        <x:f>$D$5-WEEKDAY($D$5,2)+1+27</x:f>
        <x:v>46341</x:v>
      </x:c>
      <x:c r="T42" s="77"/>
      <x:c r="U42" s="77"/>
      <x:c r="W42" s="65"/>
      <x:c r="X42" s="65"/>
      <x:c r="Y42" s="65"/>
      <x:c r="Z42" s="69"/>
      <x:c r="AA42" s="70"/>
      <x:c r="AB42" s="70"/>
      <x:c r="AC42" s="65"/>
      <x:c r="AD42" s="65"/>
      <x:c r="AE42" s="65"/>
      <x:c r="AF42" s="65"/>
      <x:c r="AG42" s="65"/>
      <x:c r="AH42" s="65"/>
      <x:c r="AI42" s="72" t="str">
        <x:f>IF(W42="","",'Campaigns &amp; Budget'!$E$7&amp;IF('Campaigns &amp; Budget'!$F$7="","","; "&amp;'Campaigns &amp; Budget'!$F$7))</x:f>
      </x:c>
      <x:c r="AJ42" s="72" t="str">
        <x:f>IF(W42="","",IF(COUNTIFS($W$7:$W$405,W42)&gt;1,"Duplicate activation ID",IF(X42&lt;&gt;'Campaigns &amp; Budget'!$A$7,"Unknown campaign",IF(OR(ISBLANK(Z42),ISBLANK(AA42),ISBLANK(AB42),AD42=""),"Missing date / time / PIC",IF(AB42&lt;=AA42,"End must follow start",IF(OR(Z42&lt;'Campaigns &amp; Budget'!$C$7,Z42&gt;'Campaigns &amp; Budget'!$D$7),"Outside campaign dates",IF(AND(AG42&lt;&gt;"",COUNTIFS('Tasks &amp; Gantt'!$A$7:$A$155,AG42,'Tasks &amp; Gantt'!$B$7:$B$155,X42)&lt;&gt;1),"Task not in campaign","")))))))</x:f>
      </x:c>
      <x:c r="AL42" t="str">
        <x:f>IF(OR(W42="",AH42="Cancelled",ISBLANK(Z42),ISBLANK(AA42)),"",COUNTIFS($X$7:$X$405,X42,$Z$7:$Z$405,Z42,$AA$7:$AA$405,"&lt;"&amp;AA42,$AH$7:$AH$405,"&lt;&gt;Cancelled")+COUNTIFS($X$7:$X$405,X42,$Z$7:$Z$405,Z42,$AA$7:$AA$405,AA42,$W$7:$W$405,"&lt;="&amp;W42,$AH$7:$AH$405,"&lt;&gt;Cancelled"))</x:f>
      </x:c>
      <x:c r="AM42" t="n">
        <x:f>IF(OR(W42="",X42&lt;&gt;$R$4),-1,IF(AL42="",-1,Z42*1000+AL42))</x:f>
        <x:v>-1</x:v>
      </x:c>
      <x:c r="AP42" t="n">
        <x:f>IF(OR(A$53&lt;$D$4,A$53&gt;$K$4,A$53&lt;$D$5,A$53&gt;$K$5),0,IFERROR(MATCH(A$53*1000+($R$5+3),$AM$7:$AM$405,0),0))</x:f>
        <x:v>0</x:v>
      </x:c>
      <x:c r="AQ42" t="n">
        <x:f>IF(OR(D$53&lt;$D$4,D$53&gt;$K$4,D$53&lt;$D$5,D$53&gt;$K$5),0,IFERROR(MATCH(D$53*1000+($R$5+3),$AM$7:$AM$405,0),0))</x:f>
        <x:v>0</x:v>
      </x:c>
      <x:c r="AR42" t="n">
        <x:f>IF(OR(G$53&lt;$D$4,G$53&gt;$K$4,G$53&lt;$D$5,G$53&gt;$K$5),0,IFERROR(MATCH(G$53*1000+($R$5+3),$AM$7:$AM$405,0),0))</x:f>
        <x:v>0</x:v>
      </x:c>
      <x:c r="AS42" t="n">
        <x:f>IF(OR(J$53&lt;$D$4,J$53&gt;$K$4,J$53&lt;$D$5,J$53&gt;$K$5),0,IFERROR(MATCH(J$53*1000+($R$5+3),$AM$7:$AM$405,0),0))</x:f>
        <x:v>0</x:v>
      </x:c>
      <x:c r="AT42" t="n">
        <x:f>IF(OR(M$53&lt;$D$4,M$53&gt;$K$4,M$53&lt;$D$5,M$53&gt;$K$5),0,IFERROR(MATCH(M$53*1000+($R$5+3),$AM$7:$AM$405,0),0))</x:f>
        <x:v>0</x:v>
      </x:c>
      <x:c r="AU42" t="n">
        <x:f>IF(OR(P$53&lt;$D$4,P$53&gt;$K$4,P$53&lt;$D$5,P$53&gt;$K$5),0,IFERROR(MATCH(P$53*1000+($R$5+3),$AM$7:$AM$405,0),0))</x:f>
        <x:v>0</x:v>
      </x:c>
      <x:c r="AV42" t="n">
        <x:f>IF(OR(S$53&lt;$D$4,S$53&gt;$K$4,S$53&lt;$D$5,S$53&gt;$K$5),0,IFERROR(MATCH(S$53*1000+($R$5+3),$AM$7:$AM$405,0),0))</x:f>
        <x:v>0</x:v>
      </x:c>
    </x:row>
    <x:row r="43" ht="72" customHeight="1">
      <x:c r="A43" s="81" t="str">
        <x:f>IF($AP$31=0,"",TEXT(INDEX($AA$7:$AA$405,$AP$31),"hh:mm")&amp;"–"&amp;TEXT(INDEX($AB$7:$AB$405,$AP$31),"hh:mm")&amp;CHAR(10)&amp;INDEX($Y$7:$Y$405,$AP$31)&amp;CHAR(10)&amp;INDEX($AC$7:$AC$405,$AP$31)&amp;CHAR(10)&amp;INDEX($AD$7:$AD$405,$AP$31)&amp;IF(INDEX($AE$7:$AE$405,$AP$31)="","","; "&amp;INDEX($AE$7:$AE$405,$AP$31))&amp;IF(INDEX($AF$7:$AF$405,$AP$31)="","",CHAR(10)&amp;INDEX($AF$7:$AF$405,$AP$31)))</x:f>
      </x:c>
      <x:c r="B43" s="81"/>
      <x:c r="C43" s="81"/>
      <x:c r="D43" s="81" t="str">
        <x:f>IF($AQ$31=0,"",TEXT(INDEX($AA$7:$AA$405,$AQ$31),"hh:mm")&amp;"–"&amp;TEXT(INDEX($AB$7:$AB$405,$AQ$31),"hh:mm")&amp;CHAR(10)&amp;INDEX($Y$7:$Y$405,$AQ$31)&amp;CHAR(10)&amp;INDEX($AC$7:$AC$405,$AQ$31)&amp;CHAR(10)&amp;INDEX($AD$7:$AD$405,$AQ$31)&amp;IF(INDEX($AE$7:$AE$405,$AQ$31)="","","; "&amp;INDEX($AE$7:$AE$405,$AQ$31))&amp;IF(INDEX($AF$7:$AF$405,$AQ$31)="","",CHAR(10)&amp;INDEX($AF$7:$AF$405,$AQ$31)))</x:f>
      </x:c>
      <x:c r="E43" s="81"/>
      <x:c r="F43" s="81"/>
      <x:c r="G43" s="81" t="str">
        <x:f>IF($AR$31=0,"",TEXT(INDEX($AA$7:$AA$405,$AR$31),"hh:mm")&amp;"–"&amp;TEXT(INDEX($AB$7:$AB$405,$AR$31),"hh:mm")&amp;CHAR(10)&amp;INDEX($Y$7:$Y$405,$AR$31)&amp;CHAR(10)&amp;INDEX($AC$7:$AC$405,$AR$31)&amp;CHAR(10)&amp;INDEX($AD$7:$AD$405,$AR$31)&amp;IF(INDEX($AE$7:$AE$405,$AR$31)="","","; "&amp;INDEX($AE$7:$AE$405,$AR$31))&amp;IF(INDEX($AF$7:$AF$405,$AR$31)="","",CHAR(10)&amp;INDEX($AF$7:$AF$405,$AR$31)))</x:f>
      </x:c>
      <x:c r="H43" s="81"/>
      <x:c r="I43" s="81"/>
      <x:c r="J43" s="81" t="str">
        <x:f>IF($AS$31=0,"",TEXT(INDEX($AA$7:$AA$405,$AS$31),"hh:mm")&amp;"–"&amp;TEXT(INDEX($AB$7:$AB$405,$AS$31),"hh:mm")&amp;CHAR(10)&amp;INDEX($Y$7:$Y$405,$AS$31)&amp;CHAR(10)&amp;INDEX($AC$7:$AC$405,$AS$31)&amp;CHAR(10)&amp;INDEX($AD$7:$AD$405,$AS$31)&amp;IF(INDEX($AE$7:$AE$405,$AS$31)="","","; "&amp;INDEX($AE$7:$AE$405,$AS$31))&amp;IF(INDEX($AF$7:$AF$405,$AS$31)="","",CHAR(10)&amp;INDEX($AF$7:$AF$405,$AS$31)))</x:f>
      </x:c>
      <x:c r="K43" s="81"/>
      <x:c r="L43" s="81"/>
      <x:c r="M43" s="81" t="str">
        <x:f>IF($AT$31=0,"",TEXT(INDEX($AA$7:$AA$405,$AT$31),"hh:mm")&amp;"–"&amp;TEXT(INDEX($AB$7:$AB$405,$AT$31),"hh:mm")&amp;CHAR(10)&amp;INDEX($Y$7:$Y$405,$AT$31)&amp;CHAR(10)&amp;INDEX($AC$7:$AC$405,$AT$31)&amp;CHAR(10)&amp;INDEX($AD$7:$AD$405,$AT$31)&amp;IF(INDEX($AE$7:$AE$405,$AT$31)="","","; "&amp;INDEX($AE$7:$AE$405,$AT$31))&amp;IF(INDEX($AF$7:$AF$405,$AT$31)="","",CHAR(10)&amp;INDEX($AF$7:$AF$405,$AT$31)))</x:f>
      </x:c>
      <x:c r="N43" s="81"/>
      <x:c r="O43" s="81"/>
      <x:c r="P43" s="81" t="str">
        <x:f>IF($AU$31=0,"",TEXT(INDEX($AA$7:$AA$405,$AU$31),"hh:mm")&amp;"–"&amp;TEXT(INDEX($AB$7:$AB$405,$AU$31),"hh:mm")&amp;CHAR(10)&amp;INDEX($Y$7:$Y$405,$AU$31)&amp;CHAR(10)&amp;INDEX($AC$7:$AC$405,$AU$31)&amp;CHAR(10)&amp;INDEX($AD$7:$AD$405,$AU$31)&amp;IF(INDEX($AE$7:$AE$405,$AU$31)="","","; "&amp;INDEX($AE$7:$AE$405,$AU$31))&amp;IF(INDEX($AF$7:$AF$405,$AU$31)="","",CHAR(10)&amp;INDEX($AF$7:$AF$405,$AU$31)))</x:f>
      </x:c>
      <x:c r="Q43" s="81"/>
      <x:c r="R43" s="81"/>
      <x:c r="S43" s="81" t="str">
        <x:f>IF($AV$31=0,"",TEXT(INDEX($AA$7:$AA$405,$AV$31),"hh:mm")&amp;"–"&amp;TEXT(INDEX($AB$7:$AB$405,$AV$31),"hh:mm")&amp;CHAR(10)&amp;INDEX($Y$7:$Y$405,$AV$31)&amp;CHAR(10)&amp;INDEX($AC$7:$AC$405,$AV$31)&amp;CHAR(10)&amp;INDEX($AD$7:$AD$405,$AV$31)&amp;IF(INDEX($AE$7:$AE$405,$AV$31)="","","; "&amp;INDEX($AE$7:$AE$405,$AV$31))&amp;IF(INDEX($AF$7:$AF$405,$AV$31)="","",CHAR(10)&amp;INDEX($AF$7:$AF$405,$AV$31)))</x:f>
      </x:c>
      <x:c r="T43" s="81"/>
      <x:c r="U43" s="81"/>
      <x:c r="W43" s="65"/>
      <x:c r="X43" s="65"/>
      <x:c r="Y43" s="65"/>
      <x:c r="Z43" s="69"/>
      <x:c r="AA43" s="70"/>
      <x:c r="AB43" s="70"/>
      <x:c r="AC43" s="65"/>
      <x:c r="AD43" s="65"/>
      <x:c r="AE43" s="65"/>
      <x:c r="AF43" s="65"/>
      <x:c r="AG43" s="65"/>
      <x:c r="AH43" s="65"/>
      <x:c r="AI43" s="72" t="str">
        <x:f>IF(W43="","",'Campaigns &amp; Budget'!$E$7&amp;IF('Campaigns &amp; Budget'!$F$7="","","; "&amp;'Campaigns &amp; Budget'!$F$7))</x:f>
      </x:c>
      <x:c r="AJ43" s="72" t="str">
        <x:f>IF(W43="","",IF(COUNTIFS($W$7:$W$405,W43)&gt;1,"Duplicate activation ID",IF(X43&lt;&gt;'Campaigns &amp; Budget'!$A$7,"Unknown campaign",IF(OR(ISBLANK(Z43),ISBLANK(AA43),ISBLANK(AB43),AD43=""),"Missing date / time / PIC",IF(AB43&lt;=AA43,"End must follow start",IF(OR(Z43&lt;'Campaigns &amp; Budget'!$C$7,Z43&gt;'Campaigns &amp; Budget'!$D$7),"Outside campaign dates",IF(AND(AG43&lt;&gt;"",COUNTIFS('Tasks &amp; Gantt'!$A$7:$A$155,AG43,'Tasks &amp; Gantt'!$B$7:$B$155,X43)&lt;&gt;1),"Task not in campaign","")))))))</x:f>
      </x:c>
      <x:c r="AL43" t="str">
        <x:f>IF(OR(W43="",AH43="Cancelled",ISBLANK(Z43),ISBLANK(AA43)),"",COUNTIFS($X$7:$X$405,X43,$Z$7:$Z$405,Z43,$AA$7:$AA$405,"&lt;"&amp;AA43,$AH$7:$AH$405,"&lt;&gt;Cancelled")+COUNTIFS($X$7:$X$405,X43,$Z$7:$Z$405,Z43,$AA$7:$AA$405,AA43,$W$7:$W$405,"&lt;="&amp;W43,$AH$7:$AH$405,"&lt;&gt;Cancelled"))</x:f>
      </x:c>
      <x:c r="AM43" t="n">
        <x:f>IF(OR(W43="",X43&lt;&gt;$R$4),-1,IF(AL43="",-1,Z43*1000+AL43))</x:f>
        <x:v>-1</x:v>
      </x:c>
      <x:c r="AP43" t="n">
        <x:f>IF(OR(A$53&lt;$D$4,A$53&gt;$K$4,A$53&lt;$D$5,A$53&gt;$K$5),0,IFERROR(MATCH(A$53*1000+($R$5+4),$AM$7:$AM$405,0),0))</x:f>
        <x:v>0</x:v>
      </x:c>
      <x:c r="AQ43" t="n">
        <x:f>IF(OR(D$53&lt;$D$4,D$53&gt;$K$4,D$53&lt;$D$5,D$53&gt;$K$5),0,IFERROR(MATCH(D$53*1000+($R$5+4),$AM$7:$AM$405,0),0))</x:f>
        <x:v>0</x:v>
      </x:c>
      <x:c r="AR43" t="n">
        <x:f>IF(OR(G$53&lt;$D$4,G$53&gt;$K$4,G$53&lt;$D$5,G$53&gt;$K$5),0,IFERROR(MATCH(G$53*1000+($R$5+4),$AM$7:$AM$405,0),0))</x:f>
        <x:v>0</x:v>
      </x:c>
      <x:c r="AS43" t="n">
        <x:f>IF(OR(J$53&lt;$D$4,J$53&gt;$K$4,J$53&lt;$D$5,J$53&gt;$K$5),0,IFERROR(MATCH(J$53*1000+($R$5+4),$AM$7:$AM$405,0),0))</x:f>
        <x:v>0</x:v>
      </x:c>
      <x:c r="AT43" t="n">
        <x:f>IF(OR(M$53&lt;$D$4,M$53&gt;$K$4,M$53&lt;$D$5,M$53&gt;$K$5),0,IFERROR(MATCH(M$53*1000+($R$5+4),$AM$7:$AM$405,0),0))</x:f>
        <x:v>0</x:v>
      </x:c>
      <x:c r="AU43" t="n">
        <x:f>IF(OR(P$53&lt;$D$4,P$53&gt;$K$4,P$53&lt;$D$5,P$53&gt;$K$5),0,IFERROR(MATCH(P$53*1000+($R$5+4),$AM$7:$AM$405,0),0))</x:f>
        <x:v>0</x:v>
      </x:c>
      <x:c r="AV43" t="n">
        <x:f>IF(OR(S$53&lt;$D$4,S$53&gt;$K$4,S$53&lt;$D$5,S$53&gt;$K$5),0,IFERROR(MATCH(S$53*1000+($R$5+4),$AM$7:$AM$405,0),0))</x:f>
        <x:v>0</x:v>
      </x:c>
    </x:row>
    <x:row r="44" ht="72" customHeight="1">
      <x:c r="A44" s="81" t="str">
        <x:f>IF($AP$32=0,"",TEXT(INDEX($AA$7:$AA$405,$AP$32),"hh:mm")&amp;"–"&amp;TEXT(INDEX($AB$7:$AB$405,$AP$32),"hh:mm")&amp;CHAR(10)&amp;INDEX($Y$7:$Y$405,$AP$32)&amp;CHAR(10)&amp;INDEX($AC$7:$AC$405,$AP$32)&amp;CHAR(10)&amp;INDEX($AD$7:$AD$405,$AP$32)&amp;IF(INDEX($AE$7:$AE$405,$AP$32)="","","; "&amp;INDEX($AE$7:$AE$405,$AP$32))&amp;IF(INDEX($AF$7:$AF$405,$AP$32)="","",CHAR(10)&amp;INDEX($AF$7:$AF$405,$AP$32)))</x:f>
      </x:c>
      <x:c r="B44" s="81"/>
      <x:c r="C44" s="81"/>
      <x:c r="D44" s="81" t="str">
        <x:f>IF($AQ$32=0,"",TEXT(INDEX($AA$7:$AA$405,$AQ$32),"hh:mm")&amp;"–"&amp;TEXT(INDEX($AB$7:$AB$405,$AQ$32),"hh:mm")&amp;CHAR(10)&amp;INDEX($Y$7:$Y$405,$AQ$32)&amp;CHAR(10)&amp;INDEX($AC$7:$AC$405,$AQ$32)&amp;CHAR(10)&amp;INDEX($AD$7:$AD$405,$AQ$32)&amp;IF(INDEX($AE$7:$AE$405,$AQ$32)="","","; "&amp;INDEX($AE$7:$AE$405,$AQ$32))&amp;IF(INDEX($AF$7:$AF$405,$AQ$32)="","",CHAR(10)&amp;INDEX($AF$7:$AF$405,$AQ$32)))</x:f>
      </x:c>
      <x:c r="E44" s="81"/>
      <x:c r="F44" s="81"/>
      <x:c r="G44" s="81" t="str">
        <x:f>IF($AR$32=0,"",TEXT(INDEX($AA$7:$AA$405,$AR$32),"hh:mm")&amp;"–"&amp;TEXT(INDEX($AB$7:$AB$405,$AR$32),"hh:mm")&amp;CHAR(10)&amp;INDEX($Y$7:$Y$405,$AR$32)&amp;CHAR(10)&amp;INDEX($AC$7:$AC$405,$AR$32)&amp;CHAR(10)&amp;INDEX($AD$7:$AD$405,$AR$32)&amp;IF(INDEX($AE$7:$AE$405,$AR$32)="","","; "&amp;INDEX($AE$7:$AE$405,$AR$32))&amp;IF(INDEX($AF$7:$AF$405,$AR$32)="","",CHAR(10)&amp;INDEX($AF$7:$AF$405,$AR$32)))</x:f>
      </x:c>
      <x:c r="H44" s="81"/>
      <x:c r="I44" s="81"/>
      <x:c r="J44" s="81" t="str">
        <x:f>IF($AS$32=0,"",TEXT(INDEX($AA$7:$AA$405,$AS$32),"hh:mm")&amp;"–"&amp;TEXT(INDEX($AB$7:$AB$405,$AS$32),"hh:mm")&amp;CHAR(10)&amp;INDEX($Y$7:$Y$405,$AS$32)&amp;CHAR(10)&amp;INDEX($AC$7:$AC$405,$AS$32)&amp;CHAR(10)&amp;INDEX($AD$7:$AD$405,$AS$32)&amp;IF(INDEX($AE$7:$AE$405,$AS$32)="","","; "&amp;INDEX($AE$7:$AE$405,$AS$32))&amp;IF(INDEX($AF$7:$AF$405,$AS$32)="","",CHAR(10)&amp;INDEX($AF$7:$AF$405,$AS$32)))</x:f>
      </x:c>
      <x:c r="K44" s="81"/>
      <x:c r="L44" s="81"/>
      <x:c r="M44" s="81" t="str">
        <x:f>IF($AT$32=0,"",TEXT(INDEX($AA$7:$AA$405,$AT$32),"hh:mm")&amp;"–"&amp;TEXT(INDEX($AB$7:$AB$405,$AT$32),"hh:mm")&amp;CHAR(10)&amp;INDEX($Y$7:$Y$405,$AT$32)&amp;CHAR(10)&amp;INDEX($AC$7:$AC$405,$AT$32)&amp;CHAR(10)&amp;INDEX($AD$7:$AD$405,$AT$32)&amp;IF(INDEX($AE$7:$AE$405,$AT$32)="","","; "&amp;INDEX($AE$7:$AE$405,$AT$32))&amp;IF(INDEX($AF$7:$AF$405,$AT$32)="","",CHAR(10)&amp;INDEX($AF$7:$AF$405,$AT$32)))</x:f>
      </x:c>
      <x:c r="N44" s="81"/>
      <x:c r="O44" s="81"/>
      <x:c r="P44" s="81" t="str">
        <x:f>IF($AU$32=0,"",TEXT(INDEX($AA$7:$AA$405,$AU$32),"hh:mm")&amp;"–"&amp;TEXT(INDEX($AB$7:$AB$405,$AU$32),"hh:mm")&amp;CHAR(10)&amp;INDEX($Y$7:$Y$405,$AU$32)&amp;CHAR(10)&amp;INDEX($AC$7:$AC$405,$AU$32)&amp;CHAR(10)&amp;INDEX($AD$7:$AD$405,$AU$32)&amp;IF(INDEX($AE$7:$AE$405,$AU$32)="","","; "&amp;INDEX($AE$7:$AE$405,$AU$32))&amp;IF(INDEX($AF$7:$AF$405,$AU$32)="","",CHAR(10)&amp;INDEX($AF$7:$AF$405,$AU$32)))</x:f>
      </x:c>
      <x:c r="Q44" s="81"/>
      <x:c r="R44" s="81"/>
      <x:c r="S44" s="81" t="str">
        <x:f>IF($AV$32=0,"",TEXT(INDEX($AA$7:$AA$405,$AV$32),"hh:mm")&amp;"–"&amp;TEXT(INDEX($AB$7:$AB$405,$AV$32),"hh:mm")&amp;CHAR(10)&amp;INDEX($Y$7:$Y$405,$AV$32)&amp;CHAR(10)&amp;INDEX($AC$7:$AC$405,$AV$32)&amp;CHAR(10)&amp;INDEX($AD$7:$AD$405,$AV$32)&amp;IF(INDEX($AE$7:$AE$405,$AV$32)="","","; "&amp;INDEX($AE$7:$AE$405,$AV$32))&amp;IF(INDEX($AF$7:$AF$405,$AV$32)="","",CHAR(10)&amp;INDEX($AF$7:$AF$405,$AV$32)))</x:f>
      </x:c>
      <x:c r="T44" s="81"/>
      <x:c r="U44" s="81"/>
      <x:c r="W44" s="65"/>
      <x:c r="X44" s="65"/>
      <x:c r="Y44" s="65"/>
      <x:c r="Z44" s="69"/>
      <x:c r="AA44" s="70"/>
      <x:c r="AB44" s="70"/>
      <x:c r="AC44" s="65"/>
      <x:c r="AD44" s="65"/>
      <x:c r="AE44" s="65"/>
      <x:c r="AF44" s="65"/>
      <x:c r="AG44" s="65"/>
      <x:c r="AH44" s="65"/>
      <x:c r="AI44" s="72" t="str">
        <x:f>IF(W44="","",'Campaigns &amp; Budget'!$E$7&amp;IF('Campaigns &amp; Budget'!$F$7="","","; "&amp;'Campaigns &amp; Budget'!$F$7))</x:f>
      </x:c>
      <x:c r="AJ44" s="72" t="str">
        <x:f>IF(W44="","",IF(COUNTIFS($W$7:$W$405,W44)&gt;1,"Duplicate activation ID",IF(X44&lt;&gt;'Campaigns &amp; Budget'!$A$7,"Unknown campaign",IF(OR(ISBLANK(Z44),ISBLANK(AA44),ISBLANK(AB44),AD44=""),"Missing date / time / PIC",IF(AB44&lt;=AA44,"End must follow start",IF(OR(Z44&lt;'Campaigns &amp; Budget'!$C$7,Z44&gt;'Campaigns &amp; Budget'!$D$7),"Outside campaign dates",IF(AND(AG44&lt;&gt;"",COUNTIFS('Tasks &amp; Gantt'!$A$7:$A$155,AG44,'Tasks &amp; Gantt'!$B$7:$B$155,X44)&lt;&gt;1),"Task not in campaign","")))))))</x:f>
      </x:c>
      <x:c r="AL44" t="str">
        <x:f>IF(OR(W44="",AH44="Cancelled",ISBLANK(Z44),ISBLANK(AA44)),"",COUNTIFS($X$7:$X$405,X44,$Z$7:$Z$405,Z44,$AA$7:$AA$405,"&lt;"&amp;AA44,$AH$7:$AH$405,"&lt;&gt;Cancelled")+COUNTIFS($X$7:$X$405,X44,$Z$7:$Z$405,Z44,$AA$7:$AA$405,AA44,$W$7:$W$405,"&lt;="&amp;W44,$AH$7:$AH$405,"&lt;&gt;Cancelled"))</x:f>
      </x:c>
      <x:c r="AM44" t="n">
        <x:f>IF(OR(W44="",X44&lt;&gt;$R$4),-1,IF(AL44="",-1,Z44*1000+AL44))</x:f>
        <x:v>-1</x:v>
      </x:c>
      <x:c r="AP44" t="n">
        <x:f>IF(OR(A$53&lt;$D$4,A$53&gt;$K$4,A$53&lt;$D$5,A$53&gt;$K$5),0,IFERROR(MATCH(A$53*1000+($R$5+5),$AM$7:$AM$405,0),0))</x:f>
        <x:v>0</x:v>
      </x:c>
      <x:c r="AQ44" t="n">
        <x:f>IF(OR(D$53&lt;$D$4,D$53&gt;$K$4,D$53&lt;$D$5,D$53&gt;$K$5),0,IFERROR(MATCH(D$53*1000+($R$5+5),$AM$7:$AM$405,0),0))</x:f>
        <x:v>0</x:v>
      </x:c>
      <x:c r="AR44" t="n">
        <x:f>IF(OR(G$53&lt;$D$4,G$53&gt;$K$4,G$53&lt;$D$5,G$53&gt;$K$5),0,IFERROR(MATCH(G$53*1000+($R$5+5),$AM$7:$AM$405,0),0))</x:f>
        <x:v>0</x:v>
      </x:c>
      <x:c r="AS44" t="n">
        <x:f>IF(OR(J$53&lt;$D$4,J$53&gt;$K$4,J$53&lt;$D$5,J$53&gt;$K$5),0,IFERROR(MATCH(J$53*1000+($R$5+5),$AM$7:$AM$405,0),0))</x:f>
        <x:v>0</x:v>
      </x:c>
      <x:c r="AT44" t="n">
        <x:f>IF(OR(M$53&lt;$D$4,M$53&gt;$K$4,M$53&lt;$D$5,M$53&gt;$K$5),0,IFERROR(MATCH(M$53*1000+($R$5+5),$AM$7:$AM$405,0),0))</x:f>
        <x:v>0</x:v>
      </x:c>
      <x:c r="AU44" t="n">
        <x:f>IF(OR(P$53&lt;$D$4,P$53&gt;$K$4,P$53&lt;$D$5,P$53&gt;$K$5),0,IFERROR(MATCH(P$53*1000+($R$5+5),$AM$7:$AM$405,0),0))</x:f>
        <x:v>0</x:v>
      </x:c>
      <x:c r="AV44" t="n">
        <x:f>IF(OR(S$53&lt;$D$4,S$53&gt;$K$4,S$53&lt;$D$5,S$53&gt;$K$5),0,IFERROR(MATCH(S$53*1000+($R$5+5),$AM$7:$AM$405,0),0))</x:f>
        <x:v>0</x:v>
      </x:c>
    </x:row>
    <x:row r="45" ht="72" customHeight="1">
      <x:c r="A45" s="81" t="str">
        <x:f>IF($AP$33=0,"",TEXT(INDEX($AA$7:$AA$405,$AP$33),"hh:mm")&amp;"–"&amp;TEXT(INDEX($AB$7:$AB$405,$AP$33),"hh:mm")&amp;CHAR(10)&amp;INDEX($Y$7:$Y$405,$AP$33)&amp;CHAR(10)&amp;INDEX($AC$7:$AC$405,$AP$33)&amp;CHAR(10)&amp;INDEX($AD$7:$AD$405,$AP$33)&amp;IF(INDEX($AE$7:$AE$405,$AP$33)="","","; "&amp;INDEX($AE$7:$AE$405,$AP$33))&amp;IF(INDEX($AF$7:$AF$405,$AP$33)="","",CHAR(10)&amp;INDEX($AF$7:$AF$405,$AP$33)))</x:f>
      </x:c>
      <x:c r="B45" s="81"/>
      <x:c r="C45" s="81"/>
      <x:c r="D45" s="81" t="str">
        <x:f>IF($AQ$33=0,"",TEXT(INDEX($AA$7:$AA$405,$AQ$33),"hh:mm")&amp;"–"&amp;TEXT(INDEX($AB$7:$AB$405,$AQ$33),"hh:mm")&amp;CHAR(10)&amp;INDEX($Y$7:$Y$405,$AQ$33)&amp;CHAR(10)&amp;INDEX($AC$7:$AC$405,$AQ$33)&amp;CHAR(10)&amp;INDEX($AD$7:$AD$405,$AQ$33)&amp;IF(INDEX($AE$7:$AE$405,$AQ$33)="","","; "&amp;INDEX($AE$7:$AE$405,$AQ$33))&amp;IF(INDEX($AF$7:$AF$405,$AQ$33)="","",CHAR(10)&amp;INDEX($AF$7:$AF$405,$AQ$33)))</x:f>
      </x:c>
      <x:c r="E45" s="81"/>
      <x:c r="F45" s="81"/>
      <x:c r="G45" s="81" t="str">
        <x:f>IF($AR$33=0,"",TEXT(INDEX($AA$7:$AA$405,$AR$33),"hh:mm")&amp;"–"&amp;TEXT(INDEX($AB$7:$AB$405,$AR$33),"hh:mm")&amp;CHAR(10)&amp;INDEX($Y$7:$Y$405,$AR$33)&amp;CHAR(10)&amp;INDEX($AC$7:$AC$405,$AR$33)&amp;CHAR(10)&amp;INDEX($AD$7:$AD$405,$AR$33)&amp;IF(INDEX($AE$7:$AE$405,$AR$33)="","","; "&amp;INDEX($AE$7:$AE$405,$AR$33))&amp;IF(INDEX($AF$7:$AF$405,$AR$33)="","",CHAR(10)&amp;INDEX($AF$7:$AF$405,$AR$33)))</x:f>
      </x:c>
      <x:c r="H45" s="81"/>
      <x:c r="I45" s="81"/>
      <x:c r="J45" s="81" t="str">
        <x:f>IF($AS$33=0,"",TEXT(INDEX($AA$7:$AA$405,$AS$33),"hh:mm")&amp;"–"&amp;TEXT(INDEX($AB$7:$AB$405,$AS$33),"hh:mm")&amp;CHAR(10)&amp;INDEX($Y$7:$Y$405,$AS$33)&amp;CHAR(10)&amp;INDEX($AC$7:$AC$405,$AS$33)&amp;CHAR(10)&amp;INDEX($AD$7:$AD$405,$AS$33)&amp;IF(INDEX($AE$7:$AE$405,$AS$33)="","","; "&amp;INDEX($AE$7:$AE$405,$AS$33))&amp;IF(INDEX($AF$7:$AF$405,$AS$33)="","",CHAR(10)&amp;INDEX($AF$7:$AF$405,$AS$33)))</x:f>
      </x:c>
      <x:c r="K45" s="81"/>
      <x:c r="L45" s="81"/>
      <x:c r="M45" s="81" t="str">
        <x:f>IF($AT$33=0,"",TEXT(INDEX($AA$7:$AA$405,$AT$33),"hh:mm")&amp;"–"&amp;TEXT(INDEX($AB$7:$AB$405,$AT$33),"hh:mm")&amp;CHAR(10)&amp;INDEX($Y$7:$Y$405,$AT$33)&amp;CHAR(10)&amp;INDEX($AC$7:$AC$405,$AT$33)&amp;CHAR(10)&amp;INDEX($AD$7:$AD$405,$AT$33)&amp;IF(INDEX($AE$7:$AE$405,$AT$33)="","","; "&amp;INDEX($AE$7:$AE$405,$AT$33))&amp;IF(INDEX($AF$7:$AF$405,$AT$33)="","",CHAR(10)&amp;INDEX($AF$7:$AF$405,$AT$33)))</x:f>
      </x:c>
      <x:c r="N45" s="81"/>
      <x:c r="O45" s="81"/>
      <x:c r="P45" s="81" t="str">
        <x:f>IF($AU$33=0,"",TEXT(INDEX($AA$7:$AA$405,$AU$33),"hh:mm")&amp;"–"&amp;TEXT(INDEX($AB$7:$AB$405,$AU$33),"hh:mm")&amp;CHAR(10)&amp;INDEX($Y$7:$Y$405,$AU$33)&amp;CHAR(10)&amp;INDEX($AC$7:$AC$405,$AU$33)&amp;CHAR(10)&amp;INDEX($AD$7:$AD$405,$AU$33)&amp;IF(INDEX($AE$7:$AE$405,$AU$33)="","","; "&amp;INDEX($AE$7:$AE$405,$AU$33))&amp;IF(INDEX($AF$7:$AF$405,$AU$33)="","",CHAR(10)&amp;INDEX($AF$7:$AF$405,$AU$33)))</x:f>
      </x:c>
      <x:c r="Q45" s="81"/>
      <x:c r="R45" s="81"/>
      <x:c r="S45" s="81" t="str">
        <x:f>IF($AV$33=0,"",TEXT(INDEX($AA$7:$AA$405,$AV$33),"hh:mm")&amp;"–"&amp;TEXT(INDEX($AB$7:$AB$405,$AV$33),"hh:mm")&amp;CHAR(10)&amp;INDEX($Y$7:$Y$405,$AV$33)&amp;CHAR(10)&amp;INDEX($AC$7:$AC$405,$AV$33)&amp;CHAR(10)&amp;INDEX($AD$7:$AD$405,$AV$33)&amp;IF(INDEX($AE$7:$AE$405,$AV$33)="","","; "&amp;INDEX($AE$7:$AE$405,$AV$33))&amp;IF(INDEX($AF$7:$AF$405,$AV$33)="","",CHAR(10)&amp;INDEX($AF$7:$AF$405,$AV$33)))</x:f>
      </x:c>
      <x:c r="T45" s="81"/>
      <x:c r="U45" s="81"/>
      <x:c r="W45" s="65"/>
      <x:c r="X45" s="65"/>
      <x:c r="Y45" s="65"/>
      <x:c r="Z45" s="69"/>
      <x:c r="AA45" s="70"/>
      <x:c r="AB45" s="70"/>
      <x:c r="AC45" s="65"/>
      <x:c r="AD45" s="65"/>
      <x:c r="AE45" s="65"/>
      <x:c r="AF45" s="65"/>
      <x:c r="AG45" s="65"/>
      <x:c r="AH45" s="65"/>
      <x:c r="AI45" s="72" t="str">
        <x:f>IF(W45="","",'Campaigns &amp; Budget'!$E$7&amp;IF('Campaigns &amp; Budget'!$F$7="","","; "&amp;'Campaigns &amp; Budget'!$F$7))</x:f>
      </x:c>
      <x:c r="AJ45" s="72" t="str">
        <x:f>IF(W45="","",IF(COUNTIFS($W$7:$W$405,W45)&gt;1,"Duplicate activation ID",IF(X45&lt;&gt;'Campaigns &amp; Budget'!$A$7,"Unknown campaign",IF(OR(ISBLANK(Z45),ISBLANK(AA45),ISBLANK(AB45),AD45=""),"Missing date / time / PIC",IF(AB45&lt;=AA45,"End must follow start",IF(OR(Z45&lt;'Campaigns &amp; Budget'!$C$7,Z45&gt;'Campaigns &amp; Budget'!$D$7),"Outside campaign dates",IF(AND(AG45&lt;&gt;"",COUNTIFS('Tasks &amp; Gantt'!$A$7:$A$155,AG45,'Tasks &amp; Gantt'!$B$7:$B$155,X45)&lt;&gt;1),"Task not in campaign","")))))))</x:f>
      </x:c>
      <x:c r="AL45" t="str">
        <x:f>IF(OR(W45="",AH45="Cancelled",ISBLANK(Z45),ISBLANK(AA45)),"",COUNTIFS($X$7:$X$405,X45,$Z$7:$Z$405,Z45,$AA$7:$AA$405,"&lt;"&amp;AA45,$AH$7:$AH$405,"&lt;&gt;Cancelled")+COUNTIFS($X$7:$X$405,X45,$Z$7:$Z$405,Z45,$AA$7:$AA$405,AA45,$W$7:$W$405,"&lt;="&amp;W45,$AH$7:$AH$405,"&lt;&gt;Cancelled"))</x:f>
      </x:c>
      <x:c r="AM45" t="n">
        <x:f>IF(OR(W45="",X45&lt;&gt;$R$4),-1,IF(AL45="",-1,Z45*1000+AL45))</x:f>
        <x:v>-1</x:v>
      </x:c>
      <x:c r="AP45" t="n">
        <x:f>IF(OR(A$53&lt;$D$4,A$53&gt;$K$4,A$53&lt;$D$5,A$53&gt;$K$5),0,IFERROR(MATCH(A$53*1000+($R$5+6),$AM$7:$AM$405,0),0))</x:f>
        <x:v>0</x:v>
      </x:c>
      <x:c r="AQ45" t="n">
        <x:f>IF(OR(D$53&lt;$D$4,D$53&gt;$K$4,D$53&lt;$D$5,D$53&gt;$K$5),0,IFERROR(MATCH(D$53*1000+($R$5+6),$AM$7:$AM$405,0),0))</x:f>
        <x:v>0</x:v>
      </x:c>
      <x:c r="AR45" t="n">
        <x:f>IF(OR(G$53&lt;$D$4,G$53&gt;$K$4,G$53&lt;$D$5,G$53&gt;$K$5),0,IFERROR(MATCH(G$53*1000+($R$5+6),$AM$7:$AM$405,0),0))</x:f>
        <x:v>0</x:v>
      </x:c>
      <x:c r="AS45" t="n">
        <x:f>IF(OR(J$53&lt;$D$4,J$53&gt;$K$4,J$53&lt;$D$5,J$53&gt;$K$5),0,IFERROR(MATCH(J$53*1000+($R$5+6),$AM$7:$AM$405,0),0))</x:f>
        <x:v>0</x:v>
      </x:c>
      <x:c r="AT45" t="n">
        <x:f>IF(OR(M$53&lt;$D$4,M$53&gt;$K$4,M$53&lt;$D$5,M$53&gt;$K$5),0,IFERROR(MATCH(M$53*1000+($R$5+6),$AM$7:$AM$405,0),0))</x:f>
        <x:v>0</x:v>
      </x:c>
      <x:c r="AU45" t="n">
        <x:f>IF(OR(P$53&lt;$D$4,P$53&gt;$K$4,P$53&lt;$D$5,P$53&gt;$K$5),0,IFERROR(MATCH(P$53*1000+($R$5+6),$AM$7:$AM$405,0),0))</x:f>
        <x:v>0</x:v>
      </x:c>
      <x:c r="AV45" t="n">
        <x:f>IF(OR(S$53&lt;$D$4,S$53&gt;$K$4,S$53&lt;$D$5,S$53&gt;$K$5),0,IFERROR(MATCH(S$53*1000+($R$5+6),$AM$7:$AM$405,0),0))</x:f>
        <x:v>0</x:v>
      </x:c>
    </x:row>
    <x:row r="46" ht="72" customHeight="1">
      <x:c r="A46" s="81" t="str">
        <x:f>IF($AP$34=0,"",TEXT(INDEX($AA$7:$AA$405,$AP$34),"hh:mm")&amp;"–"&amp;TEXT(INDEX($AB$7:$AB$405,$AP$34),"hh:mm")&amp;CHAR(10)&amp;INDEX($Y$7:$Y$405,$AP$34)&amp;CHAR(10)&amp;INDEX($AC$7:$AC$405,$AP$34)&amp;CHAR(10)&amp;INDEX($AD$7:$AD$405,$AP$34)&amp;IF(INDEX($AE$7:$AE$405,$AP$34)="","","; "&amp;INDEX($AE$7:$AE$405,$AP$34))&amp;IF(INDEX($AF$7:$AF$405,$AP$34)="","",CHAR(10)&amp;INDEX($AF$7:$AF$405,$AP$34)))</x:f>
      </x:c>
      <x:c r="B46" s="81"/>
      <x:c r="C46" s="81"/>
      <x:c r="D46" s="81" t="str">
        <x:f>IF($AQ$34=0,"",TEXT(INDEX($AA$7:$AA$405,$AQ$34),"hh:mm")&amp;"–"&amp;TEXT(INDEX($AB$7:$AB$405,$AQ$34),"hh:mm")&amp;CHAR(10)&amp;INDEX($Y$7:$Y$405,$AQ$34)&amp;CHAR(10)&amp;INDEX($AC$7:$AC$405,$AQ$34)&amp;CHAR(10)&amp;INDEX($AD$7:$AD$405,$AQ$34)&amp;IF(INDEX($AE$7:$AE$405,$AQ$34)="","","; "&amp;INDEX($AE$7:$AE$405,$AQ$34))&amp;IF(INDEX($AF$7:$AF$405,$AQ$34)="","",CHAR(10)&amp;INDEX($AF$7:$AF$405,$AQ$34)))</x:f>
      </x:c>
      <x:c r="E46" s="81"/>
      <x:c r="F46" s="81"/>
      <x:c r="G46" s="81" t="str">
        <x:f>IF($AR$34=0,"",TEXT(INDEX($AA$7:$AA$405,$AR$34),"hh:mm")&amp;"–"&amp;TEXT(INDEX($AB$7:$AB$405,$AR$34),"hh:mm")&amp;CHAR(10)&amp;INDEX($Y$7:$Y$405,$AR$34)&amp;CHAR(10)&amp;INDEX($AC$7:$AC$405,$AR$34)&amp;CHAR(10)&amp;INDEX($AD$7:$AD$405,$AR$34)&amp;IF(INDEX($AE$7:$AE$405,$AR$34)="","","; "&amp;INDEX($AE$7:$AE$405,$AR$34))&amp;IF(INDEX($AF$7:$AF$405,$AR$34)="","",CHAR(10)&amp;INDEX($AF$7:$AF$405,$AR$34)))</x:f>
      </x:c>
      <x:c r="H46" s="81"/>
      <x:c r="I46" s="81"/>
      <x:c r="J46" s="81" t="str">
        <x:f>IF($AS$34=0,"",TEXT(INDEX($AA$7:$AA$405,$AS$34),"hh:mm")&amp;"–"&amp;TEXT(INDEX($AB$7:$AB$405,$AS$34),"hh:mm")&amp;CHAR(10)&amp;INDEX($Y$7:$Y$405,$AS$34)&amp;CHAR(10)&amp;INDEX($AC$7:$AC$405,$AS$34)&amp;CHAR(10)&amp;INDEX($AD$7:$AD$405,$AS$34)&amp;IF(INDEX($AE$7:$AE$405,$AS$34)="","","; "&amp;INDEX($AE$7:$AE$405,$AS$34))&amp;IF(INDEX($AF$7:$AF$405,$AS$34)="","",CHAR(10)&amp;INDEX($AF$7:$AF$405,$AS$34)))</x:f>
      </x:c>
      <x:c r="K46" s="81"/>
      <x:c r="L46" s="81"/>
      <x:c r="M46" s="81" t="str">
        <x:f>IF($AT$34=0,"",TEXT(INDEX($AA$7:$AA$405,$AT$34),"hh:mm")&amp;"–"&amp;TEXT(INDEX($AB$7:$AB$405,$AT$34),"hh:mm")&amp;CHAR(10)&amp;INDEX($Y$7:$Y$405,$AT$34)&amp;CHAR(10)&amp;INDEX($AC$7:$AC$405,$AT$34)&amp;CHAR(10)&amp;INDEX($AD$7:$AD$405,$AT$34)&amp;IF(INDEX($AE$7:$AE$405,$AT$34)="","","; "&amp;INDEX($AE$7:$AE$405,$AT$34))&amp;IF(INDEX($AF$7:$AF$405,$AT$34)="","",CHAR(10)&amp;INDEX($AF$7:$AF$405,$AT$34)))</x:f>
      </x:c>
      <x:c r="N46" s="81"/>
      <x:c r="O46" s="81"/>
      <x:c r="P46" s="81" t="str">
        <x:f>IF($AU$34=0,"",TEXT(INDEX($AA$7:$AA$405,$AU$34),"hh:mm")&amp;"–"&amp;TEXT(INDEX($AB$7:$AB$405,$AU$34),"hh:mm")&amp;CHAR(10)&amp;INDEX($Y$7:$Y$405,$AU$34)&amp;CHAR(10)&amp;INDEX($AC$7:$AC$405,$AU$34)&amp;CHAR(10)&amp;INDEX($AD$7:$AD$405,$AU$34)&amp;IF(INDEX($AE$7:$AE$405,$AU$34)="","","; "&amp;INDEX($AE$7:$AE$405,$AU$34))&amp;IF(INDEX($AF$7:$AF$405,$AU$34)="","",CHAR(10)&amp;INDEX($AF$7:$AF$405,$AU$34)))</x:f>
      </x:c>
      <x:c r="Q46" s="81"/>
      <x:c r="R46" s="81"/>
      <x:c r="S46" s="81" t="str">
        <x:f>IF($AV$34=0,"",TEXT(INDEX($AA$7:$AA$405,$AV$34),"hh:mm")&amp;"–"&amp;TEXT(INDEX($AB$7:$AB$405,$AV$34),"hh:mm")&amp;CHAR(10)&amp;INDEX($Y$7:$Y$405,$AV$34)&amp;CHAR(10)&amp;INDEX($AC$7:$AC$405,$AV$34)&amp;CHAR(10)&amp;INDEX($AD$7:$AD$405,$AV$34)&amp;IF(INDEX($AE$7:$AE$405,$AV$34)="","","; "&amp;INDEX($AE$7:$AE$405,$AV$34))&amp;IF(INDEX($AF$7:$AF$405,$AV$34)="","",CHAR(10)&amp;INDEX($AF$7:$AF$405,$AV$34)))</x:f>
      </x:c>
      <x:c r="T46" s="81"/>
      <x:c r="U46" s="81"/>
      <x:c r="W46" s="65"/>
      <x:c r="X46" s="65"/>
      <x:c r="Y46" s="65"/>
      <x:c r="Z46" s="69"/>
      <x:c r="AA46" s="70"/>
      <x:c r="AB46" s="70"/>
      <x:c r="AC46" s="65"/>
      <x:c r="AD46" s="65"/>
      <x:c r="AE46" s="65"/>
      <x:c r="AF46" s="65"/>
      <x:c r="AG46" s="65"/>
      <x:c r="AH46" s="65"/>
      <x:c r="AI46" s="72" t="str">
        <x:f>IF(W46="","",'Campaigns &amp; Budget'!$E$7&amp;IF('Campaigns &amp; Budget'!$F$7="","","; "&amp;'Campaigns &amp; Budget'!$F$7))</x:f>
      </x:c>
      <x:c r="AJ46" s="72" t="str">
        <x:f>IF(W46="","",IF(COUNTIFS($W$7:$W$405,W46)&gt;1,"Duplicate activation ID",IF(X46&lt;&gt;'Campaigns &amp; Budget'!$A$7,"Unknown campaign",IF(OR(ISBLANK(Z46),ISBLANK(AA46),ISBLANK(AB46),AD46=""),"Missing date / time / PIC",IF(AB46&lt;=AA46,"End must follow start",IF(OR(Z46&lt;'Campaigns &amp; Budget'!$C$7,Z46&gt;'Campaigns &amp; Budget'!$D$7),"Outside campaign dates",IF(AND(AG46&lt;&gt;"",COUNTIFS('Tasks &amp; Gantt'!$A$7:$A$155,AG46,'Tasks &amp; Gantt'!$B$7:$B$155,X46)&lt;&gt;1),"Task not in campaign","")))))))</x:f>
      </x:c>
      <x:c r="AL46" t="str">
        <x:f>IF(OR(W46="",AH46="Cancelled",ISBLANK(Z46),ISBLANK(AA46)),"",COUNTIFS($X$7:$X$405,X46,$Z$7:$Z$405,Z46,$AA$7:$AA$405,"&lt;"&amp;AA46,$AH$7:$AH$405,"&lt;&gt;Cancelled")+COUNTIFS($X$7:$X$405,X46,$Z$7:$Z$405,Z46,$AA$7:$AA$405,AA46,$W$7:$W$405,"&lt;="&amp;W46,$AH$7:$AH$405,"&lt;&gt;Cancelled"))</x:f>
      </x:c>
      <x:c r="AM46" t="n">
        <x:f>IF(OR(W46="",X46&lt;&gt;$R$4),-1,IF(AL46="",-1,Z46*1000+AL46))</x:f>
        <x:v>-1</x:v>
      </x:c>
      <x:c r="AP46" t="n">
        <x:f>IF(OR(A$53&lt;$D$4,A$53&gt;$K$4,A$53&lt;$D$5,A$53&gt;$K$5),0,IFERROR(MATCH(A$53*1000+($R$5+7),$AM$7:$AM$405,0),0))</x:f>
        <x:v>0</x:v>
      </x:c>
      <x:c r="AQ46" t="n">
        <x:f>IF(OR(D$53&lt;$D$4,D$53&gt;$K$4,D$53&lt;$D$5,D$53&gt;$K$5),0,IFERROR(MATCH(D$53*1000+($R$5+7),$AM$7:$AM$405,0),0))</x:f>
        <x:v>0</x:v>
      </x:c>
      <x:c r="AR46" t="n">
        <x:f>IF(OR(G$53&lt;$D$4,G$53&gt;$K$4,G$53&lt;$D$5,G$53&gt;$K$5),0,IFERROR(MATCH(G$53*1000+($R$5+7),$AM$7:$AM$405,0),0))</x:f>
        <x:v>0</x:v>
      </x:c>
      <x:c r="AS46" t="n">
        <x:f>IF(OR(J$53&lt;$D$4,J$53&gt;$K$4,J$53&lt;$D$5,J$53&gt;$K$5),0,IFERROR(MATCH(J$53*1000+($R$5+7),$AM$7:$AM$405,0),0))</x:f>
        <x:v>0</x:v>
      </x:c>
      <x:c r="AT46" t="n">
        <x:f>IF(OR(M$53&lt;$D$4,M$53&gt;$K$4,M$53&lt;$D$5,M$53&gt;$K$5),0,IFERROR(MATCH(M$53*1000+($R$5+7),$AM$7:$AM$405,0),0))</x:f>
        <x:v>0</x:v>
      </x:c>
      <x:c r="AU46" t="n">
        <x:f>IF(OR(P$53&lt;$D$4,P$53&gt;$K$4,P$53&lt;$D$5,P$53&gt;$K$5),0,IFERROR(MATCH(P$53*1000+($R$5+7),$AM$7:$AM$405,0),0))</x:f>
        <x:v>0</x:v>
      </x:c>
      <x:c r="AV46" t="n">
        <x:f>IF(OR(S$53&lt;$D$4,S$53&gt;$K$4,S$53&lt;$D$5,S$53&gt;$K$5),0,IFERROR(MATCH(S$53*1000+($R$5+7),$AM$7:$AM$405,0),0))</x:f>
        <x:v>0</x:v>
      </x:c>
    </x:row>
    <x:row r="47" ht="72" customHeight="1">
      <x:c r="A47" s="81" t="str">
        <x:f>IF($AP$35=0,"",TEXT(INDEX($AA$7:$AA$405,$AP$35),"hh:mm")&amp;"–"&amp;TEXT(INDEX($AB$7:$AB$405,$AP$35),"hh:mm")&amp;CHAR(10)&amp;INDEX($Y$7:$Y$405,$AP$35)&amp;CHAR(10)&amp;INDEX($AC$7:$AC$405,$AP$35)&amp;CHAR(10)&amp;INDEX($AD$7:$AD$405,$AP$35)&amp;IF(INDEX($AE$7:$AE$405,$AP$35)="","","; "&amp;INDEX($AE$7:$AE$405,$AP$35))&amp;IF(INDEX($AF$7:$AF$405,$AP$35)="","",CHAR(10)&amp;INDEX($AF$7:$AF$405,$AP$35)))</x:f>
      </x:c>
      <x:c r="B47" s="81"/>
      <x:c r="C47" s="81"/>
      <x:c r="D47" s="81" t="str">
        <x:f>IF($AQ$35=0,"",TEXT(INDEX($AA$7:$AA$405,$AQ$35),"hh:mm")&amp;"–"&amp;TEXT(INDEX($AB$7:$AB$405,$AQ$35),"hh:mm")&amp;CHAR(10)&amp;INDEX($Y$7:$Y$405,$AQ$35)&amp;CHAR(10)&amp;INDEX($AC$7:$AC$405,$AQ$35)&amp;CHAR(10)&amp;INDEX($AD$7:$AD$405,$AQ$35)&amp;IF(INDEX($AE$7:$AE$405,$AQ$35)="","","; "&amp;INDEX($AE$7:$AE$405,$AQ$35))&amp;IF(INDEX($AF$7:$AF$405,$AQ$35)="","",CHAR(10)&amp;INDEX($AF$7:$AF$405,$AQ$35)))</x:f>
      </x:c>
      <x:c r="E47" s="81"/>
      <x:c r="F47" s="81"/>
      <x:c r="G47" s="81" t="str">
        <x:f>IF($AR$35=0,"",TEXT(INDEX($AA$7:$AA$405,$AR$35),"hh:mm")&amp;"–"&amp;TEXT(INDEX($AB$7:$AB$405,$AR$35),"hh:mm")&amp;CHAR(10)&amp;INDEX($Y$7:$Y$405,$AR$35)&amp;CHAR(10)&amp;INDEX($AC$7:$AC$405,$AR$35)&amp;CHAR(10)&amp;INDEX($AD$7:$AD$405,$AR$35)&amp;IF(INDEX($AE$7:$AE$405,$AR$35)="","","; "&amp;INDEX($AE$7:$AE$405,$AR$35))&amp;IF(INDEX($AF$7:$AF$405,$AR$35)="","",CHAR(10)&amp;INDEX($AF$7:$AF$405,$AR$35)))</x:f>
      </x:c>
      <x:c r="H47" s="81"/>
      <x:c r="I47" s="81"/>
      <x:c r="J47" s="81" t="str">
        <x:f>IF($AS$35=0,"",TEXT(INDEX($AA$7:$AA$405,$AS$35),"hh:mm")&amp;"–"&amp;TEXT(INDEX($AB$7:$AB$405,$AS$35),"hh:mm")&amp;CHAR(10)&amp;INDEX($Y$7:$Y$405,$AS$35)&amp;CHAR(10)&amp;INDEX($AC$7:$AC$405,$AS$35)&amp;CHAR(10)&amp;INDEX($AD$7:$AD$405,$AS$35)&amp;IF(INDEX($AE$7:$AE$405,$AS$35)="","","; "&amp;INDEX($AE$7:$AE$405,$AS$35))&amp;IF(INDEX($AF$7:$AF$405,$AS$35)="","",CHAR(10)&amp;INDEX($AF$7:$AF$405,$AS$35)))</x:f>
      </x:c>
      <x:c r="K47" s="81"/>
      <x:c r="L47" s="81"/>
      <x:c r="M47" s="81" t="str">
        <x:f>IF($AT$35=0,"",TEXT(INDEX($AA$7:$AA$405,$AT$35),"hh:mm")&amp;"–"&amp;TEXT(INDEX($AB$7:$AB$405,$AT$35),"hh:mm")&amp;CHAR(10)&amp;INDEX($Y$7:$Y$405,$AT$35)&amp;CHAR(10)&amp;INDEX($AC$7:$AC$405,$AT$35)&amp;CHAR(10)&amp;INDEX($AD$7:$AD$405,$AT$35)&amp;IF(INDEX($AE$7:$AE$405,$AT$35)="","","; "&amp;INDEX($AE$7:$AE$405,$AT$35))&amp;IF(INDEX($AF$7:$AF$405,$AT$35)="","",CHAR(10)&amp;INDEX($AF$7:$AF$405,$AT$35)))</x:f>
      </x:c>
      <x:c r="N47" s="81"/>
      <x:c r="O47" s="81"/>
      <x:c r="P47" s="81" t="str">
        <x:f>IF($AU$35=0,"",TEXT(INDEX($AA$7:$AA$405,$AU$35),"hh:mm")&amp;"–"&amp;TEXT(INDEX($AB$7:$AB$405,$AU$35),"hh:mm")&amp;CHAR(10)&amp;INDEX($Y$7:$Y$405,$AU$35)&amp;CHAR(10)&amp;INDEX($AC$7:$AC$405,$AU$35)&amp;CHAR(10)&amp;INDEX($AD$7:$AD$405,$AU$35)&amp;IF(INDEX($AE$7:$AE$405,$AU$35)="","","; "&amp;INDEX($AE$7:$AE$405,$AU$35))&amp;IF(INDEX($AF$7:$AF$405,$AU$35)="","",CHAR(10)&amp;INDEX($AF$7:$AF$405,$AU$35)))</x:f>
      </x:c>
      <x:c r="Q47" s="81"/>
      <x:c r="R47" s="81"/>
      <x:c r="S47" s="81" t="str">
        <x:f>IF($AV$35=0,"",TEXT(INDEX($AA$7:$AA$405,$AV$35),"hh:mm")&amp;"–"&amp;TEXT(INDEX($AB$7:$AB$405,$AV$35),"hh:mm")&amp;CHAR(10)&amp;INDEX($Y$7:$Y$405,$AV$35)&amp;CHAR(10)&amp;INDEX($AC$7:$AC$405,$AV$35)&amp;CHAR(10)&amp;INDEX($AD$7:$AD$405,$AV$35)&amp;IF(INDEX($AE$7:$AE$405,$AV$35)="","","; "&amp;INDEX($AE$7:$AE$405,$AV$35))&amp;IF(INDEX($AF$7:$AF$405,$AV$35)="","",CHAR(10)&amp;INDEX($AF$7:$AF$405,$AV$35)))</x:f>
      </x:c>
      <x:c r="T47" s="81"/>
      <x:c r="U47" s="81"/>
      <x:c r="W47" s="65"/>
      <x:c r="X47" s="65"/>
      <x:c r="Y47" s="65"/>
      <x:c r="Z47" s="69"/>
      <x:c r="AA47" s="70"/>
      <x:c r="AB47" s="70"/>
      <x:c r="AC47" s="65"/>
      <x:c r="AD47" s="65"/>
      <x:c r="AE47" s="65"/>
      <x:c r="AF47" s="65"/>
      <x:c r="AG47" s="65"/>
      <x:c r="AH47" s="65"/>
      <x:c r="AI47" s="72" t="str">
        <x:f>IF(W47="","",'Campaigns &amp; Budget'!$E$7&amp;IF('Campaigns &amp; Budget'!$F$7="","","; "&amp;'Campaigns &amp; Budget'!$F$7))</x:f>
      </x:c>
      <x:c r="AJ47" s="72" t="str">
        <x:f>IF(W47="","",IF(COUNTIFS($W$7:$W$405,W47)&gt;1,"Duplicate activation ID",IF(X47&lt;&gt;'Campaigns &amp; Budget'!$A$7,"Unknown campaign",IF(OR(ISBLANK(Z47),ISBLANK(AA47),ISBLANK(AB47),AD47=""),"Missing date / time / PIC",IF(AB47&lt;=AA47,"End must follow start",IF(OR(Z47&lt;'Campaigns &amp; Budget'!$C$7,Z47&gt;'Campaigns &amp; Budget'!$D$7),"Outside campaign dates",IF(AND(AG47&lt;&gt;"",COUNTIFS('Tasks &amp; Gantt'!$A$7:$A$155,AG47,'Tasks &amp; Gantt'!$B$7:$B$155,X47)&lt;&gt;1),"Task not in campaign","")))))))</x:f>
      </x:c>
      <x:c r="AL47" t="str">
        <x:f>IF(OR(W47="",AH47="Cancelled",ISBLANK(Z47),ISBLANK(AA47)),"",COUNTIFS($X$7:$X$405,X47,$Z$7:$Z$405,Z47,$AA$7:$AA$405,"&lt;"&amp;AA47,$AH$7:$AH$405,"&lt;&gt;Cancelled")+COUNTIFS($X$7:$X$405,X47,$Z$7:$Z$405,Z47,$AA$7:$AA$405,AA47,$W$7:$W$405,"&lt;="&amp;W47,$AH$7:$AH$405,"&lt;&gt;Cancelled"))</x:f>
      </x:c>
      <x:c r="AM47" t="n">
        <x:f>IF(OR(W47="",X47&lt;&gt;$R$4),-1,IF(AL47="",-1,Z47*1000+AL47))</x:f>
        <x:v>-1</x:v>
      </x:c>
      <x:c r="AP47" t="n">
        <x:f>IF(OR(A$64&lt;$D$4,A$64&gt;$K$4,A$64&lt;$D$5,A$64&gt;$K$5),0,IFERROR(MATCH(A$64*1000+($R$5+0),$AM$7:$AM$405,0),0))</x:f>
        <x:v>0</x:v>
      </x:c>
      <x:c r="AQ47" t="n">
        <x:f>IF(OR(D$64&lt;$D$4,D$64&gt;$K$4,D$64&lt;$D$5,D$64&gt;$K$5),0,IFERROR(MATCH(D$64*1000+($R$5+0),$AM$7:$AM$405,0),0))</x:f>
        <x:v>0</x:v>
      </x:c>
      <x:c r="AR47" t="n">
        <x:f>IF(OR(G$64&lt;$D$4,G$64&gt;$K$4,G$64&lt;$D$5,G$64&gt;$K$5),0,IFERROR(MATCH(G$64*1000+($R$5+0),$AM$7:$AM$405,0),0))</x:f>
        <x:v>0</x:v>
      </x:c>
      <x:c r="AS47" t="n">
        <x:f>IF(OR(J$64&lt;$D$4,J$64&gt;$K$4,J$64&lt;$D$5,J$64&gt;$K$5),0,IFERROR(MATCH(J$64*1000+($R$5+0),$AM$7:$AM$405,0),0))</x:f>
        <x:v>0</x:v>
      </x:c>
      <x:c r="AT47" t="n">
        <x:f>IF(OR(M$64&lt;$D$4,M$64&gt;$K$4,M$64&lt;$D$5,M$64&gt;$K$5),0,IFERROR(MATCH(M$64*1000+($R$5+0),$AM$7:$AM$405,0),0))</x:f>
        <x:v>0</x:v>
      </x:c>
      <x:c r="AU47" t="n">
        <x:f>IF(OR(P$64&lt;$D$4,P$64&gt;$K$4,P$64&lt;$D$5,P$64&gt;$K$5),0,IFERROR(MATCH(P$64*1000+($R$5+0),$AM$7:$AM$405,0),0))</x:f>
        <x:v>0</x:v>
      </x:c>
      <x:c r="AV47" t="n">
        <x:f>IF(OR(S$64&lt;$D$4,S$64&gt;$K$4,S$64&lt;$D$5,S$64&gt;$K$5),0,IFERROR(MATCH(S$64*1000+($R$5+0),$AM$7:$AM$405,0),0))</x:f>
        <x:v>0</x:v>
      </x:c>
    </x:row>
    <x:row r="48" ht="72" customHeight="1">
      <x:c r="A48" s="81" t="str">
        <x:f>IF($AP$36=0,"",TEXT(INDEX($AA$7:$AA$405,$AP$36),"hh:mm")&amp;"–"&amp;TEXT(INDEX($AB$7:$AB$405,$AP$36),"hh:mm")&amp;CHAR(10)&amp;INDEX($Y$7:$Y$405,$AP$36)&amp;CHAR(10)&amp;INDEX($AC$7:$AC$405,$AP$36)&amp;CHAR(10)&amp;INDEX($AD$7:$AD$405,$AP$36)&amp;IF(INDEX($AE$7:$AE$405,$AP$36)="","","; "&amp;INDEX($AE$7:$AE$405,$AP$36))&amp;IF(INDEX($AF$7:$AF$405,$AP$36)="","",CHAR(10)&amp;INDEX($AF$7:$AF$405,$AP$36)))</x:f>
      </x:c>
      <x:c r="B48" s="81"/>
      <x:c r="C48" s="81"/>
      <x:c r="D48" s="81" t="str">
        <x:f>IF($AQ$36=0,"",TEXT(INDEX($AA$7:$AA$405,$AQ$36),"hh:mm")&amp;"–"&amp;TEXT(INDEX($AB$7:$AB$405,$AQ$36),"hh:mm")&amp;CHAR(10)&amp;INDEX($Y$7:$Y$405,$AQ$36)&amp;CHAR(10)&amp;INDEX($AC$7:$AC$405,$AQ$36)&amp;CHAR(10)&amp;INDEX($AD$7:$AD$405,$AQ$36)&amp;IF(INDEX($AE$7:$AE$405,$AQ$36)="","","; "&amp;INDEX($AE$7:$AE$405,$AQ$36))&amp;IF(INDEX($AF$7:$AF$405,$AQ$36)="","",CHAR(10)&amp;INDEX($AF$7:$AF$405,$AQ$36)))</x:f>
      </x:c>
      <x:c r="E48" s="81"/>
      <x:c r="F48" s="81"/>
      <x:c r="G48" s="81" t="str">
        <x:f>IF($AR$36=0,"",TEXT(INDEX($AA$7:$AA$405,$AR$36),"hh:mm")&amp;"–"&amp;TEXT(INDEX($AB$7:$AB$405,$AR$36),"hh:mm")&amp;CHAR(10)&amp;INDEX($Y$7:$Y$405,$AR$36)&amp;CHAR(10)&amp;INDEX($AC$7:$AC$405,$AR$36)&amp;CHAR(10)&amp;INDEX($AD$7:$AD$405,$AR$36)&amp;IF(INDEX($AE$7:$AE$405,$AR$36)="","","; "&amp;INDEX($AE$7:$AE$405,$AR$36))&amp;IF(INDEX($AF$7:$AF$405,$AR$36)="","",CHAR(10)&amp;INDEX($AF$7:$AF$405,$AR$36)))</x:f>
      </x:c>
      <x:c r="H48" s="81"/>
      <x:c r="I48" s="81"/>
      <x:c r="J48" s="81" t="str">
        <x:f>IF($AS$36=0,"",TEXT(INDEX($AA$7:$AA$405,$AS$36),"hh:mm")&amp;"–"&amp;TEXT(INDEX($AB$7:$AB$405,$AS$36),"hh:mm")&amp;CHAR(10)&amp;INDEX($Y$7:$Y$405,$AS$36)&amp;CHAR(10)&amp;INDEX($AC$7:$AC$405,$AS$36)&amp;CHAR(10)&amp;INDEX($AD$7:$AD$405,$AS$36)&amp;IF(INDEX($AE$7:$AE$405,$AS$36)="","","; "&amp;INDEX($AE$7:$AE$405,$AS$36))&amp;IF(INDEX($AF$7:$AF$405,$AS$36)="","",CHAR(10)&amp;INDEX($AF$7:$AF$405,$AS$36)))</x:f>
      </x:c>
      <x:c r="K48" s="81"/>
      <x:c r="L48" s="81"/>
      <x:c r="M48" s="81" t="str">
        <x:f>IF($AT$36=0,"",TEXT(INDEX($AA$7:$AA$405,$AT$36),"hh:mm")&amp;"–"&amp;TEXT(INDEX($AB$7:$AB$405,$AT$36),"hh:mm")&amp;CHAR(10)&amp;INDEX($Y$7:$Y$405,$AT$36)&amp;CHAR(10)&amp;INDEX($AC$7:$AC$405,$AT$36)&amp;CHAR(10)&amp;INDEX($AD$7:$AD$405,$AT$36)&amp;IF(INDEX($AE$7:$AE$405,$AT$36)="","","; "&amp;INDEX($AE$7:$AE$405,$AT$36))&amp;IF(INDEX($AF$7:$AF$405,$AT$36)="","",CHAR(10)&amp;INDEX($AF$7:$AF$405,$AT$36)))</x:f>
      </x:c>
      <x:c r="N48" s="81"/>
      <x:c r="O48" s="81"/>
      <x:c r="P48" s="81" t="str">
        <x:f>IF($AU$36=0,"",TEXT(INDEX($AA$7:$AA$405,$AU$36),"hh:mm")&amp;"–"&amp;TEXT(INDEX($AB$7:$AB$405,$AU$36),"hh:mm")&amp;CHAR(10)&amp;INDEX($Y$7:$Y$405,$AU$36)&amp;CHAR(10)&amp;INDEX($AC$7:$AC$405,$AU$36)&amp;CHAR(10)&amp;INDEX($AD$7:$AD$405,$AU$36)&amp;IF(INDEX($AE$7:$AE$405,$AU$36)="","","; "&amp;INDEX($AE$7:$AE$405,$AU$36))&amp;IF(INDEX($AF$7:$AF$405,$AU$36)="","",CHAR(10)&amp;INDEX($AF$7:$AF$405,$AU$36)))</x:f>
      </x:c>
      <x:c r="Q48" s="81"/>
      <x:c r="R48" s="81"/>
      <x:c r="S48" s="81" t="str">
        <x:f>IF($AV$36=0,"",TEXT(INDEX($AA$7:$AA$405,$AV$36),"hh:mm")&amp;"–"&amp;TEXT(INDEX($AB$7:$AB$405,$AV$36),"hh:mm")&amp;CHAR(10)&amp;INDEX($Y$7:$Y$405,$AV$36)&amp;CHAR(10)&amp;INDEX($AC$7:$AC$405,$AV$36)&amp;CHAR(10)&amp;INDEX($AD$7:$AD$405,$AV$36)&amp;IF(INDEX($AE$7:$AE$405,$AV$36)="","","; "&amp;INDEX($AE$7:$AE$405,$AV$36))&amp;IF(INDEX($AF$7:$AF$405,$AV$36)="","",CHAR(10)&amp;INDEX($AF$7:$AF$405,$AV$36)))</x:f>
      </x:c>
      <x:c r="T48" s="81"/>
      <x:c r="U48" s="81"/>
      <x:c r="W48" s="65"/>
      <x:c r="X48" s="65"/>
      <x:c r="Y48" s="65"/>
      <x:c r="Z48" s="69"/>
      <x:c r="AA48" s="70"/>
      <x:c r="AB48" s="70"/>
      <x:c r="AC48" s="65"/>
      <x:c r="AD48" s="65"/>
      <x:c r="AE48" s="65"/>
      <x:c r="AF48" s="65"/>
      <x:c r="AG48" s="65"/>
      <x:c r="AH48" s="65"/>
      <x:c r="AI48" s="72" t="str">
        <x:f>IF(W48="","",'Campaigns &amp; Budget'!$E$7&amp;IF('Campaigns &amp; Budget'!$F$7="","","; "&amp;'Campaigns &amp; Budget'!$F$7))</x:f>
      </x:c>
      <x:c r="AJ48" s="72" t="str">
        <x:f>IF(W48="","",IF(COUNTIFS($W$7:$W$405,W48)&gt;1,"Duplicate activation ID",IF(X48&lt;&gt;'Campaigns &amp; Budget'!$A$7,"Unknown campaign",IF(OR(ISBLANK(Z48),ISBLANK(AA48),ISBLANK(AB48),AD48=""),"Missing date / time / PIC",IF(AB48&lt;=AA48,"End must follow start",IF(OR(Z48&lt;'Campaigns &amp; Budget'!$C$7,Z48&gt;'Campaigns &amp; Budget'!$D$7),"Outside campaign dates",IF(AND(AG48&lt;&gt;"",COUNTIFS('Tasks &amp; Gantt'!$A$7:$A$155,AG48,'Tasks &amp; Gantt'!$B$7:$B$155,X48)&lt;&gt;1),"Task not in campaign","")))))))</x:f>
      </x:c>
      <x:c r="AL48" t="str">
        <x:f>IF(OR(W48="",AH48="Cancelled",ISBLANK(Z48),ISBLANK(AA48)),"",COUNTIFS($X$7:$X$405,X48,$Z$7:$Z$405,Z48,$AA$7:$AA$405,"&lt;"&amp;AA48,$AH$7:$AH$405,"&lt;&gt;Cancelled")+COUNTIFS($X$7:$X$405,X48,$Z$7:$Z$405,Z48,$AA$7:$AA$405,AA48,$W$7:$W$405,"&lt;="&amp;W48,$AH$7:$AH$405,"&lt;&gt;Cancelled"))</x:f>
      </x:c>
      <x:c r="AM48" t="n">
        <x:f>IF(OR(W48="",X48&lt;&gt;$R$4),-1,IF(AL48="",-1,Z48*1000+AL48))</x:f>
        <x:v>-1</x:v>
      </x:c>
      <x:c r="AP48" t="n">
        <x:f>IF(OR(A$64&lt;$D$4,A$64&gt;$K$4,A$64&lt;$D$5,A$64&gt;$K$5),0,IFERROR(MATCH(A$64*1000+($R$5+1),$AM$7:$AM$405,0),0))</x:f>
        <x:v>0</x:v>
      </x:c>
      <x:c r="AQ48" t="n">
        <x:f>IF(OR(D$64&lt;$D$4,D$64&gt;$K$4,D$64&lt;$D$5,D$64&gt;$K$5),0,IFERROR(MATCH(D$64*1000+($R$5+1),$AM$7:$AM$405,0),0))</x:f>
        <x:v>0</x:v>
      </x:c>
      <x:c r="AR48" t="n">
        <x:f>IF(OR(G$64&lt;$D$4,G$64&gt;$K$4,G$64&lt;$D$5,G$64&gt;$K$5),0,IFERROR(MATCH(G$64*1000+($R$5+1),$AM$7:$AM$405,0),0))</x:f>
        <x:v>0</x:v>
      </x:c>
      <x:c r="AS48" t="n">
        <x:f>IF(OR(J$64&lt;$D$4,J$64&gt;$K$4,J$64&lt;$D$5,J$64&gt;$K$5),0,IFERROR(MATCH(J$64*1000+($R$5+1),$AM$7:$AM$405,0),0))</x:f>
        <x:v>0</x:v>
      </x:c>
      <x:c r="AT48" t="n">
        <x:f>IF(OR(M$64&lt;$D$4,M$64&gt;$K$4,M$64&lt;$D$5,M$64&gt;$K$5),0,IFERROR(MATCH(M$64*1000+($R$5+1),$AM$7:$AM$405,0),0))</x:f>
        <x:v>0</x:v>
      </x:c>
      <x:c r="AU48" t="n">
        <x:f>IF(OR(P$64&lt;$D$4,P$64&gt;$K$4,P$64&lt;$D$5,P$64&gt;$K$5),0,IFERROR(MATCH(P$64*1000+($R$5+1),$AM$7:$AM$405,0),0))</x:f>
        <x:v>0</x:v>
      </x:c>
      <x:c r="AV48" t="n">
        <x:f>IF(OR(S$64&lt;$D$4,S$64&gt;$K$4,S$64&lt;$D$5,S$64&gt;$K$5),0,IFERROR(MATCH(S$64*1000+($R$5+1),$AM$7:$AM$405,0),0))</x:f>
        <x:v>0</x:v>
      </x:c>
    </x:row>
    <x:row r="49" ht="72" customHeight="1">
      <x:c r="A49" s="81" t="str">
        <x:f>IF($AP$37=0,"",TEXT(INDEX($AA$7:$AA$405,$AP$37),"hh:mm")&amp;"–"&amp;TEXT(INDEX($AB$7:$AB$405,$AP$37),"hh:mm")&amp;CHAR(10)&amp;INDEX($Y$7:$Y$405,$AP$37)&amp;CHAR(10)&amp;INDEX($AC$7:$AC$405,$AP$37)&amp;CHAR(10)&amp;INDEX($AD$7:$AD$405,$AP$37)&amp;IF(INDEX($AE$7:$AE$405,$AP$37)="","","; "&amp;INDEX($AE$7:$AE$405,$AP$37))&amp;IF(INDEX($AF$7:$AF$405,$AP$37)="","",CHAR(10)&amp;INDEX($AF$7:$AF$405,$AP$37)))</x:f>
      </x:c>
      <x:c r="B49" s="81"/>
      <x:c r="C49" s="81"/>
      <x:c r="D49" s="81" t="str">
        <x:f>IF($AQ$37=0,"",TEXT(INDEX($AA$7:$AA$405,$AQ$37),"hh:mm")&amp;"–"&amp;TEXT(INDEX($AB$7:$AB$405,$AQ$37),"hh:mm")&amp;CHAR(10)&amp;INDEX($Y$7:$Y$405,$AQ$37)&amp;CHAR(10)&amp;INDEX($AC$7:$AC$405,$AQ$37)&amp;CHAR(10)&amp;INDEX($AD$7:$AD$405,$AQ$37)&amp;IF(INDEX($AE$7:$AE$405,$AQ$37)="","","; "&amp;INDEX($AE$7:$AE$405,$AQ$37))&amp;IF(INDEX($AF$7:$AF$405,$AQ$37)="","",CHAR(10)&amp;INDEX($AF$7:$AF$405,$AQ$37)))</x:f>
      </x:c>
      <x:c r="E49" s="81"/>
      <x:c r="F49" s="81"/>
      <x:c r="G49" s="81" t="str">
        <x:f>IF($AR$37=0,"",TEXT(INDEX($AA$7:$AA$405,$AR$37),"hh:mm")&amp;"–"&amp;TEXT(INDEX($AB$7:$AB$405,$AR$37),"hh:mm")&amp;CHAR(10)&amp;INDEX($Y$7:$Y$405,$AR$37)&amp;CHAR(10)&amp;INDEX($AC$7:$AC$405,$AR$37)&amp;CHAR(10)&amp;INDEX($AD$7:$AD$405,$AR$37)&amp;IF(INDEX($AE$7:$AE$405,$AR$37)="","","; "&amp;INDEX($AE$7:$AE$405,$AR$37))&amp;IF(INDEX($AF$7:$AF$405,$AR$37)="","",CHAR(10)&amp;INDEX($AF$7:$AF$405,$AR$37)))</x:f>
      </x:c>
      <x:c r="H49" s="81"/>
      <x:c r="I49" s="81"/>
      <x:c r="J49" s="81" t="str">
        <x:f>IF($AS$37=0,"",TEXT(INDEX($AA$7:$AA$405,$AS$37),"hh:mm")&amp;"–"&amp;TEXT(INDEX($AB$7:$AB$405,$AS$37),"hh:mm")&amp;CHAR(10)&amp;INDEX($Y$7:$Y$405,$AS$37)&amp;CHAR(10)&amp;INDEX($AC$7:$AC$405,$AS$37)&amp;CHAR(10)&amp;INDEX($AD$7:$AD$405,$AS$37)&amp;IF(INDEX($AE$7:$AE$405,$AS$37)="","","; "&amp;INDEX($AE$7:$AE$405,$AS$37))&amp;IF(INDEX($AF$7:$AF$405,$AS$37)="","",CHAR(10)&amp;INDEX($AF$7:$AF$405,$AS$37)))</x:f>
      </x:c>
      <x:c r="K49" s="81"/>
      <x:c r="L49" s="81"/>
      <x:c r="M49" s="81" t="str">
        <x:f>IF($AT$37=0,"",TEXT(INDEX($AA$7:$AA$405,$AT$37),"hh:mm")&amp;"–"&amp;TEXT(INDEX($AB$7:$AB$405,$AT$37),"hh:mm")&amp;CHAR(10)&amp;INDEX($Y$7:$Y$405,$AT$37)&amp;CHAR(10)&amp;INDEX($AC$7:$AC$405,$AT$37)&amp;CHAR(10)&amp;INDEX($AD$7:$AD$405,$AT$37)&amp;IF(INDEX($AE$7:$AE$405,$AT$37)="","","; "&amp;INDEX($AE$7:$AE$405,$AT$37))&amp;IF(INDEX($AF$7:$AF$405,$AT$37)="","",CHAR(10)&amp;INDEX($AF$7:$AF$405,$AT$37)))</x:f>
      </x:c>
      <x:c r="N49" s="81"/>
      <x:c r="O49" s="81"/>
      <x:c r="P49" s="81" t="str">
        <x:f>IF($AU$37=0,"",TEXT(INDEX($AA$7:$AA$405,$AU$37),"hh:mm")&amp;"–"&amp;TEXT(INDEX($AB$7:$AB$405,$AU$37),"hh:mm")&amp;CHAR(10)&amp;INDEX($Y$7:$Y$405,$AU$37)&amp;CHAR(10)&amp;INDEX($AC$7:$AC$405,$AU$37)&amp;CHAR(10)&amp;INDEX($AD$7:$AD$405,$AU$37)&amp;IF(INDEX($AE$7:$AE$405,$AU$37)="","","; "&amp;INDEX($AE$7:$AE$405,$AU$37))&amp;IF(INDEX($AF$7:$AF$405,$AU$37)="","",CHAR(10)&amp;INDEX($AF$7:$AF$405,$AU$37)))</x:f>
      </x:c>
      <x:c r="Q49" s="81"/>
      <x:c r="R49" s="81"/>
      <x:c r="S49" s="81" t="str">
        <x:f>IF($AV$37=0,"",TEXT(INDEX($AA$7:$AA$405,$AV$37),"hh:mm")&amp;"–"&amp;TEXT(INDEX($AB$7:$AB$405,$AV$37),"hh:mm")&amp;CHAR(10)&amp;INDEX($Y$7:$Y$405,$AV$37)&amp;CHAR(10)&amp;INDEX($AC$7:$AC$405,$AV$37)&amp;CHAR(10)&amp;INDEX($AD$7:$AD$405,$AV$37)&amp;IF(INDEX($AE$7:$AE$405,$AV$37)="","","; "&amp;INDEX($AE$7:$AE$405,$AV$37))&amp;IF(INDEX($AF$7:$AF$405,$AV$37)="","",CHAR(10)&amp;INDEX($AF$7:$AF$405,$AV$37)))</x:f>
      </x:c>
      <x:c r="T49" s="81"/>
      <x:c r="U49" s="81"/>
      <x:c r="W49" s="65"/>
      <x:c r="X49" s="65"/>
      <x:c r="Y49" s="65"/>
      <x:c r="Z49" s="69"/>
      <x:c r="AA49" s="70"/>
      <x:c r="AB49" s="70"/>
      <x:c r="AC49" s="65"/>
      <x:c r="AD49" s="65"/>
      <x:c r="AE49" s="65"/>
      <x:c r="AF49" s="65"/>
      <x:c r="AG49" s="65"/>
      <x:c r="AH49" s="65"/>
      <x:c r="AI49" s="72" t="str">
        <x:f>IF(W49="","",'Campaigns &amp; Budget'!$E$7&amp;IF('Campaigns &amp; Budget'!$F$7="","","; "&amp;'Campaigns &amp; Budget'!$F$7))</x:f>
      </x:c>
      <x:c r="AJ49" s="72" t="str">
        <x:f>IF(W49="","",IF(COUNTIFS($W$7:$W$405,W49)&gt;1,"Duplicate activation ID",IF(X49&lt;&gt;'Campaigns &amp; Budget'!$A$7,"Unknown campaign",IF(OR(ISBLANK(Z49),ISBLANK(AA49),ISBLANK(AB49),AD49=""),"Missing date / time / PIC",IF(AB49&lt;=AA49,"End must follow start",IF(OR(Z49&lt;'Campaigns &amp; Budget'!$C$7,Z49&gt;'Campaigns &amp; Budget'!$D$7),"Outside campaign dates",IF(AND(AG49&lt;&gt;"",COUNTIFS('Tasks &amp; Gantt'!$A$7:$A$155,AG49,'Tasks &amp; Gantt'!$B$7:$B$155,X49)&lt;&gt;1),"Task not in campaign","")))))))</x:f>
      </x:c>
      <x:c r="AL49" t="str">
        <x:f>IF(OR(W49="",AH49="Cancelled",ISBLANK(Z49),ISBLANK(AA49)),"",COUNTIFS($X$7:$X$405,X49,$Z$7:$Z$405,Z49,$AA$7:$AA$405,"&lt;"&amp;AA49,$AH$7:$AH$405,"&lt;&gt;Cancelled")+COUNTIFS($X$7:$X$405,X49,$Z$7:$Z$405,Z49,$AA$7:$AA$405,AA49,$W$7:$W$405,"&lt;="&amp;W49,$AH$7:$AH$405,"&lt;&gt;Cancelled"))</x:f>
      </x:c>
      <x:c r="AM49" t="n">
        <x:f>IF(OR(W49="",X49&lt;&gt;$R$4),-1,IF(AL49="",-1,Z49*1000+AL49))</x:f>
        <x:v>-1</x:v>
      </x:c>
      <x:c r="AP49" t="n">
        <x:f>IF(OR(A$64&lt;$D$4,A$64&gt;$K$4,A$64&lt;$D$5,A$64&gt;$K$5),0,IFERROR(MATCH(A$64*1000+($R$5+2),$AM$7:$AM$405,0),0))</x:f>
        <x:v>0</x:v>
      </x:c>
      <x:c r="AQ49" t="n">
        <x:f>IF(OR(D$64&lt;$D$4,D$64&gt;$K$4,D$64&lt;$D$5,D$64&gt;$K$5),0,IFERROR(MATCH(D$64*1000+($R$5+2),$AM$7:$AM$405,0),0))</x:f>
        <x:v>0</x:v>
      </x:c>
      <x:c r="AR49" t="n">
        <x:f>IF(OR(G$64&lt;$D$4,G$64&gt;$K$4,G$64&lt;$D$5,G$64&gt;$K$5),0,IFERROR(MATCH(G$64*1000+($R$5+2),$AM$7:$AM$405,0),0))</x:f>
        <x:v>0</x:v>
      </x:c>
      <x:c r="AS49" t="n">
        <x:f>IF(OR(J$64&lt;$D$4,J$64&gt;$K$4,J$64&lt;$D$5,J$64&gt;$K$5),0,IFERROR(MATCH(J$64*1000+($R$5+2),$AM$7:$AM$405,0),0))</x:f>
        <x:v>0</x:v>
      </x:c>
      <x:c r="AT49" t="n">
        <x:f>IF(OR(M$64&lt;$D$4,M$64&gt;$K$4,M$64&lt;$D$5,M$64&gt;$K$5),0,IFERROR(MATCH(M$64*1000+($R$5+2),$AM$7:$AM$405,0),0))</x:f>
        <x:v>0</x:v>
      </x:c>
      <x:c r="AU49" t="n">
        <x:f>IF(OR(P$64&lt;$D$4,P$64&gt;$K$4,P$64&lt;$D$5,P$64&gt;$K$5),0,IFERROR(MATCH(P$64*1000+($R$5+2),$AM$7:$AM$405,0),0))</x:f>
        <x:v>0</x:v>
      </x:c>
      <x:c r="AV49" t="n">
        <x:f>IF(OR(S$64&lt;$D$4,S$64&gt;$K$4,S$64&lt;$D$5,S$64&gt;$K$5),0,IFERROR(MATCH(S$64*1000+($R$5+2),$AM$7:$AM$405,0),0))</x:f>
        <x:v>0</x:v>
      </x:c>
    </x:row>
    <x:row r="50" ht="72" customHeight="1">
      <x:c r="A50" s="81" t="str">
        <x:f>IF($AP$38=0,"",TEXT(INDEX($AA$7:$AA$405,$AP$38),"hh:mm")&amp;"–"&amp;TEXT(INDEX($AB$7:$AB$405,$AP$38),"hh:mm")&amp;CHAR(10)&amp;INDEX($Y$7:$Y$405,$AP$38)&amp;CHAR(10)&amp;INDEX($AC$7:$AC$405,$AP$38)&amp;CHAR(10)&amp;INDEX($AD$7:$AD$405,$AP$38)&amp;IF(INDEX($AE$7:$AE$405,$AP$38)="","","; "&amp;INDEX($AE$7:$AE$405,$AP$38))&amp;IF(INDEX($AF$7:$AF$405,$AP$38)="","",CHAR(10)&amp;INDEX($AF$7:$AF$405,$AP$38)))</x:f>
      </x:c>
      <x:c r="B50" s="81"/>
      <x:c r="C50" s="81"/>
      <x:c r="D50" s="81" t="str">
        <x:f>IF($AQ$38=0,"",TEXT(INDEX($AA$7:$AA$405,$AQ$38),"hh:mm")&amp;"–"&amp;TEXT(INDEX($AB$7:$AB$405,$AQ$38),"hh:mm")&amp;CHAR(10)&amp;INDEX($Y$7:$Y$405,$AQ$38)&amp;CHAR(10)&amp;INDEX($AC$7:$AC$405,$AQ$38)&amp;CHAR(10)&amp;INDEX($AD$7:$AD$405,$AQ$38)&amp;IF(INDEX($AE$7:$AE$405,$AQ$38)="","","; "&amp;INDEX($AE$7:$AE$405,$AQ$38))&amp;IF(INDEX($AF$7:$AF$405,$AQ$38)="","",CHAR(10)&amp;INDEX($AF$7:$AF$405,$AQ$38)))</x:f>
      </x:c>
      <x:c r="E50" s="81"/>
      <x:c r="F50" s="81"/>
      <x:c r="G50" s="81" t="str">
        <x:f>IF($AR$38=0,"",TEXT(INDEX($AA$7:$AA$405,$AR$38),"hh:mm")&amp;"–"&amp;TEXT(INDEX($AB$7:$AB$405,$AR$38),"hh:mm")&amp;CHAR(10)&amp;INDEX($Y$7:$Y$405,$AR$38)&amp;CHAR(10)&amp;INDEX($AC$7:$AC$405,$AR$38)&amp;CHAR(10)&amp;INDEX($AD$7:$AD$405,$AR$38)&amp;IF(INDEX($AE$7:$AE$405,$AR$38)="","","; "&amp;INDEX($AE$7:$AE$405,$AR$38))&amp;IF(INDEX($AF$7:$AF$405,$AR$38)="","",CHAR(10)&amp;INDEX($AF$7:$AF$405,$AR$38)))</x:f>
      </x:c>
      <x:c r="H50" s="81"/>
      <x:c r="I50" s="81"/>
      <x:c r="J50" s="81" t="str">
        <x:f>IF($AS$38=0,"",TEXT(INDEX($AA$7:$AA$405,$AS$38),"hh:mm")&amp;"–"&amp;TEXT(INDEX($AB$7:$AB$405,$AS$38),"hh:mm")&amp;CHAR(10)&amp;INDEX($Y$7:$Y$405,$AS$38)&amp;CHAR(10)&amp;INDEX($AC$7:$AC$405,$AS$38)&amp;CHAR(10)&amp;INDEX($AD$7:$AD$405,$AS$38)&amp;IF(INDEX($AE$7:$AE$405,$AS$38)="","","; "&amp;INDEX($AE$7:$AE$405,$AS$38))&amp;IF(INDEX($AF$7:$AF$405,$AS$38)="","",CHAR(10)&amp;INDEX($AF$7:$AF$405,$AS$38)))</x:f>
      </x:c>
      <x:c r="K50" s="81"/>
      <x:c r="L50" s="81"/>
      <x:c r="M50" s="81" t="str">
        <x:f>IF($AT$38=0,"",TEXT(INDEX($AA$7:$AA$405,$AT$38),"hh:mm")&amp;"–"&amp;TEXT(INDEX($AB$7:$AB$405,$AT$38),"hh:mm")&amp;CHAR(10)&amp;INDEX($Y$7:$Y$405,$AT$38)&amp;CHAR(10)&amp;INDEX($AC$7:$AC$405,$AT$38)&amp;CHAR(10)&amp;INDEX($AD$7:$AD$405,$AT$38)&amp;IF(INDEX($AE$7:$AE$405,$AT$38)="","","; "&amp;INDEX($AE$7:$AE$405,$AT$38))&amp;IF(INDEX($AF$7:$AF$405,$AT$38)="","",CHAR(10)&amp;INDEX($AF$7:$AF$405,$AT$38)))</x:f>
      </x:c>
      <x:c r="N50" s="81"/>
      <x:c r="O50" s="81"/>
      <x:c r="P50" s="81" t="str">
        <x:f>IF($AU$38=0,"",TEXT(INDEX($AA$7:$AA$405,$AU$38),"hh:mm")&amp;"–"&amp;TEXT(INDEX($AB$7:$AB$405,$AU$38),"hh:mm")&amp;CHAR(10)&amp;INDEX($Y$7:$Y$405,$AU$38)&amp;CHAR(10)&amp;INDEX($AC$7:$AC$405,$AU$38)&amp;CHAR(10)&amp;INDEX($AD$7:$AD$405,$AU$38)&amp;IF(INDEX($AE$7:$AE$405,$AU$38)="","","; "&amp;INDEX($AE$7:$AE$405,$AU$38))&amp;IF(INDEX($AF$7:$AF$405,$AU$38)="","",CHAR(10)&amp;INDEX($AF$7:$AF$405,$AU$38)))</x:f>
      </x:c>
      <x:c r="Q50" s="81"/>
      <x:c r="R50" s="81"/>
      <x:c r="S50" s="81" t="str">
        <x:f>IF($AV$38=0,"",TEXT(INDEX($AA$7:$AA$405,$AV$38),"hh:mm")&amp;"–"&amp;TEXT(INDEX($AB$7:$AB$405,$AV$38),"hh:mm")&amp;CHAR(10)&amp;INDEX($Y$7:$Y$405,$AV$38)&amp;CHAR(10)&amp;INDEX($AC$7:$AC$405,$AV$38)&amp;CHAR(10)&amp;INDEX($AD$7:$AD$405,$AV$38)&amp;IF(INDEX($AE$7:$AE$405,$AV$38)="","","; "&amp;INDEX($AE$7:$AE$405,$AV$38))&amp;IF(INDEX($AF$7:$AF$405,$AV$38)="","",CHAR(10)&amp;INDEX($AF$7:$AF$405,$AV$38)))</x:f>
      </x:c>
      <x:c r="T50" s="81"/>
      <x:c r="U50" s="81"/>
      <x:c r="W50" s="65"/>
      <x:c r="X50" s="65"/>
      <x:c r="Y50" s="65"/>
      <x:c r="Z50" s="69"/>
      <x:c r="AA50" s="70"/>
      <x:c r="AB50" s="70"/>
      <x:c r="AC50" s="65"/>
      <x:c r="AD50" s="65"/>
      <x:c r="AE50" s="65"/>
      <x:c r="AF50" s="65"/>
      <x:c r="AG50" s="65"/>
      <x:c r="AH50" s="65"/>
      <x:c r="AI50" s="72" t="str">
        <x:f>IF(W50="","",'Campaigns &amp; Budget'!$E$7&amp;IF('Campaigns &amp; Budget'!$F$7="","","; "&amp;'Campaigns &amp; Budget'!$F$7))</x:f>
      </x:c>
      <x:c r="AJ50" s="72" t="str">
        <x:f>IF(W50="","",IF(COUNTIFS($W$7:$W$405,W50)&gt;1,"Duplicate activation ID",IF(X50&lt;&gt;'Campaigns &amp; Budget'!$A$7,"Unknown campaign",IF(OR(ISBLANK(Z50),ISBLANK(AA50),ISBLANK(AB50),AD50=""),"Missing date / time / PIC",IF(AB50&lt;=AA50,"End must follow start",IF(OR(Z50&lt;'Campaigns &amp; Budget'!$C$7,Z50&gt;'Campaigns &amp; Budget'!$D$7),"Outside campaign dates",IF(AND(AG50&lt;&gt;"",COUNTIFS('Tasks &amp; Gantt'!$A$7:$A$155,AG50,'Tasks &amp; Gantt'!$B$7:$B$155,X50)&lt;&gt;1),"Task not in campaign","")))))))</x:f>
      </x:c>
      <x:c r="AL50" t="str">
        <x:f>IF(OR(W50="",AH50="Cancelled",ISBLANK(Z50),ISBLANK(AA50)),"",COUNTIFS($X$7:$X$405,X50,$Z$7:$Z$405,Z50,$AA$7:$AA$405,"&lt;"&amp;AA50,$AH$7:$AH$405,"&lt;&gt;Cancelled")+COUNTIFS($X$7:$X$405,X50,$Z$7:$Z$405,Z50,$AA$7:$AA$405,AA50,$W$7:$W$405,"&lt;="&amp;W50,$AH$7:$AH$405,"&lt;&gt;Cancelled"))</x:f>
      </x:c>
      <x:c r="AM50" t="n">
        <x:f>IF(OR(W50="",X50&lt;&gt;$R$4),-1,IF(AL50="",-1,Z50*1000+AL50))</x:f>
        <x:v>-1</x:v>
      </x:c>
      <x:c r="AP50" t="n">
        <x:f>IF(OR(A$64&lt;$D$4,A$64&gt;$K$4,A$64&lt;$D$5,A$64&gt;$K$5),0,IFERROR(MATCH(A$64*1000+($R$5+3),$AM$7:$AM$405,0),0))</x:f>
        <x:v>0</x:v>
      </x:c>
      <x:c r="AQ50" t="n">
        <x:f>IF(OR(D$64&lt;$D$4,D$64&gt;$K$4,D$64&lt;$D$5,D$64&gt;$K$5),0,IFERROR(MATCH(D$64*1000+($R$5+3),$AM$7:$AM$405,0),0))</x:f>
        <x:v>0</x:v>
      </x:c>
      <x:c r="AR50" t="n">
        <x:f>IF(OR(G$64&lt;$D$4,G$64&gt;$K$4,G$64&lt;$D$5,G$64&gt;$K$5),0,IFERROR(MATCH(G$64*1000+($R$5+3),$AM$7:$AM$405,0),0))</x:f>
        <x:v>0</x:v>
      </x:c>
      <x:c r="AS50" t="n">
        <x:f>IF(OR(J$64&lt;$D$4,J$64&gt;$K$4,J$64&lt;$D$5,J$64&gt;$K$5),0,IFERROR(MATCH(J$64*1000+($R$5+3),$AM$7:$AM$405,0),0))</x:f>
        <x:v>0</x:v>
      </x:c>
      <x:c r="AT50" t="n">
        <x:f>IF(OR(M$64&lt;$D$4,M$64&gt;$K$4,M$64&lt;$D$5,M$64&gt;$K$5),0,IFERROR(MATCH(M$64*1000+($R$5+3),$AM$7:$AM$405,0),0))</x:f>
        <x:v>0</x:v>
      </x:c>
      <x:c r="AU50" t="n">
        <x:f>IF(OR(P$64&lt;$D$4,P$64&gt;$K$4,P$64&lt;$D$5,P$64&gt;$K$5),0,IFERROR(MATCH(P$64*1000+($R$5+3),$AM$7:$AM$405,0),0))</x:f>
        <x:v>0</x:v>
      </x:c>
      <x:c r="AV50" t="n">
        <x:f>IF(OR(S$64&lt;$D$4,S$64&gt;$K$4,S$64&lt;$D$5,S$64&gt;$K$5),0,IFERROR(MATCH(S$64*1000+($R$5+3),$AM$7:$AM$405,0),0))</x:f>
        <x:v>0</x:v>
      </x:c>
    </x:row>
    <x:row r="51" ht="32" customHeight="1">
      <x:c r="A51" s="82" t="str">
        <x:f>IF(OR(A$42&lt;$D$4,A$42&gt;$K$4,A$42&lt;$D$5,A$42&gt;$K$5),"Outside view",COUNTIFS($X$7:$X$405,$R$4,$Z$7:$Z$405,A$42,$AH$7:$AH$405,"&lt;&gt;Cancelled")&amp;" activations"&amp;IF(COUNTIFS($X$7:$X$405,$R$4,$Z$7:$Z$405,A$42,$AH$7:$AH$405,"&lt;&gt;Cancelled")&gt;$R$5+7," · more: change First entry",""))</x:f>
        <x:v>0 activations</x:v>
      </x:c>
      <x:c r="B51" s="82"/>
      <x:c r="C51" s="82"/>
      <x:c r="D51" s="82" t="str">
        <x:f>IF(OR(D$42&lt;$D$4,D$42&gt;$K$4,D$42&lt;$D$5,D$42&gt;$K$5),"Outside view",COUNTIFS($X$7:$X$405,$R$4,$Z$7:$Z$405,D$42,$AH$7:$AH$405,"&lt;&gt;Cancelled")&amp;" activations"&amp;IF(COUNTIFS($X$7:$X$405,$R$4,$Z$7:$Z$405,D$42,$AH$7:$AH$405,"&lt;&gt;Cancelled")&gt;$R$5+7," · more: change First entry",""))</x:f>
        <x:v>0 activations</x:v>
      </x:c>
      <x:c r="E51" s="82"/>
      <x:c r="F51" s="82"/>
      <x:c r="G51" s="82" t="str">
        <x:f>IF(OR(G$42&lt;$D$4,G$42&gt;$K$4,G$42&lt;$D$5,G$42&gt;$K$5),"Outside view",COUNTIFS($X$7:$X$405,$R$4,$Z$7:$Z$405,G$42,$AH$7:$AH$405,"&lt;&gt;Cancelled")&amp;" activations"&amp;IF(COUNTIFS($X$7:$X$405,$R$4,$Z$7:$Z$405,G$42,$AH$7:$AH$405,"&lt;&gt;Cancelled")&gt;$R$5+7," · more: change First entry",""))</x:f>
        <x:v>0 activations</x:v>
      </x:c>
      <x:c r="H51" s="82"/>
      <x:c r="I51" s="82"/>
      <x:c r="J51" s="82" t="str">
        <x:f>IF(OR(J$42&lt;$D$4,J$42&gt;$K$4,J$42&lt;$D$5,J$42&gt;$K$5),"Outside view",COUNTIFS($X$7:$X$405,$R$4,$Z$7:$Z$405,J$42,$AH$7:$AH$405,"&lt;&gt;Cancelled")&amp;" activations"&amp;IF(COUNTIFS($X$7:$X$405,$R$4,$Z$7:$Z$405,J$42,$AH$7:$AH$405,"&lt;&gt;Cancelled")&gt;$R$5+7," · more: change First entry",""))</x:f>
        <x:v>0 activations</x:v>
      </x:c>
      <x:c r="K51" s="82"/>
      <x:c r="L51" s="82"/>
      <x:c r="M51" s="82" t="str">
        <x:f>IF(OR(M$42&lt;$D$4,M$42&gt;$K$4,M$42&lt;$D$5,M$42&gt;$K$5),"Outside view",COUNTIFS($X$7:$X$405,$R$4,$Z$7:$Z$405,M$42,$AH$7:$AH$405,"&lt;&gt;Cancelled")&amp;" activations"&amp;IF(COUNTIFS($X$7:$X$405,$R$4,$Z$7:$Z$405,M$42,$AH$7:$AH$405,"&lt;&gt;Cancelled")&gt;$R$5+7," · more: change First entry",""))</x:f>
        <x:v>0 activations</x:v>
      </x:c>
      <x:c r="N51" s="82"/>
      <x:c r="O51" s="82"/>
      <x:c r="P51" s="82" t="str">
        <x:f>IF(OR(P$42&lt;$D$4,P$42&gt;$K$4,P$42&lt;$D$5,P$42&gt;$K$5),"Outside view",COUNTIFS($X$7:$X$405,$R$4,$Z$7:$Z$405,P$42,$AH$7:$AH$405,"&lt;&gt;Cancelled")&amp;" activations"&amp;IF(COUNTIFS($X$7:$X$405,$R$4,$Z$7:$Z$405,P$42,$AH$7:$AH$405,"&lt;&gt;Cancelled")&gt;$R$5+7," · more: change First entry",""))</x:f>
        <x:v>0 activations</x:v>
      </x:c>
      <x:c r="Q51" s="82"/>
      <x:c r="R51" s="82"/>
      <x:c r="S51" s="82" t="str">
        <x:f>IF(OR(S$42&lt;$D$4,S$42&gt;$K$4,S$42&lt;$D$5,S$42&gt;$K$5),"Outside view",COUNTIFS($X$7:$X$405,$R$4,$Z$7:$Z$405,S$42,$AH$7:$AH$405,"&lt;&gt;Cancelled")&amp;" activations"&amp;IF(COUNTIFS($X$7:$X$405,$R$4,$Z$7:$Z$405,S$42,$AH$7:$AH$405,"&lt;&gt;Cancelled")&gt;$R$5+7," · more: change First entry",""))</x:f>
        <x:v>0 activations</x:v>
      </x:c>
      <x:c r="T51" s="82"/>
      <x:c r="U51" s="82"/>
      <x:c r="W51" s="65"/>
      <x:c r="X51" s="65"/>
      <x:c r="Y51" s="65"/>
      <x:c r="Z51" s="69"/>
      <x:c r="AA51" s="70"/>
      <x:c r="AB51" s="70"/>
      <x:c r="AC51" s="65"/>
      <x:c r="AD51" s="65"/>
      <x:c r="AE51" s="65"/>
      <x:c r="AF51" s="65"/>
      <x:c r="AG51" s="65"/>
      <x:c r="AH51" s="65"/>
      <x:c r="AI51" s="72" t="str">
        <x:f>IF(W51="","",'Campaigns &amp; Budget'!$E$7&amp;IF('Campaigns &amp; Budget'!$F$7="","","; "&amp;'Campaigns &amp; Budget'!$F$7))</x:f>
      </x:c>
      <x:c r="AJ51" s="72" t="str">
        <x:f>IF(W51="","",IF(COUNTIFS($W$7:$W$405,W51)&gt;1,"Duplicate activation ID",IF(X51&lt;&gt;'Campaigns &amp; Budget'!$A$7,"Unknown campaign",IF(OR(ISBLANK(Z51),ISBLANK(AA51),ISBLANK(AB51),AD51=""),"Missing date / time / PIC",IF(AB51&lt;=AA51,"End must follow start",IF(OR(Z51&lt;'Campaigns &amp; Budget'!$C$7,Z51&gt;'Campaigns &amp; Budget'!$D$7),"Outside campaign dates",IF(AND(AG51&lt;&gt;"",COUNTIFS('Tasks &amp; Gantt'!$A$7:$A$155,AG51,'Tasks &amp; Gantt'!$B$7:$B$155,X51)&lt;&gt;1),"Task not in campaign","")))))))</x:f>
      </x:c>
      <x:c r="AL51" t="str">
        <x:f>IF(OR(W51="",AH51="Cancelled",ISBLANK(Z51),ISBLANK(AA51)),"",COUNTIFS($X$7:$X$405,X51,$Z$7:$Z$405,Z51,$AA$7:$AA$405,"&lt;"&amp;AA51,$AH$7:$AH$405,"&lt;&gt;Cancelled")+COUNTIFS($X$7:$X$405,X51,$Z$7:$Z$405,Z51,$AA$7:$AA$405,AA51,$W$7:$W$405,"&lt;="&amp;W51,$AH$7:$AH$405,"&lt;&gt;Cancelled"))</x:f>
      </x:c>
      <x:c r="AM51" t="n">
        <x:f>IF(OR(W51="",X51&lt;&gt;$R$4),-1,IF(AL51="",-1,Z51*1000+AL51))</x:f>
        <x:v>-1</x:v>
      </x:c>
      <x:c r="AP51" t="n">
        <x:f>IF(OR(A$64&lt;$D$4,A$64&gt;$K$4,A$64&lt;$D$5,A$64&gt;$K$5),0,IFERROR(MATCH(A$64*1000+($R$5+4),$AM$7:$AM$405,0),0))</x:f>
        <x:v>0</x:v>
      </x:c>
      <x:c r="AQ51" t="n">
        <x:f>IF(OR(D$64&lt;$D$4,D$64&gt;$K$4,D$64&lt;$D$5,D$64&gt;$K$5),0,IFERROR(MATCH(D$64*1000+($R$5+4),$AM$7:$AM$405,0),0))</x:f>
        <x:v>0</x:v>
      </x:c>
      <x:c r="AR51" t="n">
        <x:f>IF(OR(G$64&lt;$D$4,G$64&gt;$K$4,G$64&lt;$D$5,G$64&gt;$K$5),0,IFERROR(MATCH(G$64*1000+($R$5+4),$AM$7:$AM$405,0),0))</x:f>
        <x:v>0</x:v>
      </x:c>
      <x:c r="AS51" t="n">
        <x:f>IF(OR(J$64&lt;$D$4,J$64&gt;$K$4,J$64&lt;$D$5,J$64&gt;$K$5),0,IFERROR(MATCH(J$64*1000+($R$5+4),$AM$7:$AM$405,0),0))</x:f>
        <x:v>0</x:v>
      </x:c>
      <x:c r="AT51" t="n">
        <x:f>IF(OR(M$64&lt;$D$4,M$64&gt;$K$4,M$64&lt;$D$5,M$64&gt;$K$5),0,IFERROR(MATCH(M$64*1000+($R$5+4),$AM$7:$AM$405,0),0))</x:f>
        <x:v>0</x:v>
      </x:c>
      <x:c r="AU51" t="n">
        <x:f>IF(OR(P$64&lt;$D$4,P$64&gt;$K$4,P$64&lt;$D$5,P$64&gt;$K$5),0,IFERROR(MATCH(P$64*1000+($R$5+4),$AM$7:$AM$405,0),0))</x:f>
        <x:v>0</x:v>
      </x:c>
      <x:c r="AV51" t="n">
        <x:f>IF(OR(S$64&lt;$D$4,S$64&gt;$K$4,S$64&lt;$D$5,S$64&gt;$K$5),0,IFERROR(MATCH(S$64*1000+($R$5+4),$AM$7:$AM$405,0),0))</x:f>
        <x:v>0</x:v>
      </x:c>
    </x:row>
    <x:row r="52" ht="10" customHeight="1">
      <x:c r="A52" s="53"/>
      <x:c r="B52" s="53"/>
      <x:c r="C52" s="53"/>
      <x:c r="D52" s="53"/>
      <x:c r="E52" s="53"/>
      <x:c r="F52" s="53"/>
      <x:c r="G52" s="53"/>
      <x:c r="H52" s="53"/>
      <x:c r="I52" s="53"/>
      <x:c r="J52" s="53"/>
      <x:c r="K52" s="53"/>
      <x:c r="L52" s="53"/>
      <x:c r="M52" s="53"/>
      <x:c r="N52" s="53"/>
      <x:c r="O52" s="53"/>
      <x:c r="P52" s="53"/>
      <x:c r="Q52" s="53"/>
      <x:c r="R52" s="53"/>
      <x:c r="S52" s="53"/>
      <x:c r="T52" s="53"/>
      <x:c r="U52" s="53"/>
      <x:c r="W52" s="65"/>
      <x:c r="X52" s="65"/>
      <x:c r="Y52" s="65"/>
      <x:c r="Z52" s="69"/>
      <x:c r="AA52" s="70"/>
      <x:c r="AB52" s="70"/>
      <x:c r="AC52" s="65"/>
      <x:c r="AD52" s="65"/>
      <x:c r="AE52" s="65"/>
      <x:c r="AF52" s="65"/>
      <x:c r="AG52" s="65"/>
      <x:c r="AH52" s="65"/>
      <x:c r="AI52" s="72" t="str">
        <x:f>IF(W52="","",'Campaigns &amp; Budget'!$E$7&amp;IF('Campaigns &amp; Budget'!$F$7="","","; "&amp;'Campaigns &amp; Budget'!$F$7))</x:f>
      </x:c>
      <x:c r="AJ52" s="72" t="str">
        <x:f>IF(W52="","",IF(COUNTIFS($W$7:$W$405,W52)&gt;1,"Duplicate activation ID",IF(X52&lt;&gt;'Campaigns &amp; Budget'!$A$7,"Unknown campaign",IF(OR(ISBLANK(Z52),ISBLANK(AA52),ISBLANK(AB52),AD52=""),"Missing date / time / PIC",IF(AB52&lt;=AA52,"End must follow start",IF(OR(Z52&lt;'Campaigns &amp; Budget'!$C$7,Z52&gt;'Campaigns &amp; Budget'!$D$7),"Outside campaign dates",IF(AND(AG52&lt;&gt;"",COUNTIFS('Tasks &amp; Gantt'!$A$7:$A$155,AG52,'Tasks &amp; Gantt'!$B$7:$B$155,X52)&lt;&gt;1),"Task not in campaign","")))))))</x:f>
      </x:c>
      <x:c r="AL52" t="str">
        <x:f>IF(OR(W52="",AH52="Cancelled",ISBLANK(Z52),ISBLANK(AA52)),"",COUNTIFS($X$7:$X$405,X52,$Z$7:$Z$405,Z52,$AA$7:$AA$405,"&lt;"&amp;AA52,$AH$7:$AH$405,"&lt;&gt;Cancelled")+COUNTIFS($X$7:$X$405,X52,$Z$7:$Z$405,Z52,$AA$7:$AA$405,AA52,$W$7:$W$405,"&lt;="&amp;W52,$AH$7:$AH$405,"&lt;&gt;Cancelled"))</x:f>
      </x:c>
      <x:c r="AM52" t="n">
        <x:f>IF(OR(W52="",X52&lt;&gt;$R$4),-1,IF(AL52="",-1,Z52*1000+AL52))</x:f>
        <x:v>-1</x:v>
      </x:c>
      <x:c r="AP52" t="n">
        <x:f>IF(OR(A$64&lt;$D$4,A$64&gt;$K$4,A$64&lt;$D$5,A$64&gt;$K$5),0,IFERROR(MATCH(A$64*1000+($R$5+5),$AM$7:$AM$405,0),0))</x:f>
        <x:v>0</x:v>
      </x:c>
      <x:c r="AQ52" t="n">
        <x:f>IF(OR(D$64&lt;$D$4,D$64&gt;$K$4,D$64&lt;$D$5,D$64&gt;$K$5),0,IFERROR(MATCH(D$64*1000+($R$5+5),$AM$7:$AM$405,0),0))</x:f>
        <x:v>0</x:v>
      </x:c>
      <x:c r="AR52" t="n">
        <x:f>IF(OR(G$64&lt;$D$4,G$64&gt;$K$4,G$64&lt;$D$5,G$64&gt;$K$5),0,IFERROR(MATCH(G$64*1000+($R$5+5),$AM$7:$AM$405,0),0))</x:f>
        <x:v>0</x:v>
      </x:c>
      <x:c r="AS52" t="n">
        <x:f>IF(OR(J$64&lt;$D$4,J$64&gt;$K$4,J$64&lt;$D$5,J$64&gt;$K$5),0,IFERROR(MATCH(J$64*1000+($R$5+5),$AM$7:$AM$405,0),0))</x:f>
        <x:v>0</x:v>
      </x:c>
      <x:c r="AT52" t="n">
        <x:f>IF(OR(M$64&lt;$D$4,M$64&gt;$K$4,M$64&lt;$D$5,M$64&gt;$K$5),0,IFERROR(MATCH(M$64*1000+($R$5+5),$AM$7:$AM$405,0),0))</x:f>
        <x:v>0</x:v>
      </x:c>
      <x:c r="AU52" t="n">
        <x:f>IF(OR(P$64&lt;$D$4,P$64&gt;$K$4,P$64&lt;$D$5,P$64&gt;$K$5),0,IFERROR(MATCH(P$64*1000+($R$5+5),$AM$7:$AM$405,0),0))</x:f>
        <x:v>0</x:v>
      </x:c>
      <x:c r="AV52" t="n">
        <x:f>IF(OR(S$64&lt;$D$4,S$64&gt;$K$4,S$64&lt;$D$5,S$64&gt;$K$5),0,IFERROR(MATCH(S$64*1000+($R$5+5),$AM$7:$AM$405,0),0))</x:f>
        <x:v>0</x:v>
      </x:c>
    </x:row>
    <x:row r="53" ht="30" customHeight="1">
      <x:c r="A53" s="77" t="n">
        <x:f>$D$5-WEEKDAY($D$5,2)+1+28</x:f>
        <x:v>46342</x:v>
      </x:c>
      <x:c r="B53" s="77"/>
      <x:c r="C53" s="77"/>
      <x:c r="D53" s="77" t="n">
        <x:f>$D$5-WEEKDAY($D$5,2)+1+29</x:f>
        <x:v>46343</x:v>
      </x:c>
      <x:c r="E53" s="77"/>
      <x:c r="F53" s="77"/>
      <x:c r="G53" s="77" t="n">
        <x:f>$D$5-WEEKDAY($D$5,2)+1+30</x:f>
        <x:v>46344</x:v>
      </x:c>
      <x:c r="H53" s="77"/>
      <x:c r="I53" s="77"/>
      <x:c r="J53" s="77" t="n">
        <x:f>$D$5-WEEKDAY($D$5,2)+1+31</x:f>
        <x:v>46345</x:v>
      </x:c>
      <x:c r="K53" s="77"/>
      <x:c r="L53" s="77"/>
      <x:c r="M53" s="77" t="n">
        <x:f>$D$5-WEEKDAY($D$5,2)+1+32</x:f>
        <x:v>46346</x:v>
      </x:c>
      <x:c r="N53" s="77"/>
      <x:c r="O53" s="77"/>
      <x:c r="P53" s="77" t="n">
        <x:f>$D$5-WEEKDAY($D$5,2)+1+33</x:f>
        <x:v>46347</x:v>
      </x:c>
      <x:c r="Q53" s="77"/>
      <x:c r="R53" s="77"/>
      <x:c r="S53" s="77" t="n">
        <x:f>$D$5-WEEKDAY($D$5,2)+1+34</x:f>
        <x:v>46348</x:v>
      </x:c>
      <x:c r="T53" s="77"/>
      <x:c r="U53" s="77"/>
      <x:c r="W53" s="65"/>
      <x:c r="X53" s="65"/>
      <x:c r="Y53" s="65"/>
      <x:c r="Z53" s="69"/>
      <x:c r="AA53" s="70"/>
      <x:c r="AB53" s="70"/>
      <x:c r="AC53" s="65"/>
      <x:c r="AD53" s="65"/>
      <x:c r="AE53" s="65"/>
      <x:c r="AF53" s="65"/>
      <x:c r="AG53" s="65"/>
      <x:c r="AH53" s="65"/>
      <x:c r="AI53" s="72" t="str">
        <x:f>IF(W53="","",'Campaigns &amp; Budget'!$E$7&amp;IF('Campaigns &amp; Budget'!$F$7="","","; "&amp;'Campaigns &amp; Budget'!$F$7))</x:f>
      </x:c>
      <x:c r="AJ53" s="72" t="str">
        <x:f>IF(W53="","",IF(COUNTIFS($W$7:$W$405,W53)&gt;1,"Duplicate activation ID",IF(X53&lt;&gt;'Campaigns &amp; Budget'!$A$7,"Unknown campaign",IF(OR(ISBLANK(Z53),ISBLANK(AA53),ISBLANK(AB53),AD53=""),"Missing date / time / PIC",IF(AB53&lt;=AA53,"End must follow start",IF(OR(Z53&lt;'Campaigns &amp; Budget'!$C$7,Z53&gt;'Campaigns &amp; Budget'!$D$7),"Outside campaign dates",IF(AND(AG53&lt;&gt;"",COUNTIFS('Tasks &amp; Gantt'!$A$7:$A$155,AG53,'Tasks &amp; Gantt'!$B$7:$B$155,X53)&lt;&gt;1),"Task not in campaign","")))))))</x:f>
      </x:c>
      <x:c r="AL53" t="str">
        <x:f>IF(OR(W53="",AH53="Cancelled",ISBLANK(Z53),ISBLANK(AA53)),"",COUNTIFS($X$7:$X$405,X53,$Z$7:$Z$405,Z53,$AA$7:$AA$405,"&lt;"&amp;AA53,$AH$7:$AH$405,"&lt;&gt;Cancelled")+COUNTIFS($X$7:$X$405,X53,$Z$7:$Z$405,Z53,$AA$7:$AA$405,AA53,$W$7:$W$405,"&lt;="&amp;W53,$AH$7:$AH$405,"&lt;&gt;Cancelled"))</x:f>
      </x:c>
      <x:c r="AM53" t="n">
        <x:f>IF(OR(W53="",X53&lt;&gt;$R$4),-1,IF(AL53="",-1,Z53*1000+AL53))</x:f>
        <x:v>-1</x:v>
      </x:c>
      <x:c r="AP53" t="n">
        <x:f>IF(OR(A$64&lt;$D$4,A$64&gt;$K$4,A$64&lt;$D$5,A$64&gt;$K$5),0,IFERROR(MATCH(A$64*1000+($R$5+6),$AM$7:$AM$405,0),0))</x:f>
        <x:v>0</x:v>
      </x:c>
      <x:c r="AQ53" t="n">
        <x:f>IF(OR(D$64&lt;$D$4,D$64&gt;$K$4,D$64&lt;$D$5,D$64&gt;$K$5),0,IFERROR(MATCH(D$64*1000+($R$5+6),$AM$7:$AM$405,0),0))</x:f>
        <x:v>0</x:v>
      </x:c>
      <x:c r="AR53" t="n">
        <x:f>IF(OR(G$64&lt;$D$4,G$64&gt;$K$4,G$64&lt;$D$5,G$64&gt;$K$5),0,IFERROR(MATCH(G$64*1000+($R$5+6),$AM$7:$AM$405,0),0))</x:f>
        <x:v>0</x:v>
      </x:c>
      <x:c r="AS53" t="n">
        <x:f>IF(OR(J$64&lt;$D$4,J$64&gt;$K$4,J$64&lt;$D$5,J$64&gt;$K$5),0,IFERROR(MATCH(J$64*1000+($R$5+6),$AM$7:$AM$405,0),0))</x:f>
        <x:v>0</x:v>
      </x:c>
      <x:c r="AT53" t="n">
        <x:f>IF(OR(M$64&lt;$D$4,M$64&gt;$K$4,M$64&lt;$D$5,M$64&gt;$K$5),0,IFERROR(MATCH(M$64*1000+($R$5+6),$AM$7:$AM$405,0),0))</x:f>
        <x:v>0</x:v>
      </x:c>
      <x:c r="AU53" t="n">
        <x:f>IF(OR(P$64&lt;$D$4,P$64&gt;$K$4,P$64&lt;$D$5,P$64&gt;$K$5),0,IFERROR(MATCH(P$64*1000+($R$5+6),$AM$7:$AM$405,0),0))</x:f>
        <x:v>0</x:v>
      </x:c>
      <x:c r="AV53" t="n">
        <x:f>IF(OR(S$64&lt;$D$4,S$64&gt;$K$4,S$64&lt;$D$5,S$64&gt;$K$5),0,IFERROR(MATCH(S$64*1000+($R$5+6),$AM$7:$AM$405,0),0))</x:f>
        <x:v>0</x:v>
      </x:c>
    </x:row>
    <x:row r="54" ht="72" customHeight="1">
      <x:c r="A54" s="81" t="str">
        <x:f>IF($AP$39=0,"",TEXT(INDEX($AA$7:$AA$405,$AP$39),"hh:mm")&amp;"–"&amp;TEXT(INDEX($AB$7:$AB$405,$AP$39),"hh:mm")&amp;CHAR(10)&amp;INDEX($Y$7:$Y$405,$AP$39)&amp;CHAR(10)&amp;INDEX($AC$7:$AC$405,$AP$39)&amp;CHAR(10)&amp;INDEX($AD$7:$AD$405,$AP$39)&amp;IF(INDEX($AE$7:$AE$405,$AP$39)="","","; "&amp;INDEX($AE$7:$AE$405,$AP$39))&amp;IF(INDEX($AF$7:$AF$405,$AP$39)="","",CHAR(10)&amp;INDEX($AF$7:$AF$405,$AP$39)))</x:f>
      </x:c>
      <x:c r="B54" s="81"/>
      <x:c r="C54" s="81"/>
      <x:c r="D54" s="81" t="str">
        <x:f>IF($AQ$39=0,"",TEXT(INDEX($AA$7:$AA$405,$AQ$39),"hh:mm")&amp;"–"&amp;TEXT(INDEX($AB$7:$AB$405,$AQ$39),"hh:mm")&amp;CHAR(10)&amp;INDEX($Y$7:$Y$405,$AQ$39)&amp;CHAR(10)&amp;INDEX($AC$7:$AC$405,$AQ$39)&amp;CHAR(10)&amp;INDEX($AD$7:$AD$405,$AQ$39)&amp;IF(INDEX($AE$7:$AE$405,$AQ$39)="","","; "&amp;INDEX($AE$7:$AE$405,$AQ$39))&amp;IF(INDEX($AF$7:$AF$405,$AQ$39)="","",CHAR(10)&amp;INDEX($AF$7:$AF$405,$AQ$39)))</x:f>
      </x:c>
      <x:c r="E54" s="81"/>
      <x:c r="F54" s="81"/>
      <x:c r="G54" s="81" t="str">
        <x:f>IF($AR$39=0,"",TEXT(INDEX($AA$7:$AA$405,$AR$39),"hh:mm")&amp;"–"&amp;TEXT(INDEX($AB$7:$AB$405,$AR$39),"hh:mm")&amp;CHAR(10)&amp;INDEX($Y$7:$Y$405,$AR$39)&amp;CHAR(10)&amp;INDEX($AC$7:$AC$405,$AR$39)&amp;CHAR(10)&amp;INDEX($AD$7:$AD$405,$AR$39)&amp;IF(INDEX($AE$7:$AE$405,$AR$39)="","","; "&amp;INDEX($AE$7:$AE$405,$AR$39))&amp;IF(INDEX($AF$7:$AF$405,$AR$39)="","",CHAR(10)&amp;INDEX($AF$7:$AF$405,$AR$39)))</x:f>
      </x:c>
      <x:c r="H54" s="81"/>
      <x:c r="I54" s="81"/>
      <x:c r="J54" s="81" t="str">
        <x:f>IF($AS$39=0,"",TEXT(INDEX($AA$7:$AA$405,$AS$39),"hh:mm")&amp;"–"&amp;TEXT(INDEX($AB$7:$AB$405,$AS$39),"hh:mm")&amp;CHAR(10)&amp;INDEX($Y$7:$Y$405,$AS$39)&amp;CHAR(10)&amp;INDEX($AC$7:$AC$405,$AS$39)&amp;CHAR(10)&amp;INDEX($AD$7:$AD$405,$AS$39)&amp;IF(INDEX($AE$7:$AE$405,$AS$39)="","","; "&amp;INDEX($AE$7:$AE$405,$AS$39))&amp;IF(INDEX($AF$7:$AF$405,$AS$39)="","",CHAR(10)&amp;INDEX($AF$7:$AF$405,$AS$39)))</x:f>
      </x:c>
      <x:c r="K54" s="81"/>
      <x:c r="L54" s="81"/>
      <x:c r="M54" s="81" t="str">
        <x:f>IF($AT$39=0,"",TEXT(INDEX($AA$7:$AA$405,$AT$39),"hh:mm")&amp;"–"&amp;TEXT(INDEX($AB$7:$AB$405,$AT$39),"hh:mm")&amp;CHAR(10)&amp;INDEX($Y$7:$Y$405,$AT$39)&amp;CHAR(10)&amp;INDEX($AC$7:$AC$405,$AT$39)&amp;CHAR(10)&amp;INDEX($AD$7:$AD$405,$AT$39)&amp;IF(INDEX($AE$7:$AE$405,$AT$39)="","","; "&amp;INDEX($AE$7:$AE$405,$AT$39))&amp;IF(INDEX($AF$7:$AF$405,$AT$39)="","",CHAR(10)&amp;INDEX($AF$7:$AF$405,$AT$39)))</x:f>
      </x:c>
      <x:c r="N54" s="81"/>
      <x:c r="O54" s="81"/>
      <x:c r="P54" s="81" t="str">
        <x:f>IF($AU$39=0,"",TEXT(INDEX($AA$7:$AA$405,$AU$39),"hh:mm")&amp;"–"&amp;TEXT(INDEX($AB$7:$AB$405,$AU$39),"hh:mm")&amp;CHAR(10)&amp;INDEX($Y$7:$Y$405,$AU$39)&amp;CHAR(10)&amp;INDEX($AC$7:$AC$405,$AU$39)&amp;CHAR(10)&amp;INDEX($AD$7:$AD$405,$AU$39)&amp;IF(INDEX($AE$7:$AE$405,$AU$39)="","","; "&amp;INDEX($AE$7:$AE$405,$AU$39))&amp;IF(INDEX($AF$7:$AF$405,$AU$39)="","",CHAR(10)&amp;INDEX($AF$7:$AF$405,$AU$39)))</x:f>
      </x:c>
      <x:c r="Q54" s="81"/>
      <x:c r="R54" s="81"/>
      <x:c r="S54" s="81" t="str">
        <x:f>IF($AV$39=0,"",TEXT(INDEX($AA$7:$AA$405,$AV$39),"hh:mm")&amp;"–"&amp;TEXT(INDEX($AB$7:$AB$405,$AV$39),"hh:mm")&amp;CHAR(10)&amp;INDEX($Y$7:$Y$405,$AV$39)&amp;CHAR(10)&amp;INDEX($AC$7:$AC$405,$AV$39)&amp;CHAR(10)&amp;INDEX($AD$7:$AD$405,$AV$39)&amp;IF(INDEX($AE$7:$AE$405,$AV$39)="","","; "&amp;INDEX($AE$7:$AE$405,$AV$39))&amp;IF(INDEX($AF$7:$AF$405,$AV$39)="","",CHAR(10)&amp;INDEX($AF$7:$AF$405,$AV$39)))</x:f>
      </x:c>
      <x:c r="T54" s="81"/>
      <x:c r="U54" s="81"/>
      <x:c r="W54" s="65"/>
      <x:c r="X54" s="65"/>
      <x:c r="Y54" s="65"/>
      <x:c r="Z54" s="69"/>
      <x:c r="AA54" s="70"/>
      <x:c r="AB54" s="70"/>
      <x:c r="AC54" s="65"/>
      <x:c r="AD54" s="65"/>
      <x:c r="AE54" s="65"/>
      <x:c r="AF54" s="65"/>
      <x:c r="AG54" s="65"/>
      <x:c r="AH54" s="65"/>
      <x:c r="AI54" s="72" t="str">
        <x:f>IF(W54="","",'Campaigns &amp; Budget'!$E$7&amp;IF('Campaigns &amp; Budget'!$F$7="","","; "&amp;'Campaigns &amp; Budget'!$F$7))</x:f>
      </x:c>
      <x:c r="AJ54" s="72" t="str">
        <x:f>IF(W54="","",IF(COUNTIFS($W$7:$W$405,W54)&gt;1,"Duplicate activation ID",IF(X54&lt;&gt;'Campaigns &amp; Budget'!$A$7,"Unknown campaign",IF(OR(ISBLANK(Z54),ISBLANK(AA54),ISBLANK(AB54),AD54=""),"Missing date / time / PIC",IF(AB54&lt;=AA54,"End must follow start",IF(OR(Z54&lt;'Campaigns &amp; Budget'!$C$7,Z54&gt;'Campaigns &amp; Budget'!$D$7),"Outside campaign dates",IF(AND(AG54&lt;&gt;"",COUNTIFS('Tasks &amp; Gantt'!$A$7:$A$155,AG54,'Tasks &amp; Gantt'!$B$7:$B$155,X54)&lt;&gt;1),"Task not in campaign","")))))))</x:f>
      </x:c>
      <x:c r="AL54" t="str">
        <x:f>IF(OR(W54="",AH54="Cancelled",ISBLANK(Z54),ISBLANK(AA54)),"",COUNTIFS($X$7:$X$405,X54,$Z$7:$Z$405,Z54,$AA$7:$AA$405,"&lt;"&amp;AA54,$AH$7:$AH$405,"&lt;&gt;Cancelled")+COUNTIFS($X$7:$X$405,X54,$Z$7:$Z$405,Z54,$AA$7:$AA$405,AA54,$W$7:$W$405,"&lt;="&amp;W54,$AH$7:$AH$405,"&lt;&gt;Cancelled"))</x:f>
      </x:c>
      <x:c r="AM54" t="n">
        <x:f>IF(OR(W54="",X54&lt;&gt;$R$4),-1,IF(AL54="",-1,Z54*1000+AL54))</x:f>
        <x:v>-1</x:v>
      </x:c>
      <x:c r="AP54" t="n">
        <x:f>IF(OR(A$64&lt;$D$4,A$64&gt;$K$4,A$64&lt;$D$5,A$64&gt;$K$5),0,IFERROR(MATCH(A$64*1000+($R$5+7),$AM$7:$AM$405,0),0))</x:f>
        <x:v>0</x:v>
      </x:c>
      <x:c r="AQ54" t="n">
        <x:f>IF(OR(D$64&lt;$D$4,D$64&gt;$K$4,D$64&lt;$D$5,D$64&gt;$K$5),0,IFERROR(MATCH(D$64*1000+($R$5+7),$AM$7:$AM$405,0),0))</x:f>
        <x:v>0</x:v>
      </x:c>
      <x:c r="AR54" t="n">
        <x:f>IF(OR(G$64&lt;$D$4,G$64&gt;$K$4,G$64&lt;$D$5,G$64&gt;$K$5),0,IFERROR(MATCH(G$64*1000+($R$5+7),$AM$7:$AM$405,0),0))</x:f>
        <x:v>0</x:v>
      </x:c>
      <x:c r="AS54" t="n">
        <x:f>IF(OR(J$64&lt;$D$4,J$64&gt;$K$4,J$64&lt;$D$5,J$64&gt;$K$5),0,IFERROR(MATCH(J$64*1000+($R$5+7),$AM$7:$AM$405,0),0))</x:f>
        <x:v>0</x:v>
      </x:c>
      <x:c r="AT54" t="n">
        <x:f>IF(OR(M$64&lt;$D$4,M$64&gt;$K$4,M$64&lt;$D$5,M$64&gt;$K$5),0,IFERROR(MATCH(M$64*1000+($R$5+7),$AM$7:$AM$405,0),0))</x:f>
        <x:v>0</x:v>
      </x:c>
      <x:c r="AU54" t="n">
        <x:f>IF(OR(P$64&lt;$D$4,P$64&gt;$K$4,P$64&lt;$D$5,P$64&gt;$K$5),0,IFERROR(MATCH(P$64*1000+($R$5+7),$AM$7:$AM$405,0),0))</x:f>
        <x:v>0</x:v>
      </x:c>
      <x:c r="AV54" t="n">
        <x:f>IF(OR(S$64&lt;$D$4,S$64&gt;$K$4,S$64&lt;$D$5,S$64&gt;$K$5),0,IFERROR(MATCH(S$64*1000+($R$5+7),$AM$7:$AM$405,0),0))</x:f>
        <x:v>0</x:v>
      </x:c>
    </x:row>
    <x:row r="55" ht="72" customHeight="1">
      <x:c r="A55" s="81" t="str">
        <x:f>IF($AP$40=0,"",TEXT(INDEX($AA$7:$AA$405,$AP$40),"hh:mm")&amp;"–"&amp;TEXT(INDEX($AB$7:$AB$405,$AP$40),"hh:mm")&amp;CHAR(10)&amp;INDEX($Y$7:$Y$405,$AP$40)&amp;CHAR(10)&amp;INDEX($AC$7:$AC$405,$AP$40)&amp;CHAR(10)&amp;INDEX($AD$7:$AD$405,$AP$40)&amp;IF(INDEX($AE$7:$AE$405,$AP$40)="","","; "&amp;INDEX($AE$7:$AE$405,$AP$40))&amp;IF(INDEX($AF$7:$AF$405,$AP$40)="","",CHAR(10)&amp;INDEX($AF$7:$AF$405,$AP$40)))</x:f>
      </x:c>
      <x:c r="B55" s="81"/>
      <x:c r="C55" s="81"/>
      <x:c r="D55" s="81" t="str">
        <x:f>IF($AQ$40=0,"",TEXT(INDEX($AA$7:$AA$405,$AQ$40),"hh:mm")&amp;"–"&amp;TEXT(INDEX($AB$7:$AB$405,$AQ$40),"hh:mm")&amp;CHAR(10)&amp;INDEX($Y$7:$Y$405,$AQ$40)&amp;CHAR(10)&amp;INDEX($AC$7:$AC$405,$AQ$40)&amp;CHAR(10)&amp;INDEX($AD$7:$AD$405,$AQ$40)&amp;IF(INDEX($AE$7:$AE$405,$AQ$40)="","","; "&amp;INDEX($AE$7:$AE$405,$AQ$40))&amp;IF(INDEX($AF$7:$AF$405,$AQ$40)="","",CHAR(10)&amp;INDEX($AF$7:$AF$405,$AQ$40)))</x:f>
      </x:c>
      <x:c r="E55" s="81"/>
      <x:c r="F55" s="81"/>
      <x:c r="G55" s="81" t="str">
        <x:f>IF($AR$40=0,"",TEXT(INDEX($AA$7:$AA$405,$AR$40),"hh:mm")&amp;"–"&amp;TEXT(INDEX($AB$7:$AB$405,$AR$40),"hh:mm")&amp;CHAR(10)&amp;INDEX($Y$7:$Y$405,$AR$40)&amp;CHAR(10)&amp;INDEX($AC$7:$AC$405,$AR$40)&amp;CHAR(10)&amp;INDEX($AD$7:$AD$405,$AR$40)&amp;IF(INDEX($AE$7:$AE$405,$AR$40)="","","; "&amp;INDEX($AE$7:$AE$405,$AR$40))&amp;IF(INDEX($AF$7:$AF$405,$AR$40)="","",CHAR(10)&amp;INDEX($AF$7:$AF$405,$AR$40)))</x:f>
      </x:c>
      <x:c r="H55" s="81"/>
      <x:c r="I55" s="81"/>
      <x:c r="J55" s="81" t="str">
        <x:f>IF($AS$40=0,"",TEXT(INDEX($AA$7:$AA$405,$AS$40),"hh:mm")&amp;"–"&amp;TEXT(INDEX($AB$7:$AB$405,$AS$40),"hh:mm")&amp;CHAR(10)&amp;INDEX($Y$7:$Y$405,$AS$40)&amp;CHAR(10)&amp;INDEX($AC$7:$AC$405,$AS$40)&amp;CHAR(10)&amp;INDEX($AD$7:$AD$405,$AS$40)&amp;IF(INDEX($AE$7:$AE$405,$AS$40)="","","; "&amp;INDEX($AE$7:$AE$405,$AS$40))&amp;IF(INDEX($AF$7:$AF$405,$AS$40)="","",CHAR(10)&amp;INDEX($AF$7:$AF$405,$AS$40)))</x:f>
      </x:c>
      <x:c r="K55" s="81"/>
      <x:c r="L55" s="81"/>
      <x:c r="M55" s="81" t="str">
        <x:f>IF($AT$40=0,"",TEXT(INDEX($AA$7:$AA$405,$AT$40),"hh:mm")&amp;"–"&amp;TEXT(INDEX($AB$7:$AB$405,$AT$40),"hh:mm")&amp;CHAR(10)&amp;INDEX($Y$7:$Y$405,$AT$40)&amp;CHAR(10)&amp;INDEX($AC$7:$AC$405,$AT$40)&amp;CHAR(10)&amp;INDEX($AD$7:$AD$405,$AT$40)&amp;IF(INDEX($AE$7:$AE$405,$AT$40)="","","; "&amp;INDEX($AE$7:$AE$405,$AT$40))&amp;IF(INDEX($AF$7:$AF$405,$AT$40)="","",CHAR(10)&amp;INDEX($AF$7:$AF$405,$AT$40)))</x:f>
      </x:c>
      <x:c r="N55" s="81"/>
      <x:c r="O55" s="81"/>
      <x:c r="P55" s="81" t="str">
        <x:f>IF($AU$40=0,"",TEXT(INDEX($AA$7:$AA$405,$AU$40),"hh:mm")&amp;"–"&amp;TEXT(INDEX($AB$7:$AB$405,$AU$40),"hh:mm")&amp;CHAR(10)&amp;INDEX($Y$7:$Y$405,$AU$40)&amp;CHAR(10)&amp;INDEX($AC$7:$AC$405,$AU$40)&amp;CHAR(10)&amp;INDEX($AD$7:$AD$405,$AU$40)&amp;IF(INDEX($AE$7:$AE$405,$AU$40)="","","; "&amp;INDEX($AE$7:$AE$405,$AU$40))&amp;IF(INDEX($AF$7:$AF$405,$AU$40)="","",CHAR(10)&amp;INDEX($AF$7:$AF$405,$AU$40)))</x:f>
      </x:c>
      <x:c r="Q55" s="81"/>
      <x:c r="R55" s="81"/>
      <x:c r="S55" s="81" t="str">
        <x:f>IF($AV$40=0,"",TEXT(INDEX($AA$7:$AA$405,$AV$40),"hh:mm")&amp;"–"&amp;TEXT(INDEX($AB$7:$AB$405,$AV$40),"hh:mm")&amp;CHAR(10)&amp;INDEX($Y$7:$Y$405,$AV$40)&amp;CHAR(10)&amp;INDEX($AC$7:$AC$405,$AV$40)&amp;CHAR(10)&amp;INDEX($AD$7:$AD$405,$AV$40)&amp;IF(INDEX($AE$7:$AE$405,$AV$40)="","","; "&amp;INDEX($AE$7:$AE$405,$AV$40))&amp;IF(INDEX($AF$7:$AF$405,$AV$40)="","",CHAR(10)&amp;INDEX($AF$7:$AF$405,$AV$40)))</x:f>
      </x:c>
      <x:c r="T55" s="81"/>
      <x:c r="U55" s="81"/>
      <x:c r="W55" s="65"/>
      <x:c r="X55" s="65"/>
      <x:c r="Y55" s="65"/>
      <x:c r="Z55" s="69"/>
      <x:c r="AA55" s="70"/>
      <x:c r="AB55" s="70"/>
      <x:c r="AC55" s="65"/>
      <x:c r="AD55" s="65"/>
      <x:c r="AE55" s="65"/>
      <x:c r="AF55" s="65"/>
      <x:c r="AG55" s="65"/>
      <x:c r="AH55" s="65"/>
      <x:c r="AI55" s="72" t="str">
        <x:f>IF(W55="","",'Campaigns &amp; Budget'!$E$7&amp;IF('Campaigns &amp; Budget'!$F$7="","","; "&amp;'Campaigns &amp; Budget'!$F$7))</x:f>
      </x:c>
      <x:c r="AJ55" s="72" t="str">
        <x:f>IF(W55="","",IF(COUNTIFS($W$7:$W$405,W55)&gt;1,"Duplicate activation ID",IF(X55&lt;&gt;'Campaigns &amp; Budget'!$A$7,"Unknown campaign",IF(OR(ISBLANK(Z55),ISBLANK(AA55),ISBLANK(AB55),AD55=""),"Missing date / time / PIC",IF(AB55&lt;=AA55,"End must follow start",IF(OR(Z55&lt;'Campaigns &amp; Budget'!$C$7,Z55&gt;'Campaigns &amp; Budget'!$D$7),"Outside campaign dates",IF(AND(AG55&lt;&gt;"",COUNTIFS('Tasks &amp; Gantt'!$A$7:$A$155,AG55,'Tasks &amp; Gantt'!$B$7:$B$155,X55)&lt;&gt;1),"Task not in campaign","")))))))</x:f>
      </x:c>
      <x:c r="AL55" t="str">
        <x:f>IF(OR(W55="",AH55="Cancelled",ISBLANK(Z55),ISBLANK(AA55)),"",COUNTIFS($X$7:$X$405,X55,$Z$7:$Z$405,Z55,$AA$7:$AA$405,"&lt;"&amp;AA55,$AH$7:$AH$405,"&lt;&gt;Cancelled")+COUNTIFS($X$7:$X$405,X55,$Z$7:$Z$405,Z55,$AA$7:$AA$405,AA55,$W$7:$W$405,"&lt;="&amp;W55,$AH$7:$AH$405,"&lt;&gt;Cancelled"))</x:f>
      </x:c>
      <x:c r="AM55" t="n">
        <x:f>IF(OR(W55="",X55&lt;&gt;$R$4),-1,IF(AL55="",-1,Z55*1000+AL55))</x:f>
        <x:v>-1</x:v>
      </x:c>
    </x:row>
    <x:row r="56" ht="72" customHeight="1">
      <x:c r="A56" s="81" t="str">
        <x:f>IF($AP$41=0,"",TEXT(INDEX($AA$7:$AA$405,$AP$41),"hh:mm")&amp;"–"&amp;TEXT(INDEX($AB$7:$AB$405,$AP$41),"hh:mm")&amp;CHAR(10)&amp;INDEX($Y$7:$Y$405,$AP$41)&amp;CHAR(10)&amp;INDEX($AC$7:$AC$405,$AP$41)&amp;CHAR(10)&amp;INDEX($AD$7:$AD$405,$AP$41)&amp;IF(INDEX($AE$7:$AE$405,$AP$41)="","","; "&amp;INDEX($AE$7:$AE$405,$AP$41))&amp;IF(INDEX($AF$7:$AF$405,$AP$41)="","",CHAR(10)&amp;INDEX($AF$7:$AF$405,$AP$41)))</x:f>
      </x:c>
      <x:c r="B56" s="81"/>
      <x:c r="C56" s="81"/>
      <x:c r="D56" s="81" t="str">
        <x:f>IF($AQ$41=0,"",TEXT(INDEX($AA$7:$AA$405,$AQ$41),"hh:mm")&amp;"–"&amp;TEXT(INDEX($AB$7:$AB$405,$AQ$41),"hh:mm")&amp;CHAR(10)&amp;INDEX($Y$7:$Y$405,$AQ$41)&amp;CHAR(10)&amp;INDEX($AC$7:$AC$405,$AQ$41)&amp;CHAR(10)&amp;INDEX($AD$7:$AD$405,$AQ$41)&amp;IF(INDEX($AE$7:$AE$405,$AQ$41)="","","; "&amp;INDEX($AE$7:$AE$405,$AQ$41))&amp;IF(INDEX($AF$7:$AF$405,$AQ$41)="","",CHAR(10)&amp;INDEX($AF$7:$AF$405,$AQ$41)))</x:f>
      </x:c>
      <x:c r="E56" s="81"/>
      <x:c r="F56" s="81"/>
      <x:c r="G56" s="81" t="str">
        <x:f>IF($AR$41=0,"",TEXT(INDEX($AA$7:$AA$405,$AR$41),"hh:mm")&amp;"–"&amp;TEXT(INDEX($AB$7:$AB$405,$AR$41),"hh:mm")&amp;CHAR(10)&amp;INDEX($Y$7:$Y$405,$AR$41)&amp;CHAR(10)&amp;INDEX($AC$7:$AC$405,$AR$41)&amp;CHAR(10)&amp;INDEX($AD$7:$AD$405,$AR$41)&amp;IF(INDEX($AE$7:$AE$405,$AR$41)="","","; "&amp;INDEX($AE$7:$AE$405,$AR$41))&amp;IF(INDEX($AF$7:$AF$405,$AR$41)="","",CHAR(10)&amp;INDEX($AF$7:$AF$405,$AR$41)))</x:f>
      </x:c>
      <x:c r="H56" s="81"/>
      <x:c r="I56" s="81"/>
      <x:c r="J56" s="81" t="str">
        <x:f>IF($AS$41=0,"",TEXT(INDEX($AA$7:$AA$405,$AS$41),"hh:mm")&amp;"–"&amp;TEXT(INDEX($AB$7:$AB$405,$AS$41),"hh:mm")&amp;CHAR(10)&amp;INDEX($Y$7:$Y$405,$AS$41)&amp;CHAR(10)&amp;INDEX($AC$7:$AC$405,$AS$41)&amp;CHAR(10)&amp;INDEX($AD$7:$AD$405,$AS$41)&amp;IF(INDEX($AE$7:$AE$405,$AS$41)="","","; "&amp;INDEX($AE$7:$AE$405,$AS$41))&amp;IF(INDEX($AF$7:$AF$405,$AS$41)="","",CHAR(10)&amp;INDEX($AF$7:$AF$405,$AS$41)))</x:f>
      </x:c>
      <x:c r="K56" s="81"/>
      <x:c r="L56" s="81"/>
      <x:c r="M56" s="81" t="str">
        <x:f>IF($AT$41=0,"",TEXT(INDEX($AA$7:$AA$405,$AT$41),"hh:mm")&amp;"–"&amp;TEXT(INDEX($AB$7:$AB$405,$AT$41),"hh:mm")&amp;CHAR(10)&amp;INDEX($Y$7:$Y$405,$AT$41)&amp;CHAR(10)&amp;INDEX($AC$7:$AC$405,$AT$41)&amp;CHAR(10)&amp;INDEX($AD$7:$AD$405,$AT$41)&amp;IF(INDEX($AE$7:$AE$405,$AT$41)="","","; "&amp;INDEX($AE$7:$AE$405,$AT$41))&amp;IF(INDEX($AF$7:$AF$405,$AT$41)="","",CHAR(10)&amp;INDEX($AF$7:$AF$405,$AT$41)))</x:f>
      </x:c>
      <x:c r="N56" s="81"/>
      <x:c r="O56" s="81"/>
      <x:c r="P56" s="81" t="str">
        <x:f>IF($AU$41=0,"",TEXT(INDEX($AA$7:$AA$405,$AU$41),"hh:mm")&amp;"–"&amp;TEXT(INDEX($AB$7:$AB$405,$AU$41),"hh:mm")&amp;CHAR(10)&amp;INDEX($Y$7:$Y$405,$AU$41)&amp;CHAR(10)&amp;INDEX($AC$7:$AC$405,$AU$41)&amp;CHAR(10)&amp;INDEX($AD$7:$AD$405,$AU$41)&amp;IF(INDEX($AE$7:$AE$405,$AU$41)="","","; "&amp;INDEX($AE$7:$AE$405,$AU$41))&amp;IF(INDEX($AF$7:$AF$405,$AU$41)="","",CHAR(10)&amp;INDEX($AF$7:$AF$405,$AU$41)))</x:f>
      </x:c>
      <x:c r="Q56" s="81"/>
      <x:c r="R56" s="81"/>
      <x:c r="S56" s="81" t="str">
        <x:f>IF($AV$41=0,"",TEXT(INDEX($AA$7:$AA$405,$AV$41),"hh:mm")&amp;"–"&amp;TEXT(INDEX($AB$7:$AB$405,$AV$41),"hh:mm")&amp;CHAR(10)&amp;INDEX($Y$7:$Y$405,$AV$41)&amp;CHAR(10)&amp;INDEX($AC$7:$AC$405,$AV$41)&amp;CHAR(10)&amp;INDEX($AD$7:$AD$405,$AV$41)&amp;IF(INDEX($AE$7:$AE$405,$AV$41)="","","; "&amp;INDEX($AE$7:$AE$405,$AV$41))&amp;IF(INDEX($AF$7:$AF$405,$AV$41)="","",CHAR(10)&amp;INDEX($AF$7:$AF$405,$AV$41)))</x:f>
      </x:c>
      <x:c r="T56" s="81"/>
      <x:c r="U56" s="81"/>
      <x:c r="W56" s="65"/>
      <x:c r="X56" s="65"/>
      <x:c r="Y56" s="65"/>
      <x:c r="Z56" s="69"/>
      <x:c r="AA56" s="70"/>
      <x:c r="AB56" s="70"/>
      <x:c r="AC56" s="65"/>
      <x:c r="AD56" s="65"/>
      <x:c r="AE56" s="65"/>
      <x:c r="AF56" s="65"/>
      <x:c r="AG56" s="65"/>
      <x:c r="AH56" s="65"/>
      <x:c r="AI56" s="72" t="str">
        <x:f>IF(W56="","",'Campaigns &amp; Budget'!$E$7&amp;IF('Campaigns &amp; Budget'!$F$7="","","; "&amp;'Campaigns &amp; Budget'!$F$7))</x:f>
      </x:c>
      <x:c r="AJ56" s="72" t="str">
        <x:f>IF(W56="","",IF(COUNTIFS($W$7:$W$405,W56)&gt;1,"Duplicate activation ID",IF(X56&lt;&gt;'Campaigns &amp; Budget'!$A$7,"Unknown campaign",IF(OR(ISBLANK(Z56),ISBLANK(AA56),ISBLANK(AB56),AD56=""),"Missing date / time / PIC",IF(AB56&lt;=AA56,"End must follow start",IF(OR(Z56&lt;'Campaigns &amp; Budget'!$C$7,Z56&gt;'Campaigns &amp; Budget'!$D$7),"Outside campaign dates",IF(AND(AG56&lt;&gt;"",COUNTIFS('Tasks &amp; Gantt'!$A$7:$A$155,AG56,'Tasks &amp; Gantt'!$B$7:$B$155,X56)&lt;&gt;1),"Task not in campaign","")))))))</x:f>
      </x:c>
      <x:c r="AL56" t="str">
        <x:f>IF(OR(W56="",AH56="Cancelled",ISBLANK(Z56),ISBLANK(AA56)),"",COUNTIFS($X$7:$X$405,X56,$Z$7:$Z$405,Z56,$AA$7:$AA$405,"&lt;"&amp;AA56,$AH$7:$AH$405,"&lt;&gt;Cancelled")+COUNTIFS($X$7:$X$405,X56,$Z$7:$Z$405,Z56,$AA$7:$AA$405,AA56,$W$7:$W$405,"&lt;="&amp;W56,$AH$7:$AH$405,"&lt;&gt;Cancelled"))</x:f>
      </x:c>
      <x:c r="AM56" t="n">
        <x:f>IF(OR(W56="",X56&lt;&gt;$R$4),-1,IF(AL56="",-1,Z56*1000+AL56))</x:f>
        <x:v>-1</x:v>
      </x:c>
    </x:row>
    <x:row r="57" ht="72" customHeight="1">
      <x:c r="A57" s="81" t="str">
        <x:f>IF($AP$42=0,"",TEXT(INDEX($AA$7:$AA$405,$AP$42),"hh:mm")&amp;"–"&amp;TEXT(INDEX($AB$7:$AB$405,$AP$42),"hh:mm")&amp;CHAR(10)&amp;INDEX($Y$7:$Y$405,$AP$42)&amp;CHAR(10)&amp;INDEX($AC$7:$AC$405,$AP$42)&amp;CHAR(10)&amp;INDEX($AD$7:$AD$405,$AP$42)&amp;IF(INDEX($AE$7:$AE$405,$AP$42)="","","; "&amp;INDEX($AE$7:$AE$405,$AP$42))&amp;IF(INDEX($AF$7:$AF$405,$AP$42)="","",CHAR(10)&amp;INDEX($AF$7:$AF$405,$AP$42)))</x:f>
      </x:c>
      <x:c r="B57" s="81"/>
      <x:c r="C57" s="81"/>
      <x:c r="D57" s="81" t="str">
        <x:f>IF($AQ$42=0,"",TEXT(INDEX($AA$7:$AA$405,$AQ$42),"hh:mm")&amp;"–"&amp;TEXT(INDEX($AB$7:$AB$405,$AQ$42),"hh:mm")&amp;CHAR(10)&amp;INDEX($Y$7:$Y$405,$AQ$42)&amp;CHAR(10)&amp;INDEX($AC$7:$AC$405,$AQ$42)&amp;CHAR(10)&amp;INDEX($AD$7:$AD$405,$AQ$42)&amp;IF(INDEX($AE$7:$AE$405,$AQ$42)="","","; "&amp;INDEX($AE$7:$AE$405,$AQ$42))&amp;IF(INDEX($AF$7:$AF$405,$AQ$42)="","",CHAR(10)&amp;INDEX($AF$7:$AF$405,$AQ$42)))</x:f>
      </x:c>
      <x:c r="E57" s="81"/>
      <x:c r="F57" s="81"/>
      <x:c r="G57" s="81" t="str">
        <x:f>IF($AR$42=0,"",TEXT(INDEX($AA$7:$AA$405,$AR$42),"hh:mm")&amp;"–"&amp;TEXT(INDEX($AB$7:$AB$405,$AR$42),"hh:mm")&amp;CHAR(10)&amp;INDEX($Y$7:$Y$405,$AR$42)&amp;CHAR(10)&amp;INDEX($AC$7:$AC$405,$AR$42)&amp;CHAR(10)&amp;INDEX($AD$7:$AD$405,$AR$42)&amp;IF(INDEX($AE$7:$AE$405,$AR$42)="","","; "&amp;INDEX($AE$7:$AE$405,$AR$42))&amp;IF(INDEX($AF$7:$AF$405,$AR$42)="","",CHAR(10)&amp;INDEX($AF$7:$AF$405,$AR$42)))</x:f>
      </x:c>
      <x:c r="H57" s="81"/>
      <x:c r="I57" s="81"/>
      <x:c r="J57" s="81" t="str">
        <x:f>IF($AS$42=0,"",TEXT(INDEX($AA$7:$AA$405,$AS$42),"hh:mm")&amp;"–"&amp;TEXT(INDEX($AB$7:$AB$405,$AS$42),"hh:mm")&amp;CHAR(10)&amp;INDEX($Y$7:$Y$405,$AS$42)&amp;CHAR(10)&amp;INDEX($AC$7:$AC$405,$AS$42)&amp;CHAR(10)&amp;INDEX($AD$7:$AD$405,$AS$42)&amp;IF(INDEX($AE$7:$AE$405,$AS$42)="","","; "&amp;INDEX($AE$7:$AE$405,$AS$42))&amp;IF(INDEX($AF$7:$AF$405,$AS$42)="","",CHAR(10)&amp;INDEX($AF$7:$AF$405,$AS$42)))</x:f>
      </x:c>
      <x:c r="K57" s="81"/>
      <x:c r="L57" s="81"/>
      <x:c r="M57" s="81" t="str">
        <x:f>IF($AT$42=0,"",TEXT(INDEX($AA$7:$AA$405,$AT$42),"hh:mm")&amp;"–"&amp;TEXT(INDEX($AB$7:$AB$405,$AT$42),"hh:mm")&amp;CHAR(10)&amp;INDEX($Y$7:$Y$405,$AT$42)&amp;CHAR(10)&amp;INDEX($AC$7:$AC$405,$AT$42)&amp;CHAR(10)&amp;INDEX($AD$7:$AD$405,$AT$42)&amp;IF(INDEX($AE$7:$AE$405,$AT$42)="","","; "&amp;INDEX($AE$7:$AE$405,$AT$42))&amp;IF(INDEX($AF$7:$AF$405,$AT$42)="","",CHAR(10)&amp;INDEX($AF$7:$AF$405,$AT$42)))</x:f>
      </x:c>
      <x:c r="N57" s="81"/>
      <x:c r="O57" s="81"/>
      <x:c r="P57" s="81" t="str">
        <x:f>IF($AU$42=0,"",TEXT(INDEX($AA$7:$AA$405,$AU$42),"hh:mm")&amp;"–"&amp;TEXT(INDEX($AB$7:$AB$405,$AU$42),"hh:mm")&amp;CHAR(10)&amp;INDEX($Y$7:$Y$405,$AU$42)&amp;CHAR(10)&amp;INDEX($AC$7:$AC$405,$AU$42)&amp;CHAR(10)&amp;INDEX($AD$7:$AD$405,$AU$42)&amp;IF(INDEX($AE$7:$AE$405,$AU$42)="","","; "&amp;INDEX($AE$7:$AE$405,$AU$42))&amp;IF(INDEX($AF$7:$AF$405,$AU$42)="","",CHAR(10)&amp;INDEX($AF$7:$AF$405,$AU$42)))</x:f>
      </x:c>
      <x:c r="Q57" s="81"/>
      <x:c r="R57" s="81"/>
      <x:c r="S57" s="81" t="str">
        <x:f>IF($AV$42=0,"",TEXT(INDEX($AA$7:$AA$405,$AV$42),"hh:mm")&amp;"–"&amp;TEXT(INDEX($AB$7:$AB$405,$AV$42),"hh:mm")&amp;CHAR(10)&amp;INDEX($Y$7:$Y$405,$AV$42)&amp;CHAR(10)&amp;INDEX($AC$7:$AC$405,$AV$42)&amp;CHAR(10)&amp;INDEX($AD$7:$AD$405,$AV$42)&amp;IF(INDEX($AE$7:$AE$405,$AV$42)="","","; "&amp;INDEX($AE$7:$AE$405,$AV$42))&amp;IF(INDEX($AF$7:$AF$405,$AV$42)="","",CHAR(10)&amp;INDEX($AF$7:$AF$405,$AV$42)))</x:f>
      </x:c>
      <x:c r="T57" s="81"/>
      <x:c r="U57" s="81"/>
      <x:c r="W57" s="65"/>
      <x:c r="X57" s="65"/>
      <x:c r="Y57" s="65"/>
      <x:c r="Z57" s="69"/>
      <x:c r="AA57" s="70"/>
      <x:c r="AB57" s="70"/>
      <x:c r="AC57" s="65"/>
      <x:c r="AD57" s="65"/>
      <x:c r="AE57" s="65"/>
      <x:c r="AF57" s="65"/>
      <x:c r="AG57" s="65"/>
      <x:c r="AH57" s="65"/>
      <x:c r="AI57" s="72" t="str">
        <x:f>IF(W57="","",'Campaigns &amp; Budget'!$E$7&amp;IF('Campaigns &amp; Budget'!$F$7="","","; "&amp;'Campaigns &amp; Budget'!$F$7))</x:f>
      </x:c>
      <x:c r="AJ57" s="72" t="str">
        <x:f>IF(W57="","",IF(COUNTIFS($W$7:$W$405,W57)&gt;1,"Duplicate activation ID",IF(X57&lt;&gt;'Campaigns &amp; Budget'!$A$7,"Unknown campaign",IF(OR(ISBLANK(Z57),ISBLANK(AA57),ISBLANK(AB57),AD57=""),"Missing date / time / PIC",IF(AB57&lt;=AA57,"End must follow start",IF(OR(Z57&lt;'Campaigns &amp; Budget'!$C$7,Z57&gt;'Campaigns &amp; Budget'!$D$7),"Outside campaign dates",IF(AND(AG57&lt;&gt;"",COUNTIFS('Tasks &amp; Gantt'!$A$7:$A$155,AG57,'Tasks &amp; Gantt'!$B$7:$B$155,X57)&lt;&gt;1),"Task not in campaign","")))))))</x:f>
      </x:c>
      <x:c r="AL57" t="str">
        <x:f>IF(OR(W57="",AH57="Cancelled",ISBLANK(Z57),ISBLANK(AA57)),"",COUNTIFS($X$7:$X$405,X57,$Z$7:$Z$405,Z57,$AA$7:$AA$405,"&lt;"&amp;AA57,$AH$7:$AH$405,"&lt;&gt;Cancelled")+COUNTIFS($X$7:$X$405,X57,$Z$7:$Z$405,Z57,$AA$7:$AA$405,AA57,$W$7:$W$405,"&lt;="&amp;W57,$AH$7:$AH$405,"&lt;&gt;Cancelled"))</x:f>
      </x:c>
      <x:c r="AM57" t="n">
        <x:f>IF(OR(W57="",X57&lt;&gt;$R$4),-1,IF(AL57="",-1,Z57*1000+AL57))</x:f>
        <x:v>-1</x:v>
      </x:c>
    </x:row>
    <x:row r="58" ht="72" customHeight="1">
      <x:c r="A58" s="81" t="str">
        <x:f>IF($AP$43=0,"",TEXT(INDEX($AA$7:$AA$405,$AP$43),"hh:mm")&amp;"–"&amp;TEXT(INDEX($AB$7:$AB$405,$AP$43),"hh:mm")&amp;CHAR(10)&amp;INDEX($Y$7:$Y$405,$AP$43)&amp;CHAR(10)&amp;INDEX($AC$7:$AC$405,$AP$43)&amp;CHAR(10)&amp;INDEX($AD$7:$AD$405,$AP$43)&amp;IF(INDEX($AE$7:$AE$405,$AP$43)="","","; "&amp;INDEX($AE$7:$AE$405,$AP$43))&amp;IF(INDEX($AF$7:$AF$405,$AP$43)="","",CHAR(10)&amp;INDEX($AF$7:$AF$405,$AP$43)))</x:f>
      </x:c>
      <x:c r="B58" s="81"/>
      <x:c r="C58" s="81"/>
      <x:c r="D58" s="81" t="str">
        <x:f>IF($AQ$43=0,"",TEXT(INDEX($AA$7:$AA$405,$AQ$43),"hh:mm")&amp;"–"&amp;TEXT(INDEX($AB$7:$AB$405,$AQ$43),"hh:mm")&amp;CHAR(10)&amp;INDEX($Y$7:$Y$405,$AQ$43)&amp;CHAR(10)&amp;INDEX($AC$7:$AC$405,$AQ$43)&amp;CHAR(10)&amp;INDEX($AD$7:$AD$405,$AQ$43)&amp;IF(INDEX($AE$7:$AE$405,$AQ$43)="","","; "&amp;INDEX($AE$7:$AE$405,$AQ$43))&amp;IF(INDEX($AF$7:$AF$405,$AQ$43)="","",CHAR(10)&amp;INDEX($AF$7:$AF$405,$AQ$43)))</x:f>
      </x:c>
      <x:c r="E58" s="81"/>
      <x:c r="F58" s="81"/>
      <x:c r="G58" s="81" t="str">
        <x:f>IF($AR$43=0,"",TEXT(INDEX($AA$7:$AA$405,$AR$43),"hh:mm")&amp;"–"&amp;TEXT(INDEX($AB$7:$AB$405,$AR$43),"hh:mm")&amp;CHAR(10)&amp;INDEX($Y$7:$Y$405,$AR$43)&amp;CHAR(10)&amp;INDEX($AC$7:$AC$405,$AR$43)&amp;CHAR(10)&amp;INDEX($AD$7:$AD$405,$AR$43)&amp;IF(INDEX($AE$7:$AE$405,$AR$43)="","","; "&amp;INDEX($AE$7:$AE$405,$AR$43))&amp;IF(INDEX($AF$7:$AF$405,$AR$43)="","",CHAR(10)&amp;INDEX($AF$7:$AF$405,$AR$43)))</x:f>
      </x:c>
      <x:c r="H58" s="81"/>
      <x:c r="I58" s="81"/>
      <x:c r="J58" s="81" t="str">
        <x:f>IF($AS$43=0,"",TEXT(INDEX($AA$7:$AA$405,$AS$43),"hh:mm")&amp;"–"&amp;TEXT(INDEX($AB$7:$AB$405,$AS$43),"hh:mm")&amp;CHAR(10)&amp;INDEX($Y$7:$Y$405,$AS$43)&amp;CHAR(10)&amp;INDEX($AC$7:$AC$405,$AS$43)&amp;CHAR(10)&amp;INDEX($AD$7:$AD$405,$AS$43)&amp;IF(INDEX($AE$7:$AE$405,$AS$43)="","","; "&amp;INDEX($AE$7:$AE$405,$AS$43))&amp;IF(INDEX($AF$7:$AF$405,$AS$43)="","",CHAR(10)&amp;INDEX($AF$7:$AF$405,$AS$43)))</x:f>
      </x:c>
      <x:c r="K58" s="81"/>
      <x:c r="L58" s="81"/>
      <x:c r="M58" s="81" t="str">
        <x:f>IF($AT$43=0,"",TEXT(INDEX($AA$7:$AA$405,$AT$43),"hh:mm")&amp;"–"&amp;TEXT(INDEX($AB$7:$AB$405,$AT$43),"hh:mm")&amp;CHAR(10)&amp;INDEX($Y$7:$Y$405,$AT$43)&amp;CHAR(10)&amp;INDEX($AC$7:$AC$405,$AT$43)&amp;CHAR(10)&amp;INDEX($AD$7:$AD$405,$AT$43)&amp;IF(INDEX($AE$7:$AE$405,$AT$43)="","","; "&amp;INDEX($AE$7:$AE$405,$AT$43))&amp;IF(INDEX($AF$7:$AF$405,$AT$43)="","",CHAR(10)&amp;INDEX($AF$7:$AF$405,$AT$43)))</x:f>
      </x:c>
      <x:c r="N58" s="81"/>
      <x:c r="O58" s="81"/>
      <x:c r="P58" s="81" t="str">
        <x:f>IF($AU$43=0,"",TEXT(INDEX($AA$7:$AA$405,$AU$43),"hh:mm")&amp;"–"&amp;TEXT(INDEX($AB$7:$AB$405,$AU$43),"hh:mm")&amp;CHAR(10)&amp;INDEX($Y$7:$Y$405,$AU$43)&amp;CHAR(10)&amp;INDEX($AC$7:$AC$405,$AU$43)&amp;CHAR(10)&amp;INDEX($AD$7:$AD$405,$AU$43)&amp;IF(INDEX($AE$7:$AE$405,$AU$43)="","","; "&amp;INDEX($AE$7:$AE$405,$AU$43))&amp;IF(INDEX($AF$7:$AF$405,$AU$43)="","",CHAR(10)&amp;INDEX($AF$7:$AF$405,$AU$43)))</x:f>
      </x:c>
      <x:c r="Q58" s="81"/>
      <x:c r="R58" s="81"/>
      <x:c r="S58" s="81" t="str">
        <x:f>IF($AV$43=0,"",TEXT(INDEX($AA$7:$AA$405,$AV$43),"hh:mm")&amp;"–"&amp;TEXT(INDEX($AB$7:$AB$405,$AV$43),"hh:mm")&amp;CHAR(10)&amp;INDEX($Y$7:$Y$405,$AV$43)&amp;CHAR(10)&amp;INDEX($AC$7:$AC$405,$AV$43)&amp;CHAR(10)&amp;INDEX($AD$7:$AD$405,$AV$43)&amp;IF(INDEX($AE$7:$AE$405,$AV$43)="","","; "&amp;INDEX($AE$7:$AE$405,$AV$43))&amp;IF(INDEX($AF$7:$AF$405,$AV$43)="","",CHAR(10)&amp;INDEX($AF$7:$AF$405,$AV$43)))</x:f>
      </x:c>
      <x:c r="T58" s="81"/>
      <x:c r="U58" s="81"/>
      <x:c r="W58" s="65"/>
      <x:c r="X58" s="65"/>
      <x:c r="Y58" s="65"/>
      <x:c r="Z58" s="69"/>
      <x:c r="AA58" s="70"/>
      <x:c r="AB58" s="70"/>
      <x:c r="AC58" s="65"/>
      <x:c r="AD58" s="65"/>
      <x:c r="AE58" s="65"/>
      <x:c r="AF58" s="65"/>
      <x:c r="AG58" s="65"/>
      <x:c r="AH58" s="65"/>
      <x:c r="AI58" s="72" t="str">
        <x:f>IF(W58="","",'Campaigns &amp; Budget'!$E$7&amp;IF('Campaigns &amp; Budget'!$F$7="","","; "&amp;'Campaigns &amp; Budget'!$F$7))</x:f>
      </x:c>
      <x:c r="AJ58" s="72" t="str">
        <x:f>IF(W58="","",IF(COUNTIFS($W$7:$W$405,W58)&gt;1,"Duplicate activation ID",IF(X58&lt;&gt;'Campaigns &amp; Budget'!$A$7,"Unknown campaign",IF(OR(ISBLANK(Z58),ISBLANK(AA58),ISBLANK(AB58),AD58=""),"Missing date / time / PIC",IF(AB58&lt;=AA58,"End must follow start",IF(OR(Z58&lt;'Campaigns &amp; Budget'!$C$7,Z58&gt;'Campaigns &amp; Budget'!$D$7),"Outside campaign dates",IF(AND(AG58&lt;&gt;"",COUNTIFS('Tasks &amp; Gantt'!$A$7:$A$155,AG58,'Tasks &amp; Gantt'!$B$7:$B$155,X58)&lt;&gt;1),"Task not in campaign","")))))))</x:f>
      </x:c>
      <x:c r="AL58" t="str">
        <x:f>IF(OR(W58="",AH58="Cancelled",ISBLANK(Z58),ISBLANK(AA58)),"",COUNTIFS($X$7:$X$405,X58,$Z$7:$Z$405,Z58,$AA$7:$AA$405,"&lt;"&amp;AA58,$AH$7:$AH$405,"&lt;&gt;Cancelled")+COUNTIFS($X$7:$X$405,X58,$Z$7:$Z$405,Z58,$AA$7:$AA$405,AA58,$W$7:$W$405,"&lt;="&amp;W58,$AH$7:$AH$405,"&lt;&gt;Cancelled"))</x:f>
      </x:c>
      <x:c r="AM58" t="n">
        <x:f>IF(OR(W58="",X58&lt;&gt;$R$4),-1,IF(AL58="",-1,Z58*1000+AL58))</x:f>
        <x:v>-1</x:v>
      </x:c>
    </x:row>
    <x:row r="59" ht="72" customHeight="1">
      <x:c r="A59" s="81" t="str">
        <x:f>IF($AP$44=0,"",TEXT(INDEX($AA$7:$AA$405,$AP$44),"hh:mm")&amp;"–"&amp;TEXT(INDEX($AB$7:$AB$405,$AP$44),"hh:mm")&amp;CHAR(10)&amp;INDEX($Y$7:$Y$405,$AP$44)&amp;CHAR(10)&amp;INDEX($AC$7:$AC$405,$AP$44)&amp;CHAR(10)&amp;INDEX($AD$7:$AD$405,$AP$44)&amp;IF(INDEX($AE$7:$AE$405,$AP$44)="","","; "&amp;INDEX($AE$7:$AE$405,$AP$44))&amp;IF(INDEX($AF$7:$AF$405,$AP$44)="","",CHAR(10)&amp;INDEX($AF$7:$AF$405,$AP$44)))</x:f>
      </x:c>
      <x:c r="B59" s="81"/>
      <x:c r="C59" s="81"/>
      <x:c r="D59" s="81" t="str">
        <x:f>IF($AQ$44=0,"",TEXT(INDEX($AA$7:$AA$405,$AQ$44),"hh:mm")&amp;"–"&amp;TEXT(INDEX($AB$7:$AB$405,$AQ$44),"hh:mm")&amp;CHAR(10)&amp;INDEX($Y$7:$Y$405,$AQ$44)&amp;CHAR(10)&amp;INDEX($AC$7:$AC$405,$AQ$44)&amp;CHAR(10)&amp;INDEX($AD$7:$AD$405,$AQ$44)&amp;IF(INDEX($AE$7:$AE$405,$AQ$44)="","","; "&amp;INDEX($AE$7:$AE$405,$AQ$44))&amp;IF(INDEX($AF$7:$AF$405,$AQ$44)="","",CHAR(10)&amp;INDEX($AF$7:$AF$405,$AQ$44)))</x:f>
      </x:c>
      <x:c r="E59" s="81"/>
      <x:c r="F59" s="81"/>
      <x:c r="G59" s="81" t="str">
        <x:f>IF($AR$44=0,"",TEXT(INDEX($AA$7:$AA$405,$AR$44),"hh:mm")&amp;"–"&amp;TEXT(INDEX($AB$7:$AB$405,$AR$44),"hh:mm")&amp;CHAR(10)&amp;INDEX($Y$7:$Y$405,$AR$44)&amp;CHAR(10)&amp;INDEX($AC$7:$AC$405,$AR$44)&amp;CHAR(10)&amp;INDEX($AD$7:$AD$405,$AR$44)&amp;IF(INDEX($AE$7:$AE$405,$AR$44)="","","; "&amp;INDEX($AE$7:$AE$405,$AR$44))&amp;IF(INDEX($AF$7:$AF$405,$AR$44)="","",CHAR(10)&amp;INDEX($AF$7:$AF$405,$AR$44)))</x:f>
      </x:c>
      <x:c r="H59" s="81"/>
      <x:c r="I59" s="81"/>
      <x:c r="J59" s="81" t="str">
        <x:f>IF($AS$44=0,"",TEXT(INDEX($AA$7:$AA$405,$AS$44),"hh:mm")&amp;"–"&amp;TEXT(INDEX($AB$7:$AB$405,$AS$44),"hh:mm")&amp;CHAR(10)&amp;INDEX($Y$7:$Y$405,$AS$44)&amp;CHAR(10)&amp;INDEX($AC$7:$AC$405,$AS$44)&amp;CHAR(10)&amp;INDEX($AD$7:$AD$405,$AS$44)&amp;IF(INDEX($AE$7:$AE$405,$AS$44)="","","; "&amp;INDEX($AE$7:$AE$405,$AS$44))&amp;IF(INDEX($AF$7:$AF$405,$AS$44)="","",CHAR(10)&amp;INDEX($AF$7:$AF$405,$AS$44)))</x:f>
      </x:c>
      <x:c r="K59" s="81"/>
      <x:c r="L59" s="81"/>
      <x:c r="M59" s="81" t="str">
        <x:f>IF($AT$44=0,"",TEXT(INDEX($AA$7:$AA$405,$AT$44),"hh:mm")&amp;"–"&amp;TEXT(INDEX($AB$7:$AB$405,$AT$44),"hh:mm")&amp;CHAR(10)&amp;INDEX($Y$7:$Y$405,$AT$44)&amp;CHAR(10)&amp;INDEX($AC$7:$AC$405,$AT$44)&amp;CHAR(10)&amp;INDEX($AD$7:$AD$405,$AT$44)&amp;IF(INDEX($AE$7:$AE$405,$AT$44)="","","; "&amp;INDEX($AE$7:$AE$405,$AT$44))&amp;IF(INDEX($AF$7:$AF$405,$AT$44)="","",CHAR(10)&amp;INDEX($AF$7:$AF$405,$AT$44)))</x:f>
      </x:c>
      <x:c r="N59" s="81"/>
      <x:c r="O59" s="81"/>
      <x:c r="P59" s="81" t="str">
        <x:f>IF($AU$44=0,"",TEXT(INDEX($AA$7:$AA$405,$AU$44),"hh:mm")&amp;"–"&amp;TEXT(INDEX($AB$7:$AB$405,$AU$44),"hh:mm")&amp;CHAR(10)&amp;INDEX($Y$7:$Y$405,$AU$44)&amp;CHAR(10)&amp;INDEX($AC$7:$AC$405,$AU$44)&amp;CHAR(10)&amp;INDEX($AD$7:$AD$405,$AU$44)&amp;IF(INDEX($AE$7:$AE$405,$AU$44)="","","; "&amp;INDEX($AE$7:$AE$405,$AU$44))&amp;IF(INDEX($AF$7:$AF$405,$AU$44)="","",CHAR(10)&amp;INDEX($AF$7:$AF$405,$AU$44)))</x:f>
      </x:c>
      <x:c r="Q59" s="81"/>
      <x:c r="R59" s="81"/>
      <x:c r="S59" s="81" t="str">
        <x:f>IF($AV$44=0,"",TEXT(INDEX($AA$7:$AA$405,$AV$44),"hh:mm")&amp;"–"&amp;TEXT(INDEX($AB$7:$AB$405,$AV$44),"hh:mm")&amp;CHAR(10)&amp;INDEX($Y$7:$Y$405,$AV$44)&amp;CHAR(10)&amp;INDEX($AC$7:$AC$405,$AV$44)&amp;CHAR(10)&amp;INDEX($AD$7:$AD$405,$AV$44)&amp;IF(INDEX($AE$7:$AE$405,$AV$44)="","","; "&amp;INDEX($AE$7:$AE$405,$AV$44))&amp;IF(INDEX($AF$7:$AF$405,$AV$44)="","",CHAR(10)&amp;INDEX($AF$7:$AF$405,$AV$44)))</x:f>
      </x:c>
      <x:c r="T59" s="81"/>
      <x:c r="U59" s="81"/>
      <x:c r="W59" s="65"/>
      <x:c r="X59" s="65"/>
      <x:c r="Y59" s="65"/>
      <x:c r="Z59" s="69"/>
      <x:c r="AA59" s="70"/>
      <x:c r="AB59" s="70"/>
      <x:c r="AC59" s="65"/>
      <x:c r="AD59" s="65"/>
      <x:c r="AE59" s="65"/>
      <x:c r="AF59" s="65"/>
      <x:c r="AG59" s="65"/>
      <x:c r="AH59" s="65"/>
      <x:c r="AI59" s="72" t="str">
        <x:f>IF(W59="","",'Campaigns &amp; Budget'!$E$7&amp;IF('Campaigns &amp; Budget'!$F$7="","","; "&amp;'Campaigns &amp; Budget'!$F$7))</x:f>
      </x:c>
      <x:c r="AJ59" s="72" t="str">
        <x:f>IF(W59="","",IF(COUNTIFS($W$7:$W$405,W59)&gt;1,"Duplicate activation ID",IF(X59&lt;&gt;'Campaigns &amp; Budget'!$A$7,"Unknown campaign",IF(OR(ISBLANK(Z59),ISBLANK(AA59),ISBLANK(AB59),AD59=""),"Missing date / time / PIC",IF(AB59&lt;=AA59,"End must follow start",IF(OR(Z59&lt;'Campaigns &amp; Budget'!$C$7,Z59&gt;'Campaigns &amp; Budget'!$D$7),"Outside campaign dates",IF(AND(AG59&lt;&gt;"",COUNTIFS('Tasks &amp; Gantt'!$A$7:$A$155,AG59,'Tasks &amp; Gantt'!$B$7:$B$155,X59)&lt;&gt;1),"Task not in campaign","")))))))</x:f>
      </x:c>
      <x:c r="AL59" t="str">
        <x:f>IF(OR(W59="",AH59="Cancelled",ISBLANK(Z59),ISBLANK(AA59)),"",COUNTIFS($X$7:$X$405,X59,$Z$7:$Z$405,Z59,$AA$7:$AA$405,"&lt;"&amp;AA59,$AH$7:$AH$405,"&lt;&gt;Cancelled")+COUNTIFS($X$7:$X$405,X59,$Z$7:$Z$405,Z59,$AA$7:$AA$405,AA59,$W$7:$W$405,"&lt;="&amp;W59,$AH$7:$AH$405,"&lt;&gt;Cancelled"))</x:f>
      </x:c>
      <x:c r="AM59" t="n">
        <x:f>IF(OR(W59="",X59&lt;&gt;$R$4),-1,IF(AL59="",-1,Z59*1000+AL59))</x:f>
        <x:v>-1</x:v>
      </x:c>
    </x:row>
    <x:row r="60" ht="72" customHeight="1">
      <x:c r="A60" s="81" t="str">
        <x:f>IF($AP$45=0,"",TEXT(INDEX($AA$7:$AA$405,$AP$45),"hh:mm")&amp;"–"&amp;TEXT(INDEX($AB$7:$AB$405,$AP$45),"hh:mm")&amp;CHAR(10)&amp;INDEX($Y$7:$Y$405,$AP$45)&amp;CHAR(10)&amp;INDEX($AC$7:$AC$405,$AP$45)&amp;CHAR(10)&amp;INDEX($AD$7:$AD$405,$AP$45)&amp;IF(INDEX($AE$7:$AE$405,$AP$45)="","","; "&amp;INDEX($AE$7:$AE$405,$AP$45))&amp;IF(INDEX($AF$7:$AF$405,$AP$45)="","",CHAR(10)&amp;INDEX($AF$7:$AF$405,$AP$45)))</x:f>
      </x:c>
      <x:c r="B60" s="81"/>
      <x:c r="C60" s="81"/>
      <x:c r="D60" s="81" t="str">
        <x:f>IF($AQ$45=0,"",TEXT(INDEX($AA$7:$AA$405,$AQ$45),"hh:mm")&amp;"–"&amp;TEXT(INDEX($AB$7:$AB$405,$AQ$45),"hh:mm")&amp;CHAR(10)&amp;INDEX($Y$7:$Y$405,$AQ$45)&amp;CHAR(10)&amp;INDEX($AC$7:$AC$405,$AQ$45)&amp;CHAR(10)&amp;INDEX($AD$7:$AD$405,$AQ$45)&amp;IF(INDEX($AE$7:$AE$405,$AQ$45)="","","; "&amp;INDEX($AE$7:$AE$405,$AQ$45))&amp;IF(INDEX($AF$7:$AF$405,$AQ$45)="","",CHAR(10)&amp;INDEX($AF$7:$AF$405,$AQ$45)))</x:f>
      </x:c>
      <x:c r="E60" s="81"/>
      <x:c r="F60" s="81"/>
      <x:c r="G60" s="81" t="str">
        <x:f>IF($AR$45=0,"",TEXT(INDEX($AA$7:$AA$405,$AR$45),"hh:mm")&amp;"–"&amp;TEXT(INDEX($AB$7:$AB$405,$AR$45),"hh:mm")&amp;CHAR(10)&amp;INDEX($Y$7:$Y$405,$AR$45)&amp;CHAR(10)&amp;INDEX($AC$7:$AC$405,$AR$45)&amp;CHAR(10)&amp;INDEX($AD$7:$AD$405,$AR$45)&amp;IF(INDEX($AE$7:$AE$405,$AR$45)="","","; "&amp;INDEX($AE$7:$AE$405,$AR$45))&amp;IF(INDEX($AF$7:$AF$405,$AR$45)="","",CHAR(10)&amp;INDEX($AF$7:$AF$405,$AR$45)))</x:f>
      </x:c>
      <x:c r="H60" s="81"/>
      <x:c r="I60" s="81"/>
      <x:c r="J60" s="81" t="str">
        <x:f>IF($AS$45=0,"",TEXT(INDEX($AA$7:$AA$405,$AS$45),"hh:mm")&amp;"–"&amp;TEXT(INDEX($AB$7:$AB$405,$AS$45),"hh:mm")&amp;CHAR(10)&amp;INDEX($Y$7:$Y$405,$AS$45)&amp;CHAR(10)&amp;INDEX($AC$7:$AC$405,$AS$45)&amp;CHAR(10)&amp;INDEX($AD$7:$AD$405,$AS$45)&amp;IF(INDEX($AE$7:$AE$405,$AS$45)="","","; "&amp;INDEX($AE$7:$AE$405,$AS$45))&amp;IF(INDEX($AF$7:$AF$405,$AS$45)="","",CHAR(10)&amp;INDEX($AF$7:$AF$405,$AS$45)))</x:f>
      </x:c>
      <x:c r="K60" s="81"/>
      <x:c r="L60" s="81"/>
      <x:c r="M60" s="81" t="str">
        <x:f>IF($AT$45=0,"",TEXT(INDEX($AA$7:$AA$405,$AT$45),"hh:mm")&amp;"–"&amp;TEXT(INDEX($AB$7:$AB$405,$AT$45),"hh:mm")&amp;CHAR(10)&amp;INDEX($Y$7:$Y$405,$AT$45)&amp;CHAR(10)&amp;INDEX($AC$7:$AC$405,$AT$45)&amp;CHAR(10)&amp;INDEX($AD$7:$AD$405,$AT$45)&amp;IF(INDEX($AE$7:$AE$405,$AT$45)="","","; "&amp;INDEX($AE$7:$AE$405,$AT$45))&amp;IF(INDEX($AF$7:$AF$405,$AT$45)="","",CHAR(10)&amp;INDEX($AF$7:$AF$405,$AT$45)))</x:f>
      </x:c>
      <x:c r="N60" s="81"/>
      <x:c r="O60" s="81"/>
      <x:c r="P60" s="81" t="str">
        <x:f>IF($AU$45=0,"",TEXT(INDEX($AA$7:$AA$405,$AU$45),"hh:mm")&amp;"–"&amp;TEXT(INDEX($AB$7:$AB$405,$AU$45),"hh:mm")&amp;CHAR(10)&amp;INDEX($Y$7:$Y$405,$AU$45)&amp;CHAR(10)&amp;INDEX($AC$7:$AC$405,$AU$45)&amp;CHAR(10)&amp;INDEX($AD$7:$AD$405,$AU$45)&amp;IF(INDEX($AE$7:$AE$405,$AU$45)="","","; "&amp;INDEX($AE$7:$AE$405,$AU$45))&amp;IF(INDEX($AF$7:$AF$405,$AU$45)="","",CHAR(10)&amp;INDEX($AF$7:$AF$405,$AU$45)))</x:f>
      </x:c>
      <x:c r="Q60" s="81"/>
      <x:c r="R60" s="81"/>
      <x:c r="S60" s="81" t="str">
        <x:f>IF($AV$45=0,"",TEXT(INDEX($AA$7:$AA$405,$AV$45),"hh:mm")&amp;"–"&amp;TEXT(INDEX($AB$7:$AB$405,$AV$45),"hh:mm")&amp;CHAR(10)&amp;INDEX($Y$7:$Y$405,$AV$45)&amp;CHAR(10)&amp;INDEX($AC$7:$AC$405,$AV$45)&amp;CHAR(10)&amp;INDEX($AD$7:$AD$405,$AV$45)&amp;IF(INDEX($AE$7:$AE$405,$AV$45)="","","; "&amp;INDEX($AE$7:$AE$405,$AV$45))&amp;IF(INDEX($AF$7:$AF$405,$AV$45)="","",CHAR(10)&amp;INDEX($AF$7:$AF$405,$AV$45)))</x:f>
      </x:c>
      <x:c r="T60" s="81"/>
      <x:c r="U60" s="81"/>
      <x:c r="W60" s="65"/>
      <x:c r="X60" s="65"/>
      <x:c r="Y60" s="65"/>
      <x:c r="Z60" s="69"/>
      <x:c r="AA60" s="70"/>
      <x:c r="AB60" s="70"/>
      <x:c r="AC60" s="65"/>
      <x:c r="AD60" s="65"/>
      <x:c r="AE60" s="65"/>
      <x:c r="AF60" s="65"/>
      <x:c r="AG60" s="65"/>
      <x:c r="AH60" s="65"/>
      <x:c r="AI60" s="72" t="str">
        <x:f>IF(W60="","",'Campaigns &amp; Budget'!$E$7&amp;IF('Campaigns &amp; Budget'!$F$7="","","; "&amp;'Campaigns &amp; Budget'!$F$7))</x:f>
      </x:c>
      <x:c r="AJ60" s="72" t="str">
        <x:f>IF(W60="","",IF(COUNTIFS($W$7:$W$405,W60)&gt;1,"Duplicate activation ID",IF(X60&lt;&gt;'Campaigns &amp; Budget'!$A$7,"Unknown campaign",IF(OR(ISBLANK(Z60),ISBLANK(AA60),ISBLANK(AB60),AD60=""),"Missing date / time / PIC",IF(AB60&lt;=AA60,"End must follow start",IF(OR(Z60&lt;'Campaigns &amp; Budget'!$C$7,Z60&gt;'Campaigns &amp; Budget'!$D$7),"Outside campaign dates",IF(AND(AG60&lt;&gt;"",COUNTIFS('Tasks &amp; Gantt'!$A$7:$A$155,AG60,'Tasks &amp; Gantt'!$B$7:$B$155,X60)&lt;&gt;1),"Task not in campaign","")))))))</x:f>
      </x:c>
      <x:c r="AL60" t="str">
        <x:f>IF(OR(W60="",AH60="Cancelled",ISBLANK(Z60),ISBLANK(AA60)),"",COUNTIFS($X$7:$X$405,X60,$Z$7:$Z$405,Z60,$AA$7:$AA$405,"&lt;"&amp;AA60,$AH$7:$AH$405,"&lt;&gt;Cancelled")+COUNTIFS($X$7:$X$405,X60,$Z$7:$Z$405,Z60,$AA$7:$AA$405,AA60,$W$7:$W$405,"&lt;="&amp;W60,$AH$7:$AH$405,"&lt;&gt;Cancelled"))</x:f>
      </x:c>
      <x:c r="AM60" t="n">
        <x:f>IF(OR(W60="",X60&lt;&gt;$R$4),-1,IF(AL60="",-1,Z60*1000+AL60))</x:f>
        <x:v>-1</x:v>
      </x:c>
    </x:row>
    <x:row r="61" ht="72" customHeight="1">
      <x:c r="A61" s="81" t="str">
        <x:f>IF($AP$46=0,"",TEXT(INDEX($AA$7:$AA$405,$AP$46),"hh:mm")&amp;"–"&amp;TEXT(INDEX($AB$7:$AB$405,$AP$46),"hh:mm")&amp;CHAR(10)&amp;INDEX($Y$7:$Y$405,$AP$46)&amp;CHAR(10)&amp;INDEX($AC$7:$AC$405,$AP$46)&amp;CHAR(10)&amp;INDEX($AD$7:$AD$405,$AP$46)&amp;IF(INDEX($AE$7:$AE$405,$AP$46)="","","; "&amp;INDEX($AE$7:$AE$405,$AP$46))&amp;IF(INDEX($AF$7:$AF$405,$AP$46)="","",CHAR(10)&amp;INDEX($AF$7:$AF$405,$AP$46)))</x:f>
      </x:c>
      <x:c r="B61" s="81"/>
      <x:c r="C61" s="81"/>
      <x:c r="D61" s="81" t="str">
        <x:f>IF($AQ$46=0,"",TEXT(INDEX($AA$7:$AA$405,$AQ$46),"hh:mm")&amp;"–"&amp;TEXT(INDEX($AB$7:$AB$405,$AQ$46),"hh:mm")&amp;CHAR(10)&amp;INDEX($Y$7:$Y$405,$AQ$46)&amp;CHAR(10)&amp;INDEX($AC$7:$AC$405,$AQ$46)&amp;CHAR(10)&amp;INDEX($AD$7:$AD$405,$AQ$46)&amp;IF(INDEX($AE$7:$AE$405,$AQ$46)="","","; "&amp;INDEX($AE$7:$AE$405,$AQ$46))&amp;IF(INDEX($AF$7:$AF$405,$AQ$46)="","",CHAR(10)&amp;INDEX($AF$7:$AF$405,$AQ$46)))</x:f>
      </x:c>
      <x:c r="E61" s="81"/>
      <x:c r="F61" s="81"/>
      <x:c r="G61" s="81" t="str">
        <x:f>IF($AR$46=0,"",TEXT(INDEX($AA$7:$AA$405,$AR$46),"hh:mm")&amp;"–"&amp;TEXT(INDEX($AB$7:$AB$405,$AR$46),"hh:mm")&amp;CHAR(10)&amp;INDEX($Y$7:$Y$405,$AR$46)&amp;CHAR(10)&amp;INDEX($AC$7:$AC$405,$AR$46)&amp;CHAR(10)&amp;INDEX($AD$7:$AD$405,$AR$46)&amp;IF(INDEX($AE$7:$AE$405,$AR$46)="","","; "&amp;INDEX($AE$7:$AE$405,$AR$46))&amp;IF(INDEX($AF$7:$AF$405,$AR$46)="","",CHAR(10)&amp;INDEX($AF$7:$AF$405,$AR$46)))</x:f>
      </x:c>
      <x:c r="H61" s="81"/>
      <x:c r="I61" s="81"/>
      <x:c r="J61" s="81" t="str">
        <x:f>IF($AS$46=0,"",TEXT(INDEX($AA$7:$AA$405,$AS$46),"hh:mm")&amp;"–"&amp;TEXT(INDEX($AB$7:$AB$405,$AS$46),"hh:mm")&amp;CHAR(10)&amp;INDEX($Y$7:$Y$405,$AS$46)&amp;CHAR(10)&amp;INDEX($AC$7:$AC$405,$AS$46)&amp;CHAR(10)&amp;INDEX($AD$7:$AD$405,$AS$46)&amp;IF(INDEX($AE$7:$AE$405,$AS$46)="","","; "&amp;INDEX($AE$7:$AE$405,$AS$46))&amp;IF(INDEX($AF$7:$AF$405,$AS$46)="","",CHAR(10)&amp;INDEX($AF$7:$AF$405,$AS$46)))</x:f>
      </x:c>
      <x:c r="K61" s="81"/>
      <x:c r="L61" s="81"/>
      <x:c r="M61" s="81" t="str">
        <x:f>IF($AT$46=0,"",TEXT(INDEX($AA$7:$AA$405,$AT$46),"hh:mm")&amp;"–"&amp;TEXT(INDEX($AB$7:$AB$405,$AT$46),"hh:mm")&amp;CHAR(10)&amp;INDEX($Y$7:$Y$405,$AT$46)&amp;CHAR(10)&amp;INDEX($AC$7:$AC$405,$AT$46)&amp;CHAR(10)&amp;INDEX($AD$7:$AD$405,$AT$46)&amp;IF(INDEX($AE$7:$AE$405,$AT$46)="","","; "&amp;INDEX($AE$7:$AE$405,$AT$46))&amp;IF(INDEX($AF$7:$AF$405,$AT$46)="","",CHAR(10)&amp;INDEX($AF$7:$AF$405,$AT$46)))</x:f>
      </x:c>
      <x:c r="N61" s="81"/>
      <x:c r="O61" s="81"/>
      <x:c r="P61" s="81" t="str">
        <x:f>IF($AU$46=0,"",TEXT(INDEX($AA$7:$AA$405,$AU$46),"hh:mm")&amp;"–"&amp;TEXT(INDEX($AB$7:$AB$405,$AU$46),"hh:mm")&amp;CHAR(10)&amp;INDEX($Y$7:$Y$405,$AU$46)&amp;CHAR(10)&amp;INDEX($AC$7:$AC$405,$AU$46)&amp;CHAR(10)&amp;INDEX($AD$7:$AD$405,$AU$46)&amp;IF(INDEX($AE$7:$AE$405,$AU$46)="","","; "&amp;INDEX($AE$7:$AE$405,$AU$46))&amp;IF(INDEX($AF$7:$AF$405,$AU$46)="","",CHAR(10)&amp;INDEX($AF$7:$AF$405,$AU$46)))</x:f>
      </x:c>
      <x:c r="Q61" s="81"/>
      <x:c r="R61" s="81"/>
      <x:c r="S61" s="81" t="str">
        <x:f>IF($AV$46=0,"",TEXT(INDEX($AA$7:$AA$405,$AV$46),"hh:mm")&amp;"–"&amp;TEXT(INDEX($AB$7:$AB$405,$AV$46),"hh:mm")&amp;CHAR(10)&amp;INDEX($Y$7:$Y$405,$AV$46)&amp;CHAR(10)&amp;INDEX($AC$7:$AC$405,$AV$46)&amp;CHAR(10)&amp;INDEX($AD$7:$AD$405,$AV$46)&amp;IF(INDEX($AE$7:$AE$405,$AV$46)="","","; "&amp;INDEX($AE$7:$AE$405,$AV$46))&amp;IF(INDEX($AF$7:$AF$405,$AV$46)="","",CHAR(10)&amp;INDEX($AF$7:$AF$405,$AV$46)))</x:f>
      </x:c>
      <x:c r="T61" s="81"/>
      <x:c r="U61" s="81"/>
      <x:c r="W61" s="65"/>
      <x:c r="X61" s="65"/>
      <x:c r="Y61" s="65"/>
      <x:c r="Z61" s="69"/>
      <x:c r="AA61" s="70"/>
      <x:c r="AB61" s="70"/>
      <x:c r="AC61" s="65"/>
      <x:c r="AD61" s="65"/>
      <x:c r="AE61" s="65"/>
      <x:c r="AF61" s="65"/>
      <x:c r="AG61" s="65"/>
      <x:c r="AH61" s="65"/>
      <x:c r="AI61" s="72" t="str">
        <x:f>IF(W61="","",'Campaigns &amp; Budget'!$E$7&amp;IF('Campaigns &amp; Budget'!$F$7="","","; "&amp;'Campaigns &amp; Budget'!$F$7))</x:f>
      </x:c>
      <x:c r="AJ61" s="72" t="str">
        <x:f>IF(W61="","",IF(COUNTIFS($W$7:$W$405,W61)&gt;1,"Duplicate activation ID",IF(X61&lt;&gt;'Campaigns &amp; Budget'!$A$7,"Unknown campaign",IF(OR(ISBLANK(Z61),ISBLANK(AA61),ISBLANK(AB61),AD61=""),"Missing date / time / PIC",IF(AB61&lt;=AA61,"End must follow start",IF(OR(Z61&lt;'Campaigns &amp; Budget'!$C$7,Z61&gt;'Campaigns &amp; Budget'!$D$7),"Outside campaign dates",IF(AND(AG61&lt;&gt;"",COUNTIFS('Tasks &amp; Gantt'!$A$7:$A$155,AG61,'Tasks &amp; Gantt'!$B$7:$B$155,X61)&lt;&gt;1),"Task not in campaign","")))))))</x:f>
      </x:c>
      <x:c r="AL61" t="str">
        <x:f>IF(OR(W61="",AH61="Cancelled",ISBLANK(Z61),ISBLANK(AA61)),"",COUNTIFS($X$7:$X$405,X61,$Z$7:$Z$405,Z61,$AA$7:$AA$405,"&lt;"&amp;AA61,$AH$7:$AH$405,"&lt;&gt;Cancelled")+COUNTIFS($X$7:$X$405,X61,$Z$7:$Z$405,Z61,$AA$7:$AA$405,AA61,$W$7:$W$405,"&lt;="&amp;W61,$AH$7:$AH$405,"&lt;&gt;Cancelled"))</x:f>
      </x:c>
      <x:c r="AM61" t="n">
        <x:f>IF(OR(W61="",X61&lt;&gt;$R$4),-1,IF(AL61="",-1,Z61*1000+AL61))</x:f>
        <x:v>-1</x:v>
      </x:c>
    </x:row>
    <x:row r="62" ht="32" customHeight="1">
      <x:c r="A62" s="82" t="str">
        <x:f>IF(OR(A$53&lt;$D$4,A$53&gt;$K$4,A$53&lt;$D$5,A$53&gt;$K$5),"Outside view",COUNTIFS($X$7:$X$405,$R$4,$Z$7:$Z$405,A$53,$AH$7:$AH$405,"&lt;&gt;Cancelled")&amp;" activations"&amp;IF(COUNTIFS($X$7:$X$405,$R$4,$Z$7:$Z$405,A$53,$AH$7:$AH$405,"&lt;&gt;Cancelled")&gt;$R$5+7," · more: change First entry",""))</x:f>
        <x:v>Outside view</x:v>
      </x:c>
      <x:c r="B62" s="82"/>
      <x:c r="C62" s="82"/>
      <x:c r="D62" s="82" t="str">
        <x:f>IF(OR(D$53&lt;$D$4,D$53&gt;$K$4,D$53&lt;$D$5,D$53&gt;$K$5),"Outside view",COUNTIFS($X$7:$X$405,$R$4,$Z$7:$Z$405,D$53,$AH$7:$AH$405,"&lt;&gt;Cancelled")&amp;" activations"&amp;IF(COUNTIFS($X$7:$X$405,$R$4,$Z$7:$Z$405,D$53,$AH$7:$AH$405,"&lt;&gt;Cancelled")&gt;$R$5+7," · more: change First entry",""))</x:f>
        <x:v>Outside view</x:v>
      </x:c>
      <x:c r="E62" s="82"/>
      <x:c r="F62" s="82"/>
      <x:c r="G62" s="82" t="str">
        <x:f>IF(OR(G$53&lt;$D$4,G$53&gt;$K$4,G$53&lt;$D$5,G$53&gt;$K$5),"Outside view",COUNTIFS($X$7:$X$405,$R$4,$Z$7:$Z$405,G$53,$AH$7:$AH$405,"&lt;&gt;Cancelled")&amp;" activations"&amp;IF(COUNTIFS($X$7:$X$405,$R$4,$Z$7:$Z$405,G$53,$AH$7:$AH$405,"&lt;&gt;Cancelled")&gt;$R$5+7," · more: change First entry",""))</x:f>
        <x:v>Outside view</x:v>
      </x:c>
      <x:c r="H62" s="82"/>
      <x:c r="I62" s="82"/>
      <x:c r="J62" s="82" t="str">
        <x:f>IF(OR(J$53&lt;$D$4,J$53&gt;$K$4,J$53&lt;$D$5,J$53&gt;$K$5),"Outside view",COUNTIFS($X$7:$X$405,$R$4,$Z$7:$Z$405,J$53,$AH$7:$AH$405,"&lt;&gt;Cancelled")&amp;" activations"&amp;IF(COUNTIFS($X$7:$X$405,$R$4,$Z$7:$Z$405,J$53,$AH$7:$AH$405,"&lt;&gt;Cancelled")&gt;$R$5+7," · more: change First entry",""))</x:f>
        <x:v>Outside view</x:v>
      </x:c>
      <x:c r="K62" s="82"/>
      <x:c r="L62" s="82"/>
      <x:c r="M62" s="82" t="str">
        <x:f>IF(OR(M$53&lt;$D$4,M$53&gt;$K$4,M$53&lt;$D$5,M$53&gt;$K$5),"Outside view",COUNTIFS($X$7:$X$405,$R$4,$Z$7:$Z$405,M$53,$AH$7:$AH$405,"&lt;&gt;Cancelled")&amp;" activations"&amp;IF(COUNTIFS($X$7:$X$405,$R$4,$Z$7:$Z$405,M$53,$AH$7:$AH$405,"&lt;&gt;Cancelled")&gt;$R$5+7," · more: change First entry",""))</x:f>
        <x:v>Outside view</x:v>
      </x:c>
      <x:c r="N62" s="82"/>
      <x:c r="O62" s="82"/>
      <x:c r="P62" s="82" t="str">
        <x:f>IF(OR(P$53&lt;$D$4,P$53&gt;$K$4,P$53&lt;$D$5,P$53&gt;$K$5),"Outside view",COUNTIFS($X$7:$X$405,$R$4,$Z$7:$Z$405,P$53,$AH$7:$AH$405,"&lt;&gt;Cancelled")&amp;" activations"&amp;IF(COUNTIFS($X$7:$X$405,$R$4,$Z$7:$Z$405,P$53,$AH$7:$AH$405,"&lt;&gt;Cancelled")&gt;$R$5+7," · more: change First entry",""))</x:f>
        <x:v>Outside view</x:v>
      </x:c>
      <x:c r="Q62" s="82"/>
      <x:c r="R62" s="82"/>
      <x:c r="S62" s="82" t="str">
        <x:f>IF(OR(S$53&lt;$D$4,S$53&gt;$K$4,S$53&lt;$D$5,S$53&gt;$K$5),"Outside view",COUNTIFS($X$7:$X$405,$R$4,$Z$7:$Z$405,S$53,$AH$7:$AH$405,"&lt;&gt;Cancelled")&amp;" activations"&amp;IF(COUNTIFS($X$7:$X$405,$R$4,$Z$7:$Z$405,S$53,$AH$7:$AH$405,"&lt;&gt;Cancelled")&gt;$R$5+7," · more: change First entry",""))</x:f>
        <x:v>Outside view</x:v>
      </x:c>
      <x:c r="T62" s="82"/>
      <x:c r="U62" s="82"/>
      <x:c r="W62" s="65"/>
      <x:c r="X62" s="65"/>
      <x:c r="Y62" s="65"/>
      <x:c r="Z62" s="69"/>
      <x:c r="AA62" s="70"/>
      <x:c r="AB62" s="70"/>
      <x:c r="AC62" s="65"/>
      <x:c r="AD62" s="65"/>
      <x:c r="AE62" s="65"/>
      <x:c r="AF62" s="65"/>
      <x:c r="AG62" s="65"/>
      <x:c r="AH62" s="65"/>
      <x:c r="AI62" s="72" t="str">
        <x:f>IF(W62="","",'Campaigns &amp; Budget'!$E$7&amp;IF('Campaigns &amp; Budget'!$F$7="","","; "&amp;'Campaigns &amp; Budget'!$F$7))</x:f>
      </x:c>
      <x:c r="AJ62" s="72" t="str">
        <x:f>IF(W62="","",IF(COUNTIFS($W$7:$W$405,W62)&gt;1,"Duplicate activation ID",IF(X62&lt;&gt;'Campaigns &amp; Budget'!$A$7,"Unknown campaign",IF(OR(ISBLANK(Z62),ISBLANK(AA62),ISBLANK(AB62),AD62=""),"Missing date / time / PIC",IF(AB62&lt;=AA62,"End must follow start",IF(OR(Z62&lt;'Campaigns &amp; Budget'!$C$7,Z62&gt;'Campaigns &amp; Budget'!$D$7),"Outside campaign dates",IF(AND(AG62&lt;&gt;"",COUNTIFS('Tasks &amp; Gantt'!$A$7:$A$155,AG62,'Tasks &amp; Gantt'!$B$7:$B$155,X62)&lt;&gt;1),"Task not in campaign","")))))))</x:f>
      </x:c>
      <x:c r="AL62" t="str">
        <x:f>IF(OR(W62="",AH62="Cancelled",ISBLANK(Z62),ISBLANK(AA62)),"",COUNTIFS($X$7:$X$405,X62,$Z$7:$Z$405,Z62,$AA$7:$AA$405,"&lt;"&amp;AA62,$AH$7:$AH$405,"&lt;&gt;Cancelled")+COUNTIFS($X$7:$X$405,X62,$Z$7:$Z$405,Z62,$AA$7:$AA$405,AA62,$W$7:$W$405,"&lt;="&amp;W62,$AH$7:$AH$405,"&lt;&gt;Cancelled"))</x:f>
      </x:c>
      <x:c r="AM62" t="n">
        <x:f>IF(OR(W62="",X62&lt;&gt;$R$4),-1,IF(AL62="",-1,Z62*1000+AL62))</x:f>
        <x:v>-1</x:v>
      </x:c>
    </x:row>
    <x:row r="63" ht="10" customHeight="1">
      <x:c r="A63" s="53"/>
      <x:c r="B63" s="53"/>
      <x:c r="C63" s="53"/>
      <x:c r="D63" s="53"/>
      <x:c r="E63" s="53"/>
      <x:c r="F63" s="53"/>
      <x:c r="G63" s="53"/>
      <x:c r="H63" s="53"/>
      <x:c r="I63" s="53"/>
      <x:c r="J63" s="53"/>
      <x:c r="K63" s="53"/>
      <x:c r="L63" s="53"/>
      <x:c r="M63" s="53"/>
      <x:c r="N63" s="53"/>
      <x:c r="O63" s="53"/>
      <x:c r="P63" s="53"/>
      <x:c r="Q63" s="53"/>
      <x:c r="R63" s="53"/>
      <x:c r="S63" s="53"/>
      <x:c r="T63" s="53"/>
      <x:c r="U63" s="53"/>
      <x:c r="W63" s="65"/>
      <x:c r="X63" s="65"/>
      <x:c r="Y63" s="65"/>
      <x:c r="Z63" s="69"/>
      <x:c r="AA63" s="70"/>
      <x:c r="AB63" s="70"/>
      <x:c r="AC63" s="65"/>
      <x:c r="AD63" s="65"/>
      <x:c r="AE63" s="65"/>
      <x:c r="AF63" s="65"/>
      <x:c r="AG63" s="65"/>
      <x:c r="AH63" s="65"/>
      <x:c r="AI63" s="72" t="str">
        <x:f>IF(W63="","",'Campaigns &amp; Budget'!$E$7&amp;IF('Campaigns &amp; Budget'!$F$7="","","; "&amp;'Campaigns &amp; Budget'!$F$7))</x:f>
      </x:c>
      <x:c r="AJ63" s="72" t="str">
        <x:f>IF(W63="","",IF(COUNTIFS($W$7:$W$405,W63)&gt;1,"Duplicate activation ID",IF(X63&lt;&gt;'Campaigns &amp; Budget'!$A$7,"Unknown campaign",IF(OR(ISBLANK(Z63),ISBLANK(AA63),ISBLANK(AB63),AD63=""),"Missing date / time / PIC",IF(AB63&lt;=AA63,"End must follow start",IF(OR(Z63&lt;'Campaigns &amp; Budget'!$C$7,Z63&gt;'Campaigns &amp; Budget'!$D$7),"Outside campaign dates",IF(AND(AG63&lt;&gt;"",COUNTIFS('Tasks &amp; Gantt'!$A$7:$A$155,AG63,'Tasks &amp; Gantt'!$B$7:$B$155,X63)&lt;&gt;1),"Task not in campaign","")))))))</x:f>
      </x:c>
      <x:c r="AL63" t="str">
        <x:f>IF(OR(W63="",AH63="Cancelled",ISBLANK(Z63),ISBLANK(AA63)),"",COUNTIFS($X$7:$X$405,X63,$Z$7:$Z$405,Z63,$AA$7:$AA$405,"&lt;"&amp;AA63,$AH$7:$AH$405,"&lt;&gt;Cancelled")+COUNTIFS($X$7:$X$405,X63,$Z$7:$Z$405,Z63,$AA$7:$AA$405,AA63,$W$7:$W$405,"&lt;="&amp;W63,$AH$7:$AH$405,"&lt;&gt;Cancelled"))</x:f>
      </x:c>
      <x:c r="AM63" t="n">
        <x:f>IF(OR(W63="",X63&lt;&gt;$R$4),-1,IF(AL63="",-1,Z63*1000+AL63))</x:f>
        <x:v>-1</x:v>
      </x:c>
    </x:row>
    <x:row r="64" ht="30" customHeight="1">
      <x:c r="A64" s="77" t="n">
        <x:f>$D$5-WEEKDAY($D$5,2)+1+35</x:f>
        <x:v>46349</x:v>
      </x:c>
      <x:c r="B64" s="77"/>
      <x:c r="C64" s="77"/>
      <x:c r="D64" s="77" t="n">
        <x:f>$D$5-WEEKDAY($D$5,2)+1+36</x:f>
        <x:v>46350</x:v>
      </x:c>
      <x:c r="E64" s="77"/>
      <x:c r="F64" s="77"/>
      <x:c r="G64" s="77" t="n">
        <x:f>$D$5-WEEKDAY($D$5,2)+1+37</x:f>
        <x:v>46351</x:v>
      </x:c>
      <x:c r="H64" s="77"/>
      <x:c r="I64" s="77"/>
      <x:c r="J64" s="77" t="n">
        <x:f>$D$5-WEEKDAY($D$5,2)+1+38</x:f>
        <x:v>46352</x:v>
      </x:c>
      <x:c r="K64" s="77"/>
      <x:c r="L64" s="77"/>
      <x:c r="M64" s="77" t="n">
        <x:f>$D$5-WEEKDAY($D$5,2)+1+39</x:f>
        <x:v>46353</x:v>
      </x:c>
      <x:c r="N64" s="77"/>
      <x:c r="O64" s="77"/>
      <x:c r="P64" s="77" t="n">
        <x:f>$D$5-WEEKDAY($D$5,2)+1+40</x:f>
        <x:v>46354</x:v>
      </x:c>
      <x:c r="Q64" s="77"/>
      <x:c r="R64" s="77"/>
      <x:c r="S64" s="77" t="n">
        <x:f>$D$5-WEEKDAY($D$5,2)+1+41</x:f>
        <x:v>46355</x:v>
      </x:c>
      <x:c r="T64" s="77"/>
      <x:c r="U64" s="77"/>
      <x:c r="W64" s="65"/>
      <x:c r="X64" s="65"/>
      <x:c r="Y64" s="65"/>
      <x:c r="Z64" s="69"/>
      <x:c r="AA64" s="70"/>
      <x:c r="AB64" s="70"/>
      <x:c r="AC64" s="65"/>
      <x:c r="AD64" s="65"/>
      <x:c r="AE64" s="65"/>
      <x:c r="AF64" s="65"/>
      <x:c r="AG64" s="65"/>
      <x:c r="AH64" s="65"/>
      <x:c r="AI64" s="72" t="str">
        <x:f>IF(W64="","",'Campaigns &amp; Budget'!$E$7&amp;IF('Campaigns &amp; Budget'!$F$7="","","; "&amp;'Campaigns &amp; Budget'!$F$7))</x:f>
      </x:c>
      <x:c r="AJ64" s="72" t="str">
        <x:f>IF(W64="","",IF(COUNTIFS($W$7:$W$405,W64)&gt;1,"Duplicate activation ID",IF(X64&lt;&gt;'Campaigns &amp; Budget'!$A$7,"Unknown campaign",IF(OR(ISBLANK(Z64),ISBLANK(AA64),ISBLANK(AB64),AD64=""),"Missing date / time / PIC",IF(AB64&lt;=AA64,"End must follow start",IF(OR(Z64&lt;'Campaigns &amp; Budget'!$C$7,Z64&gt;'Campaigns &amp; Budget'!$D$7),"Outside campaign dates",IF(AND(AG64&lt;&gt;"",COUNTIFS('Tasks &amp; Gantt'!$A$7:$A$155,AG64,'Tasks &amp; Gantt'!$B$7:$B$155,X64)&lt;&gt;1),"Task not in campaign","")))))))</x:f>
      </x:c>
      <x:c r="AL64" t="str">
        <x:f>IF(OR(W64="",AH64="Cancelled",ISBLANK(Z64),ISBLANK(AA64)),"",COUNTIFS($X$7:$X$405,X64,$Z$7:$Z$405,Z64,$AA$7:$AA$405,"&lt;"&amp;AA64,$AH$7:$AH$405,"&lt;&gt;Cancelled")+COUNTIFS($X$7:$X$405,X64,$Z$7:$Z$405,Z64,$AA$7:$AA$405,AA64,$W$7:$W$405,"&lt;="&amp;W64,$AH$7:$AH$405,"&lt;&gt;Cancelled"))</x:f>
      </x:c>
      <x:c r="AM64" t="n">
        <x:f>IF(OR(W64="",X64&lt;&gt;$R$4),-1,IF(AL64="",-1,Z64*1000+AL64))</x:f>
        <x:v>-1</x:v>
      </x:c>
    </x:row>
    <x:row r="65" ht="72" customHeight="1">
      <x:c r="A65" s="81" t="str">
        <x:f>IF($AP$47=0,"",TEXT(INDEX($AA$7:$AA$405,$AP$47),"hh:mm")&amp;"–"&amp;TEXT(INDEX($AB$7:$AB$405,$AP$47),"hh:mm")&amp;CHAR(10)&amp;INDEX($Y$7:$Y$405,$AP$47)&amp;CHAR(10)&amp;INDEX($AC$7:$AC$405,$AP$47)&amp;CHAR(10)&amp;INDEX($AD$7:$AD$405,$AP$47)&amp;IF(INDEX($AE$7:$AE$405,$AP$47)="","","; "&amp;INDEX($AE$7:$AE$405,$AP$47))&amp;IF(INDEX($AF$7:$AF$405,$AP$47)="","",CHAR(10)&amp;INDEX($AF$7:$AF$405,$AP$47)))</x:f>
      </x:c>
      <x:c r="B65" s="81"/>
      <x:c r="C65" s="81"/>
      <x:c r="D65" s="81" t="str">
        <x:f>IF($AQ$47=0,"",TEXT(INDEX($AA$7:$AA$405,$AQ$47),"hh:mm")&amp;"–"&amp;TEXT(INDEX($AB$7:$AB$405,$AQ$47),"hh:mm")&amp;CHAR(10)&amp;INDEX($Y$7:$Y$405,$AQ$47)&amp;CHAR(10)&amp;INDEX($AC$7:$AC$405,$AQ$47)&amp;CHAR(10)&amp;INDEX($AD$7:$AD$405,$AQ$47)&amp;IF(INDEX($AE$7:$AE$405,$AQ$47)="","","; "&amp;INDEX($AE$7:$AE$405,$AQ$47))&amp;IF(INDEX($AF$7:$AF$405,$AQ$47)="","",CHAR(10)&amp;INDEX($AF$7:$AF$405,$AQ$47)))</x:f>
      </x:c>
      <x:c r="E65" s="81"/>
      <x:c r="F65" s="81"/>
      <x:c r="G65" s="81" t="str">
        <x:f>IF($AR$47=0,"",TEXT(INDEX($AA$7:$AA$405,$AR$47),"hh:mm")&amp;"–"&amp;TEXT(INDEX($AB$7:$AB$405,$AR$47),"hh:mm")&amp;CHAR(10)&amp;INDEX($Y$7:$Y$405,$AR$47)&amp;CHAR(10)&amp;INDEX($AC$7:$AC$405,$AR$47)&amp;CHAR(10)&amp;INDEX($AD$7:$AD$405,$AR$47)&amp;IF(INDEX($AE$7:$AE$405,$AR$47)="","","; "&amp;INDEX($AE$7:$AE$405,$AR$47))&amp;IF(INDEX($AF$7:$AF$405,$AR$47)="","",CHAR(10)&amp;INDEX($AF$7:$AF$405,$AR$47)))</x:f>
      </x:c>
      <x:c r="H65" s="81"/>
      <x:c r="I65" s="81"/>
      <x:c r="J65" s="81" t="str">
        <x:f>IF($AS$47=0,"",TEXT(INDEX($AA$7:$AA$405,$AS$47),"hh:mm")&amp;"–"&amp;TEXT(INDEX($AB$7:$AB$405,$AS$47),"hh:mm")&amp;CHAR(10)&amp;INDEX($Y$7:$Y$405,$AS$47)&amp;CHAR(10)&amp;INDEX($AC$7:$AC$405,$AS$47)&amp;CHAR(10)&amp;INDEX($AD$7:$AD$405,$AS$47)&amp;IF(INDEX($AE$7:$AE$405,$AS$47)="","","; "&amp;INDEX($AE$7:$AE$405,$AS$47))&amp;IF(INDEX($AF$7:$AF$405,$AS$47)="","",CHAR(10)&amp;INDEX($AF$7:$AF$405,$AS$47)))</x:f>
      </x:c>
      <x:c r="K65" s="81"/>
      <x:c r="L65" s="81"/>
      <x:c r="M65" s="81" t="str">
        <x:f>IF($AT$47=0,"",TEXT(INDEX($AA$7:$AA$405,$AT$47),"hh:mm")&amp;"–"&amp;TEXT(INDEX($AB$7:$AB$405,$AT$47),"hh:mm")&amp;CHAR(10)&amp;INDEX($Y$7:$Y$405,$AT$47)&amp;CHAR(10)&amp;INDEX($AC$7:$AC$405,$AT$47)&amp;CHAR(10)&amp;INDEX($AD$7:$AD$405,$AT$47)&amp;IF(INDEX($AE$7:$AE$405,$AT$47)="","","; "&amp;INDEX($AE$7:$AE$405,$AT$47))&amp;IF(INDEX($AF$7:$AF$405,$AT$47)="","",CHAR(10)&amp;INDEX($AF$7:$AF$405,$AT$47)))</x:f>
      </x:c>
      <x:c r="N65" s="81"/>
      <x:c r="O65" s="81"/>
      <x:c r="P65" s="81" t="str">
        <x:f>IF($AU$47=0,"",TEXT(INDEX($AA$7:$AA$405,$AU$47),"hh:mm")&amp;"–"&amp;TEXT(INDEX($AB$7:$AB$405,$AU$47),"hh:mm")&amp;CHAR(10)&amp;INDEX($Y$7:$Y$405,$AU$47)&amp;CHAR(10)&amp;INDEX($AC$7:$AC$405,$AU$47)&amp;CHAR(10)&amp;INDEX($AD$7:$AD$405,$AU$47)&amp;IF(INDEX($AE$7:$AE$405,$AU$47)="","","; "&amp;INDEX($AE$7:$AE$405,$AU$47))&amp;IF(INDEX($AF$7:$AF$405,$AU$47)="","",CHAR(10)&amp;INDEX($AF$7:$AF$405,$AU$47)))</x:f>
      </x:c>
      <x:c r="Q65" s="81"/>
      <x:c r="R65" s="81"/>
      <x:c r="S65" s="81" t="str">
        <x:f>IF($AV$47=0,"",TEXT(INDEX($AA$7:$AA$405,$AV$47),"hh:mm")&amp;"–"&amp;TEXT(INDEX($AB$7:$AB$405,$AV$47),"hh:mm")&amp;CHAR(10)&amp;INDEX($Y$7:$Y$405,$AV$47)&amp;CHAR(10)&amp;INDEX($AC$7:$AC$405,$AV$47)&amp;CHAR(10)&amp;INDEX($AD$7:$AD$405,$AV$47)&amp;IF(INDEX($AE$7:$AE$405,$AV$47)="","","; "&amp;INDEX($AE$7:$AE$405,$AV$47))&amp;IF(INDEX($AF$7:$AF$405,$AV$47)="","",CHAR(10)&amp;INDEX($AF$7:$AF$405,$AV$47)))</x:f>
      </x:c>
      <x:c r="T65" s="81"/>
      <x:c r="U65" s="81"/>
      <x:c r="W65" s="65"/>
      <x:c r="X65" s="65"/>
      <x:c r="Y65" s="65"/>
      <x:c r="Z65" s="69"/>
      <x:c r="AA65" s="70"/>
      <x:c r="AB65" s="70"/>
      <x:c r="AC65" s="65"/>
      <x:c r="AD65" s="65"/>
      <x:c r="AE65" s="65"/>
      <x:c r="AF65" s="65"/>
      <x:c r="AG65" s="65"/>
      <x:c r="AH65" s="65"/>
      <x:c r="AI65" s="72" t="str">
        <x:f>IF(W65="","",'Campaigns &amp; Budget'!$E$7&amp;IF('Campaigns &amp; Budget'!$F$7="","","; "&amp;'Campaigns &amp; Budget'!$F$7))</x:f>
      </x:c>
      <x:c r="AJ65" s="72" t="str">
        <x:f>IF(W65="","",IF(COUNTIFS($W$7:$W$405,W65)&gt;1,"Duplicate activation ID",IF(X65&lt;&gt;'Campaigns &amp; Budget'!$A$7,"Unknown campaign",IF(OR(ISBLANK(Z65),ISBLANK(AA65),ISBLANK(AB65),AD65=""),"Missing date / time / PIC",IF(AB65&lt;=AA65,"End must follow start",IF(OR(Z65&lt;'Campaigns &amp; Budget'!$C$7,Z65&gt;'Campaigns &amp; Budget'!$D$7),"Outside campaign dates",IF(AND(AG65&lt;&gt;"",COUNTIFS('Tasks &amp; Gantt'!$A$7:$A$155,AG65,'Tasks &amp; Gantt'!$B$7:$B$155,X65)&lt;&gt;1),"Task not in campaign","")))))))</x:f>
      </x:c>
      <x:c r="AL65" t="str">
        <x:f>IF(OR(W65="",AH65="Cancelled",ISBLANK(Z65),ISBLANK(AA65)),"",COUNTIFS($X$7:$X$405,X65,$Z$7:$Z$405,Z65,$AA$7:$AA$405,"&lt;"&amp;AA65,$AH$7:$AH$405,"&lt;&gt;Cancelled")+COUNTIFS($X$7:$X$405,X65,$Z$7:$Z$405,Z65,$AA$7:$AA$405,AA65,$W$7:$W$405,"&lt;="&amp;W65,$AH$7:$AH$405,"&lt;&gt;Cancelled"))</x:f>
      </x:c>
      <x:c r="AM65" t="n">
        <x:f>IF(OR(W65="",X65&lt;&gt;$R$4),-1,IF(AL65="",-1,Z65*1000+AL65))</x:f>
        <x:v>-1</x:v>
      </x:c>
    </x:row>
    <x:row r="66" ht="72" customHeight="1">
      <x:c r="A66" s="81" t="str">
        <x:f>IF($AP$48=0,"",TEXT(INDEX($AA$7:$AA$405,$AP$48),"hh:mm")&amp;"–"&amp;TEXT(INDEX($AB$7:$AB$405,$AP$48),"hh:mm")&amp;CHAR(10)&amp;INDEX($Y$7:$Y$405,$AP$48)&amp;CHAR(10)&amp;INDEX($AC$7:$AC$405,$AP$48)&amp;CHAR(10)&amp;INDEX($AD$7:$AD$405,$AP$48)&amp;IF(INDEX($AE$7:$AE$405,$AP$48)="","","; "&amp;INDEX($AE$7:$AE$405,$AP$48))&amp;IF(INDEX($AF$7:$AF$405,$AP$48)="","",CHAR(10)&amp;INDEX($AF$7:$AF$405,$AP$48)))</x:f>
      </x:c>
      <x:c r="B66" s="81"/>
      <x:c r="C66" s="81"/>
      <x:c r="D66" s="81" t="str">
        <x:f>IF($AQ$48=0,"",TEXT(INDEX($AA$7:$AA$405,$AQ$48),"hh:mm")&amp;"–"&amp;TEXT(INDEX($AB$7:$AB$405,$AQ$48),"hh:mm")&amp;CHAR(10)&amp;INDEX($Y$7:$Y$405,$AQ$48)&amp;CHAR(10)&amp;INDEX($AC$7:$AC$405,$AQ$48)&amp;CHAR(10)&amp;INDEX($AD$7:$AD$405,$AQ$48)&amp;IF(INDEX($AE$7:$AE$405,$AQ$48)="","","; "&amp;INDEX($AE$7:$AE$405,$AQ$48))&amp;IF(INDEX($AF$7:$AF$405,$AQ$48)="","",CHAR(10)&amp;INDEX($AF$7:$AF$405,$AQ$48)))</x:f>
      </x:c>
      <x:c r="E66" s="81"/>
      <x:c r="F66" s="81"/>
      <x:c r="G66" s="81" t="str">
        <x:f>IF($AR$48=0,"",TEXT(INDEX($AA$7:$AA$405,$AR$48),"hh:mm")&amp;"–"&amp;TEXT(INDEX($AB$7:$AB$405,$AR$48),"hh:mm")&amp;CHAR(10)&amp;INDEX($Y$7:$Y$405,$AR$48)&amp;CHAR(10)&amp;INDEX($AC$7:$AC$405,$AR$48)&amp;CHAR(10)&amp;INDEX($AD$7:$AD$405,$AR$48)&amp;IF(INDEX($AE$7:$AE$405,$AR$48)="","","; "&amp;INDEX($AE$7:$AE$405,$AR$48))&amp;IF(INDEX($AF$7:$AF$405,$AR$48)="","",CHAR(10)&amp;INDEX($AF$7:$AF$405,$AR$48)))</x:f>
      </x:c>
      <x:c r="H66" s="81"/>
      <x:c r="I66" s="81"/>
      <x:c r="J66" s="81" t="str">
        <x:f>IF($AS$48=0,"",TEXT(INDEX($AA$7:$AA$405,$AS$48),"hh:mm")&amp;"–"&amp;TEXT(INDEX($AB$7:$AB$405,$AS$48),"hh:mm")&amp;CHAR(10)&amp;INDEX($Y$7:$Y$405,$AS$48)&amp;CHAR(10)&amp;INDEX($AC$7:$AC$405,$AS$48)&amp;CHAR(10)&amp;INDEX($AD$7:$AD$405,$AS$48)&amp;IF(INDEX($AE$7:$AE$405,$AS$48)="","","; "&amp;INDEX($AE$7:$AE$405,$AS$48))&amp;IF(INDEX($AF$7:$AF$405,$AS$48)="","",CHAR(10)&amp;INDEX($AF$7:$AF$405,$AS$48)))</x:f>
      </x:c>
      <x:c r="K66" s="81"/>
      <x:c r="L66" s="81"/>
      <x:c r="M66" s="81" t="str">
        <x:f>IF($AT$48=0,"",TEXT(INDEX($AA$7:$AA$405,$AT$48),"hh:mm")&amp;"–"&amp;TEXT(INDEX($AB$7:$AB$405,$AT$48),"hh:mm")&amp;CHAR(10)&amp;INDEX($Y$7:$Y$405,$AT$48)&amp;CHAR(10)&amp;INDEX($AC$7:$AC$405,$AT$48)&amp;CHAR(10)&amp;INDEX($AD$7:$AD$405,$AT$48)&amp;IF(INDEX($AE$7:$AE$405,$AT$48)="","","; "&amp;INDEX($AE$7:$AE$405,$AT$48))&amp;IF(INDEX($AF$7:$AF$405,$AT$48)="","",CHAR(10)&amp;INDEX($AF$7:$AF$405,$AT$48)))</x:f>
      </x:c>
      <x:c r="N66" s="81"/>
      <x:c r="O66" s="81"/>
      <x:c r="P66" s="81" t="str">
        <x:f>IF($AU$48=0,"",TEXT(INDEX($AA$7:$AA$405,$AU$48),"hh:mm")&amp;"–"&amp;TEXT(INDEX($AB$7:$AB$405,$AU$48),"hh:mm")&amp;CHAR(10)&amp;INDEX($Y$7:$Y$405,$AU$48)&amp;CHAR(10)&amp;INDEX($AC$7:$AC$405,$AU$48)&amp;CHAR(10)&amp;INDEX($AD$7:$AD$405,$AU$48)&amp;IF(INDEX($AE$7:$AE$405,$AU$48)="","","; "&amp;INDEX($AE$7:$AE$405,$AU$48))&amp;IF(INDEX($AF$7:$AF$405,$AU$48)="","",CHAR(10)&amp;INDEX($AF$7:$AF$405,$AU$48)))</x:f>
      </x:c>
      <x:c r="Q66" s="81"/>
      <x:c r="R66" s="81"/>
      <x:c r="S66" s="81" t="str">
        <x:f>IF($AV$48=0,"",TEXT(INDEX($AA$7:$AA$405,$AV$48),"hh:mm")&amp;"–"&amp;TEXT(INDEX($AB$7:$AB$405,$AV$48),"hh:mm")&amp;CHAR(10)&amp;INDEX($Y$7:$Y$405,$AV$48)&amp;CHAR(10)&amp;INDEX($AC$7:$AC$405,$AV$48)&amp;CHAR(10)&amp;INDEX($AD$7:$AD$405,$AV$48)&amp;IF(INDEX($AE$7:$AE$405,$AV$48)="","","; "&amp;INDEX($AE$7:$AE$405,$AV$48))&amp;IF(INDEX($AF$7:$AF$405,$AV$48)="","",CHAR(10)&amp;INDEX($AF$7:$AF$405,$AV$48)))</x:f>
      </x:c>
      <x:c r="T66" s="81"/>
      <x:c r="U66" s="81"/>
      <x:c r="W66" s="65"/>
      <x:c r="X66" s="65"/>
      <x:c r="Y66" s="65"/>
      <x:c r="Z66" s="69"/>
      <x:c r="AA66" s="70"/>
      <x:c r="AB66" s="70"/>
      <x:c r="AC66" s="65"/>
      <x:c r="AD66" s="65"/>
      <x:c r="AE66" s="65"/>
      <x:c r="AF66" s="65"/>
      <x:c r="AG66" s="65"/>
      <x:c r="AH66" s="65"/>
      <x:c r="AI66" s="72" t="str">
        <x:f>IF(W66="","",'Campaigns &amp; Budget'!$E$7&amp;IF('Campaigns &amp; Budget'!$F$7="","","; "&amp;'Campaigns &amp; Budget'!$F$7))</x:f>
      </x:c>
      <x:c r="AJ66" s="72" t="str">
        <x:f>IF(W66="","",IF(COUNTIFS($W$7:$W$405,W66)&gt;1,"Duplicate activation ID",IF(X66&lt;&gt;'Campaigns &amp; Budget'!$A$7,"Unknown campaign",IF(OR(ISBLANK(Z66),ISBLANK(AA66),ISBLANK(AB66),AD66=""),"Missing date / time / PIC",IF(AB66&lt;=AA66,"End must follow start",IF(OR(Z66&lt;'Campaigns &amp; Budget'!$C$7,Z66&gt;'Campaigns &amp; Budget'!$D$7),"Outside campaign dates",IF(AND(AG66&lt;&gt;"",COUNTIFS('Tasks &amp; Gantt'!$A$7:$A$155,AG66,'Tasks &amp; Gantt'!$B$7:$B$155,X66)&lt;&gt;1),"Task not in campaign","")))))))</x:f>
      </x:c>
      <x:c r="AL66" t="str">
        <x:f>IF(OR(W66="",AH66="Cancelled",ISBLANK(Z66),ISBLANK(AA66)),"",COUNTIFS($X$7:$X$405,X66,$Z$7:$Z$405,Z66,$AA$7:$AA$405,"&lt;"&amp;AA66,$AH$7:$AH$405,"&lt;&gt;Cancelled")+COUNTIFS($X$7:$X$405,X66,$Z$7:$Z$405,Z66,$AA$7:$AA$405,AA66,$W$7:$W$405,"&lt;="&amp;W66,$AH$7:$AH$405,"&lt;&gt;Cancelled"))</x:f>
      </x:c>
      <x:c r="AM66" t="n">
        <x:f>IF(OR(W66="",X66&lt;&gt;$R$4),-1,IF(AL66="",-1,Z66*1000+AL66))</x:f>
        <x:v>-1</x:v>
      </x:c>
    </x:row>
    <x:row r="67" ht="72" customHeight="1">
      <x:c r="A67" s="81" t="str">
        <x:f>IF($AP$49=0,"",TEXT(INDEX($AA$7:$AA$405,$AP$49),"hh:mm")&amp;"–"&amp;TEXT(INDEX($AB$7:$AB$405,$AP$49),"hh:mm")&amp;CHAR(10)&amp;INDEX($Y$7:$Y$405,$AP$49)&amp;CHAR(10)&amp;INDEX($AC$7:$AC$405,$AP$49)&amp;CHAR(10)&amp;INDEX($AD$7:$AD$405,$AP$49)&amp;IF(INDEX($AE$7:$AE$405,$AP$49)="","","; "&amp;INDEX($AE$7:$AE$405,$AP$49))&amp;IF(INDEX($AF$7:$AF$405,$AP$49)="","",CHAR(10)&amp;INDEX($AF$7:$AF$405,$AP$49)))</x:f>
      </x:c>
      <x:c r="B67" s="81"/>
      <x:c r="C67" s="81"/>
      <x:c r="D67" s="81" t="str">
        <x:f>IF($AQ$49=0,"",TEXT(INDEX($AA$7:$AA$405,$AQ$49),"hh:mm")&amp;"–"&amp;TEXT(INDEX($AB$7:$AB$405,$AQ$49),"hh:mm")&amp;CHAR(10)&amp;INDEX($Y$7:$Y$405,$AQ$49)&amp;CHAR(10)&amp;INDEX($AC$7:$AC$405,$AQ$49)&amp;CHAR(10)&amp;INDEX($AD$7:$AD$405,$AQ$49)&amp;IF(INDEX($AE$7:$AE$405,$AQ$49)="","","; "&amp;INDEX($AE$7:$AE$405,$AQ$49))&amp;IF(INDEX($AF$7:$AF$405,$AQ$49)="","",CHAR(10)&amp;INDEX($AF$7:$AF$405,$AQ$49)))</x:f>
      </x:c>
      <x:c r="E67" s="81"/>
      <x:c r="F67" s="81"/>
      <x:c r="G67" s="81" t="str">
        <x:f>IF($AR$49=0,"",TEXT(INDEX($AA$7:$AA$405,$AR$49),"hh:mm")&amp;"–"&amp;TEXT(INDEX($AB$7:$AB$405,$AR$49),"hh:mm")&amp;CHAR(10)&amp;INDEX($Y$7:$Y$405,$AR$49)&amp;CHAR(10)&amp;INDEX($AC$7:$AC$405,$AR$49)&amp;CHAR(10)&amp;INDEX($AD$7:$AD$405,$AR$49)&amp;IF(INDEX($AE$7:$AE$405,$AR$49)="","","; "&amp;INDEX($AE$7:$AE$405,$AR$49))&amp;IF(INDEX($AF$7:$AF$405,$AR$49)="","",CHAR(10)&amp;INDEX($AF$7:$AF$405,$AR$49)))</x:f>
      </x:c>
      <x:c r="H67" s="81"/>
      <x:c r="I67" s="81"/>
      <x:c r="J67" s="81" t="str">
        <x:f>IF($AS$49=0,"",TEXT(INDEX($AA$7:$AA$405,$AS$49),"hh:mm")&amp;"–"&amp;TEXT(INDEX($AB$7:$AB$405,$AS$49),"hh:mm")&amp;CHAR(10)&amp;INDEX($Y$7:$Y$405,$AS$49)&amp;CHAR(10)&amp;INDEX($AC$7:$AC$405,$AS$49)&amp;CHAR(10)&amp;INDEX($AD$7:$AD$405,$AS$49)&amp;IF(INDEX($AE$7:$AE$405,$AS$49)="","","; "&amp;INDEX($AE$7:$AE$405,$AS$49))&amp;IF(INDEX($AF$7:$AF$405,$AS$49)="","",CHAR(10)&amp;INDEX($AF$7:$AF$405,$AS$49)))</x:f>
      </x:c>
      <x:c r="K67" s="81"/>
      <x:c r="L67" s="81"/>
      <x:c r="M67" s="81" t="str">
        <x:f>IF($AT$49=0,"",TEXT(INDEX($AA$7:$AA$405,$AT$49),"hh:mm")&amp;"–"&amp;TEXT(INDEX($AB$7:$AB$405,$AT$49),"hh:mm")&amp;CHAR(10)&amp;INDEX($Y$7:$Y$405,$AT$49)&amp;CHAR(10)&amp;INDEX($AC$7:$AC$405,$AT$49)&amp;CHAR(10)&amp;INDEX($AD$7:$AD$405,$AT$49)&amp;IF(INDEX($AE$7:$AE$405,$AT$49)="","","; "&amp;INDEX($AE$7:$AE$405,$AT$49))&amp;IF(INDEX($AF$7:$AF$405,$AT$49)="","",CHAR(10)&amp;INDEX($AF$7:$AF$405,$AT$49)))</x:f>
      </x:c>
      <x:c r="N67" s="81"/>
      <x:c r="O67" s="81"/>
      <x:c r="P67" s="81" t="str">
        <x:f>IF($AU$49=0,"",TEXT(INDEX($AA$7:$AA$405,$AU$49),"hh:mm")&amp;"–"&amp;TEXT(INDEX($AB$7:$AB$405,$AU$49),"hh:mm")&amp;CHAR(10)&amp;INDEX($Y$7:$Y$405,$AU$49)&amp;CHAR(10)&amp;INDEX($AC$7:$AC$405,$AU$49)&amp;CHAR(10)&amp;INDEX($AD$7:$AD$405,$AU$49)&amp;IF(INDEX($AE$7:$AE$405,$AU$49)="","","; "&amp;INDEX($AE$7:$AE$405,$AU$49))&amp;IF(INDEX($AF$7:$AF$405,$AU$49)="","",CHAR(10)&amp;INDEX($AF$7:$AF$405,$AU$49)))</x:f>
      </x:c>
      <x:c r="Q67" s="81"/>
      <x:c r="R67" s="81"/>
      <x:c r="S67" s="81" t="str">
        <x:f>IF($AV$49=0,"",TEXT(INDEX($AA$7:$AA$405,$AV$49),"hh:mm")&amp;"–"&amp;TEXT(INDEX($AB$7:$AB$405,$AV$49),"hh:mm")&amp;CHAR(10)&amp;INDEX($Y$7:$Y$405,$AV$49)&amp;CHAR(10)&amp;INDEX($AC$7:$AC$405,$AV$49)&amp;CHAR(10)&amp;INDEX($AD$7:$AD$405,$AV$49)&amp;IF(INDEX($AE$7:$AE$405,$AV$49)="","","; "&amp;INDEX($AE$7:$AE$405,$AV$49))&amp;IF(INDEX($AF$7:$AF$405,$AV$49)="","",CHAR(10)&amp;INDEX($AF$7:$AF$405,$AV$49)))</x:f>
      </x:c>
      <x:c r="T67" s="81"/>
      <x:c r="U67" s="81"/>
      <x:c r="W67" s="65"/>
      <x:c r="X67" s="65"/>
      <x:c r="Y67" s="65"/>
      <x:c r="Z67" s="69"/>
      <x:c r="AA67" s="70"/>
      <x:c r="AB67" s="70"/>
      <x:c r="AC67" s="65"/>
      <x:c r="AD67" s="65"/>
      <x:c r="AE67" s="65"/>
      <x:c r="AF67" s="65"/>
      <x:c r="AG67" s="65"/>
      <x:c r="AH67" s="65"/>
      <x:c r="AI67" s="72" t="str">
        <x:f>IF(W67="","",'Campaigns &amp; Budget'!$E$7&amp;IF('Campaigns &amp; Budget'!$F$7="","","; "&amp;'Campaigns &amp; Budget'!$F$7))</x:f>
      </x:c>
      <x:c r="AJ67" s="72" t="str">
        <x:f>IF(W67="","",IF(COUNTIFS($W$7:$W$405,W67)&gt;1,"Duplicate activation ID",IF(X67&lt;&gt;'Campaigns &amp; Budget'!$A$7,"Unknown campaign",IF(OR(ISBLANK(Z67),ISBLANK(AA67),ISBLANK(AB67),AD67=""),"Missing date / time / PIC",IF(AB67&lt;=AA67,"End must follow start",IF(OR(Z67&lt;'Campaigns &amp; Budget'!$C$7,Z67&gt;'Campaigns &amp; Budget'!$D$7),"Outside campaign dates",IF(AND(AG67&lt;&gt;"",COUNTIFS('Tasks &amp; Gantt'!$A$7:$A$155,AG67,'Tasks &amp; Gantt'!$B$7:$B$155,X67)&lt;&gt;1),"Task not in campaign","")))))))</x:f>
      </x:c>
      <x:c r="AL67" t="str">
        <x:f>IF(OR(W67="",AH67="Cancelled",ISBLANK(Z67),ISBLANK(AA67)),"",COUNTIFS($X$7:$X$405,X67,$Z$7:$Z$405,Z67,$AA$7:$AA$405,"&lt;"&amp;AA67,$AH$7:$AH$405,"&lt;&gt;Cancelled")+COUNTIFS($X$7:$X$405,X67,$Z$7:$Z$405,Z67,$AA$7:$AA$405,AA67,$W$7:$W$405,"&lt;="&amp;W67,$AH$7:$AH$405,"&lt;&gt;Cancelled"))</x:f>
      </x:c>
      <x:c r="AM67" t="n">
        <x:f>IF(OR(W67="",X67&lt;&gt;$R$4),-1,IF(AL67="",-1,Z67*1000+AL67))</x:f>
        <x:v>-1</x:v>
      </x:c>
    </x:row>
    <x:row r="68" ht="72" customHeight="1">
      <x:c r="A68" s="81" t="str">
        <x:f>IF($AP$50=0,"",TEXT(INDEX($AA$7:$AA$405,$AP$50),"hh:mm")&amp;"–"&amp;TEXT(INDEX($AB$7:$AB$405,$AP$50),"hh:mm")&amp;CHAR(10)&amp;INDEX($Y$7:$Y$405,$AP$50)&amp;CHAR(10)&amp;INDEX($AC$7:$AC$405,$AP$50)&amp;CHAR(10)&amp;INDEX($AD$7:$AD$405,$AP$50)&amp;IF(INDEX($AE$7:$AE$405,$AP$50)="","","; "&amp;INDEX($AE$7:$AE$405,$AP$50))&amp;IF(INDEX($AF$7:$AF$405,$AP$50)="","",CHAR(10)&amp;INDEX($AF$7:$AF$405,$AP$50)))</x:f>
      </x:c>
      <x:c r="B68" s="81"/>
      <x:c r="C68" s="81"/>
      <x:c r="D68" s="81" t="str">
        <x:f>IF($AQ$50=0,"",TEXT(INDEX($AA$7:$AA$405,$AQ$50),"hh:mm")&amp;"–"&amp;TEXT(INDEX($AB$7:$AB$405,$AQ$50),"hh:mm")&amp;CHAR(10)&amp;INDEX($Y$7:$Y$405,$AQ$50)&amp;CHAR(10)&amp;INDEX($AC$7:$AC$405,$AQ$50)&amp;CHAR(10)&amp;INDEX($AD$7:$AD$405,$AQ$50)&amp;IF(INDEX($AE$7:$AE$405,$AQ$50)="","","; "&amp;INDEX($AE$7:$AE$405,$AQ$50))&amp;IF(INDEX($AF$7:$AF$405,$AQ$50)="","",CHAR(10)&amp;INDEX($AF$7:$AF$405,$AQ$50)))</x:f>
      </x:c>
      <x:c r="E68" s="81"/>
      <x:c r="F68" s="81"/>
      <x:c r="G68" s="81" t="str">
        <x:f>IF($AR$50=0,"",TEXT(INDEX($AA$7:$AA$405,$AR$50),"hh:mm")&amp;"–"&amp;TEXT(INDEX($AB$7:$AB$405,$AR$50),"hh:mm")&amp;CHAR(10)&amp;INDEX($Y$7:$Y$405,$AR$50)&amp;CHAR(10)&amp;INDEX($AC$7:$AC$405,$AR$50)&amp;CHAR(10)&amp;INDEX($AD$7:$AD$405,$AR$50)&amp;IF(INDEX($AE$7:$AE$405,$AR$50)="","","; "&amp;INDEX($AE$7:$AE$405,$AR$50))&amp;IF(INDEX($AF$7:$AF$405,$AR$50)="","",CHAR(10)&amp;INDEX($AF$7:$AF$405,$AR$50)))</x:f>
      </x:c>
      <x:c r="H68" s="81"/>
      <x:c r="I68" s="81"/>
      <x:c r="J68" s="81" t="str">
        <x:f>IF($AS$50=0,"",TEXT(INDEX($AA$7:$AA$405,$AS$50),"hh:mm")&amp;"–"&amp;TEXT(INDEX($AB$7:$AB$405,$AS$50),"hh:mm")&amp;CHAR(10)&amp;INDEX($Y$7:$Y$405,$AS$50)&amp;CHAR(10)&amp;INDEX($AC$7:$AC$405,$AS$50)&amp;CHAR(10)&amp;INDEX($AD$7:$AD$405,$AS$50)&amp;IF(INDEX($AE$7:$AE$405,$AS$50)="","","; "&amp;INDEX($AE$7:$AE$405,$AS$50))&amp;IF(INDEX($AF$7:$AF$405,$AS$50)="","",CHAR(10)&amp;INDEX($AF$7:$AF$405,$AS$50)))</x:f>
      </x:c>
      <x:c r="K68" s="81"/>
      <x:c r="L68" s="81"/>
      <x:c r="M68" s="81" t="str">
        <x:f>IF($AT$50=0,"",TEXT(INDEX($AA$7:$AA$405,$AT$50),"hh:mm")&amp;"–"&amp;TEXT(INDEX($AB$7:$AB$405,$AT$50),"hh:mm")&amp;CHAR(10)&amp;INDEX($Y$7:$Y$405,$AT$50)&amp;CHAR(10)&amp;INDEX($AC$7:$AC$405,$AT$50)&amp;CHAR(10)&amp;INDEX($AD$7:$AD$405,$AT$50)&amp;IF(INDEX($AE$7:$AE$405,$AT$50)="","","; "&amp;INDEX($AE$7:$AE$405,$AT$50))&amp;IF(INDEX($AF$7:$AF$405,$AT$50)="","",CHAR(10)&amp;INDEX($AF$7:$AF$405,$AT$50)))</x:f>
      </x:c>
      <x:c r="N68" s="81"/>
      <x:c r="O68" s="81"/>
      <x:c r="P68" s="81" t="str">
        <x:f>IF($AU$50=0,"",TEXT(INDEX($AA$7:$AA$405,$AU$50),"hh:mm")&amp;"–"&amp;TEXT(INDEX($AB$7:$AB$405,$AU$50),"hh:mm")&amp;CHAR(10)&amp;INDEX($Y$7:$Y$405,$AU$50)&amp;CHAR(10)&amp;INDEX($AC$7:$AC$405,$AU$50)&amp;CHAR(10)&amp;INDEX($AD$7:$AD$405,$AU$50)&amp;IF(INDEX($AE$7:$AE$405,$AU$50)="","","; "&amp;INDEX($AE$7:$AE$405,$AU$50))&amp;IF(INDEX($AF$7:$AF$405,$AU$50)="","",CHAR(10)&amp;INDEX($AF$7:$AF$405,$AU$50)))</x:f>
      </x:c>
      <x:c r="Q68" s="81"/>
      <x:c r="R68" s="81"/>
      <x:c r="S68" s="81" t="str">
        <x:f>IF($AV$50=0,"",TEXT(INDEX($AA$7:$AA$405,$AV$50),"hh:mm")&amp;"–"&amp;TEXT(INDEX($AB$7:$AB$405,$AV$50),"hh:mm")&amp;CHAR(10)&amp;INDEX($Y$7:$Y$405,$AV$50)&amp;CHAR(10)&amp;INDEX($AC$7:$AC$405,$AV$50)&amp;CHAR(10)&amp;INDEX($AD$7:$AD$405,$AV$50)&amp;IF(INDEX($AE$7:$AE$405,$AV$50)="","","; "&amp;INDEX($AE$7:$AE$405,$AV$50))&amp;IF(INDEX($AF$7:$AF$405,$AV$50)="","",CHAR(10)&amp;INDEX($AF$7:$AF$405,$AV$50)))</x:f>
      </x:c>
      <x:c r="T68" s="81"/>
      <x:c r="U68" s="81"/>
      <x:c r="W68" s="65"/>
      <x:c r="X68" s="65"/>
      <x:c r="Y68" s="65"/>
      <x:c r="Z68" s="69"/>
      <x:c r="AA68" s="70"/>
      <x:c r="AB68" s="70"/>
      <x:c r="AC68" s="65"/>
      <x:c r="AD68" s="65"/>
      <x:c r="AE68" s="65"/>
      <x:c r="AF68" s="65"/>
      <x:c r="AG68" s="65"/>
      <x:c r="AH68" s="65"/>
      <x:c r="AI68" s="72" t="str">
        <x:f>IF(W68="","",'Campaigns &amp; Budget'!$E$7&amp;IF('Campaigns &amp; Budget'!$F$7="","","; "&amp;'Campaigns &amp; Budget'!$F$7))</x:f>
      </x:c>
      <x:c r="AJ68" s="72" t="str">
        <x:f>IF(W68="","",IF(COUNTIFS($W$7:$W$405,W68)&gt;1,"Duplicate activation ID",IF(X68&lt;&gt;'Campaigns &amp; Budget'!$A$7,"Unknown campaign",IF(OR(ISBLANK(Z68),ISBLANK(AA68),ISBLANK(AB68),AD68=""),"Missing date / time / PIC",IF(AB68&lt;=AA68,"End must follow start",IF(OR(Z68&lt;'Campaigns &amp; Budget'!$C$7,Z68&gt;'Campaigns &amp; Budget'!$D$7),"Outside campaign dates",IF(AND(AG68&lt;&gt;"",COUNTIFS('Tasks &amp; Gantt'!$A$7:$A$155,AG68,'Tasks &amp; Gantt'!$B$7:$B$155,X68)&lt;&gt;1),"Task not in campaign","")))))))</x:f>
      </x:c>
      <x:c r="AL68" t="str">
        <x:f>IF(OR(W68="",AH68="Cancelled",ISBLANK(Z68),ISBLANK(AA68)),"",COUNTIFS($X$7:$X$405,X68,$Z$7:$Z$405,Z68,$AA$7:$AA$405,"&lt;"&amp;AA68,$AH$7:$AH$405,"&lt;&gt;Cancelled")+COUNTIFS($X$7:$X$405,X68,$Z$7:$Z$405,Z68,$AA$7:$AA$405,AA68,$W$7:$W$405,"&lt;="&amp;W68,$AH$7:$AH$405,"&lt;&gt;Cancelled"))</x:f>
      </x:c>
      <x:c r="AM68" t="n">
        <x:f>IF(OR(W68="",X68&lt;&gt;$R$4),-1,IF(AL68="",-1,Z68*1000+AL68))</x:f>
        <x:v>-1</x:v>
      </x:c>
    </x:row>
    <x:row r="69" ht="72" customHeight="1">
      <x:c r="A69" s="81" t="str">
        <x:f>IF($AP$51=0,"",TEXT(INDEX($AA$7:$AA$405,$AP$51),"hh:mm")&amp;"–"&amp;TEXT(INDEX($AB$7:$AB$405,$AP$51),"hh:mm")&amp;CHAR(10)&amp;INDEX($Y$7:$Y$405,$AP$51)&amp;CHAR(10)&amp;INDEX($AC$7:$AC$405,$AP$51)&amp;CHAR(10)&amp;INDEX($AD$7:$AD$405,$AP$51)&amp;IF(INDEX($AE$7:$AE$405,$AP$51)="","","; "&amp;INDEX($AE$7:$AE$405,$AP$51))&amp;IF(INDEX($AF$7:$AF$405,$AP$51)="","",CHAR(10)&amp;INDEX($AF$7:$AF$405,$AP$51)))</x:f>
      </x:c>
      <x:c r="B69" s="81"/>
      <x:c r="C69" s="81"/>
      <x:c r="D69" s="81" t="str">
        <x:f>IF($AQ$51=0,"",TEXT(INDEX($AA$7:$AA$405,$AQ$51),"hh:mm")&amp;"–"&amp;TEXT(INDEX($AB$7:$AB$405,$AQ$51),"hh:mm")&amp;CHAR(10)&amp;INDEX($Y$7:$Y$405,$AQ$51)&amp;CHAR(10)&amp;INDEX($AC$7:$AC$405,$AQ$51)&amp;CHAR(10)&amp;INDEX($AD$7:$AD$405,$AQ$51)&amp;IF(INDEX($AE$7:$AE$405,$AQ$51)="","","; "&amp;INDEX($AE$7:$AE$405,$AQ$51))&amp;IF(INDEX($AF$7:$AF$405,$AQ$51)="","",CHAR(10)&amp;INDEX($AF$7:$AF$405,$AQ$51)))</x:f>
      </x:c>
      <x:c r="E69" s="81"/>
      <x:c r="F69" s="81"/>
      <x:c r="G69" s="81" t="str">
        <x:f>IF($AR$51=0,"",TEXT(INDEX($AA$7:$AA$405,$AR$51),"hh:mm")&amp;"–"&amp;TEXT(INDEX($AB$7:$AB$405,$AR$51),"hh:mm")&amp;CHAR(10)&amp;INDEX($Y$7:$Y$405,$AR$51)&amp;CHAR(10)&amp;INDEX($AC$7:$AC$405,$AR$51)&amp;CHAR(10)&amp;INDEX($AD$7:$AD$405,$AR$51)&amp;IF(INDEX($AE$7:$AE$405,$AR$51)="","","; "&amp;INDEX($AE$7:$AE$405,$AR$51))&amp;IF(INDEX($AF$7:$AF$405,$AR$51)="","",CHAR(10)&amp;INDEX($AF$7:$AF$405,$AR$51)))</x:f>
      </x:c>
      <x:c r="H69" s="81"/>
      <x:c r="I69" s="81"/>
      <x:c r="J69" s="81" t="str">
        <x:f>IF($AS$51=0,"",TEXT(INDEX($AA$7:$AA$405,$AS$51),"hh:mm")&amp;"–"&amp;TEXT(INDEX($AB$7:$AB$405,$AS$51),"hh:mm")&amp;CHAR(10)&amp;INDEX($Y$7:$Y$405,$AS$51)&amp;CHAR(10)&amp;INDEX($AC$7:$AC$405,$AS$51)&amp;CHAR(10)&amp;INDEX($AD$7:$AD$405,$AS$51)&amp;IF(INDEX($AE$7:$AE$405,$AS$51)="","","; "&amp;INDEX($AE$7:$AE$405,$AS$51))&amp;IF(INDEX($AF$7:$AF$405,$AS$51)="","",CHAR(10)&amp;INDEX($AF$7:$AF$405,$AS$51)))</x:f>
      </x:c>
      <x:c r="K69" s="81"/>
      <x:c r="L69" s="81"/>
      <x:c r="M69" s="81" t="str">
        <x:f>IF($AT$51=0,"",TEXT(INDEX($AA$7:$AA$405,$AT$51),"hh:mm")&amp;"–"&amp;TEXT(INDEX($AB$7:$AB$405,$AT$51),"hh:mm")&amp;CHAR(10)&amp;INDEX($Y$7:$Y$405,$AT$51)&amp;CHAR(10)&amp;INDEX($AC$7:$AC$405,$AT$51)&amp;CHAR(10)&amp;INDEX($AD$7:$AD$405,$AT$51)&amp;IF(INDEX($AE$7:$AE$405,$AT$51)="","","; "&amp;INDEX($AE$7:$AE$405,$AT$51))&amp;IF(INDEX($AF$7:$AF$405,$AT$51)="","",CHAR(10)&amp;INDEX($AF$7:$AF$405,$AT$51)))</x:f>
      </x:c>
      <x:c r="N69" s="81"/>
      <x:c r="O69" s="81"/>
      <x:c r="P69" s="81" t="str">
        <x:f>IF($AU$51=0,"",TEXT(INDEX($AA$7:$AA$405,$AU$51),"hh:mm")&amp;"–"&amp;TEXT(INDEX($AB$7:$AB$405,$AU$51),"hh:mm")&amp;CHAR(10)&amp;INDEX($Y$7:$Y$405,$AU$51)&amp;CHAR(10)&amp;INDEX($AC$7:$AC$405,$AU$51)&amp;CHAR(10)&amp;INDEX($AD$7:$AD$405,$AU$51)&amp;IF(INDEX($AE$7:$AE$405,$AU$51)="","","; "&amp;INDEX($AE$7:$AE$405,$AU$51))&amp;IF(INDEX($AF$7:$AF$405,$AU$51)="","",CHAR(10)&amp;INDEX($AF$7:$AF$405,$AU$51)))</x:f>
      </x:c>
      <x:c r="Q69" s="81"/>
      <x:c r="R69" s="81"/>
      <x:c r="S69" s="81" t="str">
        <x:f>IF($AV$51=0,"",TEXT(INDEX($AA$7:$AA$405,$AV$51),"hh:mm")&amp;"–"&amp;TEXT(INDEX($AB$7:$AB$405,$AV$51),"hh:mm")&amp;CHAR(10)&amp;INDEX($Y$7:$Y$405,$AV$51)&amp;CHAR(10)&amp;INDEX($AC$7:$AC$405,$AV$51)&amp;CHAR(10)&amp;INDEX($AD$7:$AD$405,$AV$51)&amp;IF(INDEX($AE$7:$AE$405,$AV$51)="","","; "&amp;INDEX($AE$7:$AE$405,$AV$51))&amp;IF(INDEX($AF$7:$AF$405,$AV$51)="","",CHAR(10)&amp;INDEX($AF$7:$AF$405,$AV$51)))</x:f>
      </x:c>
      <x:c r="T69" s="81"/>
      <x:c r="U69" s="81"/>
      <x:c r="W69" s="65"/>
      <x:c r="X69" s="65"/>
      <x:c r="Y69" s="65"/>
      <x:c r="Z69" s="69"/>
      <x:c r="AA69" s="70"/>
      <x:c r="AB69" s="70"/>
      <x:c r="AC69" s="65"/>
      <x:c r="AD69" s="65"/>
      <x:c r="AE69" s="65"/>
      <x:c r="AF69" s="65"/>
      <x:c r="AG69" s="65"/>
      <x:c r="AH69" s="65"/>
      <x:c r="AI69" s="72" t="str">
        <x:f>IF(W69="","",'Campaigns &amp; Budget'!$E$7&amp;IF('Campaigns &amp; Budget'!$F$7="","","; "&amp;'Campaigns &amp; Budget'!$F$7))</x:f>
      </x:c>
      <x:c r="AJ69" s="72" t="str">
        <x:f>IF(W69="","",IF(COUNTIFS($W$7:$W$405,W69)&gt;1,"Duplicate activation ID",IF(X69&lt;&gt;'Campaigns &amp; Budget'!$A$7,"Unknown campaign",IF(OR(ISBLANK(Z69),ISBLANK(AA69),ISBLANK(AB69),AD69=""),"Missing date / time / PIC",IF(AB69&lt;=AA69,"End must follow start",IF(OR(Z69&lt;'Campaigns &amp; Budget'!$C$7,Z69&gt;'Campaigns &amp; Budget'!$D$7),"Outside campaign dates",IF(AND(AG69&lt;&gt;"",COUNTIFS('Tasks &amp; Gantt'!$A$7:$A$155,AG69,'Tasks &amp; Gantt'!$B$7:$B$155,X69)&lt;&gt;1),"Task not in campaign","")))))))</x:f>
      </x:c>
      <x:c r="AL69" t="str">
        <x:f>IF(OR(W69="",AH69="Cancelled",ISBLANK(Z69),ISBLANK(AA69)),"",COUNTIFS($X$7:$X$405,X69,$Z$7:$Z$405,Z69,$AA$7:$AA$405,"&lt;"&amp;AA69,$AH$7:$AH$405,"&lt;&gt;Cancelled")+COUNTIFS($X$7:$X$405,X69,$Z$7:$Z$405,Z69,$AA$7:$AA$405,AA69,$W$7:$W$405,"&lt;="&amp;W69,$AH$7:$AH$405,"&lt;&gt;Cancelled"))</x:f>
      </x:c>
      <x:c r="AM69" t="n">
        <x:f>IF(OR(W69="",X69&lt;&gt;$R$4),-1,IF(AL69="",-1,Z69*1000+AL69))</x:f>
        <x:v>-1</x:v>
      </x:c>
    </x:row>
    <x:row r="70" ht="72" customHeight="1">
      <x:c r="A70" s="81" t="str">
        <x:f>IF($AP$52=0,"",TEXT(INDEX($AA$7:$AA$405,$AP$52),"hh:mm")&amp;"–"&amp;TEXT(INDEX($AB$7:$AB$405,$AP$52),"hh:mm")&amp;CHAR(10)&amp;INDEX($Y$7:$Y$405,$AP$52)&amp;CHAR(10)&amp;INDEX($AC$7:$AC$405,$AP$52)&amp;CHAR(10)&amp;INDEX($AD$7:$AD$405,$AP$52)&amp;IF(INDEX($AE$7:$AE$405,$AP$52)="","","; "&amp;INDEX($AE$7:$AE$405,$AP$52))&amp;IF(INDEX($AF$7:$AF$405,$AP$52)="","",CHAR(10)&amp;INDEX($AF$7:$AF$405,$AP$52)))</x:f>
      </x:c>
      <x:c r="B70" s="81"/>
      <x:c r="C70" s="81"/>
      <x:c r="D70" s="81" t="str">
        <x:f>IF($AQ$52=0,"",TEXT(INDEX($AA$7:$AA$405,$AQ$52),"hh:mm")&amp;"–"&amp;TEXT(INDEX($AB$7:$AB$405,$AQ$52),"hh:mm")&amp;CHAR(10)&amp;INDEX($Y$7:$Y$405,$AQ$52)&amp;CHAR(10)&amp;INDEX($AC$7:$AC$405,$AQ$52)&amp;CHAR(10)&amp;INDEX($AD$7:$AD$405,$AQ$52)&amp;IF(INDEX($AE$7:$AE$405,$AQ$52)="","","; "&amp;INDEX($AE$7:$AE$405,$AQ$52))&amp;IF(INDEX($AF$7:$AF$405,$AQ$52)="","",CHAR(10)&amp;INDEX($AF$7:$AF$405,$AQ$52)))</x:f>
      </x:c>
      <x:c r="E70" s="81"/>
      <x:c r="F70" s="81"/>
      <x:c r="G70" s="81" t="str">
        <x:f>IF($AR$52=0,"",TEXT(INDEX($AA$7:$AA$405,$AR$52),"hh:mm")&amp;"–"&amp;TEXT(INDEX($AB$7:$AB$405,$AR$52),"hh:mm")&amp;CHAR(10)&amp;INDEX($Y$7:$Y$405,$AR$52)&amp;CHAR(10)&amp;INDEX($AC$7:$AC$405,$AR$52)&amp;CHAR(10)&amp;INDEX($AD$7:$AD$405,$AR$52)&amp;IF(INDEX($AE$7:$AE$405,$AR$52)="","","; "&amp;INDEX($AE$7:$AE$405,$AR$52))&amp;IF(INDEX($AF$7:$AF$405,$AR$52)="","",CHAR(10)&amp;INDEX($AF$7:$AF$405,$AR$52)))</x:f>
      </x:c>
      <x:c r="H70" s="81"/>
      <x:c r="I70" s="81"/>
      <x:c r="J70" s="81" t="str">
        <x:f>IF($AS$52=0,"",TEXT(INDEX($AA$7:$AA$405,$AS$52),"hh:mm")&amp;"–"&amp;TEXT(INDEX($AB$7:$AB$405,$AS$52),"hh:mm")&amp;CHAR(10)&amp;INDEX($Y$7:$Y$405,$AS$52)&amp;CHAR(10)&amp;INDEX($AC$7:$AC$405,$AS$52)&amp;CHAR(10)&amp;INDEX($AD$7:$AD$405,$AS$52)&amp;IF(INDEX($AE$7:$AE$405,$AS$52)="","","; "&amp;INDEX($AE$7:$AE$405,$AS$52))&amp;IF(INDEX($AF$7:$AF$405,$AS$52)="","",CHAR(10)&amp;INDEX($AF$7:$AF$405,$AS$52)))</x:f>
      </x:c>
      <x:c r="K70" s="81"/>
      <x:c r="L70" s="81"/>
      <x:c r="M70" s="81" t="str">
        <x:f>IF($AT$52=0,"",TEXT(INDEX($AA$7:$AA$405,$AT$52),"hh:mm")&amp;"–"&amp;TEXT(INDEX($AB$7:$AB$405,$AT$52),"hh:mm")&amp;CHAR(10)&amp;INDEX($Y$7:$Y$405,$AT$52)&amp;CHAR(10)&amp;INDEX($AC$7:$AC$405,$AT$52)&amp;CHAR(10)&amp;INDEX($AD$7:$AD$405,$AT$52)&amp;IF(INDEX($AE$7:$AE$405,$AT$52)="","","; "&amp;INDEX($AE$7:$AE$405,$AT$52))&amp;IF(INDEX($AF$7:$AF$405,$AT$52)="","",CHAR(10)&amp;INDEX($AF$7:$AF$405,$AT$52)))</x:f>
      </x:c>
      <x:c r="N70" s="81"/>
      <x:c r="O70" s="81"/>
      <x:c r="P70" s="81" t="str">
        <x:f>IF($AU$52=0,"",TEXT(INDEX($AA$7:$AA$405,$AU$52),"hh:mm")&amp;"–"&amp;TEXT(INDEX($AB$7:$AB$405,$AU$52),"hh:mm")&amp;CHAR(10)&amp;INDEX($Y$7:$Y$405,$AU$52)&amp;CHAR(10)&amp;INDEX($AC$7:$AC$405,$AU$52)&amp;CHAR(10)&amp;INDEX($AD$7:$AD$405,$AU$52)&amp;IF(INDEX($AE$7:$AE$405,$AU$52)="","","; "&amp;INDEX($AE$7:$AE$405,$AU$52))&amp;IF(INDEX($AF$7:$AF$405,$AU$52)="","",CHAR(10)&amp;INDEX($AF$7:$AF$405,$AU$52)))</x:f>
      </x:c>
      <x:c r="Q70" s="81"/>
      <x:c r="R70" s="81"/>
      <x:c r="S70" s="81" t="str">
        <x:f>IF($AV$52=0,"",TEXT(INDEX($AA$7:$AA$405,$AV$52),"hh:mm")&amp;"–"&amp;TEXT(INDEX($AB$7:$AB$405,$AV$52),"hh:mm")&amp;CHAR(10)&amp;INDEX($Y$7:$Y$405,$AV$52)&amp;CHAR(10)&amp;INDEX($AC$7:$AC$405,$AV$52)&amp;CHAR(10)&amp;INDEX($AD$7:$AD$405,$AV$52)&amp;IF(INDEX($AE$7:$AE$405,$AV$52)="","","; "&amp;INDEX($AE$7:$AE$405,$AV$52))&amp;IF(INDEX($AF$7:$AF$405,$AV$52)="","",CHAR(10)&amp;INDEX($AF$7:$AF$405,$AV$52)))</x:f>
      </x:c>
      <x:c r="T70" s="81"/>
      <x:c r="U70" s="81"/>
      <x:c r="W70" s="65"/>
      <x:c r="X70" s="65"/>
      <x:c r="Y70" s="65"/>
      <x:c r="Z70" s="69"/>
      <x:c r="AA70" s="70"/>
      <x:c r="AB70" s="70"/>
      <x:c r="AC70" s="65"/>
      <x:c r="AD70" s="65"/>
      <x:c r="AE70" s="65"/>
      <x:c r="AF70" s="65"/>
      <x:c r="AG70" s="65"/>
      <x:c r="AH70" s="65"/>
      <x:c r="AI70" s="72" t="str">
        <x:f>IF(W70="","",'Campaigns &amp; Budget'!$E$7&amp;IF('Campaigns &amp; Budget'!$F$7="","","; "&amp;'Campaigns &amp; Budget'!$F$7))</x:f>
      </x:c>
      <x:c r="AJ70" s="72" t="str">
        <x:f>IF(W70="","",IF(COUNTIFS($W$7:$W$405,W70)&gt;1,"Duplicate activation ID",IF(X70&lt;&gt;'Campaigns &amp; Budget'!$A$7,"Unknown campaign",IF(OR(ISBLANK(Z70),ISBLANK(AA70),ISBLANK(AB70),AD70=""),"Missing date / time / PIC",IF(AB70&lt;=AA70,"End must follow start",IF(OR(Z70&lt;'Campaigns &amp; Budget'!$C$7,Z70&gt;'Campaigns &amp; Budget'!$D$7),"Outside campaign dates",IF(AND(AG70&lt;&gt;"",COUNTIFS('Tasks &amp; Gantt'!$A$7:$A$155,AG70,'Tasks &amp; Gantt'!$B$7:$B$155,X70)&lt;&gt;1),"Task not in campaign","")))))))</x:f>
      </x:c>
      <x:c r="AL70" t="str">
        <x:f>IF(OR(W70="",AH70="Cancelled",ISBLANK(Z70),ISBLANK(AA70)),"",COUNTIFS($X$7:$X$405,X70,$Z$7:$Z$405,Z70,$AA$7:$AA$405,"&lt;"&amp;AA70,$AH$7:$AH$405,"&lt;&gt;Cancelled")+COUNTIFS($X$7:$X$405,X70,$Z$7:$Z$405,Z70,$AA$7:$AA$405,AA70,$W$7:$W$405,"&lt;="&amp;W70,$AH$7:$AH$405,"&lt;&gt;Cancelled"))</x:f>
      </x:c>
      <x:c r="AM70" t="n">
        <x:f>IF(OR(W70="",X70&lt;&gt;$R$4),-1,IF(AL70="",-1,Z70*1000+AL70))</x:f>
        <x:v>-1</x:v>
      </x:c>
    </x:row>
    <x:row r="71" ht="72" customHeight="1">
      <x:c r="A71" s="81" t="str">
        <x:f>IF($AP$53=0,"",TEXT(INDEX($AA$7:$AA$405,$AP$53),"hh:mm")&amp;"–"&amp;TEXT(INDEX($AB$7:$AB$405,$AP$53),"hh:mm")&amp;CHAR(10)&amp;INDEX($Y$7:$Y$405,$AP$53)&amp;CHAR(10)&amp;INDEX($AC$7:$AC$405,$AP$53)&amp;CHAR(10)&amp;INDEX($AD$7:$AD$405,$AP$53)&amp;IF(INDEX($AE$7:$AE$405,$AP$53)="","","; "&amp;INDEX($AE$7:$AE$405,$AP$53))&amp;IF(INDEX($AF$7:$AF$405,$AP$53)="","",CHAR(10)&amp;INDEX($AF$7:$AF$405,$AP$53)))</x:f>
      </x:c>
      <x:c r="B71" s="81"/>
      <x:c r="C71" s="81"/>
      <x:c r="D71" s="81" t="str">
        <x:f>IF($AQ$53=0,"",TEXT(INDEX($AA$7:$AA$405,$AQ$53),"hh:mm")&amp;"–"&amp;TEXT(INDEX($AB$7:$AB$405,$AQ$53),"hh:mm")&amp;CHAR(10)&amp;INDEX($Y$7:$Y$405,$AQ$53)&amp;CHAR(10)&amp;INDEX($AC$7:$AC$405,$AQ$53)&amp;CHAR(10)&amp;INDEX($AD$7:$AD$405,$AQ$53)&amp;IF(INDEX($AE$7:$AE$405,$AQ$53)="","","; "&amp;INDEX($AE$7:$AE$405,$AQ$53))&amp;IF(INDEX($AF$7:$AF$405,$AQ$53)="","",CHAR(10)&amp;INDEX($AF$7:$AF$405,$AQ$53)))</x:f>
      </x:c>
      <x:c r="E71" s="81"/>
      <x:c r="F71" s="81"/>
      <x:c r="G71" s="81" t="str">
        <x:f>IF($AR$53=0,"",TEXT(INDEX($AA$7:$AA$405,$AR$53),"hh:mm")&amp;"–"&amp;TEXT(INDEX($AB$7:$AB$405,$AR$53),"hh:mm")&amp;CHAR(10)&amp;INDEX($Y$7:$Y$405,$AR$53)&amp;CHAR(10)&amp;INDEX($AC$7:$AC$405,$AR$53)&amp;CHAR(10)&amp;INDEX($AD$7:$AD$405,$AR$53)&amp;IF(INDEX($AE$7:$AE$405,$AR$53)="","","; "&amp;INDEX($AE$7:$AE$405,$AR$53))&amp;IF(INDEX($AF$7:$AF$405,$AR$53)="","",CHAR(10)&amp;INDEX($AF$7:$AF$405,$AR$53)))</x:f>
      </x:c>
      <x:c r="H71" s="81"/>
      <x:c r="I71" s="81"/>
      <x:c r="J71" s="81" t="str">
        <x:f>IF($AS$53=0,"",TEXT(INDEX($AA$7:$AA$405,$AS$53),"hh:mm")&amp;"–"&amp;TEXT(INDEX($AB$7:$AB$405,$AS$53),"hh:mm")&amp;CHAR(10)&amp;INDEX($Y$7:$Y$405,$AS$53)&amp;CHAR(10)&amp;INDEX($AC$7:$AC$405,$AS$53)&amp;CHAR(10)&amp;INDEX($AD$7:$AD$405,$AS$53)&amp;IF(INDEX($AE$7:$AE$405,$AS$53)="","","; "&amp;INDEX($AE$7:$AE$405,$AS$53))&amp;IF(INDEX($AF$7:$AF$405,$AS$53)="","",CHAR(10)&amp;INDEX($AF$7:$AF$405,$AS$53)))</x:f>
      </x:c>
      <x:c r="K71" s="81"/>
      <x:c r="L71" s="81"/>
      <x:c r="M71" s="81" t="str">
        <x:f>IF($AT$53=0,"",TEXT(INDEX($AA$7:$AA$405,$AT$53),"hh:mm")&amp;"–"&amp;TEXT(INDEX($AB$7:$AB$405,$AT$53),"hh:mm")&amp;CHAR(10)&amp;INDEX($Y$7:$Y$405,$AT$53)&amp;CHAR(10)&amp;INDEX($AC$7:$AC$405,$AT$53)&amp;CHAR(10)&amp;INDEX($AD$7:$AD$405,$AT$53)&amp;IF(INDEX($AE$7:$AE$405,$AT$53)="","","; "&amp;INDEX($AE$7:$AE$405,$AT$53))&amp;IF(INDEX($AF$7:$AF$405,$AT$53)="","",CHAR(10)&amp;INDEX($AF$7:$AF$405,$AT$53)))</x:f>
      </x:c>
      <x:c r="N71" s="81"/>
      <x:c r="O71" s="81"/>
      <x:c r="P71" s="81" t="str">
        <x:f>IF($AU$53=0,"",TEXT(INDEX($AA$7:$AA$405,$AU$53),"hh:mm")&amp;"–"&amp;TEXT(INDEX($AB$7:$AB$405,$AU$53),"hh:mm")&amp;CHAR(10)&amp;INDEX($Y$7:$Y$405,$AU$53)&amp;CHAR(10)&amp;INDEX($AC$7:$AC$405,$AU$53)&amp;CHAR(10)&amp;INDEX($AD$7:$AD$405,$AU$53)&amp;IF(INDEX($AE$7:$AE$405,$AU$53)="","","; "&amp;INDEX($AE$7:$AE$405,$AU$53))&amp;IF(INDEX($AF$7:$AF$405,$AU$53)="","",CHAR(10)&amp;INDEX($AF$7:$AF$405,$AU$53)))</x:f>
      </x:c>
      <x:c r="Q71" s="81"/>
      <x:c r="R71" s="81"/>
      <x:c r="S71" s="81" t="str">
        <x:f>IF($AV$53=0,"",TEXT(INDEX($AA$7:$AA$405,$AV$53),"hh:mm")&amp;"–"&amp;TEXT(INDEX($AB$7:$AB$405,$AV$53),"hh:mm")&amp;CHAR(10)&amp;INDEX($Y$7:$Y$405,$AV$53)&amp;CHAR(10)&amp;INDEX($AC$7:$AC$405,$AV$53)&amp;CHAR(10)&amp;INDEX($AD$7:$AD$405,$AV$53)&amp;IF(INDEX($AE$7:$AE$405,$AV$53)="","","; "&amp;INDEX($AE$7:$AE$405,$AV$53))&amp;IF(INDEX($AF$7:$AF$405,$AV$53)="","",CHAR(10)&amp;INDEX($AF$7:$AF$405,$AV$53)))</x:f>
      </x:c>
      <x:c r="T71" s="81"/>
      <x:c r="U71" s="81"/>
      <x:c r="W71" s="65"/>
      <x:c r="X71" s="65"/>
      <x:c r="Y71" s="65"/>
      <x:c r="Z71" s="69"/>
      <x:c r="AA71" s="70"/>
      <x:c r="AB71" s="70"/>
      <x:c r="AC71" s="65"/>
      <x:c r="AD71" s="65"/>
      <x:c r="AE71" s="65"/>
      <x:c r="AF71" s="65"/>
      <x:c r="AG71" s="65"/>
      <x:c r="AH71" s="65"/>
      <x:c r="AI71" s="72" t="str">
        <x:f>IF(W71="","",'Campaigns &amp; Budget'!$E$7&amp;IF('Campaigns &amp; Budget'!$F$7="","","; "&amp;'Campaigns &amp; Budget'!$F$7))</x:f>
      </x:c>
      <x:c r="AJ71" s="72" t="str">
        <x:f>IF(W71="","",IF(COUNTIFS($W$7:$W$405,W71)&gt;1,"Duplicate activation ID",IF(X71&lt;&gt;'Campaigns &amp; Budget'!$A$7,"Unknown campaign",IF(OR(ISBLANK(Z71),ISBLANK(AA71),ISBLANK(AB71),AD71=""),"Missing date / time / PIC",IF(AB71&lt;=AA71,"End must follow start",IF(OR(Z71&lt;'Campaigns &amp; Budget'!$C$7,Z71&gt;'Campaigns &amp; Budget'!$D$7),"Outside campaign dates",IF(AND(AG71&lt;&gt;"",COUNTIFS('Tasks &amp; Gantt'!$A$7:$A$155,AG71,'Tasks &amp; Gantt'!$B$7:$B$155,X71)&lt;&gt;1),"Task not in campaign","")))))))</x:f>
      </x:c>
      <x:c r="AL71" t="str">
        <x:f>IF(OR(W71="",AH71="Cancelled",ISBLANK(Z71),ISBLANK(AA71)),"",COUNTIFS($X$7:$X$405,X71,$Z$7:$Z$405,Z71,$AA$7:$AA$405,"&lt;"&amp;AA71,$AH$7:$AH$405,"&lt;&gt;Cancelled")+COUNTIFS($X$7:$X$405,X71,$Z$7:$Z$405,Z71,$AA$7:$AA$405,AA71,$W$7:$W$405,"&lt;="&amp;W71,$AH$7:$AH$405,"&lt;&gt;Cancelled"))</x:f>
      </x:c>
      <x:c r="AM71" t="n">
        <x:f>IF(OR(W71="",X71&lt;&gt;$R$4),-1,IF(AL71="",-1,Z71*1000+AL71))</x:f>
        <x:v>-1</x:v>
      </x:c>
    </x:row>
    <x:row r="72" ht="72" customHeight="1">
      <x:c r="A72" s="81" t="str">
        <x:f>IF($AP$54=0,"",TEXT(INDEX($AA$7:$AA$405,$AP$54),"hh:mm")&amp;"–"&amp;TEXT(INDEX($AB$7:$AB$405,$AP$54),"hh:mm")&amp;CHAR(10)&amp;INDEX($Y$7:$Y$405,$AP$54)&amp;CHAR(10)&amp;INDEX($AC$7:$AC$405,$AP$54)&amp;CHAR(10)&amp;INDEX($AD$7:$AD$405,$AP$54)&amp;IF(INDEX($AE$7:$AE$405,$AP$54)="","","; "&amp;INDEX($AE$7:$AE$405,$AP$54))&amp;IF(INDEX($AF$7:$AF$405,$AP$54)="","",CHAR(10)&amp;INDEX($AF$7:$AF$405,$AP$54)))</x:f>
      </x:c>
      <x:c r="B72" s="81"/>
      <x:c r="C72" s="81"/>
      <x:c r="D72" s="81" t="str">
        <x:f>IF($AQ$54=0,"",TEXT(INDEX($AA$7:$AA$405,$AQ$54),"hh:mm")&amp;"–"&amp;TEXT(INDEX($AB$7:$AB$405,$AQ$54),"hh:mm")&amp;CHAR(10)&amp;INDEX($Y$7:$Y$405,$AQ$54)&amp;CHAR(10)&amp;INDEX($AC$7:$AC$405,$AQ$54)&amp;CHAR(10)&amp;INDEX($AD$7:$AD$405,$AQ$54)&amp;IF(INDEX($AE$7:$AE$405,$AQ$54)="","","; "&amp;INDEX($AE$7:$AE$405,$AQ$54))&amp;IF(INDEX($AF$7:$AF$405,$AQ$54)="","",CHAR(10)&amp;INDEX($AF$7:$AF$405,$AQ$54)))</x:f>
      </x:c>
      <x:c r="E72" s="81"/>
      <x:c r="F72" s="81"/>
      <x:c r="G72" s="81" t="str">
        <x:f>IF($AR$54=0,"",TEXT(INDEX($AA$7:$AA$405,$AR$54),"hh:mm")&amp;"–"&amp;TEXT(INDEX($AB$7:$AB$405,$AR$54),"hh:mm")&amp;CHAR(10)&amp;INDEX($Y$7:$Y$405,$AR$54)&amp;CHAR(10)&amp;INDEX($AC$7:$AC$405,$AR$54)&amp;CHAR(10)&amp;INDEX($AD$7:$AD$405,$AR$54)&amp;IF(INDEX($AE$7:$AE$405,$AR$54)="","","; "&amp;INDEX($AE$7:$AE$405,$AR$54))&amp;IF(INDEX($AF$7:$AF$405,$AR$54)="","",CHAR(10)&amp;INDEX($AF$7:$AF$405,$AR$54)))</x:f>
      </x:c>
      <x:c r="H72" s="81"/>
      <x:c r="I72" s="81"/>
      <x:c r="J72" s="81" t="str">
        <x:f>IF($AS$54=0,"",TEXT(INDEX($AA$7:$AA$405,$AS$54),"hh:mm")&amp;"–"&amp;TEXT(INDEX($AB$7:$AB$405,$AS$54),"hh:mm")&amp;CHAR(10)&amp;INDEX($Y$7:$Y$405,$AS$54)&amp;CHAR(10)&amp;INDEX($AC$7:$AC$405,$AS$54)&amp;CHAR(10)&amp;INDEX($AD$7:$AD$405,$AS$54)&amp;IF(INDEX($AE$7:$AE$405,$AS$54)="","","; "&amp;INDEX($AE$7:$AE$405,$AS$54))&amp;IF(INDEX($AF$7:$AF$405,$AS$54)="","",CHAR(10)&amp;INDEX($AF$7:$AF$405,$AS$54)))</x:f>
      </x:c>
      <x:c r="K72" s="81"/>
      <x:c r="L72" s="81"/>
      <x:c r="M72" s="81" t="str">
        <x:f>IF($AT$54=0,"",TEXT(INDEX($AA$7:$AA$405,$AT$54),"hh:mm")&amp;"–"&amp;TEXT(INDEX($AB$7:$AB$405,$AT$54),"hh:mm")&amp;CHAR(10)&amp;INDEX($Y$7:$Y$405,$AT$54)&amp;CHAR(10)&amp;INDEX($AC$7:$AC$405,$AT$54)&amp;CHAR(10)&amp;INDEX($AD$7:$AD$405,$AT$54)&amp;IF(INDEX($AE$7:$AE$405,$AT$54)="","","; "&amp;INDEX($AE$7:$AE$405,$AT$54))&amp;IF(INDEX($AF$7:$AF$405,$AT$54)="","",CHAR(10)&amp;INDEX($AF$7:$AF$405,$AT$54)))</x:f>
      </x:c>
      <x:c r="N72" s="81"/>
      <x:c r="O72" s="81"/>
      <x:c r="P72" s="81" t="str">
        <x:f>IF($AU$54=0,"",TEXT(INDEX($AA$7:$AA$405,$AU$54),"hh:mm")&amp;"–"&amp;TEXT(INDEX($AB$7:$AB$405,$AU$54),"hh:mm")&amp;CHAR(10)&amp;INDEX($Y$7:$Y$405,$AU$54)&amp;CHAR(10)&amp;INDEX($AC$7:$AC$405,$AU$54)&amp;CHAR(10)&amp;INDEX($AD$7:$AD$405,$AU$54)&amp;IF(INDEX($AE$7:$AE$405,$AU$54)="","","; "&amp;INDEX($AE$7:$AE$405,$AU$54))&amp;IF(INDEX($AF$7:$AF$405,$AU$54)="","",CHAR(10)&amp;INDEX($AF$7:$AF$405,$AU$54)))</x:f>
      </x:c>
      <x:c r="Q72" s="81"/>
      <x:c r="R72" s="81"/>
      <x:c r="S72" s="81" t="str">
        <x:f>IF($AV$54=0,"",TEXT(INDEX($AA$7:$AA$405,$AV$54),"hh:mm")&amp;"–"&amp;TEXT(INDEX($AB$7:$AB$405,$AV$54),"hh:mm")&amp;CHAR(10)&amp;INDEX($Y$7:$Y$405,$AV$54)&amp;CHAR(10)&amp;INDEX($AC$7:$AC$405,$AV$54)&amp;CHAR(10)&amp;INDEX($AD$7:$AD$405,$AV$54)&amp;IF(INDEX($AE$7:$AE$405,$AV$54)="","","; "&amp;INDEX($AE$7:$AE$405,$AV$54))&amp;IF(INDEX($AF$7:$AF$405,$AV$54)="","",CHAR(10)&amp;INDEX($AF$7:$AF$405,$AV$54)))</x:f>
      </x:c>
      <x:c r="T72" s="81"/>
      <x:c r="U72" s="81"/>
      <x:c r="W72" s="65"/>
      <x:c r="X72" s="65"/>
      <x:c r="Y72" s="65"/>
      <x:c r="Z72" s="69"/>
      <x:c r="AA72" s="70"/>
      <x:c r="AB72" s="70"/>
      <x:c r="AC72" s="65"/>
      <x:c r="AD72" s="65"/>
      <x:c r="AE72" s="65"/>
      <x:c r="AF72" s="65"/>
      <x:c r="AG72" s="65"/>
      <x:c r="AH72" s="65"/>
      <x:c r="AI72" s="72" t="str">
        <x:f>IF(W72="","",'Campaigns &amp; Budget'!$E$7&amp;IF('Campaigns &amp; Budget'!$F$7="","","; "&amp;'Campaigns &amp; Budget'!$F$7))</x:f>
      </x:c>
      <x:c r="AJ72" s="72" t="str">
        <x:f>IF(W72="","",IF(COUNTIFS($W$7:$W$405,W72)&gt;1,"Duplicate activation ID",IF(X72&lt;&gt;'Campaigns &amp; Budget'!$A$7,"Unknown campaign",IF(OR(ISBLANK(Z72),ISBLANK(AA72),ISBLANK(AB72),AD72=""),"Missing date / time / PIC",IF(AB72&lt;=AA72,"End must follow start",IF(OR(Z72&lt;'Campaigns &amp; Budget'!$C$7,Z72&gt;'Campaigns &amp; Budget'!$D$7),"Outside campaign dates",IF(AND(AG72&lt;&gt;"",COUNTIFS('Tasks &amp; Gantt'!$A$7:$A$155,AG72,'Tasks &amp; Gantt'!$B$7:$B$155,X72)&lt;&gt;1),"Task not in campaign","")))))))</x:f>
      </x:c>
      <x:c r="AL72" t="str">
        <x:f>IF(OR(W72="",AH72="Cancelled",ISBLANK(Z72),ISBLANK(AA72)),"",COUNTIFS($X$7:$X$405,X72,$Z$7:$Z$405,Z72,$AA$7:$AA$405,"&lt;"&amp;AA72,$AH$7:$AH$405,"&lt;&gt;Cancelled")+COUNTIFS($X$7:$X$405,X72,$Z$7:$Z$405,Z72,$AA$7:$AA$405,AA72,$W$7:$W$405,"&lt;="&amp;W72,$AH$7:$AH$405,"&lt;&gt;Cancelled"))</x:f>
      </x:c>
      <x:c r="AM72" t="n">
        <x:f>IF(OR(W72="",X72&lt;&gt;$R$4),-1,IF(AL72="",-1,Z72*1000+AL72))</x:f>
        <x:v>-1</x:v>
      </x:c>
    </x:row>
    <x:row r="73" ht="32" customHeight="1">
      <x:c r="A73" s="82" t="str">
        <x:f>IF(OR(A$64&lt;$D$4,A$64&gt;$K$4,A$64&lt;$D$5,A$64&gt;$K$5),"Outside view",COUNTIFS($X$7:$X$405,$R$4,$Z$7:$Z$405,A$64,$AH$7:$AH$405,"&lt;&gt;Cancelled")&amp;" activations"&amp;IF(COUNTIFS($X$7:$X$405,$R$4,$Z$7:$Z$405,A$64,$AH$7:$AH$405,"&lt;&gt;Cancelled")&gt;$R$5+7," · more: change First entry",""))</x:f>
        <x:v>Outside view</x:v>
      </x:c>
      <x:c r="B73" s="82"/>
      <x:c r="C73" s="82"/>
      <x:c r="D73" s="82" t="str">
        <x:f>IF(OR(D$64&lt;$D$4,D$64&gt;$K$4,D$64&lt;$D$5,D$64&gt;$K$5),"Outside view",COUNTIFS($X$7:$X$405,$R$4,$Z$7:$Z$405,D$64,$AH$7:$AH$405,"&lt;&gt;Cancelled")&amp;" activations"&amp;IF(COUNTIFS($X$7:$X$405,$R$4,$Z$7:$Z$405,D$64,$AH$7:$AH$405,"&lt;&gt;Cancelled")&gt;$R$5+7," · more: change First entry",""))</x:f>
        <x:v>Outside view</x:v>
      </x:c>
      <x:c r="E73" s="82"/>
      <x:c r="F73" s="82"/>
      <x:c r="G73" s="82" t="str">
        <x:f>IF(OR(G$64&lt;$D$4,G$64&gt;$K$4,G$64&lt;$D$5,G$64&gt;$K$5),"Outside view",COUNTIFS($X$7:$X$405,$R$4,$Z$7:$Z$405,G$64,$AH$7:$AH$405,"&lt;&gt;Cancelled")&amp;" activations"&amp;IF(COUNTIFS($X$7:$X$405,$R$4,$Z$7:$Z$405,G$64,$AH$7:$AH$405,"&lt;&gt;Cancelled")&gt;$R$5+7," · more: change First entry",""))</x:f>
        <x:v>Outside view</x:v>
      </x:c>
      <x:c r="H73" s="82"/>
      <x:c r="I73" s="82"/>
      <x:c r="J73" s="82" t="str">
        <x:f>IF(OR(J$64&lt;$D$4,J$64&gt;$K$4,J$64&lt;$D$5,J$64&gt;$K$5),"Outside view",COUNTIFS($X$7:$X$405,$R$4,$Z$7:$Z$405,J$64,$AH$7:$AH$405,"&lt;&gt;Cancelled")&amp;" activations"&amp;IF(COUNTIFS($X$7:$X$405,$R$4,$Z$7:$Z$405,J$64,$AH$7:$AH$405,"&lt;&gt;Cancelled")&gt;$R$5+7," · more: change First entry",""))</x:f>
        <x:v>Outside view</x:v>
      </x:c>
      <x:c r="K73" s="82"/>
      <x:c r="L73" s="82"/>
      <x:c r="M73" s="82" t="str">
        <x:f>IF(OR(M$64&lt;$D$4,M$64&gt;$K$4,M$64&lt;$D$5,M$64&gt;$K$5),"Outside view",COUNTIFS($X$7:$X$405,$R$4,$Z$7:$Z$405,M$64,$AH$7:$AH$405,"&lt;&gt;Cancelled")&amp;" activations"&amp;IF(COUNTIFS($X$7:$X$405,$R$4,$Z$7:$Z$405,M$64,$AH$7:$AH$405,"&lt;&gt;Cancelled")&gt;$R$5+7," · more: change First entry",""))</x:f>
        <x:v>Outside view</x:v>
      </x:c>
      <x:c r="N73" s="82"/>
      <x:c r="O73" s="82"/>
      <x:c r="P73" s="82" t="str">
        <x:f>IF(OR(P$64&lt;$D$4,P$64&gt;$K$4,P$64&lt;$D$5,P$64&gt;$K$5),"Outside view",COUNTIFS($X$7:$X$405,$R$4,$Z$7:$Z$405,P$64,$AH$7:$AH$405,"&lt;&gt;Cancelled")&amp;" activations"&amp;IF(COUNTIFS($X$7:$X$405,$R$4,$Z$7:$Z$405,P$64,$AH$7:$AH$405,"&lt;&gt;Cancelled")&gt;$R$5+7," · more: change First entry",""))</x:f>
        <x:v>Outside view</x:v>
      </x:c>
      <x:c r="Q73" s="82"/>
      <x:c r="R73" s="82"/>
      <x:c r="S73" s="82" t="str">
        <x:f>IF(OR(S$64&lt;$D$4,S$64&gt;$K$4,S$64&lt;$D$5,S$64&gt;$K$5),"Outside view",COUNTIFS($X$7:$X$405,$R$4,$Z$7:$Z$405,S$64,$AH$7:$AH$405,"&lt;&gt;Cancelled")&amp;" activations"&amp;IF(COUNTIFS($X$7:$X$405,$R$4,$Z$7:$Z$405,S$64,$AH$7:$AH$405,"&lt;&gt;Cancelled")&gt;$R$5+7," · more: change First entry",""))</x:f>
        <x:v>Outside view</x:v>
      </x:c>
      <x:c r="T73" s="82"/>
      <x:c r="U73" s="82"/>
      <x:c r="W73" s="65"/>
      <x:c r="X73" s="65"/>
      <x:c r="Y73" s="65"/>
      <x:c r="Z73" s="69"/>
      <x:c r="AA73" s="70"/>
      <x:c r="AB73" s="70"/>
      <x:c r="AC73" s="65"/>
      <x:c r="AD73" s="65"/>
      <x:c r="AE73" s="65"/>
      <x:c r="AF73" s="65"/>
      <x:c r="AG73" s="65"/>
      <x:c r="AH73" s="65"/>
      <x:c r="AI73" s="72" t="str">
        <x:f>IF(W73="","",'Campaigns &amp; Budget'!$E$7&amp;IF('Campaigns &amp; Budget'!$F$7="","","; "&amp;'Campaigns &amp; Budget'!$F$7))</x:f>
      </x:c>
      <x:c r="AJ73" s="72" t="str">
        <x:f>IF(W73="","",IF(COUNTIFS($W$7:$W$405,W73)&gt;1,"Duplicate activation ID",IF(X73&lt;&gt;'Campaigns &amp; Budget'!$A$7,"Unknown campaign",IF(OR(ISBLANK(Z73),ISBLANK(AA73),ISBLANK(AB73),AD73=""),"Missing date / time / PIC",IF(AB73&lt;=AA73,"End must follow start",IF(OR(Z73&lt;'Campaigns &amp; Budget'!$C$7,Z73&gt;'Campaigns &amp; Budget'!$D$7),"Outside campaign dates",IF(AND(AG73&lt;&gt;"",COUNTIFS('Tasks &amp; Gantt'!$A$7:$A$155,AG73,'Tasks &amp; Gantt'!$B$7:$B$155,X73)&lt;&gt;1),"Task not in campaign","")))))))</x:f>
      </x:c>
      <x:c r="AL73" t="str">
        <x:f>IF(OR(W73="",AH73="Cancelled",ISBLANK(Z73),ISBLANK(AA73)),"",COUNTIFS($X$7:$X$405,X73,$Z$7:$Z$405,Z73,$AA$7:$AA$405,"&lt;"&amp;AA73,$AH$7:$AH$405,"&lt;&gt;Cancelled")+COUNTIFS($X$7:$X$405,X73,$Z$7:$Z$405,Z73,$AA$7:$AA$405,AA73,$W$7:$W$405,"&lt;="&amp;W73,$AH$7:$AH$405,"&lt;&gt;Cancelled"))</x:f>
      </x:c>
      <x:c r="AM73" t="n">
        <x:f>IF(OR(W73="",X73&lt;&gt;$R$4),-1,IF(AL73="",-1,Z73*1000+AL73))</x:f>
        <x:v>-1</x:v>
      </x:c>
    </x:row>
    <x:row r="74" ht="10" customHeight="1">
      <x:c r="A74" s="53"/>
      <x:c r="B74" s="53"/>
      <x:c r="C74" s="53"/>
      <x:c r="D74" s="53"/>
      <x:c r="E74" s="53"/>
      <x:c r="F74" s="53"/>
      <x:c r="G74" s="53"/>
      <x:c r="H74" s="53"/>
      <x:c r="I74" s="53"/>
      <x:c r="J74" s="53"/>
      <x:c r="K74" s="53"/>
      <x:c r="L74" s="53"/>
      <x:c r="M74" s="53"/>
      <x:c r="N74" s="53"/>
      <x:c r="O74" s="53"/>
      <x:c r="P74" s="53"/>
      <x:c r="Q74" s="53"/>
      <x:c r="R74" s="53"/>
      <x:c r="S74" s="53"/>
      <x:c r="T74" s="53"/>
      <x:c r="U74" s="53"/>
      <x:c r="W74" s="65"/>
      <x:c r="X74" s="65"/>
      <x:c r="Y74" s="65"/>
      <x:c r="Z74" s="69"/>
      <x:c r="AA74" s="70"/>
      <x:c r="AB74" s="70"/>
      <x:c r="AC74" s="65"/>
      <x:c r="AD74" s="65"/>
      <x:c r="AE74" s="65"/>
      <x:c r="AF74" s="65"/>
      <x:c r="AG74" s="65"/>
      <x:c r="AH74" s="65"/>
      <x:c r="AI74" s="72" t="str">
        <x:f>IF(W74="","",'Campaigns &amp; Budget'!$E$7&amp;IF('Campaigns &amp; Budget'!$F$7="","","; "&amp;'Campaigns &amp; Budget'!$F$7))</x:f>
      </x:c>
      <x:c r="AJ74" s="72" t="str">
        <x:f>IF(W74="","",IF(COUNTIFS($W$7:$W$405,W74)&gt;1,"Duplicate activation ID",IF(X74&lt;&gt;'Campaigns &amp; Budget'!$A$7,"Unknown campaign",IF(OR(ISBLANK(Z74),ISBLANK(AA74),ISBLANK(AB74),AD74=""),"Missing date / time / PIC",IF(AB74&lt;=AA74,"End must follow start",IF(OR(Z74&lt;'Campaigns &amp; Budget'!$C$7,Z74&gt;'Campaigns &amp; Budget'!$D$7),"Outside campaign dates",IF(AND(AG74&lt;&gt;"",COUNTIFS('Tasks &amp; Gantt'!$A$7:$A$155,AG74,'Tasks &amp; Gantt'!$B$7:$B$155,X74)&lt;&gt;1),"Task not in campaign","")))))))</x:f>
      </x:c>
      <x:c r="AL74" t="str">
        <x:f>IF(OR(W74="",AH74="Cancelled",ISBLANK(Z74),ISBLANK(AA74)),"",COUNTIFS($X$7:$X$405,X74,$Z$7:$Z$405,Z74,$AA$7:$AA$405,"&lt;"&amp;AA74,$AH$7:$AH$405,"&lt;&gt;Cancelled")+COUNTIFS($X$7:$X$405,X74,$Z$7:$Z$405,Z74,$AA$7:$AA$405,AA74,$W$7:$W$405,"&lt;="&amp;W74,$AH$7:$AH$405,"&lt;&gt;Cancelled"))</x:f>
      </x:c>
      <x:c r="AM74" t="n">
        <x:f>IF(OR(W74="",X74&lt;&gt;$R$4),-1,IF(AL74="",-1,Z74*1000+AL74))</x:f>
        <x:v>-1</x:v>
      </x:c>
    </x:row>
    <x:row r="75" ht="24" customHeight="1">
      <x:c r="A75" s="53"/>
      <x:c r="B75" s="53"/>
      <x:c r="C75" s="53"/>
      <x:c r="D75" s="53"/>
      <x:c r="E75" s="53"/>
      <x:c r="F75" s="53"/>
      <x:c r="G75" s="53"/>
      <x:c r="H75" s="53"/>
      <x:c r="I75" s="53"/>
      <x:c r="J75" s="53"/>
      <x:c r="K75" s="53"/>
      <x:c r="L75" s="53"/>
      <x:c r="M75" s="53"/>
      <x:c r="N75" s="53"/>
      <x:c r="O75" s="53"/>
      <x:c r="P75" s="53"/>
      <x:c r="Q75" s="53"/>
      <x:c r="R75" s="53"/>
      <x:c r="S75" s="53"/>
      <x:c r="T75" s="53"/>
      <x:c r="U75" s="53"/>
      <x:c r="W75" s="65"/>
      <x:c r="X75" s="65"/>
      <x:c r="Y75" s="65"/>
      <x:c r="Z75" s="69"/>
      <x:c r="AA75" s="70"/>
      <x:c r="AB75" s="70"/>
      <x:c r="AC75" s="65"/>
      <x:c r="AD75" s="65"/>
      <x:c r="AE75" s="65"/>
      <x:c r="AF75" s="65"/>
      <x:c r="AG75" s="65"/>
      <x:c r="AH75" s="65"/>
      <x:c r="AI75" s="72" t="str">
        <x:f>IF(W75="","",'Campaigns &amp; Budget'!$E$7&amp;IF('Campaigns &amp; Budget'!$F$7="","","; "&amp;'Campaigns &amp; Budget'!$F$7))</x:f>
      </x:c>
      <x:c r="AJ75" s="72" t="str">
        <x:f>IF(W75="","",IF(COUNTIFS($W$7:$W$405,W75)&gt;1,"Duplicate activation ID",IF(X75&lt;&gt;'Campaigns &amp; Budget'!$A$7,"Unknown campaign",IF(OR(ISBLANK(Z75),ISBLANK(AA75),ISBLANK(AB75),AD75=""),"Missing date / time / PIC",IF(AB75&lt;=AA75,"End must follow start",IF(OR(Z75&lt;'Campaigns &amp; Budget'!$C$7,Z75&gt;'Campaigns &amp; Budget'!$D$7),"Outside campaign dates",IF(AND(AG75&lt;&gt;"",COUNTIFS('Tasks &amp; Gantt'!$A$7:$A$155,AG75,'Tasks &amp; Gantt'!$B$7:$B$155,X75)&lt;&gt;1),"Task not in campaign","")))))))</x:f>
      </x:c>
      <x:c r="AL75" t="str">
        <x:f>IF(OR(W75="",AH75="Cancelled",ISBLANK(Z75),ISBLANK(AA75)),"",COUNTIFS($X$7:$X$405,X75,$Z$7:$Z$405,Z75,$AA$7:$AA$405,"&lt;"&amp;AA75,$AH$7:$AH$405,"&lt;&gt;Cancelled")+COUNTIFS($X$7:$X$405,X75,$Z$7:$Z$405,Z75,$AA$7:$AA$405,AA75,$W$7:$W$405,"&lt;="&amp;W75,$AH$7:$AH$405,"&lt;&gt;Cancelled"))</x:f>
      </x:c>
      <x:c r="AM75" t="n">
        <x:f>IF(OR(W75="",X75&lt;&gt;$R$4),-1,IF(AL75="",-1,Z75*1000+AL75))</x:f>
        <x:v>-1</x:v>
      </x:c>
    </x:row>
    <x:row r="76" ht="24" customHeight="1">
      <x:c r="W76" s="65"/>
      <x:c r="X76" s="65"/>
      <x:c r="Y76" s="65"/>
      <x:c r="Z76" s="69"/>
      <x:c r="AA76" s="70"/>
      <x:c r="AB76" s="70"/>
      <x:c r="AC76" s="65"/>
      <x:c r="AD76" s="65"/>
      <x:c r="AE76" s="65"/>
      <x:c r="AF76" s="65"/>
      <x:c r="AG76" s="65"/>
      <x:c r="AH76" s="65"/>
      <x:c r="AI76" s="72" t="str">
        <x:f>IF(W76="","",'Campaigns &amp; Budget'!$E$7&amp;IF('Campaigns &amp; Budget'!$F$7="","","; "&amp;'Campaigns &amp; Budget'!$F$7))</x:f>
      </x:c>
      <x:c r="AJ76" s="72" t="str">
        <x:f>IF(W76="","",IF(COUNTIFS($W$7:$W$405,W76)&gt;1,"Duplicate activation ID",IF(X76&lt;&gt;'Campaigns &amp; Budget'!$A$7,"Unknown campaign",IF(OR(ISBLANK(Z76),ISBLANK(AA76),ISBLANK(AB76),AD76=""),"Missing date / time / PIC",IF(AB76&lt;=AA76,"End must follow start",IF(OR(Z76&lt;'Campaigns &amp; Budget'!$C$7,Z76&gt;'Campaigns &amp; Budget'!$D$7),"Outside campaign dates",IF(AND(AG76&lt;&gt;"",COUNTIFS('Tasks &amp; Gantt'!$A$7:$A$155,AG76,'Tasks &amp; Gantt'!$B$7:$B$155,X76)&lt;&gt;1),"Task not in campaign","")))))))</x:f>
      </x:c>
      <x:c r="AL76" t="str">
        <x:f>IF(OR(W76="",AH76="Cancelled",ISBLANK(Z76),ISBLANK(AA76)),"",COUNTIFS($X$7:$X$405,X76,$Z$7:$Z$405,Z76,$AA$7:$AA$405,"&lt;"&amp;AA76,$AH$7:$AH$405,"&lt;&gt;Cancelled")+COUNTIFS($X$7:$X$405,X76,$Z$7:$Z$405,Z76,$AA$7:$AA$405,AA76,$W$7:$W$405,"&lt;="&amp;W76,$AH$7:$AH$405,"&lt;&gt;Cancelled"))</x:f>
      </x:c>
      <x:c r="AM76" t="n">
        <x:f>IF(OR(W76="",X76&lt;&gt;$R$4),-1,IF(AL76="",-1,Z76*1000+AL76))</x:f>
        <x:v>-1</x:v>
      </x:c>
    </x:row>
    <x:row r="77" ht="24" customHeight="1">
      <x:c r="W77" s="65"/>
      <x:c r="X77" s="65"/>
      <x:c r="Y77" s="65"/>
      <x:c r="Z77" s="69"/>
      <x:c r="AA77" s="70"/>
      <x:c r="AB77" s="70"/>
      <x:c r="AC77" s="65"/>
      <x:c r="AD77" s="65"/>
      <x:c r="AE77" s="65"/>
      <x:c r="AF77" s="65"/>
      <x:c r="AG77" s="65"/>
      <x:c r="AH77" s="65"/>
      <x:c r="AI77" s="72" t="str">
        <x:f>IF(W77="","",'Campaigns &amp; Budget'!$E$7&amp;IF('Campaigns &amp; Budget'!$F$7="","","; "&amp;'Campaigns &amp; Budget'!$F$7))</x:f>
      </x:c>
      <x:c r="AJ77" s="72" t="str">
        <x:f>IF(W77="","",IF(COUNTIFS($W$7:$W$405,W77)&gt;1,"Duplicate activation ID",IF(X77&lt;&gt;'Campaigns &amp; Budget'!$A$7,"Unknown campaign",IF(OR(ISBLANK(Z77),ISBLANK(AA77),ISBLANK(AB77),AD77=""),"Missing date / time / PIC",IF(AB77&lt;=AA77,"End must follow start",IF(OR(Z77&lt;'Campaigns &amp; Budget'!$C$7,Z77&gt;'Campaigns &amp; Budget'!$D$7),"Outside campaign dates",IF(AND(AG77&lt;&gt;"",COUNTIFS('Tasks &amp; Gantt'!$A$7:$A$155,AG77,'Tasks &amp; Gantt'!$B$7:$B$155,X77)&lt;&gt;1),"Task not in campaign","")))))))</x:f>
      </x:c>
      <x:c r="AL77" t="str">
        <x:f>IF(OR(W77="",AH77="Cancelled",ISBLANK(Z77),ISBLANK(AA77)),"",COUNTIFS($X$7:$X$405,X77,$Z$7:$Z$405,Z77,$AA$7:$AA$405,"&lt;"&amp;AA77,$AH$7:$AH$405,"&lt;&gt;Cancelled")+COUNTIFS($X$7:$X$405,X77,$Z$7:$Z$405,Z77,$AA$7:$AA$405,AA77,$W$7:$W$405,"&lt;="&amp;W77,$AH$7:$AH$405,"&lt;&gt;Cancelled"))</x:f>
      </x:c>
      <x:c r="AM77" t="n">
        <x:f>IF(OR(W77="",X77&lt;&gt;$R$4),-1,IF(AL77="",-1,Z77*1000+AL77))</x:f>
        <x:v>-1</x:v>
      </x:c>
    </x:row>
    <x:row r="78" ht="24" customHeight="1">
      <x:c r="W78" s="65"/>
      <x:c r="X78" s="65"/>
      <x:c r="Y78" s="65"/>
      <x:c r="Z78" s="69"/>
      <x:c r="AA78" s="70"/>
      <x:c r="AB78" s="70"/>
      <x:c r="AC78" s="65"/>
      <x:c r="AD78" s="65"/>
      <x:c r="AE78" s="65"/>
      <x:c r="AF78" s="65"/>
      <x:c r="AG78" s="65"/>
      <x:c r="AH78" s="65"/>
      <x:c r="AI78" s="72" t="str">
        <x:f>IF(W78="","",'Campaigns &amp; Budget'!$E$7&amp;IF('Campaigns &amp; Budget'!$F$7="","","; "&amp;'Campaigns &amp; Budget'!$F$7))</x:f>
      </x:c>
      <x:c r="AJ78" s="72" t="str">
        <x:f>IF(W78="","",IF(COUNTIFS($W$7:$W$405,W78)&gt;1,"Duplicate activation ID",IF(X78&lt;&gt;'Campaigns &amp; Budget'!$A$7,"Unknown campaign",IF(OR(ISBLANK(Z78),ISBLANK(AA78),ISBLANK(AB78),AD78=""),"Missing date / time / PIC",IF(AB78&lt;=AA78,"End must follow start",IF(OR(Z78&lt;'Campaigns &amp; Budget'!$C$7,Z78&gt;'Campaigns &amp; Budget'!$D$7),"Outside campaign dates",IF(AND(AG78&lt;&gt;"",COUNTIFS('Tasks &amp; Gantt'!$A$7:$A$155,AG78,'Tasks &amp; Gantt'!$B$7:$B$155,X78)&lt;&gt;1),"Task not in campaign","")))))))</x:f>
      </x:c>
      <x:c r="AL78" t="str">
        <x:f>IF(OR(W78="",AH78="Cancelled",ISBLANK(Z78),ISBLANK(AA78)),"",COUNTIFS($X$7:$X$405,X78,$Z$7:$Z$405,Z78,$AA$7:$AA$405,"&lt;"&amp;AA78,$AH$7:$AH$405,"&lt;&gt;Cancelled")+COUNTIFS($X$7:$X$405,X78,$Z$7:$Z$405,Z78,$AA$7:$AA$405,AA78,$W$7:$W$405,"&lt;="&amp;W78,$AH$7:$AH$405,"&lt;&gt;Cancelled"))</x:f>
      </x:c>
      <x:c r="AM78" t="n">
        <x:f>IF(OR(W78="",X78&lt;&gt;$R$4),-1,IF(AL78="",-1,Z78*1000+AL78))</x:f>
        <x:v>-1</x:v>
      </x:c>
    </x:row>
    <x:row r="79" ht="24" customHeight="1">
      <x:c r="W79" s="65"/>
      <x:c r="X79" s="65"/>
      <x:c r="Y79" s="65"/>
      <x:c r="Z79" s="69"/>
      <x:c r="AA79" s="70"/>
      <x:c r="AB79" s="70"/>
      <x:c r="AC79" s="65"/>
      <x:c r="AD79" s="65"/>
      <x:c r="AE79" s="65"/>
      <x:c r="AF79" s="65"/>
      <x:c r="AG79" s="65"/>
      <x:c r="AH79" s="65"/>
      <x:c r="AI79" s="72" t="str">
        <x:f>IF(W79="","",'Campaigns &amp; Budget'!$E$7&amp;IF('Campaigns &amp; Budget'!$F$7="","","; "&amp;'Campaigns &amp; Budget'!$F$7))</x:f>
      </x:c>
      <x:c r="AJ79" s="72" t="str">
        <x:f>IF(W79="","",IF(COUNTIFS($W$7:$W$405,W79)&gt;1,"Duplicate activation ID",IF(X79&lt;&gt;'Campaigns &amp; Budget'!$A$7,"Unknown campaign",IF(OR(ISBLANK(Z79),ISBLANK(AA79),ISBLANK(AB79),AD79=""),"Missing date / time / PIC",IF(AB79&lt;=AA79,"End must follow start",IF(OR(Z79&lt;'Campaigns &amp; Budget'!$C$7,Z79&gt;'Campaigns &amp; Budget'!$D$7),"Outside campaign dates",IF(AND(AG79&lt;&gt;"",COUNTIFS('Tasks &amp; Gantt'!$A$7:$A$155,AG79,'Tasks &amp; Gantt'!$B$7:$B$155,X79)&lt;&gt;1),"Task not in campaign","")))))))</x:f>
      </x:c>
      <x:c r="AL79" t="str">
        <x:f>IF(OR(W79="",AH79="Cancelled",ISBLANK(Z79),ISBLANK(AA79)),"",COUNTIFS($X$7:$X$405,X79,$Z$7:$Z$405,Z79,$AA$7:$AA$405,"&lt;"&amp;AA79,$AH$7:$AH$405,"&lt;&gt;Cancelled")+COUNTIFS($X$7:$X$405,X79,$Z$7:$Z$405,Z79,$AA$7:$AA$405,AA79,$W$7:$W$405,"&lt;="&amp;W79,$AH$7:$AH$405,"&lt;&gt;Cancelled"))</x:f>
      </x:c>
      <x:c r="AM79" t="n">
        <x:f>IF(OR(W79="",X79&lt;&gt;$R$4),-1,IF(AL79="",-1,Z79*1000+AL79))</x:f>
        <x:v>-1</x:v>
      </x:c>
    </x:row>
    <x:row r="80" ht="24" customHeight="1">
      <x:c r="W80" s="65"/>
      <x:c r="X80" s="65"/>
      <x:c r="Y80" s="65"/>
      <x:c r="Z80" s="69"/>
      <x:c r="AA80" s="70"/>
      <x:c r="AB80" s="70"/>
      <x:c r="AC80" s="65"/>
      <x:c r="AD80" s="65"/>
      <x:c r="AE80" s="65"/>
      <x:c r="AF80" s="65"/>
      <x:c r="AG80" s="65"/>
      <x:c r="AH80" s="65"/>
      <x:c r="AI80" s="72" t="str">
        <x:f>IF(W80="","",'Campaigns &amp; Budget'!$E$7&amp;IF('Campaigns &amp; Budget'!$F$7="","","; "&amp;'Campaigns &amp; Budget'!$F$7))</x:f>
      </x:c>
      <x:c r="AJ80" s="72" t="str">
        <x:f>IF(W80="","",IF(COUNTIFS($W$7:$W$405,W80)&gt;1,"Duplicate activation ID",IF(X80&lt;&gt;'Campaigns &amp; Budget'!$A$7,"Unknown campaign",IF(OR(ISBLANK(Z80),ISBLANK(AA80),ISBLANK(AB80),AD80=""),"Missing date / time / PIC",IF(AB80&lt;=AA80,"End must follow start",IF(OR(Z80&lt;'Campaigns &amp; Budget'!$C$7,Z80&gt;'Campaigns &amp; Budget'!$D$7),"Outside campaign dates",IF(AND(AG80&lt;&gt;"",COUNTIFS('Tasks &amp; Gantt'!$A$7:$A$155,AG80,'Tasks &amp; Gantt'!$B$7:$B$155,X80)&lt;&gt;1),"Task not in campaign","")))))))</x:f>
      </x:c>
      <x:c r="AL80" t="str">
        <x:f>IF(OR(W80="",AH80="Cancelled",ISBLANK(Z80),ISBLANK(AA80)),"",COUNTIFS($X$7:$X$405,X80,$Z$7:$Z$405,Z80,$AA$7:$AA$405,"&lt;"&amp;AA80,$AH$7:$AH$405,"&lt;&gt;Cancelled")+COUNTIFS($X$7:$X$405,X80,$Z$7:$Z$405,Z80,$AA$7:$AA$405,AA80,$W$7:$W$405,"&lt;="&amp;W80,$AH$7:$AH$405,"&lt;&gt;Cancelled"))</x:f>
      </x:c>
      <x:c r="AM80" t="n">
        <x:f>IF(OR(W80="",X80&lt;&gt;$R$4),-1,IF(AL80="",-1,Z80*1000+AL80))</x:f>
        <x:v>-1</x:v>
      </x:c>
    </x:row>
    <x:row r="81" ht="24" customHeight="1">
      <x:c r="W81" s="65"/>
      <x:c r="X81" s="65"/>
      <x:c r="Y81" s="65"/>
      <x:c r="Z81" s="69"/>
      <x:c r="AA81" s="70"/>
      <x:c r="AB81" s="70"/>
      <x:c r="AC81" s="65"/>
      <x:c r="AD81" s="65"/>
      <x:c r="AE81" s="65"/>
      <x:c r="AF81" s="65"/>
      <x:c r="AG81" s="65"/>
      <x:c r="AH81" s="65"/>
      <x:c r="AI81" s="72" t="str">
        <x:f>IF(W81="","",'Campaigns &amp; Budget'!$E$7&amp;IF('Campaigns &amp; Budget'!$F$7="","","; "&amp;'Campaigns &amp; Budget'!$F$7))</x:f>
      </x:c>
      <x:c r="AJ81" s="72" t="str">
        <x:f>IF(W81="","",IF(COUNTIFS($W$7:$W$405,W81)&gt;1,"Duplicate activation ID",IF(X81&lt;&gt;'Campaigns &amp; Budget'!$A$7,"Unknown campaign",IF(OR(ISBLANK(Z81),ISBLANK(AA81),ISBLANK(AB81),AD81=""),"Missing date / time / PIC",IF(AB81&lt;=AA81,"End must follow start",IF(OR(Z81&lt;'Campaigns &amp; Budget'!$C$7,Z81&gt;'Campaigns &amp; Budget'!$D$7),"Outside campaign dates",IF(AND(AG81&lt;&gt;"",COUNTIFS('Tasks &amp; Gantt'!$A$7:$A$155,AG81,'Tasks &amp; Gantt'!$B$7:$B$155,X81)&lt;&gt;1),"Task not in campaign","")))))))</x:f>
      </x:c>
      <x:c r="AL81" t="str">
        <x:f>IF(OR(W81="",AH81="Cancelled",ISBLANK(Z81),ISBLANK(AA81)),"",COUNTIFS($X$7:$X$405,X81,$Z$7:$Z$405,Z81,$AA$7:$AA$405,"&lt;"&amp;AA81,$AH$7:$AH$405,"&lt;&gt;Cancelled")+COUNTIFS($X$7:$X$405,X81,$Z$7:$Z$405,Z81,$AA$7:$AA$405,AA81,$W$7:$W$405,"&lt;="&amp;W81,$AH$7:$AH$405,"&lt;&gt;Cancelled"))</x:f>
      </x:c>
      <x:c r="AM81" t="n">
        <x:f>IF(OR(W81="",X81&lt;&gt;$R$4),-1,IF(AL81="",-1,Z81*1000+AL81))</x:f>
        <x:v>-1</x:v>
      </x:c>
    </x:row>
    <x:row r="82" ht="24" customHeight="1">
      <x:c r="W82" s="65"/>
      <x:c r="X82" s="65"/>
      <x:c r="Y82" s="65"/>
      <x:c r="Z82" s="69"/>
      <x:c r="AA82" s="70"/>
      <x:c r="AB82" s="70"/>
      <x:c r="AC82" s="65"/>
      <x:c r="AD82" s="65"/>
      <x:c r="AE82" s="65"/>
      <x:c r="AF82" s="65"/>
      <x:c r="AG82" s="65"/>
      <x:c r="AH82" s="65"/>
      <x:c r="AI82" s="72" t="str">
        <x:f>IF(W82="","",'Campaigns &amp; Budget'!$E$7&amp;IF('Campaigns &amp; Budget'!$F$7="","","; "&amp;'Campaigns &amp; Budget'!$F$7))</x:f>
      </x:c>
      <x:c r="AJ82" s="72" t="str">
        <x:f>IF(W82="","",IF(COUNTIFS($W$7:$W$405,W82)&gt;1,"Duplicate activation ID",IF(X82&lt;&gt;'Campaigns &amp; Budget'!$A$7,"Unknown campaign",IF(OR(ISBLANK(Z82),ISBLANK(AA82),ISBLANK(AB82),AD82=""),"Missing date / time / PIC",IF(AB82&lt;=AA82,"End must follow start",IF(OR(Z82&lt;'Campaigns &amp; Budget'!$C$7,Z82&gt;'Campaigns &amp; Budget'!$D$7),"Outside campaign dates",IF(AND(AG82&lt;&gt;"",COUNTIFS('Tasks &amp; Gantt'!$A$7:$A$155,AG82,'Tasks &amp; Gantt'!$B$7:$B$155,X82)&lt;&gt;1),"Task not in campaign","")))))))</x:f>
      </x:c>
      <x:c r="AL82" t="str">
        <x:f>IF(OR(W82="",AH82="Cancelled",ISBLANK(Z82),ISBLANK(AA82)),"",COUNTIFS($X$7:$X$405,X82,$Z$7:$Z$405,Z82,$AA$7:$AA$405,"&lt;"&amp;AA82,$AH$7:$AH$405,"&lt;&gt;Cancelled")+COUNTIFS($X$7:$X$405,X82,$Z$7:$Z$405,Z82,$AA$7:$AA$405,AA82,$W$7:$W$405,"&lt;="&amp;W82,$AH$7:$AH$405,"&lt;&gt;Cancelled"))</x:f>
      </x:c>
      <x:c r="AM82" t="n">
        <x:f>IF(OR(W82="",X82&lt;&gt;$R$4),-1,IF(AL82="",-1,Z82*1000+AL82))</x:f>
        <x:v>-1</x:v>
      </x:c>
    </x:row>
    <x:row r="83" ht="24" customHeight="1">
      <x:c r="W83" s="65"/>
      <x:c r="X83" s="65"/>
      <x:c r="Y83" s="65"/>
      <x:c r="Z83" s="69"/>
      <x:c r="AA83" s="70"/>
      <x:c r="AB83" s="70"/>
      <x:c r="AC83" s="65"/>
      <x:c r="AD83" s="65"/>
      <x:c r="AE83" s="65"/>
      <x:c r="AF83" s="65"/>
      <x:c r="AG83" s="65"/>
      <x:c r="AH83" s="65"/>
      <x:c r="AI83" s="72" t="str">
        <x:f>IF(W83="","",'Campaigns &amp; Budget'!$E$7&amp;IF('Campaigns &amp; Budget'!$F$7="","","; "&amp;'Campaigns &amp; Budget'!$F$7))</x:f>
      </x:c>
      <x:c r="AJ83" s="72" t="str">
        <x:f>IF(W83="","",IF(COUNTIFS($W$7:$W$405,W83)&gt;1,"Duplicate activation ID",IF(X83&lt;&gt;'Campaigns &amp; Budget'!$A$7,"Unknown campaign",IF(OR(ISBLANK(Z83),ISBLANK(AA83),ISBLANK(AB83),AD83=""),"Missing date / time / PIC",IF(AB83&lt;=AA83,"End must follow start",IF(OR(Z83&lt;'Campaigns &amp; Budget'!$C$7,Z83&gt;'Campaigns &amp; Budget'!$D$7),"Outside campaign dates",IF(AND(AG83&lt;&gt;"",COUNTIFS('Tasks &amp; Gantt'!$A$7:$A$155,AG83,'Tasks &amp; Gantt'!$B$7:$B$155,X83)&lt;&gt;1),"Task not in campaign","")))))))</x:f>
      </x:c>
      <x:c r="AL83" t="str">
        <x:f>IF(OR(W83="",AH83="Cancelled",ISBLANK(Z83),ISBLANK(AA83)),"",COUNTIFS($X$7:$X$405,X83,$Z$7:$Z$405,Z83,$AA$7:$AA$405,"&lt;"&amp;AA83,$AH$7:$AH$405,"&lt;&gt;Cancelled")+COUNTIFS($X$7:$X$405,X83,$Z$7:$Z$405,Z83,$AA$7:$AA$405,AA83,$W$7:$W$405,"&lt;="&amp;W83,$AH$7:$AH$405,"&lt;&gt;Cancelled"))</x:f>
      </x:c>
      <x:c r="AM83" t="n">
        <x:f>IF(OR(W83="",X83&lt;&gt;$R$4),-1,IF(AL83="",-1,Z83*1000+AL83))</x:f>
        <x:v>-1</x:v>
      </x:c>
    </x:row>
    <x:row r="84" ht="24" customHeight="1">
      <x:c r="W84" s="65"/>
      <x:c r="X84" s="65"/>
      <x:c r="Y84" s="65"/>
      <x:c r="Z84" s="69"/>
      <x:c r="AA84" s="70"/>
      <x:c r="AB84" s="70"/>
      <x:c r="AC84" s="65"/>
      <x:c r="AD84" s="65"/>
      <x:c r="AE84" s="65"/>
      <x:c r="AF84" s="65"/>
      <x:c r="AG84" s="65"/>
      <x:c r="AH84" s="65"/>
      <x:c r="AI84" s="72" t="str">
        <x:f>IF(W84="","",'Campaigns &amp; Budget'!$E$7&amp;IF('Campaigns &amp; Budget'!$F$7="","","; "&amp;'Campaigns &amp; Budget'!$F$7))</x:f>
      </x:c>
      <x:c r="AJ84" s="72" t="str">
        <x:f>IF(W84="","",IF(COUNTIFS($W$7:$W$405,W84)&gt;1,"Duplicate activation ID",IF(X84&lt;&gt;'Campaigns &amp; Budget'!$A$7,"Unknown campaign",IF(OR(ISBLANK(Z84),ISBLANK(AA84),ISBLANK(AB84),AD84=""),"Missing date / time / PIC",IF(AB84&lt;=AA84,"End must follow start",IF(OR(Z84&lt;'Campaigns &amp; Budget'!$C$7,Z84&gt;'Campaigns &amp; Budget'!$D$7),"Outside campaign dates",IF(AND(AG84&lt;&gt;"",COUNTIFS('Tasks &amp; Gantt'!$A$7:$A$155,AG84,'Tasks &amp; Gantt'!$B$7:$B$155,X84)&lt;&gt;1),"Task not in campaign","")))))))</x:f>
      </x:c>
      <x:c r="AL84" t="str">
        <x:f>IF(OR(W84="",AH84="Cancelled",ISBLANK(Z84),ISBLANK(AA84)),"",COUNTIFS($X$7:$X$405,X84,$Z$7:$Z$405,Z84,$AA$7:$AA$405,"&lt;"&amp;AA84,$AH$7:$AH$405,"&lt;&gt;Cancelled")+COUNTIFS($X$7:$X$405,X84,$Z$7:$Z$405,Z84,$AA$7:$AA$405,AA84,$W$7:$W$405,"&lt;="&amp;W84,$AH$7:$AH$405,"&lt;&gt;Cancelled"))</x:f>
      </x:c>
      <x:c r="AM84" t="n">
        <x:f>IF(OR(W84="",X84&lt;&gt;$R$4),-1,IF(AL84="",-1,Z84*1000+AL84))</x:f>
        <x:v>-1</x:v>
      </x:c>
    </x:row>
    <x:row r="85" ht="24" customHeight="1">
      <x:c r="W85" s="65"/>
      <x:c r="X85" s="65"/>
      <x:c r="Y85" s="65"/>
      <x:c r="Z85" s="69"/>
      <x:c r="AA85" s="70"/>
      <x:c r="AB85" s="70"/>
      <x:c r="AC85" s="65"/>
      <x:c r="AD85" s="65"/>
      <x:c r="AE85" s="65"/>
      <x:c r="AF85" s="65"/>
      <x:c r="AG85" s="65"/>
      <x:c r="AH85" s="65"/>
      <x:c r="AI85" s="72" t="str">
        <x:f>IF(W85="","",'Campaigns &amp; Budget'!$E$7&amp;IF('Campaigns &amp; Budget'!$F$7="","","; "&amp;'Campaigns &amp; Budget'!$F$7))</x:f>
      </x:c>
      <x:c r="AJ85" s="72" t="str">
        <x:f>IF(W85="","",IF(COUNTIFS($W$7:$W$405,W85)&gt;1,"Duplicate activation ID",IF(X85&lt;&gt;'Campaigns &amp; Budget'!$A$7,"Unknown campaign",IF(OR(ISBLANK(Z85),ISBLANK(AA85),ISBLANK(AB85),AD85=""),"Missing date / time / PIC",IF(AB85&lt;=AA85,"End must follow start",IF(OR(Z85&lt;'Campaigns &amp; Budget'!$C$7,Z85&gt;'Campaigns &amp; Budget'!$D$7),"Outside campaign dates",IF(AND(AG85&lt;&gt;"",COUNTIFS('Tasks &amp; Gantt'!$A$7:$A$155,AG85,'Tasks &amp; Gantt'!$B$7:$B$155,X85)&lt;&gt;1),"Task not in campaign","")))))))</x:f>
      </x:c>
      <x:c r="AL85" t="str">
        <x:f>IF(OR(W85="",AH85="Cancelled",ISBLANK(Z85),ISBLANK(AA85)),"",COUNTIFS($X$7:$X$405,X85,$Z$7:$Z$405,Z85,$AA$7:$AA$405,"&lt;"&amp;AA85,$AH$7:$AH$405,"&lt;&gt;Cancelled")+COUNTIFS($X$7:$X$405,X85,$Z$7:$Z$405,Z85,$AA$7:$AA$405,AA85,$W$7:$W$405,"&lt;="&amp;W85,$AH$7:$AH$405,"&lt;&gt;Cancelled"))</x:f>
      </x:c>
      <x:c r="AM85" t="n">
        <x:f>IF(OR(W85="",X85&lt;&gt;$R$4),-1,IF(AL85="",-1,Z85*1000+AL85))</x:f>
        <x:v>-1</x:v>
      </x:c>
    </x:row>
    <x:row r="86" ht="24" customHeight="1">
      <x:c r="W86" s="65"/>
      <x:c r="X86" s="65"/>
      <x:c r="Y86" s="65"/>
      <x:c r="Z86" s="69"/>
      <x:c r="AA86" s="70"/>
      <x:c r="AB86" s="70"/>
      <x:c r="AC86" s="65"/>
      <x:c r="AD86" s="65"/>
      <x:c r="AE86" s="65"/>
      <x:c r="AF86" s="65"/>
      <x:c r="AG86" s="65"/>
      <x:c r="AH86" s="65"/>
      <x:c r="AI86" s="72" t="str">
        <x:f>IF(W86="","",'Campaigns &amp; Budget'!$E$7&amp;IF('Campaigns &amp; Budget'!$F$7="","","; "&amp;'Campaigns &amp; Budget'!$F$7))</x:f>
      </x:c>
      <x:c r="AJ86" s="72" t="str">
        <x:f>IF(W86="","",IF(COUNTIFS($W$7:$W$405,W86)&gt;1,"Duplicate activation ID",IF(X86&lt;&gt;'Campaigns &amp; Budget'!$A$7,"Unknown campaign",IF(OR(ISBLANK(Z86),ISBLANK(AA86),ISBLANK(AB86),AD86=""),"Missing date / time / PIC",IF(AB86&lt;=AA86,"End must follow start",IF(OR(Z86&lt;'Campaigns &amp; Budget'!$C$7,Z86&gt;'Campaigns &amp; Budget'!$D$7),"Outside campaign dates",IF(AND(AG86&lt;&gt;"",COUNTIFS('Tasks &amp; Gantt'!$A$7:$A$155,AG86,'Tasks &amp; Gantt'!$B$7:$B$155,X86)&lt;&gt;1),"Task not in campaign","")))))))</x:f>
      </x:c>
      <x:c r="AL86" t="str">
        <x:f>IF(OR(W86="",AH86="Cancelled",ISBLANK(Z86),ISBLANK(AA86)),"",COUNTIFS($X$7:$X$405,X86,$Z$7:$Z$405,Z86,$AA$7:$AA$405,"&lt;"&amp;AA86,$AH$7:$AH$405,"&lt;&gt;Cancelled")+COUNTIFS($X$7:$X$405,X86,$Z$7:$Z$405,Z86,$AA$7:$AA$405,AA86,$W$7:$W$405,"&lt;="&amp;W86,$AH$7:$AH$405,"&lt;&gt;Cancelled"))</x:f>
      </x:c>
      <x:c r="AM86" t="n">
        <x:f>IF(OR(W86="",X86&lt;&gt;$R$4),-1,IF(AL86="",-1,Z86*1000+AL86))</x:f>
        <x:v>-1</x:v>
      </x:c>
    </x:row>
    <x:row r="87" ht="24" customHeight="1">
      <x:c r="W87" s="65"/>
      <x:c r="X87" s="65"/>
      <x:c r="Y87" s="65"/>
      <x:c r="Z87" s="69"/>
      <x:c r="AA87" s="70"/>
      <x:c r="AB87" s="70"/>
      <x:c r="AC87" s="65"/>
      <x:c r="AD87" s="65"/>
      <x:c r="AE87" s="65"/>
      <x:c r="AF87" s="65"/>
      <x:c r="AG87" s="65"/>
      <x:c r="AH87" s="65"/>
      <x:c r="AI87" s="72" t="str">
        <x:f>IF(W87="","",'Campaigns &amp; Budget'!$E$7&amp;IF('Campaigns &amp; Budget'!$F$7="","","; "&amp;'Campaigns &amp; Budget'!$F$7))</x:f>
      </x:c>
      <x:c r="AJ87" s="72" t="str">
        <x:f>IF(W87="","",IF(COUNTIFS($W$7:$W$405,W87)&gt;1,"Duplicate activation ID",IF(X87&lt;&gt;'Campaigns &amp; Budget'!$A$7,"Unknown campaign",IF(OR(ISBLANK(Z87),ISBLANK(AA87),ISBLANK(AB87),AD87=""),"Missing date / time / PIC",IF(AB87&lt;=AA87,"End must follow start",IF(OR(Z87&lt;'Campaigns &amp; Budget'!$C$7,Z87&gt;'Campaigns &amp; Budget'!$D$7),"Outside campaign dates",IF(AND(AG87&lt;&gt;"",COUNTIFS('Tasks &amp; Gantt'!$A$7:$A$155,AG87,'Tasks &amp; Gantt'!$B$7:$B$155,X87)&lt;&gt;1),"Task not in campaign","")))))))</x:f>
      </x:c>
      <x:c r="AL87" t="str">
        <x:f>IF(OR(W87="",AH87="Cancelled",ISBLANK(Z87),ISBLANK(AA87)),"",COUNTIFS($X$7:$X$405,X87,$Z$7:$Z$405,Z87,$AA$7:$AA$405,"&lt;"&amp;AA87,$AH$7:$AH$405,"&lt;&gt;Cancelled")+COUNTIFS($X$7:$X$405,X87,$Z$7:$Z$405,Z87,$AA$7:$AA$405,AA87,$W$7:$W$405,"&lt;="&amp;W87,$AH$7:$AH$405,"&lt;&gt;Cancelled"))</x:f>
      </x:c>
      <x:c r="AM87" t="n">
        <x:f>IF(OR(W87="",X87&lt;&gt;$R$4),-1,IF(AL87="",-1,Z87*1000+AL87))</x:f>
        <x:v>-1</x:v>
      </x:c>
    </x:row>
    <x:row r="88" ht="24" customHeight="1">
      <x:c r="W88" s="65"/>
      <x:c r="X88" s="65"/>
      <x:c r="Y88" s="65"/>
      <x:c r="Z88" s="69"/>
      <x:c r="AA88" s="70"/>
      <x:c r="AB88" s="70"/>
      <x:c r="AC88" s="65"/>
      <x:c r="AD88" s="65"/>
      <x:c r="AE88" s="65"/>
      <x:c r="AF88" s="65"/>
      <x:c r="AG88" s="65"/>
      <x:c r="AH88" s="65"/>
      <x:c r="AI88" s="72" t="str">
        <x:f>IF(W88="","",'Campaigns &amp; Budget'!$E$7&amp;IF('Campaigns &amp; Budget'!$F$7="","","; "&amp;'Campaigns &amp; Budget'!$F$7))</x:f>
      </x:c>
      <x:c r="AJ88" s="72" t="str">
        <x:f>IF(W88="","",IF(COUNTIFS($W$7:$W$405,W88)&gt;1,"Duplicate activation ID",IF(X88&lt;&gt;'Campaigns &amp; Budget'!$A$7,"Unknown campaign",IF(OR(ISBLANK(Z88),ISBLANK(AA88),ISBLANK(AB88),AD88=""),"Missing date / time / PIC",IF(AB88&lt;=AA88,"End must follow start",IF(OR(Z88&lt;'Campaigns &amp; Budget'!$C$7,Z88&gt;'Campaigns &amp; Budget'!$D$7),"Outside campaign dates",IF(AND(AG88&lt;&gt;"",COUNTIFS('Tasks &amp; Gantt'!$A$7:$A$155,AG88,'Tasks &amp; Gantt'!$B$7:$B$155,X88)&lt;&gt;1),"Task not in campaign","")))))))</x:f>
      </x:c>
      <x:c r="AL88" t="str">
        <x:f>IF(OR(W88="",AH88="Cancelled",ISBLANK(Z88),ISBLANK(AA88)),"",COUNTIFS($X$7:$X$405,X88,$Z$7:$Z$405,Z88,$AA$7:$AA$405,"&lt;"&amp;AA88,$AH$7:$AH$405,"&lt;&gt;Cancelled")+COUNTIFS($X$7:$X$405,X88,$Z$7:$Z$405,Z88,$AA$7:$AA$405,AA88,$W$7:$W$405,"&lt;="&amp;W88,$AH$7:$AH$405,"&lt;&gt;Cancelled"))</x:f>
      </x:c>
      <x:c r="AM88" t="n">
        <x:f>IF(OR(W88="",X88&lt;&gt;$R$4),-1,IF(AL88="",-1,Z88*1000+AL88))</x:f>
        <x:v>-1</x:v>
      </x:c>
    </x:row>
    <x:row r="89" ht="24" customHeight="1">
      <x:c r="W89" s="65"/>
      <x:c r="X89" s="65"/>
      <x:c r="Y89" s="65"/>
      <x:c r="Z89" s="69"/>
      <x:c r="AA89" s="70"/>
      <x:c r="AB89" s="70"/>
      <x:c r="AC89" s="65"/>
      <x:c r="AD89" s="65"/>
      <x:c r="AE89" s="65"/>
      <x:c r="AF89" s="65"/>
      <x:c r="AG89" s="65"/>
      <x:c r="AH89" s="65"/>
      <x:c r="AI89" s="72" t="str">
        <x:f>IF(W89="","",'Campaigns &amp; Budget'!$E$7&amp;IF('Campaigns &amp; Budget'!$F$7="","","; "&amp;'Campaigns &amp; Budget'!$F$7))</x:f>
      </x:c>
      <x:c r="AJ89" s="72" t="str">
        <x:f>IF(W89="","",IF(COUNTIFS($W$7:$W$405,W89)&gt;1,"Duplicate activation ID",IF(X89&lt;&gt;'Campaigns &amp; Budget'!$A$7,"Unknown campaign",IF(OR(ISBLANK(Z89),ISBLANK(AA89),ISBLANK(AB89),AD89=""),"Missing date / time / PIC",IF(AB89&lt;=AA89,"End must follow start",IF(OR(Z89&lt;'Campaigns &amp; Budget'!$C$7,Z89&gt;'Campaigns &amp; Budget'!$D$7),"Outside campaign dates",IF(AND(AG89&lt;&gt;"",COUNTIFS('Tasks &amp; Gantt'!$A$7:$A$155,AG89,'Tasks &amp; Gantt'!$B$7:$B$155,X89)&lt;&gt;1),"Task not in campaign","")))))))</x:f>
      </x:c>
      <x:c r="AL89" t="str">
        <x:f>IF(OR(W89="",AH89="Cancelled",ISBLANK(Z89),ISBLANK(AA89)),"",COUNTIFS($X$7:$X$405,X89,$Z$7:$Z$405,Z89,$AA$7:$AA$405,"&lt;"&amp;AA89,$AH$7:$AH$405,"&lt;&gt;Cancelled")+COUNTIFS($X$7:$X$405,X89,$Z$7:$Z$405,Z89,$AA$7:$AA$405,AA89,$W$7:$W$405,"&lt;="&amp;W89,$AH$7:$AH$405,"&lt;&gt;Cancelled"))</x:f>
      </x:c>
      <x:c r="AM89" t="n">
        <x:f>IF(OR(W89="",X89&lt;&gt;$R$4),-1,IF(AL89="",-1,Z89*1000+AL89))</x:f>
        <x:v>-1</x:v>
      </x:c>
    </x:row>
    <x:row r="90" ht="24" customHeight="1">
      <x:c r="W90" s="65"/>
      <x:c r="X90" s="65"/>
      <x:c r="Y90" s="65"/>
      <x:c r="Z90" s="69"/>
      <x:c r="AA90" s="70"/>
      <x:c r="AB90" s="70"/>
      <x:c r="AC90" s="65"/>
      <x:c r="AD90" s="65"/>
      <x:c r="AE90" s="65"/>
      <x:c r="AF90" s="65"/>
      <x:c r="AG90" s="65"/>
      <x:c r="AH90" s="65"/>
      <x:c r="AI90" s="72" t="str">
        <x:f>IF(W90="","",'Campaigns &amp; Budget'!$E$7&amp;IF('Campaigns &amp; Budget'!$F$7="","","; "&amp;'Campaigns &amp; Budget'!$F$7))</x:f>
      </x:c>
      <x:c r="AJ90" s="72" t="str">
        <x:f>IF(W90="","",IF(COUNTIFS($W$7:$W$405,W90)&gt;1,"Duplicate activation ID",IF(X90&lt;&gt;'Campaigns &amp; Budget'!$A$7,"Unknown campaign",IF(OR(ISBLANK(Z90),ISBLANK(AA90),ISBLANK(AB90),AD90=""),"Missing date / time / PIC",IF(AB90&lt;=AA90,"End must follow start",IF(OR(Z90&lt;'Campaigns &amp; Budget'!$C$7,Z90&gt;'Campaigns &amp; Budget'!$D$7),"Outside campaign dates",IF(AND(AG90&lt;&gt;"",COUNTIFS('Tasks &amp; Gantt'!$A$7:$A$155,AG90,'Tasks &amp; Gantt'!$B$7:$B$155,X90)&lt;&gt;1),"Task not in campaign","")))))))</x:f>
      </x:c>
      <x:c r="AL90" t="str">
        <x:f>IF(OR(W90="",AH90="Cancelled",ISBLANK(Z90),ISBLANK(AA90)),"",COUNTIFS($X$7:$X$405,X90,$Z$7:$Z$405,Z90,$AA$7:$AA$405,"&lt;"&amp;AA90,$AH$7:$AH$405,"&lt;&gt;Cancelled")+COUNTIFS($X$7:$X$405,X90,$Z$7:$Z$405,Z90,$AA$7:$AA$405,AA90,$W$7:$W$405,"&lt;="&amp;W90,$AH$7:$AH$405,"&lt;&gt;Cancelled"))</x:f>
      </x:c>
      <x:c r="AM90" t="n">
        <x:f>IF(OR(W90="",X90&lt;&gt;$R$4),-1,IF(AL90="",-1,Z90*1000+AL90))</x:f>
        <x:v>-1</x:v>
      </x:c>
    </x:row>
    <x:row r="91" ht="24" customHeight="1">
      <x:c r="W91" s="65"/>
      <x:c r="X91" s="65"/>
      <x:c r="Y91" s="65"/>
      <x:c r="Z91" s="69"/>
      <x:c r="AA91" s="70"/>
      <x:c r="AB91" s="70"/>
      <x:c r="AC91" s="65"/>
      <x:c r="AD91" s="65"/>
      <x:c r="AE91" s="65"/>
      <x:c r="AF91" s="65"/>
      <x:c r="AG91" s="65"/>
      <x:c r="AH91" s="65"/>
      <x:c r="AI91" s="72" t="str">
        <x:f>IF(W91="","",'Campaigns &amp; Budget'!$E$7&amp;IF('Campaigns &amp; Budget'!$F$7="","","; "&amp;'Campaigns &amp; Budget'!$F$7))</x:f>
      </x:c>
      <x:c r="AJ91" s="72" t="str">
        <x:f>IF(W91="","",IF(COUNTIFS($W$7:$W$405,W91)&gt;1,"Duplicate activation ID",IF(X91&lt;&gt;'Campaigns &amp; Budget'!$A$7,"Unknown campaign",IF(OR(ISBLANK(Z91),ISBLANK(AA91),ISBLANK(AB91),AD91=""),"Missing date / time / PIC",IF(AB91&lt;=AA91,"End must follow start",IF(OR(Z91&lt;'Campaigns &amp; Budget'!$C$7,Z91&gt;'Campaigns &amp; Budget'!$D$7),"Outside campaign dates",IF(AND(AG91&lt;&gt;"",COUNTIFS('Tasks &amp; Gantt'!$A$7:$A$155,AG91,'Tasks &amp; Gantt'!$B$7:$B$155,X91)&lt;&gt;1),"Task not in campaign","")))))))</x:f>
      </x:c>
      <x:c r="AL91" t="str">
        <x:f>IF(OR(W91="",AH91="Cancelled",ISBLANK(Z91),ISBLANK(AA91)),"",COUNTIFS($X$7:$X$405,X91,$Z$7:$Z$405,Z91,$AA$7:$AA$405,"&lt;"&amp;AA91,$AH$7:$AH$405,"&lt;&gt;Cancelled")+COUNTIFS($X$7:$X$405,X91,$Z$7:$Z$405,Z91,$AA$7:$AA$405,AA91,$W$7:$W$405,"&lt;="&amp;W91,$AH$7:$AH$405,"&lt;&gt;Cancelled"))</x:f>
      </x:c>
      <x:c r="AM91" t="n">
        <x:f>IF(OR(W91="",X91&lt;&gt;$R$4),-1,IF(AL91="",-1,Z91*1000+AL91))</x:f>
        <x:v>-1</x:v>
      </x:c>
    </x:row>
    <x:row r="92" ht="24" customHeight="1">
      <x:c r="W92" s="65"/>
      <x:c r="X92" s="65"/>
      <x:c r="Y92" s="65"/>
      <x:c r="Z92" s="69"/>
      <x:c r="AA92" s="70"/>
      <x:c r="AB92" s="70"/>
      <x:c r="AC92" s="65"/>
      <x:c r="AD92" s="65"/>
      <x:c r="AE92" s="65"/>
      <x:c r="AF92" s="65"/>
      <x:c r="AG92" s="65"/>
      <x:c r="AH92" s="65"/>
      <x:c r="AI92" s="72" t="str">
        <x:f>IF(W92="","",'Campaigns &amp; Budget'!$E$7&amp;IF('Campaigns &amp; Budget'!$F$7="","","; "&amp;'Campaigns &amp; Budget'!$F$7))</x:f>
      </x:c>
      <x:c r="AJ92" s="72" t="str">
        <x:f>IF(W92="","",IF(COUNTIFS($W$7:$W$405,W92)&gt;1,"Duplicate activation ID",IF(X92&lt;&gt;'Campaigns &amp; Budget'!$A$7,"Unknown campaign",IF(OR(ISBLANK(Z92),ISBLANK(AA92),ISBLANK(AB92),AD92=""),"Missing date / time / PIC",IF(AB92&lt;=AA92,"End must follow start",IF(OR(Z92&lt;'Campaigns &amp; Budget'!$C$7,Z92&gt;'Campaigns &amp; Budget'!$D$7),"Outside campaign dates",IF(AND(AG92&lt;&gt;"",COUNTIFS('Tasks &amp; Gantt'!$A$7:$A$155,AG92,'Tasks &amp; Gantt'!$B$7:$B$155,X92)&lt;&gt;1),"Task not in campaign","")))))))</x:f>
      </x:c>
      <x:c r="AL92" t="str">
        <x:f>IF(OR(W92="",AH92="Cancelled",ISBLANK(Z92),ISBLANK(AA92)),"",COUNTIFS($X$7:$X$405,X92,$Z$7:$Z$405,Z92,$AA$7:$AA$405,"&lt;"&amp;AA92,$AH$7:$AH$405,"&lt;&gt;Cancelled")+COUNTIFS($X$7:$X$405,X92,$Z$7:$Z$405,Z92,$AA$7:$AA$405,AA92,$W$7:$W$405,"&lt;="&amp;W92,$AH$7:$AH$405,"&lt;&gt;Cancelled"))</x:f>
      </x:c>
      <x:c r="AM92" t="n">
        <x:f>IF(OR(W92="",X92&lt;&gt;$R$4),-1,IF(AL92="",-1,Z92*1000+AL92))</x:f>
        <x:v>-1</x:v>
      </x:c>
    </x:row>
    <x:row r="93" ht="24" customHeight="1">
      <x:c r="W93" s="65"/>
      <x:c r="X93" s="65"/>
      <x:c r="Y93" s="65"/>
      <x:c r="Z93" s="69"/>
      <x:c r="AA93" s="70"/>
      <x:c r="AB93" s="70"/>
      <x:c r="AC93" s="65"/>
      <x:c r="AD93" s="65"/>
      <x:c r="AE93" s="65"/>
      <x:c r="AF93" s="65"/>
      <x:c r="AG93" s="65"/>
      <x:c r="AH93" s="65"/>
      <x:c r="AI93" s="72" t="str">
        <x:f>IF(W93="","",'Campaigns &amp; Budget'!$E$7&amp;IF('Campaigns &amp; Budget'!$F$7="","","; "&amp;'Campaigns &amp; Budget'!$F$7))</x:f>
      </x:c>
      <x:c r="AJ93" s="72" t="str">
        <x:f>IF(W93="","",IF(COUNTIFS($W$7:$W$405,W93)&gt;1,"Duplicate activation ID",IF(X93&lt;&gt;'Campaigns &amp; Budget'!$A$7,"Unknown campaign",IF(OR(ISBLANK(Z93),ISBLANK(AA93),ISBLANK(AB93),AD93=""),"Missing date / time / PIC",IF(AB93&lt;=AA93,"End must follow start",IF(OR(Z93&lt;'Campaigns &amp; Budget'!$C$7,Z93&gt;'Campaigns &amp; Budget'!$D$7),"Outside campaign dates",IF(AND(AG93&lt;&gt;"",COUNTIFS('Tasks &amp; Gantt'!$A$7:$A$155,AG93,'Tasks &amp; Gantt'!$B$7:$B$155,X93)&lt;&gt;1),"Task not in campaign","")))))))</x:f>
      </x:c>
      <x:c r="AL93" t="str">
        <x:f>IF(OR(W93="",AH93="Cancelled",ISBLANK(Z93),ISBLANK(AA93)),"",COUNTIFS($X$7:$X$405,X93,$Z$7:$Z$405,Z93,$AA$7:$AA$405,"&lt;"&amp;AA93,$AH$7:$AH$405,"&lt;&gt;Cancelled")+COUNTIFS($X$7:$X$405,X93,$Z$7:$Z$405,Z93,$AA$7:$AA$405,AA93,$W$7:$W$405,"&lt;="&amp;W93,$AH$7:$AH$405,"&lt;&gt;Cancelled"))</x:f>
      </x:c>
      <x:c r="AM93" t="n">
        <x:f>IF(OR(W93="",X93&lt;&gt;$R$4),-1,IF(AL93="",-1,Z93*1000+AL93))</x:f>
        <x:v>-1</x:v>
      </x:c>
    </x:row>
    <x:row r="94" ht="24" customHeight="1">
      <x:c r="W94" s="65"/>
      <x:c r="X94" s="65"/>
      <x:c r="Y94" s="65"/>
      <x:c r="Z94" s="69"/>
      <x:c r="AA94" s="70"/>
      <x:c r="AB94" s="70"/>
      <x:c r="AC94" s="65"/>
      <x:c r="AD94" s="65"/>
      <x:c r="AE94" s="65"/>
      <x:c r="AF94" s="65"/>
      <x:c r="AG94" s="65"/>
      <x:c r="AH94" s="65"/>
      <x:c r="AI94" s="72" t="str">
        <x:f>IF(W94="","",'Campaigns &amp; Budget'!$E$7&amp;IF('Campaigns &amp; Budget'!$F$7="","","; "&amp;'Campaigns &amp; Budget'!$F$7))</x:f>
      </x:c>
      <x:c r="AJ94" s="72" t="str">
        <x:f>IF(W94="","",IF(COUNTIFS($W$7:$W$405,W94)&gt;1,"Duplicate activation ID",IF(X94&lt;&gt;'Campaigns &amp; Budget'!$A$7,"Unknown campaign",IF(OR(ISBLANK(Z94),ISBLANK(AA94),ISBLANK(AB94),AD94=""),"Missing date / time / PIC",IF(AB94&lt;=AA94,"End must follow start",IF(OR(Z94&lt;'Campaigns &amp; Budget'!$C$7,Z94&gt;'Campaigns &amp; Budget'!$D$7),"Outside campaign dates",IF(AND(AG94&lt;&gt;"",COUNTIFS('Tasks &amp; Gantt'!$A$7:$A$155,AG94,'Tasks &amp; Gantt'!$B$7:$B$155,X94)&lt;&gt;1),"Task not in campaign","")))))))</x:f>
      </x:c>
      <x:c r="AL94" t="str">
        <x:f>IF(OR(W94="",AH94="Cancelled",ISBLANK(Z94),ISBLANK(AA94)),"",COUNTIFS($X$7:$X$405,X94,$Z$7:$Z$405,Z94,$AA$7:$AA$405,"&lt;"&amp;AA94,$AH$7:$AH$405,"&lt;&gt;Cancelled")+COUNTIFS($X$7:$X$405,X94,$Z$7:$Z$405,Z94,$AA$7:$AA$405,AA94,$W$7:$W$405,"&lt;="&amp;W94,$AH$7:$AH$405,"&lt;&gt;Cancelled"))</x:f>
      </x:c>
      <x:c r="AM94" t="n">
        <x:f>IF(OR(W94="",X94&lt;&gt;$R$4),-1,IF(AL94="",-1,Z94*1000+AL94))</x:f>
        <x:v>-1</x:v>
      </x:c>
    </x:row>
    <x:row r="95" ht="24" customHeight="1">
      <x:c r="W95" s="65"/>
      <x:c r="X95" s="65"/>
      <x:c r="Y95" s="65"/>
      <x:c r="Z95" s="69"/>
      <x:c r="AA95" s="70"/>
      <x:c r="AB95" s="70"/>
      <x:c r="AC95" s="65"/>
      <x:c r="AD95" s="65"/>
      <x:c r="AE95" s="65"/>
      <x:c r="AF95" s="65"/>
      <x:c r="AG95" s="65"/>
      <x:c r="AH95" s="65"/>
      <x:c r="AI95" s="72" t="str">
        <x:f>IF(W95="","",'Campaigns &amp; Budget'!$E$7&amp;IF('Campaigns &amp; Budget'!$F$7="","","; "&amp;'Campaigns &amp; Budget'!$F$7))</x:f>
      </x:c>
      <x:c r="AJ95" s="72" t="str">
        <x:f>IF(W95="","",IF(COUNTIFS($W$7:$W$405,W95)&gt;1,"Duplicate activation ID",IF(X95&lt;&gt;'Campaigns &amp; Budget'!$A$7,"Unknown campaign",IF(OR(ISBLANK(Z95),ISBLANK(AA95),ISBLANK(AB95),AD95=""),"Missing date / time / PIC",IF(AB95&lt;=AA95,"End must follow start",IF(OR(Z95&lt;'Campaigns &amp; Budget'!$C$7,Z95&gt;'Campaigns &amp; Budget'!$D$7),"Outside campaign dates",IF(AND(AG95&lt;&gt;"",COUNTIFS('Tasks &amp; Gantt'!$A$7:$A$155,AG95,'Tasks &amp; Gantt'!$B$7:$B$155,X95)&lt;&gt;1),"Task not in campaign","")))))))</x:f>
      </x:c>
      <x:c r="AL95" t="str">
        <x:f>IF(OR(W95="",AH95="Cancelled",ISBLANK(Z95),ISBLANK(AA95)),"",COUNTIFS($X$7:$X$405,X95,$Z$7:$Z$405,Z95,$AA$7:$AA$405,"&lt;"&amp;AA95,$AH$7:$AH$405,"&lt;&gt;Cancelled")+COUNTIFS($X$7:$X$405,X95,$Z$7:$Z$405,Z95,$AA$7:$AA$405,AA95,$W$7:$W$405,"&lt;="&amp;W95,$AH$7:$AH$405,"&lt;&gt;Cancelled"))</x:f>
      </x:c>
      <x:c r="AM95" t="n">
        <x:f>IF(OR(W95="",X95&lt;&gt;$R$4),-1,IF(AL95="",-1,Z95*1000+AL95))</x:f>
        <x:v>-1</x:v>
      </x:c>
    </x:row>
    <x:row r="96" ht="24" customHeight="1">
      <x:c r="W96" s="65"/>
      <x:c r="X96" s="65"/>
      <x:c r="Y96" s="65"/>
      <x:c r="Z96" s="69"/>
      <x:c r="AA96" s="70"/>
      <x:c r="AB96" s="70"/>
      <x:c r="AC96" s="65"/>
      <x:c r="AD96" s="65"/>
      <x:c r="AE96" s="65"/>
      <x:c r="AF96" s="65"/>
      <x:c r="AG96" s="65"/>
      <x:c r="AH96" s="65"/>
      <x:c r="AI96" s="72" t="str">
        <x:f>IF(W96="","",'Campaigns &amp; Budget'!$E$7&amp;IF('Campaigns &amp; Budget'!$F$7="","","; "&amp;'Campaigns &amp; Budget'!$F$7))</x:f>
      </x:c>
      <x:c r="AJ96" s="72" t="str">
        <x:f>IF(W96="","",IF(COUNTIFS($W$7:$W$405,W96)&gt;1,"Duplicate activation ID",IF(X96&lt;&gt;'Campaigns &amp; Budget'!$A$7,"Unknown campaign",IF(OR(ISBLANK(Z96),ISBLANK(AA96),ISBLANK(AB96),AD96=""),"Missing date / time / PIC",IF(AB96&lt;=AA96,"End must follow start",IF(OR(Z96&lt;'Campaigns &amp; Budget'!$C$7,Z96&gt;'Campaigns &amp; Budget'!$D$7),"Outside campaign dates",IF(AND(AG96&lt;&gt;"",COUNTIFS('Tasks &amp; Gantt'!$A$7:$A$155,AG96,'Tasks &amp; Gantt'!$B$7:$B$155,X96)&lt;&gt;1),"Task not in campaign","")))))))</x:f>
      </x:c>
      <x:c r="AL96" t="str">
        <x:f>IF(OR(W96="",AH96="Cancelled",ISBLANK(Z96),ISBLANK(AA96)),"",COUNTIFS($X$7:$X$405,X96,$Z$7:$Z$405,Z96,$AA$7:$AA$405,"&lt;"&amp;AA96,$AH$7:$AH$405,"&lt;&gt;Cancelled")+COUNTIFS($X$7:$X$405,X96,$Z$7:$Z$405,Z96,$AA$7:$AA$405,AA96,$W$7:$W$405,"&lt;="&amp;W96,$AH$7:$AH$405,"&lt;&gt;Cancelled"))</x:f>
      </x:c>
      <x:c r="AM96" t="n">
        <x:f>IF(OR(W96="",X96&lt;&gt;$R$4),-1,IF(AL96="",-1,Z96*1000+AL96))</x:f>
        <x:v>-1</x:v>
      </x:c>
    </x:row>
    <x:row r="97" ht="24" customHeight="1">
      <x:c r="W97" s="65"/>
      <x:c r="X97" s="65"/>
      <x:c r="Y97" s="65"/>
      <x:c r="Z97" s="69"/>
      <x:c r="AA97" s="70"/>
      <x:c r="AB97" s="70"/>
      <x:c r="AC97" s="65"/>
      <x:c r="AD97" s="65"/>
      <x:c r="AE97" s="65"/>
      <x:c r="AF97" s="65"/>
      <x:c r="AG97" s="65"/>
      <x:c r="AH97" s="65"/>
      <x:c r="AI97" s="72" t="str">
        <x:f>IF(W97="","",'Campaigns &amp; Budget'!$E$7&amp;IF('Campaigns &amp; Budget'!$F$7="","","; "&amp;'Campaigns &amp; Budget'!$F$7))</x:f>
      </x:c>
      <x:c r="AJ97" s="72" t="str">
        <x:f>IF(W97="","",IF(COUNTIFS($W$7:$W$405,W97)&gt;1,"Duplicate activation ID",IF(X97&lt;&gt;'Campaigns &amp; Budget'!$A$7,"Unknown campaign",IF(OR(ISBLANK(Z97),ISBLANK(AA97),ISBLANK(AB97),AD97=""),"Missing date / time / PIC",IF(AB97&lt;=AA97,"End must follow start",IF(OR(Z97&lt;'Campaigns &amp; Budget'!$C$7,Z97&gt;'Campaigns &amp; Budget'!$D$7),"Outside campaign dates",IF(AND(AG97&lt;&gt;"",COUNTIFS('Tasks &amp; Gantt'!$A$7:$A$155,AG97,'Tasks &amp; Gantt'!$B$7:$B$155,X97)&lt;&gt;1),"Task not in campaign","")))))))</x:f>
      </x:c>
      <x:c r="AL97" t="str">
        <x:f>IF(OR(W97="",AH97="Cancelled",ISBLANK(Z97),ISBLANK(AA97)),"",COUNTIFS($X$7:$X$405,X97,$Z$7:$Z$405,Z97,$AA$7:$AA$405,"&lt;"&amp;AA97,$AH$7:$AH$405,"&lt;&gt;Cancelled")+COUNTIFS($X$7:$X$405,X97,$Z$7:$Z$405,Z97,$AA$7:$AA$405,AA97,$W$7:$W$405,"&lt;="&amp;W97,$AH$7:$AH$405,"&lt;&gt;Cancelled"))</x:f>
      </x:c>
      <x:c r="AM97" t="n">
        <x:f>IF(OR(W97="",X97&lt;&gt;$R$4),-1,IF(AL97="",-1,Z97*1000+AL97))</x:f>
        <x:v>-1</x:v>
      </x:c>
    </x:row>
    <x:row r="98" ht="24" customHeight="1">
      <x:c r="W98" s="65"/>
      <x:c r="X98" s="65"/>
      <x:c r="Y98" s="65"/>
      <x:c r="Z98" s="69"/>
      <x:c r="AA98" s="70"/>
      <x:c r="AB98" s="70"/>
      <x:c r="AC98" s="65"/>
      <x:c r="AD98" s="65"/>
      <x:c r="AE98" s="65"/>
      <x:c r="AF98" s="65"/>
      <x:c r="AG98" s="65"/>
      <x:c r="AH98" s="65"/>
      <x:c r="AI98" s="72" t="str">
        <x:f>IF(W98="","",'Campaigns &amp; Budget'!$E$7&amp;IF('Campaigns &amp; Budget'!$F$7="","","; "&amp;'Campaigns &amp; Budget'!$F$7))</x:f>
      </x:c>
      <x:c r="AJ98" s="72" t="str">
        <x:f>IF(W98="","",IF(COUNTIFS($W$7:$W$405,W98)&gt;1,"Duplicate activation ID",IF(X98&lt;&gt;'Campaigns &amp; Budget'!$A$7,"Unknown campaign",IF(OR(ISBLANK(Z98),ISBLANK(AA98),ISBLANK(AB98),AD98=""),"Missing date / time / PIC",IF(AB98&lt;=AA98,"End must follow start",IF(OR(Z98&lt;'Campaigns &amp; Budget'!$C$7,Z98&gt;'Campaigns &amp; Budget'!$D$7),"Outside campaign dates",IF(AND(AG98&lt;&gt;"",COUNTIFS('Tasks &amp; Gantt'!$A$7:$A$155,AG98,'Tasks &amp; Gantt'!$B$7:$B$155,X98)&lt;&gt;1),"Task not in campaign","")))))))</x:f>
      </x:c>
      <x:c r="AL98" t="str">
        <x:f>IF(OR(W98="",AH98="Cancelled",ISBLANK(Z98),ISBLANK(AA98)),"",COUNTIFS($X$7:$X$405,X98,$Z$7:$Z$405,Z98,$AA$7:$AA$405,"&lt;"&amp;AA98,$AH$7:$AH$405,"&lt;&gt;Cancelled")+COUNTIFS($X$7:$X$405,X98,$Z$7:$Z$405,Z98,$AA$7:$AA$405,AA98,$W$7:$W$405,"&lt;="&amp;W98,$AH$7:$AH$405,"&lt;&gt;Cancelled"))</x:f>
      </x:c>
      <x:c r="AM98" t="n">
        <x:f>IF(OR(W98="",X98&lt;&gt;$R$4),-1,IF(AL98="",-1,Z98*1000+AL98))</x:f>
        <x:v>-1</x:v>
      </x:c>
    </x:row>
    <x:row r="99" ht="24" customHeight="1">
      <x:c r="W99" s="65"/>
      <x:c r="X99" s="65"/>
      <x:c r="Y99" s="65"/>
      <x:c r="Z99" s="69"/>
      <x:c r="AA99" s="70"/>
      <x:c r="AB99" s="70"/>
      <x:c r="AC99" s="65"/>
      <x:c r="AD99" s="65"/>
      <x:c r="AE99" s="65"/>
      <x:c r="AF99" s="65"/>
      <x:c r="AG99" s="65"/>
      <x:c r="AH99" s="65"/>
      <x:c r="AI99" s="72" t="str">
        <x:f>IF(W99="","",'Campaigns &amp; Budget'!$E$7&amp;IF('Campaigns &amp; Budget'!$F$7="","","; "&amp;'Campaigns &amp; Budget'!$F$7))</x:f>
      </x:c>
      <x:c r="AJ99" s="72" t="str">
        <x:f>IF(W99="","",IF(COUNTIFS($W$7:$W$405,W99)&gt;1,"Duplicate activation ID",IF(X99&lt;&gt;'Campaigns &amp; Budget'!$A$7,"Unknown campaign",IF(OR(ISBLANK(Z99),ISBLANK(AA99),ISBLANK(AB99),AD99=""),"Missing date / time / PIC",IF(AB99&lt;=AA99,"End must follow start",IF(OR(Z99&lt;'Campaigns &amp; Budget'!$C$7,Z99&gt;'Campaigns &amp; Budget'!$D$7),"Outside campaign dates",IF(AND(AG99&lt;&gt;"",COUNTIFS('Tasks &amp; Gantt'!$A$7:$A$155,AG99,'Tasks &amp; Gantt'!$B$7:$B$155,X99)&lt;&gt;1),"Task not in campaign","")))))))</x:f>
      </x:c>
      <x:c r="AL99" t="str">
        <x:f>IF(OR(W99="",AH99="Cancelled",ISBLANK(Z99),ISBLANK(AA99)),"",COUNTIFS($X$7:$X$405,X99,$Z$7:$Z$405,Z99,$AA$7:$AA$405,"&lt;"&amp;AA99,$AH$7:$AH$405,"&lt;&gt;Cancelled")+COUNTIFS($X$7:$X$405,X99,$Z$7:$Z$405,Z99,$AA$7:$AA$405,AA99,$W$7:$W$405,"&lt;="&amp;W99,$AH$7:$AH$405,"&lt;&gt;Cancelled"))</x:f>
      </x:c>
      <x:c r="AM99" t="n">
        <x:f>IF(OR(W99="",X99&lt;&gt;$R$4),-1,IF(AL99="",-1,Z99*1000+AL99))</x:f>
        <x:v>-1</x:v>
      </x:c>
    </x:row>
    <x:row r="100" ht="24" customHeight="1">
      <x:c r="W100" s="65"/>
      <x:c r="X100" s="65"/>
      <x:c r="Y100" s="65"/>
      <x:c r="Z100" s="69"/>
      <x:c r="AA100" s="70"/>
      <x:c r="AB100" s="70"/>
      <x:c r="AC100" s="65"/>
      <x:c r="AD100" s="65"/>
      <x:c r="AE100" s="65"/>
      <x:c r="AF100" s="65"/>
      <x:c r="AG100" s="65"/>
      <x:c r="AH100" s="65"/>
      <x:c r="AI100" s="72" t="str">
        <x:f>IF(W100="","",'Campaigns &amp; Budget'!$E$7&amp;IF('Campaigns &amp; Budget'!$F$7="","","; "&amp;'Campaigns &amp; Budget'!$F$7))</x:f>
      </x:c>
      <x:c r="AJ100" s="72" t="str">
        <x:f>IF(W100="","",IF(COUNTIFS($W$7:$W$405,W100)&gt;1,"Duplicate activation ID",IF(X100&lt;&gt;'Campaigns &amp; Budget'!$A$7,"Unknown campaign",IF(OR(ISBLANK(Z100),ISBLANK(AA100),ISBLANK(AB100),AD100=""),"Missing date / time / PIC",IF(AB100&lt;=AA100,"End must follow start",IF(OR(Z100&lt;'Campaigns &amp; Budget'!$C$7,Z100&gt;'Campaigns &amp; Budget'!$D$7),"Outside campaign dates",IF(AND(AG100&lt;&gt;"",COUNTIFS('Tasks &amp; Gantt'!$A$7:$A$155,AG100,'Tasks &amp; Gantt'!$B$7:$B$155,X100)&lt;&gt;1),"Task not in campaign","")))))))</x:f>
      </x:c>
      <x:c r="AL100" t="str">
        <x:f>IF(OR(W100="",AH100="Cancelled",ISBLANK(Z100),ISBLANK(AA100)),"",COUNTIFS($X$7:$X$405,X100,$Z$7:$Z$405,Z100,$AA$7:$AA$405,"&lt;"&amp;AA100,$AH$7:$AH$405,"&lt;&gt;Cancelled")+COUNTIFS($X$7:$X$405,X100,$Z$7:$Z$405,Z100,$AA$7:$AA$405,AA100,$W$7:$W$405,"&lt;="&amp;W100,$AH$7:$AH$405,"&lt;&gt;Cancelled"))</x:f>
      </x:c>
      <x:c r="AM100" t="n">
        <x:f>IF(OR(W100="",X100&lt;&gt;$R$4),-1,IF(AL100="",-1,Z100*1000+AL100))</x:f>
        <x:v>-1</x:v>
      </x:c>
    </x:row>
    <x:row r="101" ht="24" customHeight="1">
      <x:c r="W101" s="65"/>
      <x:c r="X101" s="65"/>
      <x:c r="Y101" s="65"/>
      <x:c r="Z101" s="69"/>
      <x:c r="AA101" s="70"/>
      <x:c r="AB101" s="70"/>
      <x:c r="AC101" s="65"/>
      <x:c r="AD101" s="65"/>
      <x:c r="AE101" s="65"/>
      <x:c r="AF101" s="65"/>
      <x:c r="AG101" s="65"/>
      <x:c r="AH101" s="65"/>
      <x:c r="AI101" s="72" t="str">
        <x:f>IF(W101="","",'Campaigns &amp; Budget'!$E$7&amp;IF('Campaigns &amp; Budget'!$F$7="","","; "&amp;'Campaigns &amp; Budget'!$F$7))</x:f>
      </x:c>
      <x:c r="AJ101" s="72" t="str">
        <x:f>IF(W101="","",IF(COUNTIFS($W$7:$W$405,W101)&gt;1,"Duplicate activation ID",IF(X101&lt;&gt;'Campaigns &amp; Budget'!$A$7,"Unknown campaign",IF(OR(ISBLANK(Z101),ISBLANK(AA101),ISBLANK(AB101),AD101=""),"Missing date / time / PIC",IF(AB101&lt;=AA101,"End must follow start",IF(OR(Z101&lt;'Campaigns &amp; Budget'!$C$7,Z101&gt;'Campaigns &amp; Budget'!$D$7),"Outside campaign dates",IF(AND(AG101&lt;&gt;"",COUNTIFS('Tasks &amp; Gantt'!$A$7:$A$155,AG101,'Tasks &amp; Gantt'!$B$7:$B$155,X101)&lt;&gt;1),"Task not in campaign","")))))))</x:f>
      </x:c>
      <x:c r="AL101" t="str">
        <x:f>IF(OR(W101="",AH101="Cancelled",ISBLANK(Z101),ISBLANK(AA101)),"",COUNTIFS($X$7:$X$405,X101,$Z$7:$Z$405,Z101,$AA$7:$AA$405,"&lt;"&amp;AA101,$AH$7:$AH$405,"&lt;&gt;Cancelled")+COUNTIFS($X$7:$X$405,X101,$Z$7:$Z$405,Z101,$AA$7:$AA$405,AA101,$W$7:$W$405,"&lt;="&amp;W101,$AH$7:$AH$405,"&lt;&gt;Cancelled"))</x:f>
      </x:c>
      <x:c r="AM101" t="n">
        <x:f>IF(OR(W101="",X101&lt;&gt;$R$4),-1,IF(AL101="",-1,Z101*1000+AL101))</x:f>
        <x:v>-1</x:v>
      </x:c>
    </x:row>
    <x:row r="102" ht="24" customHeight="1">
      <x:c r="W102" s="65"/>
      <x:c r="X102" s="65"/>
      <x:c r="Y102" s="65"/>
      <x:c r="Z102" s="69"/>
      <x:c r="AA102" s="70"/>
      <x:c r="AB102" s="70"/>
      <x:c r="AC102" s="65"/>
      <x:c r="AD102" s="65"/>
      <x:c r="AE102" s="65"/>
      <x:c r="AF102" s="65"/>
      <x:c r="AG102" s="65"/>
      <x:c r="AH102" s="65"/>
      <x:c r="AI102" s="72" t="str">
        <x:f>IF(W102="","",'Campaigns &amp; Budget'!$E$7&amp;IF('Campaigns &amp; Budget'!$F$7="","","; "&amp;'Campaigns &amp; Budget'!$F$7))</x:f>
      </x:c>
      <x:c r="AJ102" s="72" t="str">
        <x:f>IF(W102="","",IF(COUNTIFS($W$7:$W$405,W102)&gt;1,"Duplicate activation ID",IF(X102&lt;&gt;'Campaigns &amp; Budget'!$A$7,"Unknown campaign",IF(OR(ISBLANK(Z102),ISBLANK(AA102),ISBLANK(AB102),AD102=""),"Missing date / time / PIC",IF(AB102&lt;=AA102,"End must follow start",IF(OR(Z102&lt;'Campaigns &amp; Budget'!$C$7,Z102&gt;'Campaigns &amp; Budget'!$D$7),"Outside campaign dates",IF(AND(AG102&lt;&gt;"",COUNTIFS('Tasks &amp; Gantt'!$A$7:$A$155,AG102,'Tasks &amp; Gantt'!$B$7:$B$155,X102)&lt;&gt;1),"Task not in campaign","")))))))</x:f>
      </x:c>
      <x:c r="AL102" t="str">
        <x:f>IF(OR(W102="",AH102="Cancelled",ISBLANK(Z102),ISBLANK(AA102)),"",COUNTIFS($X$7:$X$405,X102,$Z$7:$Z$405,Z102,$AA$7:$AA$405,"&lt;"&amp;AA102,$AH$7:$AH$405,"&lt;&gt;Cancelled")+COUNTIFS($X$7:$X$405,X102,$Z$7:$Z$405,Z102,$AA$7:$AA$405,AA102,$W$7:$W$405,"&lt;="&amp;W102,$AH$7:$AH$405,"&lt;&gt;Cancelled"))</x:f>
      </x:c>
      <x:c r="AM102" t="n">
        <x:f>IF(OR(W102="",X102&lt;&gt;$R$4),-1,IF(AL102="",-1,Z102*1000+AL102))</x:f>
        <x:v>-1</x:v>
      </x:c>
    </x:row>
    <x:row r="103" ht="24" customHeight="1">
      <x:c r="W103" s="65"/>
      <x:c r="X103" s="65"/>
      <x:c r="Y103" s="65"/>
      <x:c r="Z103" s="69"/>
      <x:c r="AA103" s="70"/>
      <x:c r="AB103" s="70"/>
      <x:c r="AC103" s="65"/>
      <x:c r="AD103" s="65"/>
      <x:c r="AE103" s="65"/>
      <x:c r="AF103" s="65"/>
      <x:c r="AG103" s="65"/>
      <x:c r="AH103" s="65"/>
      <x:c r="AI103" s="72" t="str">
        <x:f>IF(W103="","",'Campaigns &amp; Budget'!$E$7&amp;IF('Campaigns &amp; Budget'!$F$7="","","; "&amp;'Campaigns &amp; Budget'!$F$7))</x:f>
      </x:c>
      <x:c r="AJ103" s="72" t="str">
        <x:f>IF(W103="","",IF(COUNTIFS($W$7:$W$405,W103)&gt;1,"Duplicate activation ID",IF(X103&lt;&gt;'Campaigns &amp; Budget'!$A$7,"Unknown campaign",IF(OR(ISBLANK(Z103),ISBLANK(AA103),ISBLANK(AB103),AD103=""),"Missing date / time / PIC",IF(AB103&lt;=AA103,"End must follow start",IF(OR(Z103&lt;'Campaigns &amp; Budget'!$C$7,Z103&gt;'Campaigns &amp; Budget'!$D$7),"Outside campaign dates",IF(AND(AG103&lt;&gt;"",COUNTIFS('Tasks &amp; Gantt'!$A$7:$A$155,AG103,'Tasks &amp; Gantt'!$B$7:$B$155,X103)&lt;&gt;1),"Task not in campaign","")))))))</x:f>
      </x:c>
      <x:c r="AL103" t="str">
        <x:f>IF(OR(W103="",AH103="Cancelled",ISBLANK(Z103),ISBLANK(AA103)),"",COUNTIFS($X$7:$X$405,X103,$Z$7:$Z$405,Z103,$AA$7:$AA$405,"&lt;"&amp;AA103,$AH$7:$AH$405,"&lt;&gt;Cancelled")+COUNTIFS($X$7:$X$405,X103,$Z$7:$Z$405,Z103,$AA$7:$AA$405,AA103,$W$7:$W$405,"&lt;="&amp;W103,$AH$7:$AH$405,"&lt;&gt;Cancelled"))</x:f>
      </x:c>
      <x:c r="AM103" t="n">
        <x:f>IF(OR(W103="",X103&lt;&gt;$R$4),-1,IF(AL103="",-1,Z103*1000+AL103))</x:f>
        <x:v>-1</x:v>
      </x:c>
    </x:row>
    <x:row r="104" ht="24" customHeight="1">
      <x:c r="W104" s="65"/>
      <x:c r="X104" s="65"/>
      <x:c r="Y104" s="65"/>
      <x:c r="Z104" s="69"/>
      <x:c r="AA104" s="70"/>
      <x:c r="AB104" s="70"/>
      <x:c r="AC104" s="65"/>
      <x:c r="AD104" s="65"/>
      <x:c r="AE104" s="65"/>
      <x:c r="AF104" s="65"/>
      <x:c r="AG104" s="65"/>
      <x:c r="AH104" s="65"/>
      <x:c r="AI104" s="72" t="str">
        <x:f>IF(W104="","",'Campaigns &amp; Budget'!$E$7&amp;IF('Campaigns &amp; Budget'!$F$7="","","; "&amp;'Campaigns &amp; Budget'!$F$7))</x:f>
      </x:c>
      <x:c r="AJ104" s="72" t="str">
        <x:f>IF(W104="","",IF(COUNTIFS($W$7:$W$405,W104)&gt;1,"Duplicate activation ID",IF(X104&lt;&gt;'Campaigns &amp; Budget'!$A$7,"Unknown campaign",IF(OR(ISBLANK(Z104),ISBLANK(AA104),ISBLANK(AB104),AD104=""),"Missing date / time / PIC",IF(AB104&lt;=AA104,"End must follow start",IF(OR(Z104&lt;'Campaigns &amp; Budget'!$C$7,Z104&gt;'Campaigns &amp; Budget'!$D$7),"Outside campaign dates",IF(AND(AG104&lt;&gt;"",COUNTIFS('Tasks &amp; Gantt'!$A$7:$A$155,AG104,'Tasks &amp; Gantt'!$B$7:$B$155,X104)&lt;&gt;1),"Task not in campaign","")))))))</x:f>
      </x:c>
      <x:c r="AL104" t="str">
        <x:f>IF(OR(W104="",AH104="Cancelled",ISBLANK(Z104),ISBLANK(AA104)),"",COUNTIFS($X$7:$X$405,X104,$Z$7:$Z$405,Z104,$AA$7:$AA$405,"&lt;"&amp;AA104,$AH$7:$AH$405,"&lt;&gt;Cancelled")+COUNTIFS($X$7:$X$405,X104,$Z$7:$Z$405,Z104,$AA$7:$AA$405,AA104,$W$7:$W$405,"&lt;="&amp;W104,$AH$7:$AH$405,"&lt;&gt;Cancelled"))</x:f>
      </x:c>
      <x:c r="AM104" t="n">
        <x:f>IF(OR(W104="",X104&lt;&gt;$R$4),-1,IF(AL104="",-1,Z104*1000+AL104))</x:f>
        <x:v>-1</x:v>
      </x:c>
    </x:row>
    <x:row r="105" ht="24" customHeight="1">
      <x:c r="W105" s="65"/>
      <x:c r="X105" s="65"/>
      <x:c r="Y105" s="65"/>
      <x:c r="Z105" s="69"/>
      <x:c r="AA105" s="70"/>
      <x:c r="AB105" s="70"/>
      <x:c r="AC105" s="65"/>
      <x:c r="AD105" s="65"/>
      <x:c r="AE105" s="65"/>
      <x:c r="AF105" s="65"/>
      <x:c r="AG105" s="65"/>
      <x:c r="AH105" s="65"/>
      <x:c r="AI105" s="72" t="str">
        <x:f>IF(W105="","",'Campaigns &amp; Budget'!$E$7&amp;IF('Campaigns &amp; Budget'!$F$7="","","; "&amp;'Campaigns &amp; Budget'!$F$7))</x:f>
      </x:c>
      <x:c r="AJ105" s="72" t="str">
        <x:f>IF(W105="","",IF(COUNTIFS($W$7:$W$405,W105)&gt;1,"Duplicate activation ID",IF(X105&lt;&gt;'Campaigns &amp; Budget'!$A$7,"Unknown campaign",IF(OR(ISBLANK(Z105),ISBLANK(AA105),ISBLANK(AB105),AD105=""),"Missing date / time / PIC",IF(AB105&lt;=AA105,"End must follow start",IF(OR(Z105&lt;'Campaigns &amp; Budget'!$C$7,Z105&gt;'Campaigns &amp; Budget'!$D$7),"Outside campaign dates",IF(AND(AG105&lt;&gt;"",COUNTIFS('Tasks &amp; Gantt'!$A$7:$A$155,AG105,'Tasks &amp; Gantt'!$B$7:$B$155,X105)&lt;&gt;1),"Task not in campaign","")))))))</x:f>
      </x:c>
      <x:c r="AL105" t="str">
        <x:f>IF(OR(W105="",AH105="Cancelled",ISBLANK(Z105),ISBLANK(AA105)),"",COUNTIFS($X$7:$X$405,X105,$Z$7:$Z$405,Z105,$AA$7:$AA$405,"&lt;"&amp;AA105,$AH$7:$AH$405,"&lt;&gt;Cancelled")+COUNTIFS($X$7:$X$405,X105,$Z$7:$Z$405,Z105,$AA$7:$AA$405,AA105,$W$7:$W$405,"&lt;="&amp;W105,$AH$7:$AH$405,"&lt;&gt;Cancelled"))</x:f>
      </x:c>
      <x:c r="AM105" t="n">
        <x:f>IF(OR(W105="",X105&lt;&gt;$R$4),-1,IF(AL105="",-1,Z105*1000+AL105))</x:f>
        <x:v>-1</x:v>
      </x:c>
    </x:row>
    <x:row r="106" ht="24" customHeight="1">
      <x:c r="W106" s="65"/>
      <x:c r="X106" s="65"/>
      <x:c r="Y106" s="65"/>
      <x:c r="Z106" s="69"/>
      <x:c r="AA106" s="70"/>
      <x:c r="AB106" s="70"/>
      <x:c r="AC106" s="65"/>
      <x:c r="AD106" s="65"/>
      <x:c r="AE106" s="65"/>
      <x:c r="AF106" s="65"/>
      <x:c r="AG106" s="65"/>
      <x:c r="AH106" s="65"/>
      <x:c r="AI106" s="72" t="str">
        <x:f>IF(W106="","",'Campaigns &amp; Budget'!$E$7&amp;IF('Campaigns &amp; Budget'!$F$7="","","; "&amp;'Campaigns &amp; Budget'!$F$7))</x:f>
      </x:c>
      <x:c r="AJ106" s="72" t="str">
        <x:f>IF(W106="","",IF(COUNTIFS($W$7:$W$405,W106)&gt;1,"Duplicate activation ID",IF(X106&lt;&gt;'Campaigns &amp; Budget'!$A$7,"Unknown campaign",IF(OR(ISBLANK(Z106),ISBLANK(AA106),ISBLANK(AB106),AD106=""),"Missing date / time / PIC",IF(AB106&lt;=AA106,"End must follow start",IF(OR(Z106&lt;'Campaigns &amp; Budget'!$C$7,Z106&gt;'Campaigns &amp; Budget'!$D$7),"Outside campaign dates",IF(AND(AG106&lt;&gt;"",COUNTIFS('Tasks &amp; Gantt'!$A$7:$A$155,AG106,'Tasks &amp; Gantt'!$B$7:$B$155,X106)&lt;&gt;1),"Task not in campaign","")))))))</x:f>
      </x:c>
      <x:c r="AL106" t="str">
        <x:f>IF(OR(W106="",AH106="Cancelled",ISBLANK(Z106),ISBLANK(AA106)),"",COUNTIFS($X$7:$X$405,X106,$Z$7:$Z$405,Z106,$AA$7:$AA$405,"&lt;"&amp;AA106,$AH$7:$AH$405,"&lt;&gt;Cancelled")+COUNTIFS($X$7:$X$405,X106,$Z$7:$Z$405,Z106,$AA$7:$AA$405,AA106,$W$7:$W$405,"&lt;="&amp;W106,$AH$7:$AH$405,"&lt;&gt;Cancelled"))</x:f>
      </x:c>
      <x:c r="AM106" t="n">
        <x:f>IF(OR(W106="",X106&lt;&gt;$R$4),-1,IF(AL106="",-1,Z106*1000+AL106))</x:f>
        <x:v>-1</x:v>
      </x:c>
    </x:row>
    <x:row r="107" ht="24" customHeight="1">
      <x:c r="W107" s="65"/>
      <x:c r="X107" s="65"/>
      <x:c r="Y107" s="65"/>
      <x:c r="Z107" s="69"/>
      <x:c r="AA107" s="70"/>
      <x:c r="AB107" s="70"/>
      <x:c r="AC107" s="65"/>
      <x:c r="AD107" s="65"/>
      <x:c r="AE107" s="65"/>
      <x:c r="AF107" s="65"/>
      <x:c r="AG107" s="65"/>
      <x:c r="AH107" s="65"/>
      <x:c r="AI107" s="72" t="str">
        <x:f>IF(W107="","",'Campaigns &amp; Budget'!$E$7&amp;IF('Campaigns &amp; Budget'!$F$7="","","; "&amp;'Campaigns &amp; Budget'!$F$7))</x:f>
      </x:c>
      <x:c r="AJ107" s="72" t="str">
        <x:f>IF(W107="","",IF(COUNTIFS($W$7:$W$405,W107)&gt;1,"Duplicate activation ID",IF(X107&lt;&gt;'Campaigns &amp; Budget'!$A$7,"Unknown campaign",IF(OR(ISBLANK(Z107),ISBLANK(AA107),ISBLANK(AB107),AD107=""),"Missing date / time / PIC",IF(AB107&lt;=AA107,"End must follow start",IF(OR(Z107&lt;'Campaigns &amp; Budget'!$C$7,Z107&gt;'Campaigns &amp; Budget'!$D$7),"Outside campaign dates",IF(AND(AG107&lt;&gt;"",COUNTIFS('Tasks &amp; Gantt'!$A$7:$A$155,AG107,'Tasks &amp; Gantt'!$B$7:$B$155,X107)&lt;&gt;1),"Task not in campaign","")))))))</x:f>
      </x:c>
      <x:c r="AL107" t="str">
        <x:f>IF(OR(W107="",AH107="Cancelled",ISBLANK(Z107),ISBLANK(AA107)),"",COUNTIFS($X$7:$X$405,X107,$Z$7:$Z$405,Z107,$AA$7:$AA$405,"&lt;"&amp;AA107,$AH$7:$AH$405,"&lt;&gt;Cancelled")+COUNTIFS($X$7:$X$405,X107,$Z$7:$Z$405,Z107,$AA$7:$AA$405,AA107,$W$7:$W$405,"&lt;="&amp;W107,$AH$7:$AH$405,"&lt;&gt;Cancelled"))</x:f>
      </x:c>
      <x:c r="AM107" t="n">
        <x:f>IF(OR(W107="",X107&lt;&gt;$R$4),-1,IF(AL107="",-1,Z107*1000+AL107))</x:f>
        <x:v>-1</x:v>
      </x:c>
    </x:row>
    <x:row r="108" ht="24" customHeight="1">
      <x:c r="W108" s="65"/>
      <x:c r="X108" s="65"/>
      <x:c r="Y108" s="65"/>
      <x:c r="Z108" s="69"/>
      <x:c r="AA108" s="70"/>
      <x:c r="AB108" s="70"/>
      <x:c r="AC108" s="65"/>
      <x:c r="AD108" s="65"/>
      <x:c r="AE108" s="65"/>
      <x:c r="AF108" s="65"/>
      <x:c r="AG108" s="65"/>
      <x:c r="AH108" s="65"/>
      <x:c r="AI108" s="72" t="str">
        <x:f>IF(W108="","",'Campaigns &amp; Budget'!$E$7&amp;IF('Campaigns &amp; Budget'!$F$7="","","; "&amp;'Campaigns &amp; Budget'!$F$7))</x:f>
      </x:c>
      <x:c r="AJ108" s="72" t="str">
        <x:f>IF(W108="","",IF(COUNTIFS($W$7:$W$405,W108)&gt;1,"Duplicate activation ID",IF(X108&lt;&gt;'Campaigns &amp; Budget'!$A$7,"Unknown campaign",IF(OR(ISBLANK(Z108),ISBLANK(AA108),ISBLANK(AB108),AD108=""),"Missing date / time / PIC",IF(AB108&lt;=AA108,"End must follow start",IF(OR(Z108&lt;'Campaigns &amp; Budget'!$C$7,Z108&gt;'Campaigns &amp; Budget'!$D$7),"Outside campaign dates",IF(AND(AG108&lt;&gt;"",COUNTIFS('Tasks &amp; Gantt'!$A$7:$A$155,AG108,'Tasks &amp; Gantt'!$B$7:$B$155,X108)&lt;&gt;1),"Task not in campaign","")))))))</x:f>
      </x:c>
      <x:c r="AL108" t="str">
        <x:f>IF(OR(W108="",AH108="Cancelled",ISBLANK(Z108),ISBLANK(AA108)),"",COUNTIFS($X$7:$X$405,X108,$Z$7:$Z$405,Z108,$AA$7:$AA$405,"&lt;"&amp;AA108,$AH$7:$AH$405,"&lt;&gt;Cancelled")+COUNTIFS($X$7:$X$405,X108,$Z$7:$Z$405,Z108,$AA$7:$AA$405,AA108,$W$7:$W$405,"&lt;="&amp;W108,$AH$7:$AH$405,"&lt;&gt;Cancelled"))</x:f>
      </x:c>
      <x:c r="AM108" t="n">
        <x:f>IF(OR(W108="",X108&lt;&gt;$R$4),-1,IF(AL108="",-1,Z108*1000+AL108))</x:f>
        <x:v>-1</x:v>
      </x:c>
    </x:row>
    <x:row r="109" ht="24" customHeight="1">
      <x:c r="W109" s="65"/>
      <x:c r="X109" s="65"/>
      <x:c r="Y109" s="65"/>
      <x:c r="Z109" s="69"/>
      <x:c r="AA109" s="70"/>
      <x:c r="AB109" s="70"/>
      <x:c r="AC109" s="65"/>
      <x:c r="AD109" s="65"/>
      <x:c r="AE109" s="65"/>
      <x:c r="AF109" s="65"/>
      <x:c r="AG109" s="65"/>
      <x:c r="AH109" s="65"/>
      <x:c r="AI109" s="72" t="str">
        <x:f>IF(W109="","",'Campaigns &amp; Budget'!$E$7&amp;IF('Campaigns &amp; Budget'!$F$7="","","; "&amp;'Campaigns &amp; Budget'!$F$7))</x:f>
      </x:c>
      <x:c r="AJ109" s="72" t="str">
        <x:f>IF(W109="","",IF(COUNTIFS($W$7:$W$405,W109)&gt;1,"Duplicate activation ID",IF(X109&lt;&gt;'Campaigns &amp; Budget'!$A$7,"Unknown campaign",IF(OR(ISBLANK(Z109),ISBLANK(AA109),ISBLANK(AB109),AD109=""),"Missing date / time / PIC",IF(AB109&lt;=AA109,"End must follow start",IF(OR(Z109&lt;'Campaigns &amp; Budget'!$C$7,Z109&gt;'Campaigns &amp; Budget'!$D$7),"Outside campaign dates",IF(AND(AG109&lt;&gt;"",COUNTIFS('Tasks &amp; Gantt'!$A$7:$A$155,AG109,'Tasks &amp; Gantt'!$B$7:$B$155,X109)&lt;&gt;1),"Task not in campaign","")))))))</x:f>
      </x:c>
      <x:c r="AL109" t="str">
        <x:f>IF(OR(W109="",AH109="Cancelled",ISBLANK(Z109),ISBLANK(AA109)),"",COUNTIFS($X$7:$X$405,X109,$Z$7:$Z$405,Z109,$AA$7:$AA$405,"&lt;"&amp;AA109,$AH$7:$AH$405,"&lt;&gt;Cancelled")+COUNTIFS($X$7:$X$405,X109,$Z$7:$Z$405,Z109,$AA$7:$AA$405,AA109,$W$7:$W$405,"&lt;="&amp;W109,$AH$7:$AH$405,"&lt;&gt;Cancelled"))</x:f>
      </x:c>
      <x:c r="AM109" t="n">
        <x:f>IF(OR(W109="",X109&lt;&gt;$R$4),-1,IF(AL109="",-1,Z109*1000+AL109))</x:f>
        <x:v>-1</x:v>
      </x:c>
    </x:row>
    <x:row r="110" ht="24" customHeight="1">
      <x:c r="W110" s="65"/>
      <x:c r="X110" s="65"/>
      <x:c r="Y110" s="65"/>
      <x:c r="Z110" s="69"/>
      <x:c r="AA110" s="70"/>
      <x:c r="AB110" s="70"/>
      <x:c r="AC110" s="65"/>
      <x:c r="AD110" s="65"/>
      <x:c r="AE110" s="65"/>
      <x:c r="AF110" s="65"/>
      <x:c r="AG110" s="65"/>
      <x:c r="AH110" s="65"/>
      <x:c r="AI110" s="72" t="str">
        <x:f>IF(W110="","",'Campaigns &amp; Budget'!$E$7&amp;IF('Campaigns &amp; Budget'!$F$7="","","; "&amp;'Campaigns &amp; Budget'!$F$7))</x:f>
      </x:c>
      <x:c r="AJ110" s="72" t="str">
        <x:f>IF(W110="","",IF(COUNTIFS($W$7:$W$405,W110)&gt;1,"Duplicate activation ID",IF(X110&lt;&gt;'Campaigns &amp; Budget'!$A$7,"Unknown campaign",IF(OR(ISBLANK(Z110),ISBLANK(AA110),ISBLANK(AB110),AD110=""),"Missing date / time / PIC",IF(AB110&lt;=AA110,"End must follow start",IF(OR(Z110&lt;'Campaigns &amp; Budget'!$C$7,Z110&gt;'Campaigns &amp; Budget'!$D$7),"Outside campaign dates",IF(AND(AG110&lt;&gt;"",COUNTIFS('Tasks &amp; Gantt'!$A$7:$A$155,AG110,'Tasks &amp; Gantt'!$B$7:$B$155,X110)&lt;&gt;1),"Task not in campaign","")))))))</x:f>
      </x:c>
      <x:c r="AL110" t="str">
        <x:f>IF(OR(W110="",AH110="Cancelled",ISBLANK(Z110),ISBLANK(AA110)),"",COUNTIFS($X$7:$X$405,X110,$Z$7:$Z$405,Z110,$AA$7:$AA$405,"&lt;"&amp;AA110,$AH$7:$AH$405,"&lt;&gt;Cancelled")+COUNTIFS($X$7:$X$405,X110,$Z$7:$Z$405,Z110,$AA$7:$AA$405,AA110,$W$7:$W$405,"&lt;="&amp;W110,$AH$7:$AH$405,"&lt;&gt;Cancelled"))</x:f>
      </x:c>
      <x:c r="AM110" t="n">
        <x:f>IF(OR(W110="",X110&lt;&gt;$R$4),-1,IF(AL110="",-1,Z110*1000+AL110))</x:f>
        <x:v>-1</x:v>
      </x:c>
    </x:row>
    <x:row r="111" ht="24" customHeight="1">
      <x:c r="W111" s="65"/>
      <x:c r="X111" s="65"/>
      <x:c r="Y111" s="65"/>
      <x:c r="Z111" s="69"/>
      <x:c r="AA111" s="70"/>
      <x:c r="AB111" s="70"/>
      <x:c r="AC111" s="65"/>
      <x:c r="AD111" s="65"/>
      <x:c r="AE111" s="65"/>
      <x:c r="AF111" s="65"/>
      <x:c r="AG111" s="65"/>
      <x:c r="AH111" s="65"/>
      <x:c r="AI111" s="72" t="str">
        <x:f>IF(W111="","",'Campaigns &amp; Budget'!$E$7&amp;IF('Campaigns &amp; Budget'!$F$7="","","; "&amp;'Campaigns &amp; Budget'!$F$7))</x:f>
      </x:c>
      <x:c r="AJ111" s="72" t="str">
        <x:f>IF(W111="","",IF(COUNTIFS($W$7:$W$405,W111)&gt;1,"Duplicate activation ID",IF(X111&lt;&gt;'Campaigns &amp; Budget'!$A$7,"Unknown campaign",IF(OR(ISBLANK(Z111),ISBLANK(AA111),ISBLANK(AB111),AD111=""),"Missing date / time / PIC",IF(AB111&lt;=AA111,"End must follow start",IF(OR(Z111&lt;'Campaigns &amp; Budget'!$C$7,Z111&gt;'Campaigns &amp; Budget'!$D$7),"Outside campaign dates",IF(AND(AG111&lt;&gt;"",COUNTIFS('Tasks &amp; Gantt'!$A$7:$A$155,AG111,'Tasks &amp; Gantt'!$B$7:$B$155,X111)&lt;&gt;1),"Task not in campaign","")))))))</x:f>
      </x:c>
      <x:c r="AL111" t="str">
        <x:f>IF(OR(W111="",AH111="Cancelled",ISBLANK(Z111),ISBLANK(AA111)),"",COUNTIFS($X$7:$X$405,X111,$Z$7:$Z$405,Z111,$AA$7:$AA$405,"&lt;"&amp;AA111,$AH$7:$AH$405,"&lt;&gt;Cancelled")+COUNTIFS($X$7:$X$405,X111,$Z$7:$Z$405,Z111,$AA$7:$AA$405,AA111,$W$7:$W$405,"&lt;="&amp;W111,$AH$7:$AH$405,"&lt;&gt;Cancelled"))</x:f>
      </x:c>
      <x:c r="AM111" t="n">
        <x:f>IF(OR(W111="",X111&lt;&gt;$R$4),-1,IF(AL111="",-1,Z111*1000+AL111))</x:f>
        <x:v>-1</x:v>
      </x:c>
    </x:row>
    <x:row r="112" ht="24" customHeight="1">
      <x:c r="W112" s="65"/>
      <x:c r="X112" s="65"/>
      <x:c r="Y112" s="65"/>
      <x:c r="Z112" s="69"/>
      <x:c r="AA112" s="70"/>
      <x:c r="AB112" s="70"/>
      <x:c r="AC112" s="65"/>
      <x:c r="AD112" s="65"/>
      <x:c r="AE112" s="65"/>
      <x:c r="AF112" s="65"/>
      <x:c r="AG112" s="65"/>
      <x:c r="AH112" s="65"/>
      <x:c r="AI112" s="72" t="str">
        <x:f>IF(W112="","",'Campaigns &amp; Budget'!$E$7&amp;IF('Campaigns &amp; Budget'!$F$7="","","; "&amp;'Campaigns &amp; Budget'!$F$7))</x:f>
      </x:c>
      <x:c r="AJ112" s="72" t="str">
        <x:f>IF(W112="","",IF(COUNTIFS($W$7:$W$405,W112)&gt;1,"Duplicate activation ID",IF(X112&lt;&gt;'Campaigns &amp; Budget'!$A$7,"Unknown campaign",IF(OR(ISBLANK(Z112),ISBLANK(AA112),ISBLANK(AB112),AD112=""),"Missing date / time / PIC",IF(AB112&lt;=AA112,"End must follow start",IF(OR(Z112&lt;'Campaigns &amp; Budget'!$C$7,Z112&gt;'Campaigns &amp; Budget'!$D$7),"Outside campaign dates",IF(AND(AG112&lt;&gt;"",COUNTIFS('Tasks &amp; Gantt'!$A$7:$A$155,AG112,'Tasks &amp; Gantt'!$B$7:$B$155,X112)&lt;&gt;1),"Task not in campaign","")))))))</x:f>
      </x:c>
      <x:c r="AL112" t="str">
        <x:f>IF(OR(W112="",AH112="Cancelled",ISBLANK(Z112),ISBLANK(AA112)),"",COUNTIFS($X$7:$X$405,X112,$Z$7:$Z$405,Z112,$AA$7:$AA$405,"&lt;"&amp;AA112,$AH$7:$AH$405,"&lt;&gt;Cancelled")+COUNTIFS($X$7:$X$405,X112,$Z$7:$Z$405,Z112,$AA$7:$AA$405,AA112,$W$7:$W$405,"&lt;="&amp;W112,$AH$7:$AH$405,"&lt;&gt;Cancelled"))</x:f>
      </x:c>
      <x:c r="AM112" t="n">
        <x:f>IF(OR(W112="",X112&lt;&gt;$R$4),-1,IF(AL112="",-1,Z112*1000+AL112))</x:f>
        <x:v>-1</x:v>
      </x:c>
    </x:row>
    <x:row r="113" ht="24" customHeight="1">
      <x:c r="W113" s="65"/>
      <x:c r="X113" s="65"/>
      <x:c r="Y113" s="65"/>
      <x:c r="Z113" s="69"/>
      <x:c r="AA113" s="70"/>
      <x:c r="AB113" s="70"/>
      <x:c r="AC113" s="65"/>
      <x:c r="AD113" s="65"/>
      <x:c r="AE113" s="65"/>
      <x:c r="AF113" s="65"/>
      <x:c r="AG113" s="65"/>
      <x:c r="AH113" s="65"/>
      <x:c r="AI113" s="72" t="str">
        <x:f>IF(W113="","",'Campaigns &amp; Budget'!$E$7&amp;IF('Campaigns &amp; Budget'!$F$7="","","; "&amp;'Campaigns &amp; Budget'!$F$7))</x:f>
      </x:c>
      <x:c r="AJ113" s="72" t="str">
        <x:f>IF(W113="","",IF(COUNTIFS($W$7:$W$405,W113)&gt;1,"Duplicate activation ID",IF(X113&lt;&gt;'Campaigns &amp; Budget'!$A$7,"Unknown campaign",IF(OR(ISBLANK(Z113),ISBLANK(AA113),ISBLANK(AB113),AD113=""),"Missing date / time / PIC",IF(AB113&lt;=AA113,"End must follow start",IF(OR(Z113&lt;'Campaigns &amp; Budget'!$C$7,Z113&gt;'Campaigns &amp; Budget'!$D$7),"Outside campaign dates",IF(AND(AG113&lt;&gt;"",COUNTIFS('Tasks &amp; Gantt'!$A$7:$A$155,AG113,'Tasks &amp; Gantt'!$B$7:$B$155,X113)&lt;&gt;1),"Task not in campaign","")))))))</x:f>
      </x:c>
      <x:c r="AL113" t="str">
        <x:f>IF(OR(W113="",AH113="Cancelled",ISBLANK(Z113),ISBLANK(AA113)),"",COUNTIFS($X$7:$X$405,X113,$Z$7:$Z$405,Z113,$AA$7:$AA$405,"&lt;"&amp;AA113,$AH$7:$AH$405,"&lt;&gt;Cancelled")+COUNTIFS($X$7:$X$405,X113,$Z$7:$Z$405,Z113,$AA$7:$AA$405,AA113,$W$7:$W$405,"&lt;="&amp;W113,$AH$7:$AH$405,"&lt;&gt;Cancelled"))</x:f>
      </x:c>
      <x:c r="AM113" t="n">
        <x:f>IF(OR(W113="",X113&lt;&gt;$R$4),-1,IF(AL113="",-1,Z113*1000+AL113))</x:f>
        <x:v>-1</x:v>
      </x:c>
    </x:row>
    <x:row r="114" ht="24" customHeight="1">
      <x:c r="W114" s="65"/>
      <x:c r="X114" s="65"/>
      <x:c r="Y114" s="65"/>
      <x:c r="Z114" s="69"/>
      <x:c r="AA114" s="70"/>
      <x:c r="AB114" s="70"/>
      <x:c r="AC114" s="65"/>
      <x:c r="AD114" s="65"/>
      <x:c r="AE114" s="65"/>
      <x:c r="AF114" s="65"/>
      <x:c r="AG114" s="65"/>
      <x:c r="AH114" s="65"/>
      <x:c r="AI114" s="72" t="str">
        <x:f>IF(W114="","",'Campaigns &amp; Budget'!$E$7&amp;IF('Campaigns &amp; Budget'!$F$7="","","; "&amp;'Campaigns &amp; Budget'!$F$7))</x:f>
      </x:c>
      <x:c r="AJ114" s="72" t="str">
        <x:f>IF(W114="","",IF(COUNTIFS($W$7:$W$405,W114)&gt;1,"Duplicate activation ID",IF(X114&lt;&gt;'Campaigns &amp; Budget'!$A$7,"Unknown campaign",IF(OR(ISBLANK(Z114),ISBLANK(AA114),ISBLANK(AB114),AD114=""),"Missing date / time / PIC",IF(AB114&lt;=AA114,"End must follow start",IF(OR(Z114&lt;'Campaigns &amp; Budget'!$C$7,Z114&gt;'Campaigns &amp; Budget'!$D$7),"Outside campaign dates",IF(AND(AG114&lt;&gt;"",COUNTIFS('Tasks &amp; Gantt'!$A$7:$A$155,AG114,'Tasks &amp; Gantt'!$B$7:$B$155,X114)&lt;&gt;1),"Task not in campaign","")))))))</x:f>
      </x:c>
      <x:c r="AL114" t="str">
        <x:f>IF(OR(W114="",AH114="Cancelled",ISBLANK(Z114),ISBLANK(AA114)),"",COUNTIFS($X$7:$X$405,X114,$Z$7:$Z$405,Z114,$AA$7:$AA$405,"&lt;"&amp;AA114,$AH$7:$AH$405,"&lt;&gt;Cancelled")+COUNTIFS($X$7:$X$405,X114,$Z$7:$Z$405,Z114,$AA$7:$AA$405,AA114,$W$7:$W$405,"&lt;="&amp;W114,$AH$7:$AH$405,"&lt;&gt;Cancelled"))</x:f>
      </x:c>
      <x:c r="AM114" t="n">
        <x:f>IF(OR(W114="",X114&lt;&gt;$R$4),-1,IF(AL114="",-1,Z114*1000+AL114))</x:f>
        <x:v>-1</x:v>
      </x:c>
    </x:row>
    <x:row r="115" ht="24" customHeight="1">
      <x:c r="W115" s="65"/>
      <x:c r="X115" s="65"/>
      <x:c r="Y115" s="65"/>
      <x:c r="Z115" s="69"/>
      <x:c r="AA115" s="70"/>
      <x:c r="AB115" s="70"/>
      <x:c r="AC115" s="65"/>
      <x:c r="AD115" s="65"/>
      <x:c r="AE115" s="65"/>
      <x:c r="AF115" s="65"/>
      <x:c r="AG115" s="65"/>
      <x:c r="AH115" s="65"/>
      <x:c r="AI115" s="72" t="str">
        <x:f>IF(W115="","",'Campaigns &amp; Budget'!$E$7&amp;IF('Campaigns &amp; Budget'!$F$7="","","; "&amp;'Campaigns &amp; Budget'!$F$7))</x:f>
      </x:c>
      <x:c r="AJ115" s="72" t="str">
        <x:f>IF(W115="","",IF(COUNTIFS($W$7:$W$405,W115)&gt;1,"Duplicate activation ID",IF(X115&lt;&gt;'Campaigns &amp; Budget'!$A$7,"Unknown campaign",IF(OR(ISBLANK(Z115),ISBLANK(AA115),ISBLANK(AB115),AD115=""),"Missing date / time / PIC",IF(AB115&lt;=AA115,"End must follow start",IF(OR(Z115&lt;'Campaigns &amp; Budget'!$C$7,Z115&gt;'Campaigns &amp; Budget'!$D$7),"Outside campaign dates",IF(AND(AG115&lt;&gt;"",COUNTIFS('Tasks &amp; Gantt'!$A$7:$A$155,AG115,'Tasks &amp; Gantt'!$B$7:$B$155,X115)&lt;&gt;1),"Task not in campaign","")))))))</x:f>
      </x:c>
      <x:c r="AL115" t="str">
        <x:f>IF(OR(W115="",AH115="Cancelled",ISBLANK(Z115),ISBLANK(AA115)),"",COUNTIFS($X$7:$X$405,X115,$Z$7:$Z$405,Z115,$AA$7:$AA$405,"&lt;"&amp;AA115,$AH$7:$AH$405,"&lt;&gt;Cancelled")+COUNTIFS($X$7:$X$405,X115,$Z$7:$Z$405,Z115,$AA$7:$AA$405,AA115,$W$7:$W$405,"&lt;="&amp;W115,$AH$7:$AH$405,"&lt;&gt;Cancelled"))</x:f>
      </x:c>
      <x:c r="AM115" t="n">
        <x:f>IF(OR(W115="",X115&lt;&gt;$R$4),-1,IF(AL115="",-1,Z115*1000+AL115))</x:f>
        <x:v>-1</x:v>
      </x:c>
    </x:row>
    <x:row r="116" ht="24" customHeight="1">
      <x:c r="W116" s="65"/>
      <x:c r="X116" s="65"/>
      <x:c r="Y116" s="65"/>
      <x:c r="Z116" s="69"/>
      <x:c r="AA116" s="70"/>
      <x:c r="AB116" s="70"/>
      <x:c r="AC116" s="65"/>
      <x:c r="AD116" s="65"/>
      <x:c r="AE116" s="65"/>
      <x:c r="AF116" s="65"/>
      <x:c r="AG116" s="65"/>
      <x:c r="AH116" s="65"/>
      <x:c r="AI116" s="72" t="str">
        <x:f>IF(W116="","",'Campaigns &amp; Budget'!$E$7&amp;IF('Campaigns &amp; Budget'!$F$7="","","; "&amp;'Campaigns &amp; Budget'!$F$7))</x:f>
      </x:c>
      <x:c r="AJ116" s="72" t="str">
        <x:f>IF(W116="","",IF(COUNTIFS($W$7:$W$405,W116)&gt;1,"Duplicate activation ID",IF(X116&lt;&gt;'Campaigns &amp; Budget'!$A$7,"Unknown campaign",IF(OR(ISBLANK(Z116),ISBLANK(AA116),ISBLANK(AB116),AD116=""),"Missing date / time / PIC",IF(AB116&lt;=AA116,"End must follow start",IF(OR(Z116&lt;'Campaigns &amp; Budget'!$C$7,Z116&gt;'Campaigns &amp; Budget'!$D$7),"Outside campaign dates",IF(AND(AG116&lt;&gt;"",COUNTIFS('Tasks &amp; Gantt'!$A$7:$A$155,AG116,'Tasks &amp; Gantt'!$B$7:$B$155,X116)&lt;&gt;1),"Task not in campaign","")))))))</x:f>
      </x:c>
      <x:c r="AL116" t="str">
        <x:f>IF(OR(W116="",AH116="Cancelled",ISBLANK(Z116),ISBLANK(AA116)),"",COUNTIFS($X$7:$X$405,X116,$Z$7:$Z$405,Z116,$AA$7:$AA$405,"&lt;"&amp;AA116,$AH$7:$AH$405,"&lt;&gt;Cancelled")+COUNTIFS($X$7:$X$405,X116,$Z$7:$Z$405,Z116,$AA$7:$AA$405,AA116,$W$7:$W$405,"&lt;="&amp;W116,$AH$7:$AH$405,"&lt;&gt;Cancelled"))</x:f>
      </x:c>
      <x:c r="AM116" t="n">
        <x:f>IF(OR(W116="",X116&lt;&gt;$R$4),-1,IF(AL116="",-1,Z116*1000+AL116))</x:f>
        <x:v>-1</x:v>
      </x:c>
    </x:row>
    <x:row r="117" ht="24" customHeight="1">
      <x:c r="W117" s="65"/>
      <x:c r="X117" s="65"/>
      <x:c r="Y117" s="65"/>
      <x:c r="Z117" s="69"/>
      <x:c r="AA117" s="70"/>
      <x:c r="AB117" s="70"/>
      <x:c r="AC117" s="65"/>
      <x:c r="AD117" s="65"/>
      <x:c r="AE117" s="65"/>
      <x:c r="AF117" s="65"/>
      <x:c r="AG117" s="65"/>
      <x:c r="AH117" s="65"/>
      <x:c r="AI117" s="72" t="str">
        <x:f>IF(W117="","",'Campaigns &amp; Budget'!$E$7&amp;IF('Campaigns &amp; Budget'!$F$7="","","; "&amp;'Campaigns &amp; Budget'!$F$7))</x:f>
      </x:c>
      <x:c r="AJ117" s="72" t="str">
        <x:f>IF(W117="","",IF(COUNTIFS($W$7:$W$405,W117)&gt;1,"Duplicate activation ID",IF(X117&lt;&gt;'Campaigns &amp; Budget'!$A$7,"Unknown campaign",IF(OR(ISBLANK(Z117),ISBLANK(AA117),ISBLANK(AB117),AD117=""),"Missing date / time / PIC",IF(AB117&lt;=AA117,"End must follow start",IF(OR(Z117&lt;'Campaigns &amp; Budget'!$C$7,Z117&gt;'Campaigns &amp; Budget'!$D$7),"Outside campaign dates",IF(AND(AG117&lt;&gt;"",COUNTIFS('Tasks &amp; Gantt'!$A$7:$A$155,AG117,'Tasks &amp; Gantt'!$B$7:$B$155,X117)&lt;&gt;1),"Task not in campaign","")))))))</x:f>
      </x:c>
      <x:c r="AL117" t="str">
        <x:f>IF(OR(W117="",AH117="Cancelled",ISBLANK(Z117),ISBLANK(AA117)),"",COUNTIFS($X$7:$X$405,X117,$Z$7:$Z$405,Z117,$AA$7:$AA$405,"&lt;"&amp;AA117,$AH$7:$AH$405,"&lt;&gt;Cancelled")+COUNTIFS($X$7:$X$405,X117,$Z$7:$Z$405,Z117,$AA$7:$AA$405,AA117,$W$7:$W$405,"&lt;="&amp;W117,$AH$7:$AH$405,"&lt;&gt;Cancelled"))</x:f>
      </x:c>
      <x:c r="AM117" t="n">
        <x:f>IF(OR(W117="",X117&lt;&gt;$R$4),-1,IF(AL117="",-1,Z117*1000+AL117))</x:f>
        <x:v>-1</x:v>
      </x:c>
    </x:row>
    <x:row r="118" ht="24" customHeight="1">
      <x:c r="W118" s="65"/>
      <x:c r="X118" s="65"/>
      <x:c r="Y118" s="65"/>
      <x:c r="Z118" s="69"/>
      <x:c r="AA118" s="70"/>
      <x:c r="AB118" s="70"/>
      <x:c r="AC118" s="65"/>
      <x:c r="AD118" s="65"/>
      <x:c r="AE118" s="65"/>
      <x:c r="AF118" s="65"/>
      <x:c r="AG118" s="65"/>
      <x:c r="AH118" s="65"/>
      <x:c r="AI118" s="72" t="str">
        <x:f>IF(W118="","",'Campaigns &amp; Budget'!$E$7&amp;IF('Campaigns &amp; Budget'!$F$7="","","; "&amp;'Campaigns &amp; Budget'!$F$7))</x:f>
      </x:c>
      <x:c r="AJ118" s="72" t="str">
        <x:f>IF(W118="","",IF(COUNTIFS($W$7:$W$405,W118)&gt;1,"Duplicate activation ID",IF(X118&lt;&gt;'Campaigns &amp; Budget'!$A$7,"Unknown campaign",IF(OR(ISBLANK(Z118),ISBLANK(AA118),ISBLANK(AB118),AD118=""),"Missing date / time / PIC",IF(AB118&lt;=AA118,"End must follow start",IF(OR(Z118&lt;'Campaigns &amp; Budget'!$C$7,Z118&gt;'Campaigns &amp; Budget'!$D$7),"Outside campaign dates",IF(AND(AG118&lt;&gt;"",COUNTIFS('Tasks &amp; Gantt'!$A$7:$A$155,AG118,'Tasks &amp; Gantt'!$B$7:$B$155,X118)&lt;&gt;1),"Task not in campaign","")))))))</x:f>
      </x:c>
      <x:c r="AL118" t="str">
        <x:f>IF(OR(W118="",AH118="Cancelled",ISBLANK(Z118),ISBLANK(AA118)),"",COUNTIFS($X$7:$X$405,X118,$Z$7:$Z$405,Z118,$AA$7:$AA$405,"&lt;"&amp;AA118,$AH$7:$AH$405,"&lt;&gt;Cancelled")+COUNTIFS($X$7:$X$405,X118,$Z$7:$Z$405,Z118,$AA$7:$AA$405,AA118,$W$7:$W$405,"&lt;="&amp;W118,$AH$7:$AH$405,"&lt;&gt;Cancelled"))</x:f>
      </x:c>
      <x:c r="AM118" t="n">
        <x:f>IF(OR(W118="",X118&lt;&gt;$R$4),-1,IF(AL118="",-1,Z118*1000+AL118))</x:f>
        <x:v>-1</x:v>
      </x:c>
    </x:row>
    <x:row r="119" ht="24" customHeight="1">
      <x:c r="W119" s="65"/>
      <x:c r="X119" s="65"/>
      <x:c r="Y119" s="65"/>
      <x:c r="Z119" s="69"/>
      <x:c r="AA119" s="70"/>
      <x:c r="AB119" s="70"/>
      <x:c r="AC119" s="65"/>
      <x:c r="AD119" s="65"/>
      <x:c r="AE119" s="65"/>
      <x:c r="AF119" s="65"/>
      <x:c r="AG119" s="65"/>
      <x:c r="AH119" s="65"/>
      <x:c r="AI119" s="72" t="str">
        <x:f>IF(W119="","",'Campaigns &amp; Budget'!$E$7&amp;IF('Campaigns &amp; Budget'!$F$7="","","; "&amp;'Campaigns &amp; Budget'!$F$7))</x:f>
      </x:c>
      <x:c r="AJ119" s="72" t="str">
        <x:f>IF(W119="","",IF(COUNTIFS($W$7:$W$405,W119)&gt;1,"Duplicate activation ID",IF(X119&lt;&gt;'Campaigns &amp; Budget'!$A$7,"Unknown campaign",IF(OR(ISBLANK(Z119),ISBLANK(AA119),ISBLANK(AB119),AD119=""),"Missing date / time / PIC",IF(AB119&lt;=AA119,"End must follow start",IF(OR(Z119&lt;'Campaigns &amp; Budget'!$C$7,Z119&gt;'Campaigns &amp; Budget'!$D$7),"Outside campaign dates",IF(AND(AG119&lt;&gt;"",COUNTIFS('Tasks &amp; Gantt'!$A$7:$A$155,AG119,'Tasks &amp; Gantt'!$B$7:$B$155,X119)&lt;&gt;1),"Task not in campaign","")))))))</x:f>
      </x:c>
      <x:c r="AL119" t="str">
        <x:f>IF(OR(W119="",AH119="Cancelled",ISBLANK(Z119),ISBLANK(AA119)),"",COUNTIFS($X$7:$X$405,X119,$Z$7:$Z$405,Z119,$AA$7:$AA$405,"&lt;"&amp;AA119,$AH$7:$AH$405,"&lt;&gt;Cancelled")+COUNTIFS($X$7:$X$405,X119,$Z$7:$Z$405,Z119,$AA$7:$AA$405,AA119,$W$7:$W$405,"&lt;="&amp;W119,$AH$7:$AH$405,"&lt;&gt;Cancelled"))</x:f>
      </x:c>
      <x:c r="AM119" t="n">
        <x:f>IF(OR(W119="",X119&lt;&gt;$R$4),-1,IF(AL119="",-1,Z119*1000+AL119))</x:f>
        <x:v>-1</x:v>
      </x:c>
    </x:row>
    <x:row r="120" ht="24" customHeight="1">
      <x:c r="W120" s="65"/>
      <x:c r="X120" s="65"/>
      <x:c r="Y120" s="65"/>
      <x:c r="Z120" s="69"/>
      <x:c r="AA120" s="70"/>
      <x:c r="AB120" s="70"/>
      <x:c r="AC120" s="65"/>
      <x:c r="AD120" s="65"/>
      <x:c r="AE120" s="65"/>
      <x:c r="AF120" s="65"/>
      <x:c r="AG120" s="65"/>
      <x:c r="AH120" s="65"/>
      <x:c r="AI120" s="72" t="str">
        <x:f>IF(W120="","",'Campaigns &amp; Budget'!$E$7&amp;IF('Campaigns &amp; Budget'!$F$7="","","; "&amp;'Campaigns &amp; Budget'!$F$7))</x:f>
      </x:c>
      <x:c r="AJ120" s="72" t="str">
        <x:f>IF(W120="","",IF(COUNTIFS($W$7:$W$405,W120)&gt;1,"Duplicate activation ID",IF(X120&lt;&gt;'Campaigns &amp; Budget'!$A$7,"Unknown campaign",IF(OR(ISBLANK(Z120),ISBLANK(AA120),ISBLANK(AB120),AD120=""),"Missing date / time / PIC",IF(AB120&lt;=AA120,"End must follow start",IF(OR(Z120&lt;'Campaigns &amp; Budget'!$C$7,Z120&gt;'Campaigns &amp; Budget'!$D$7),"Outside campaign dates",IF(AND(AG120&lt;&gt;"",COUNTIFS('Tasks &amp; Gantt'!$A$7:$A$155,AG120,'Tasks &amp; Gantt'!$B$7:$B$155,X120)&lt;&gt;1),"Task not in campaign","")))))))</x:f>
      </x:c>
      <x:c r="AL120" t="str">
        <x:f>IF(OR(W120="",AH120="Cancelled",ISBLANK(Z120),ISBLANK(AA120)),"",COUNTIFS($X$7:$X$405,X120,$Z$7:$Z$405,Z120,$AA$7:$AA$405,"&lt;"&amp;AA120,$AH$7:$AH$405,"&lt;&gt;Cancelled")+COUNTIFS($X$7:$X$405,X120,$Z$7:$Z$405,Z120,$AA$7:$AA$405,AA120,$W$7:$W$405,"&lt;="&amp;W120,$AH$7:$AH$405,"&lt;&gt;Cancelled"))</x:f>
      </x:c>
      <x:c r="AM120" t="n">
        <x:f>IF(OR(W120="",X120&lt;&gt;$R$4),-1,IF(AL120="",-1,Z120*1000+AL120))</x:f>
        <x:v>-1</x:v>
      </x:c>
    </x:row>
    <x:row r="121" ht="24" customHeight="1">
      <x:c r="W121" s="65"/>
      <x:c r="X121" s="65"/>
      <x:c r="Y121" s="65"/>
      <x:c r="Z121" s="69"/>
      <x:c r="AA121" s="70"/>
      <x:c r="AB121" s="70"/>
      <x:c r="AC121" s="65"/>
      <x:c r="AD121" s="65"/>
      <x:c r="AE121" s="65"/>
      <x:c r="AF121" s="65"/>
      <x:c r="AG121" s="65"/>
      <x:c r="AH121" s="65"/>
      <x:c r="AI121" s="72" t="str">
        <x:f>IF(W121="","",'Campaigns &amp; Budget'!$E$7&amp;IF('Campaigns &amp; Budget'!$F$7="","","; "&amp;'Campaigns &amp; Budget'!$F$7))</x:f>
      </x:c>
      <x:c r="AJ121" s="72" t="str">
        <x:f>IF(W121="","",IF(COUNTIFS($W$7:$W$405,W121)&gt;1,"Duplicate activation ID",IF(X121&lt;&gt;'Campaigns &amp; Budget'!$A$7,"Unknown campaign",IF(OR(ISBLANK(Z121),ISBLANK(AA121),ISBLANK(AB121),AD121=""),"Missing date / time / PIC",IF(AB121&lt;=AA121,"End must follow start",IF(OR(Z121&lt;'Campaigns &amp; Budget'!$C$7,Z121&gt;'Campaigns &amp; Budget'!$D$7),"Outside campaign dates",IF(AND(AG121&lt;&gt;"",COUNTIFS('Tasks &amp; Gantt'!$A$7:$A$155,AG121,'Tasks &amp; Gantt'!$B$7:$B$155,X121)&lt;&gt;1),"Task not in campaign","")))))))</x:f>
      </x:c>
      <x:c r="AL121" t="str">
        <x:f>IF(OR(W121="",AH121="Cancelled",ISBLANK(Z121),ISBLANK(AA121)),"",COUNTIFS($X$7:$X$405,X121,$Z$7:$Z$405,Z121,$AA$7:$AA$405,"&lt;"&amp;AA121,$AH$7:$AH$405,"&lt;&gt;Cancelled")+COUNTIFS($X$7:$X$405,X121,$Z$7:$Z$405,Z121,$AA$7:$AA$405,AA121,$W$7:$W$405,"&lt;="&amp;W121,$AH$7:$AH$405,"&lt;&gt;Cancelled"))</x:f>
      </x:c>
      <x:c r="AM121" t="n">
        <x:f>IF(OR(W121="",X121&lt;&gt;$R$4),-1,IF(AL121="",-1,Z121*1000+AL121))</x:f>
        <x:v>-1</x:v>
      </x:c>
    </x:row>
    <x:row r="122" ht="24" customHeight="1">
      <x:c r="W122" s="65"/>
      <x:c r="X122" s="65"/>
      <x:c r="Y122" s="65"/>
      <x:c r="Z122" s="69"/>
      <x:c r="AA122" s="70"/>
      <x:c r="AB122" s="70"/>
      <x:c r="AC122" s="65"/>
      <x:c r="AD122" s="65"/>
      <x:c r="AE122" s="65"/>
      <x:c r="AF122" s="65"/>
      <x:c r="AG122" s="65"/>
      <x:c r="AH122" s="65"/>
      <x:c r="AI122" s="72" t="str">
        <x:f>IF(W122="","",'Campaigns &amp; Budget'!$E$7&amp;IF('Campaigns &amp; Budget'!$F$7="","","; "&amp;'Campaigns &amp; Budget'!$F$7))</x:f>
      </x:c>
      <x:c r="AJ122" s="72" t="str">
        <x:f>IF(W122="","",IF(COUNTIFS($W$7:$W$405,W122)&gt;1,"Duplicate activation ID",IF(X122&lt;&gt;'Campaigns &amp; Budget'!$A$7,"Unknown campaign",IF(OR(ISBLANK(Z122),ISBLANK(AA122),ISBLANK(AB122),AD122=""),"Missing date / time / PIC",IF(AB122&lt;=AA122,"End must follow start",IF(OR(Z122&lt;'Campaigns &amp; Budget'!$C$7,Z122&gt;'Campaigns &amp; Budget'!$D$7),"Outside campaign dates",IF(AND(AG122&lt;&gt;"",COUNTIFS('Tasks &amp; Gantt'!$A$7:$A$155,AG122,'Tasks &amp; Gantt'!$B$7:$B$155,X122)&lt;&gt;1),"Task not in campaign","")))))))</x:f>
      </x:c>
      <x:c r="AL122" t="str">
        <x:f>IF(OR(W122="",AH122="Cancelled",ISBLANK(Z122),ISBLANK(AA122)),"",COUNTIFS($X$7:$X$405,X122,$Z$7:$Z$405,Z122,$AA$7:$AA$405,"&lt;"&amp;AA122,$AH$7:$AH$405,"&lt;&gt;Cancelled")+COUNTIFS($X$7:$X$405,X122,$Z$7:$Z$405,Z122,$AA$7:$AA$405,AA122,$W$7:$W$405,"&lt;="&amp;W122,$AH$7:$AH$405,"&lt;&gt;Cancelled"))</x:f>
      </x:c>
      <x:c r="AM122" t="n">
        <x:f>IF(OR(W122="",X122&lt;&gt;$R$4),-1,IF(AL122="",-1,Z122*1000+AL122))</x:f>
        <x:v>-1</x:v>
      </x:c>
    </x:row>
    <x:row r="123" ht="24" customHeight="1">
      <x:c r="W123" s="65"/>
      <x:c r="X123" s="65"/>
      <x:c r="Y123" s="65"/>
      <x:c r="Z123" s="69"/>
      <x:c r="AA123" s="70"/>
      <x:c r="AB123" s="70"/>
      <x:c r="AC123" s="65"/>
      <x:c r="AD123" s="65"/>
      <x:c r="AE123" s="65"/>
      <x:c r="AF123" s="65"/>
      <x:c r="AG123" s="65"/>
      <x:c r="AH123" s="65"/>
      <x:c r="AI123" s="72" t="str">
        <x:f>IF(W123="","",'Campaigns &amp; Budget'!$E$7&amp;IF('Campaigns &amp; Budget'!$F$7="","","; "&amp;'Campaigns &amp; Budget'!$F$7))</x:f>
      </x:c>
      <x:c r="AJ123" s="72" t="str">
        <x:f>IF(W123="","",IF(COUNTIFS($W$7:$W$405,W123)&gt;1,"Duplicate activation ID",IF(X123&lt;&gt;'Campaigns &amp; Budget'!$A$7,"Unknown campaign",IF(OR(ISBLANK(Z123),ISBLANK(AA123),ISBLANK(AB123),AD123=""),"Missing date / time / PIC",IF(AB123&lt;=AA123,"End must follow start",IF(OR(Z123&lt;'Campaigns &amp; Budget'!$C$7,Z123&gt;'Campaigns &amp; Budget'!$D$7),"Outside campaign dates",IF(AND(AG123&lt;&gt;"",COUNTIFS('Tasks &amp; Gantt'!$A$7:$A$155,AG123,'Tasks &amp; Gantt'!$B$7:$B$155,X123)&lt;&gt;1),"Task not in campaign","")))))))</x:f>
      </x:c>
      <x:c r="AL123" t="str">
        <x:f>IF(OR(W123="",AH123="Cancelled",ISBLANK(Z123),ISBLANK(AA123)),"",COUNTIFS($X$7:$X$405,X123,$Z$7:$Z$405,Z123,$AA$7:$AA$405,"&lt;"&amp;AA123,$AH$7:$AH$405,"&lt;&gt;Cancelled")+COUNTIFS($X$7:$X$405,X123,$Z$7:$Z$405,Z123,$AA$7:$AA$405,AA123,$W$7:$W$405,"&lt;="&amp;W123,$AH$7:$AH$405,"&lt;&gt;Cancelled"))</x:f>
      </x:c>
      <x:c r="AM123" t="n">
        <x:f>IF(OR(W123="",X123&lt;&gt;$R$4),-1,IF(AL123="",-1,Z123*1000+AL123))</x:f>
        <x:v>-1</x:v>
      </x:c>
    </x:row>
    <x:row r="124" ht="24" customHeight="1">
      <x:c r="W124" s="65"/>
      <x:c r="X124" s="65"/>
      <x:c r="Y124" s="65"/>
      <x:c r="Z124" s="69"/>
      <x:c r="AA124" s="70"/>
      <x:c r="AB124" s="70"/>
      <x:c r="AC124" s="65"/>
      <x:c r="AD124" s="65"/>
      <x:c r="AE124" s="65"/>
      <x:c r="AF124" s="65"/>
      <x:c r="AG124" s="65"/>
      <x:c r="AH124" s="65"/>
      <x:c r="AI124" s="72" t="str">
        <x:f>IF(W124="","",'Campaigns &amp; Budget'!$E$7&amp;IF('Campaigns &amp; Budget'!$F$7="","","; "&amp;'Campaigns &amp; Budget'!$F$7))</x:f>
      </x:c>
      <x:c r="AJ124" s="72" t="str">
        <x:f>IF(W124="","",IF(COUNTIFS($W$7:$W$405,W124)&gt;1,"Duplicate activation ID",IF(X124&lt;&gt;'Campaigns &amp; Budget'!$A$7,"Unknown campaign",IF(OR(ISBLANK(Z124),ISBLANK(AA124),ISBLANK(AB124),AD124=""),"Missing date / time / PIC",IF(AB124&lt;=AA124,"End must follow start",IF(OR(Z124&lt;'Campaigns &amp; Budget'!$C$7,Z124&gt;'Campaigns &amp; Budget'!$D$7),"Outside campaign dates",IF(AND(AG124&lt;&gt;"",COUNTIFS('Tasks &amp; Gantt'!$A$7:$A$155,AG124,'Tasks &amp; Gantt'!$B$7:$B$155,X124)&lt;&gt;1),"Task not in campaign","")))))))</x:f>
      </x:c>
      <x:c r="AL124" t="str">
        <x:f>IF(OR(W124="",AH124="Cancelled",ISBLANK(Z124),ISBLANK(AA124)),"",COUNTIFS($X$7:$X$405,X124,$Z$7:$Z$405,Z124,$AA$7:$AA$405,"&lt;"&amp;AA124,$AH$7:$AH$405,"&lt;&gt;Cancelled")+COUNTIFS($X$7:$X$405,X124,$Z$7:$Z$405,Z124,$AA$7:$AA$405,AA124,$W$7:$W$405,"&lt;="&amp;W124,$AH$7:$AH$405,"&lt;&gt;Cancelled"))</x:f>
      </x:c>
      <x:c r="AM124" t="n">
        <x:f>IF(OR(W124="",X124&lt;&gt;$R$4),-1,IF(AL124="",-1,Z124*1000+AL124))</x:f>
        <x:v>-1</x:v>
      </x:c>
    </x:row>
    <x:row r="125" ht="24" customHeight="1">
      <x:c r="W125" s="65"/>
      <x:c r="X125" s="65"/>
      <x:c r="Y125" s="65"/>
      <x:c r="Z125" s="69"/>
      <x:c r="AA125" s="70"/>
      <x:c r="AB125" s="70"/>
      <x:c r="AC125" s="65"/>
      <x:c r="AD125" s="65"/>
      <x:c r="AE125" s="65"/>
      <x:c r="AF125" s="65"/>
      <x:c r="AG125" s="65"/>
      <x:c r="AH125" s="65"/>
      <x:c r="AI125" s="72" t="str">
        <x:f>IF(W125="","",'Campaigns &amp; Budget'!$E$7&amp;IF('Campaigns &amp; Budget'!$F$7="","","; "&amp;'Campaigns &amp; Budget'!$F$7))</x:f>
      </x:c>
      <x:c r="AJ125" s="72" t="str">
        <x:f>IF(W125="","",IF(COUNTIFS($W$7:$W$405,W125)&gt;1,"Duplicate activation ID",IF(X125&lt;&gt;'Campaigns &amp; Budget'!$A$7,"Unknown campaign",IF(OR(ISBLANK(Z125),ISBLANK(AA125),ISBLANK(AB125),AD125=""),"Missing date / time / PIC",IF(AB125&lt;=AA125,"End must follow start",IF(OR(Z125&lt;'Campaigns &amp; Budget'!$C$7,Z125&gt;'Campaigns &amp; Budget'!$D$7),"Outside campaign dates",IF(AND(AG125&lt;&gt;"",COUNTIFS('Tasks &amp; Gantt'!$A$7:$A$155,AG125,'Tasks &amp; Gantt'!$B$7:$B$155,X125)&lt;&gt;1),"Task not in campaign","")))))))</x:f>
      </x:c>
      <x:c r="AL125" t="str">
        <x:f>IF(OR(W125="",AH125="Cancelled",ISBLANK(Z125),ISBLANK(AA125)),"",COUNTIFS($X$7:$X$405,X125,$Z$7:$Z$405,Z125,$AA$7:$AA$405,"&lt;"&amp;AA125,$AH$7:$AH$405,"&lt;&gt;Cancelled")+COUNTIFS($X$7:$X$405,X125,$Z$7:$Z$405,Z125,$AA$7:$AA$405,AA125,$W$7:$W$405,"&lt;="&amp;W125,$AH$7:$AH$405,"&lt;&gt;Cancelled"))</x:f>
      </x:c>
      <x:c r="AM125" t="n">
        <x:f>IF(OR(W125="",X125&lt;&gt;$R$4),-1,IF(AL125="",-1,Z125*1000+AL125))</x:f>
        <x:v>-1</x:v>
      </x:c>
    </x:row>
    <x:row r="126" ht="24" customHeight="1">
      <x:c r="W126" s="65"/>
      <x:c r="X126" s="65"/>
      <x:c r="Y126" s="65"/>
      <x:c r="Z126" s="69"/>
      <x:c r="AA126" s="70"/>
      <x:c r="AB126" s="70"/>
      <x:c r="AC126" s="65"/>
      <x:c r="AD126" s="65"/>
      <x:c r="AE126" s="65"/>
      <x:c r="AF126" s="65"/>
      <x:c r="AG126" s="65"/>
      <x:c r="AH126" s="65"/>
      <x:c r="AI126" s="72" t="str">
        <x:f>IF(W126="","",'Campaigns &amp; Budget'!$E$7&amp;IF('Campaigns &amp; Budget'!$F$7="","","; "&amp;'Campaigns &amp; Budget'!$F$7))</x:f>
      </x:c>
      <x:c r="AJ126" s="72" t="str">
        <x:f>IF(W126="","",IF(COUNTIFS($W$7:$W$405,W126)&gt;1,"Duplicate activation ID",IF(X126&lt;&gt;'Campaigns &amp; Budget'!$A$7,"Unknown campaign",IF(OR(ISBLANK(Z126),ISBLANK(AA126),ISBLANK(AB126),AD126=""),"Missing date / time / PIC",IF(AB126&lt;=AA126,"End must follow start",IF(OR(Z126&lt;'Campaigns &amp; Budget'!$C$7,Z126&gt;'Campaigns &amp; Budget'!$D$7),"Outside campaign dates",IF(AND(AG126&lt;&gt;"",COUNTIFS('Tasks &amp; Gantt'!$A$7:$A$155,AG126,'Tasks &amp; Gantt'!$B$7:$B$155,X126)&lt;&gt;1),"Task not in campaign","")))))))</x:f>
      </x:c>
      <x:c r="AL126" t="str">
        <x:f>IF(OR(W126="",AH126="Cancelled",ISBLANK(Z126),ISBLANK(AA126)),"",COUNTIFS($X$7:$X$405,X126,$Z$7:$Z$405,Z126,$AA$7:$AA$405,"&lt;"&amp;AA126,$AH$7:$AH$405,"&lt;&gt;Cancelled")+COUNTIFS($X$7:$X$405,X126,$Z$7:$Z$405,Z126,$AA$7:$AA$405,AA126,$W$7:$W$405,"&lt;="&amp;W126,$AH$7:$AH$405,"&lt;&gt;Cancelled"))</x:f>
      </x:c>
      <x:c r="AM126" t="n">
        <x:f>IF(OR(W126="",X126&lt;&gt;$R$4),-1,IF(AL126="",-1,Z126*1000+AL126))</x:f>
        <x:v>-1</x:v>
      </x:c>
    </x:row>
    <x:row r="127" ht="24" customHeight="1">
      <x:c r="W127" s="65"/>
      <x:c r="X127" s="65"/>
      <x:c r="Y127" s="65"/>
      <x:c r="Z127" s="69"/>
      <x:c r="AA127" s="70"/>
      <x:c r="AB127" s="70"/>
      <x:c r="AC127" s="65"/>
      <x:c r="AD127" s="65"/>
      <x:c r="AE127" s="65"/>
      <x:c r="AF127" s="65"/>
      <x:c r="AG127" s="65"/>
      <x:c r="AH127" s="65"/>
      <x:c r="AI127" s="72" t="str">
        <x:f>IF(W127="","",'Campaigns &amp; Budget'!$E$7&amp;IF('Campaigns &amp; Budget'!$F$7="","","; "&amp;'Campaigns &amp; Budget'!$F$7))</x:f>
      </x:c>
      <x:c r="AJ127" s="72" t="str">
        <x:f>IF(W127="","",IF(COUNTIFS($W$7:$W$405,W127)&gt;1,"Duplicate activation ID",IF(X127&lt;&gt;'Campaigns &amp; Budget'!$A$7,"Unknown campaign",IF(OR(ISBLANK(Z127),ISBLANK(AA127),ISBLANK(AB127),AD127=""),"Missing date / time / PIC",IF(AB127&lt;=AA127,"End must follow start",IF(OR(Z127&lt;'Campaigns &amp; Budget'!$C$7,Z127&gt;'Campaigns &amp; Budget'!$D$7),"Outside campaign dates",IF(AND(AG127&lt;&gt;"",COUNTIFS('Tasks &amp; Gantt'!$A$7:$A$155,AG127,'Tasks &amp; Gantt'!$B$7:$B$155,X127)&lt;&gt;1),"Task not in campaign","")))))))</x:f>
      </x:c>
      <x:c r="AL127" t="str">
        <x:f>IF(OR(W127="",AH127="Cancelled",ISBLANK(Z127),ISBLANK(AA127)),"",COUNTIFS($X$7:$X$405,X127,$Z$7:$Z$405,Z127,$AA$7:$AA$405,"&lt;"&amp;AA127,$AH$7:$AH$405,"&lt;&gt;Cancelled")+COUNTIFS($X$7:$X$405,X127,$Z$7:$Z$405,Z127,$AA$7:$AA$405,AA127,$W$7:$W$405,"&lt;="&amp;W127,$AH$7:$AH$405,"&lt;&gt;Cancelled"))</x:f>
      </x:c>
      <x:c r="AM127" t="n">
        <x:f>IF(OR(W127="",X127&lt;&gt;$R$4),-1,IF(AL127="",-1,Z127*1000+AL127))</x:f>
        <x:v>-1</x:v>
      </x:c>
    </x:row>
    <x:row r="128" ht="24" customHeight="1">
      <x:c r="W128" s="65"/>
      <x:c r="X128" s="65"/>
      <x:c r="Y128" s="65"/>
      <x:c r="Z128" s="69"/>
      <x:c r="AA128" s="70"/>
      <x:c r="AB128" s="70"/>
      <x:c r="AC128" s="65"/>
      <x:c r="AD128" s="65"/>
      <x:c r="AE128" s="65"/>
      <x:c r="AF128" s="65"/>
      <x:c r="AG128" s="65"/>
      <x:c r="AH128" s="65"/>
      <x:c r="AI128" s="72" t="str">
        <x:f>IF(W128="","",'Campaigns &amp; Budget'!$E$7&amp;IF('Campaigns &amp; Budget'!$F$7="","","; "&amp;'Campaigns &amp; Budget'!$F$7))</x:f>
      </x:c>
      <x:c r="AJ128" s="72" t="str">
        <x:f>IF(W128="","",IF(COUNTIFS($W$7:$W$405,W128)&gt;1,"Duplicate activation ID",IF(X128&lt;&gt;'Campaigns &amp; Budget'!$A$7,"Unknown campaign",IF(OR(ISBLANK(Z128),ISBLANK(AA128),ISBLANK(AB128),AD128=""),"Missing date / time / PIC",IF(AB128&lt;=AA128,"End must follow start",IF(OR(Z128&lt;'Campaigns &amp; Budget'!$C$7,Z128&gt;'Campaigns &amp; Budget'!$D$7),"Outside campaign dates",IF(AND(AG128&lt;&gt;"",COUNTIFS('Tasks &amp; Gantt'!$A$7:$A$155,AG128,'Tasks &amp; Gantt'!$B$7:$B$155,X128)&lt;&gt;1),"Task not in campaign","")))))))</x:f>
      </x:c>
      <x:c r="AL128" t="str">
        <x:f>IF(OR(W128="",AH128="Cancelled",ISBLANK(Z128),ISBLANK(AA128)),"",COUNTIFS($X$7:$X$405,X128,$Z$7:$Z$405,Z128,$AA$7:$AA$405,"&lt;"&amp;AA128,$AH$7:$AH$405,"&lt;&gt;Cancelled")+COUNTIFS($X$7:$X$405,X128,$Z$7:$Z$405,Z128,$AA$7:$AA$405,AA128,$W$7:$W$405,"&lt;="&amp;W128,$AH$7:$AH$405,"&lt;&gt;Cancelled"))</x:f>
      </x:c>
      <x:c r="AM128" t="n">
        <x:f>IF(OR(W128="",X128&lt;&gt;$R$4),-1,IF(AL128="",-1,Z128*1000+AL128))</x:f>
        <x:v>-1</x:v>
      </x:c>
    </x:row>
    <x:row r="129" ht="24" customHeight="1">
      <x:c r="W129" s="65"/>
      <x:c r="X129" s="65"/>
      <x:c r="Y129" s="65"/>
      <x:c r="Z129" s="69"/>
      <x:c r="AA129" s="70"/>
      <x:c r="AB129" s="70"/>
      <x:c r="AC129" s="65"/>
      <x:c r="AD129" s="65"/>
      <x:c r="AE129" s="65"/>
      <x:c r="AF129" s="65"/>
      <x:c r="AG129" s="65"/>
      <x:c r="AH129" s="65"/>
      <x:c r="AI129" s="72" t="str">
        <x:f>IF(W129="","",'Campaigns &amp; Budget'!$E$7&amp;IF('Campaigns &amp; Budget'!$F$7="","","; "&amp;'Campaigns &amp; Budget'!$F$7))</x:f>
      </x:c>
      <x:c r="AJ129" s="72" t="str">
        <x:f>IF(W129="","",IF(COUNTIFS($W$7:$W$405,W129)&gt;1,"Duplicate activation ID",IF(X129&lt;&gt;'Campaigns &amp; Budget'!$A$7,"Unknown campaign",IF(OR(ISBLANK(Z129),ISBLANK(AA129),ISBLANK(AB129),AD129=""),"Missing date / time / PIC",IF(AB129&lt;=AA129,"End must follow start",IF(OR(Z129&lt;'Campaigns &amp; Budget'!$C$7,Z129&gt;'Campaigns &amp; Budget'!$D$7),"Outside campaign dates",IF(AND(AG129&lt;&gt;"",COUNTIFS('Tasks &amp; Gantt'!$A$7:$A$155,AG129,'Tasks &amp; Gantt'!$B$7:$B$155,X129)&lt;&gt;1),"Task not in campaign","")))))))</x:f>
      </x:c>
      <x:c r="AL129" t="str">
        <x:f>IF(OR(W129="",AH129="Cancelled",ISBLANK(Z129),ISBLANK(AA129)),"",COUNTIFS($X$7:$X$405,X129,$Z$7:$Z$405,Z129,$AA$7:$AA$405,"&lt;"&amp;AA129,$AH$7:$AH$405,"&lt;&gt;Cancelled")+COUNTIFS($X$7:$X$405,X129,$Z$7:$Z$405,Z129,$AA$7:$AA$405,AA129,$W$7:$W$405,"&lt;="&amp;W129,$AH$7:$AH$405,"&lt;&gt;Cancelled"))</x:f>
      </x:c>
      <x:c r="AM129" t="n">
        <x:f>IF(OR(W129="",X129&lt;&gt;$R$4),-1,IF(AL129="",-1,Z129*1000+AL129))</x:f>
        <x:v>-1</x:v>
      </x:c>
    </x:row>
    <x:row r="130" ht="24" customHeight="1">
      <x:c r="W130" s="65"/>
      <x:c r="X130" s="65"/>
      <x:c r="Y130" s="65"/>
      <x:c r="Z130" s="69"/>
      <x:c r="AA130" s="70"/>
      <x:c r="AB130" s="70"/>
      <x:c r="AC130" s="65"/>
      <x:c r="AD130" s="65"/>
      <x:c r="AE130" s="65"/>
      <x:c r="AF130" s="65"/>
      <x:c r="AG130" s="65"/>
      <x:c r="AH130" s="65"/>
      <x:c r="AI130" s="72" t="str">
        <x:f>IF(W130="","",'Campaigns &amp; Budget'!$E$7&amp;IF('Campaigns &amp; Budget'!$F$7="","","; "&amp;'Campaigns &amp; Budget'!$F$7))</x:f>
      </x:c>
      <x:c r="AJ130" s="72" t="str">
        <x:f>IF(W130="","",IF(COUNTIFS($W$7:$W$405,W130)&gt;1,"Duplicate activation ID",IF(X130&lt;&gt;'Campaigns &amp; Budget'!$A$7,"Unknown campaign",IF(OR(ISBLANK(Z130),ISBLANK(AA130),ISBLANK(AB130),AD130=""),"Missing date / time / PIC",IF(AB130&lt;=AA130,"End must follow start",IF(OR(Z130&lt;'Campaigns &amp; Budget'!$C$7,Z130&gt;'Campaigns &amp; Budget'!$D$7),"Outside campaign dates",IF(AND(AG130&lt;&gt;"",COUNTIFS('Tasks &amp; Gantt'!$A$7:$A$155,AG130,'Tasks &amp; Gantt'!$B$7:$B$155,X130)&lt;&gt;1),"Task not in campaign","")))))))</x:f>
      </x:c>
      <x:c r="AL130" t="str">
        <x:f>IF(OR(W130="",AH130="Cancelled",ISBLANK(Z130),ISBLANK(AA130)),"",COUNTIFS($X$7:$X$405,X130,$Z$7:$Z$405,Z130,$AA$7:$AA$405,"&lt;"&amp;AA130,$AH$7:$AH$405,"&lt;&gt;Cancelled")+COUNTIFS($X$7:$X$405,X130,$Z$7:$Z$405,Z130,$AA$7:$AA$405,AA130,$W$7:$W$405,"&lt;="&amp;W130,$AH$7:$AH$405,"&lt;&gt;Cancelled"))</x:f>
      </x:c>
      <x:c r="AM130" t="n">
        <x:f>IF(OR(W130="",X130&lt;&gt;$R$4),-1,IF(AL130="",-1,Z130*1000+AL130))</x:f>
        <x:v>-1</x:v>
      </x:c>
    </x:row>
    <x:row r="131" ht="24" customHeight="1">
      <x:c r="W131" s="65"/>
      <x:c r="X131" s="65"/>
      <x:c r="Y131" s="65"/>
      <x:c r="Z131" s="69"/>
      <x:c r="AA131" s="70"/>
      <x:c r="AB131" s="70"/>
      <x:c r="AC131" s="65"/>
      <x:c r="AD131" s="65"/>
      <x:c r="AE131" s="65"/>
      <x:c r="AF131" s="65"/>
      <x:c r="AG131" s="65"/>
      <x:c r="AH131" s="65"/>
      <x:c r="AI131" s="72" t="str">
        <x:f>IF(W131="","",'Campaigns &amp; Budget'!$E$7&amp;IF('Campaigns &amp; Budget'!$F$7="","","; "&amp;'Campaigns &amp; Budget'!$F$7))</x:f>
      </x:c>
      <x:c r="AJ131" s="72" t="str">
        <x:f>IF(W131="","",IF(COUNTIFS($W$7:$W$405,W131)&gt;1,"Duplicate activation ID",IF(X131&lt;&gt;'Campaigns &amp; Budget'!$A$7,"Unknown campaign",IF(OR(ISBLANK(Z131),ISBLANK(AA131),ISBLANK(AB131),AD131=""),"Missing date / time / PIC",IF(AB131&lt;=AA131,"End must follow start",IF(OR(Z131&lt;'Campaigns &amp; Budget'!$C$7,Z131&gt;'Campaigns &amp; Budget'!$D$7),"Outside campaign dates",IF(AND(AG131&lt;&gt;"",COUNTIFS('Tasks &amp; Gantt'!$A$7:$A$155,AG131,'Tasks &amp; Gantt'!$B$7:$B$155,X131)&lt;&gt;1),"Task not in campaign","")))))))</x:f>
      </x:c>
      <x:c r="AL131" t="str">
        <x:f>IF(OR(W131="",AH131="Cancelled",ISBLANK(Z131),ISBLANK(AA131)),"",COUNTIFS($X$7:$X$405,X131,$Z$7:$Z$405,Z131,$AA$7:$AA$405,"&lt;"&amp;AA131,$AH$7:$AH$405,"&lt;&gt;Cancelled")+COUNTIFS($X$7:$X$405,X131,$Z$7:$Z$405,Z131,$AA$7:$AA$405,AA131,$W$7:$W$405,"&lt;="&amp;W131,$AH$7:$AH$405,"&lt;&gt;Cancelled"))</x:f>
      </x:c>
      <x:c r="AM131" t="n">
        <x:f>IF(OR(W131="",X131&lt;&gt;$R$4),-1,IF(AL131="",-1,Z131*1000+AL131))</x:f>
        <x:v>-1</x:v>
      </x:c>
    </x:row>
    <x:row r="132" ht="24" customHeight="1">
      <x:c r="W132" s="65"/>
      <x:c r="X132" s="65"/>
      <x:c r="Y132" s="65"/>
      <x:c r="Z132" s="69"/>
      <x:c r="AA132" s="70"/>
      <x:c r="AB132" s="70"/>
      <x:c r="AC132" s="65"/>
      <x:c r="AD132" s="65"/>
      <x:c r="AE132" s="65"/>
      <x:c r="AF132" s="65"/>
      <x:c r="AG132" s="65"/>
      <x:c r="AH132" s="65"/>
      <x:c r="AI132" s="72" t="str">
        <x:f>IF(W132="","",'Campaigns &amp; Budget'!$E$7&amp;IF('Campaigns &amp; Budget'!$F$7="","","; "&amp;'Campaigns &amp; Budget'!$F$7))</x:f>
      </x:c>
      <x:c r="AJ132" s="72" t="str">
        <x:f>IF(W132="","",IF(COUNTIFS($W$7:$W$405,W132)&gt;1,"Duplicate activation ID",IF(X132&lt;&gt;'Campaigns &amp; Budget'!$A$7,"Unknown campaign",IF(OR(ISBLANK(Z132),ISBLANK(AA132),ISBLANK(AB132),AD132=""),"Missing date / time / PIC",IF(AB132&lt;=AA132,"End must follow start",IF(OR(Z132&lt;'Campaigns &amp; Budget'!$C$7,Z132&gt;'Campaigns &amp; Budget'!$D$7),"Outside campaign dates",IF(AND(AG132&lt;&gt;"",COUNTIFS('Tasks &amp; Gantt'!$A$7:$A$155,AG132,'Tasks &amp; Gantt'!$B$7:$B$155,X132)&lt;&gt;1),"Task not in campaign","")))))))</x:f>
      </x:c>
      <x:c r="AL132" t="str">
        <x:f>IF(OR(W132="",AH132="Cancelled",ISBLANK(Z132),ISBLANK(AA132)),"",COUNTIFS($X$7:$X$405,X132,$Z$7:$Z$405,Z132,$AA$7:$AA$405,"&lt;"&amp;AA132,$AH$7:$AH$405,"&lt;&gt;Cancelled")+COUNTIFS($X$7:$X$405,X132,$Z$7:$Z$405,Z132,$AA$7:$AA$405,AA132,$W$7:$W$405,"&lt;="&amp;W132,$AH$7:$AH$405,"&lt;&gt;Cancelled"))</x:f>
      </x:c>
      <x:c r="AM132" t="n">
        <x:f>IF(OR(W132="",X132&lt;&gt;$R$4),-1,IF(AL132="",-1,Z132*1000+AL132))</x:f>
        <x:v>-1</x:v>
      </x:c>
    </x:row>
    <x:row r="133" ht="24" customHeight="1">
      <x:c r="W133" s="65"/>
      <x:c r="X133" s="65"/>
      <x:c r="Y133" s="65"/>
      <x:c r="Z133" s="69"/>
      <x:c r="AA133" s="70"/>
      <x:c r="AB133" s="70"/>
      <x:c r="AC133" s="65"/>
      <x:c r="AD133" s="65"/>
      <x:c r="AE133" s="65"/>
      <x:c r="AF133" s="65"/>
      <x:c r="AG133" s="65"/>
      <x:c r="AH133" s="65"/>
      <x:c r="AI133" s="72" t="str">
        <x:f>IF(W133="","",'Campaigns &amp; Budget'!$E$7&amp;IF('Campaigns &amp; Budget'!$F$7="","","; "&amp;'Campaigns &amp; Budget'!$F$7))</x:f>
      </x:c>
      <x:c r="AJ133" s="72" t="str">
        <x:f>IF(W133="","",IF(COUNTIFS($W$7:$W$405,W133)&gt;1,"Duplicate activation ID",IF(X133&lt;&gt;'Campaigns &amp; Budget'!$A$7,"Unknown campaign",IF(OR(ISBLANK(Z133),ISBLANK(AA133),ISBLANK(AB133),AD133=""),"Missing date / time / PIC",IF(AB133&lt;=AA133,"End must follow start",IF(OR(Z133&lt;'Campaigns &amp; Budget'!$C$7,Z133&gt;'Campaigns &amp; Budget'!$D$7),"Outside campaign dates",IF(AND(AG133&lt;&gt;"",COUNTIFS('Tasks &amp; Gantt'!$A$7:$A$155,AG133,'Tasks &amp; Gantt'!$B$7:$B$155,X133)&lt;&gt;1),"Task not in campaign","")))))))</x:f>
      </x:c>
      <x:c r="AL133" t="str">
        <x:f>IF(OR(W133="",AH133="Cancelled",ISBLANK(Z133),ISBLANK(AA133)),"",COUNTIFS($X$7:$X$405,X133,$Z$7:$Z$405,Z133,$AA$7:$AA$405,"&lt;"&amp;AA133,$AH$7:$AH$405,"&lt;&gt;Cancelled")+COUNTIFS($X$7:$X$405,X133,$Z$7:$Z$405,Z133,$AA$7:$AA$405,AA133,$W$7:$W$405,"&lt;="&amp;W133,$AH$7:$AH$405,"&lt;&gt;Cancelled"))</x:f>
      </x:c>
      <x:c r="AM133" t="n">
        <x:f>IF(OR(W133="",X133&lt;&gt;$R$4),-1,IF(AL133="",-1,Z133*1000+AL133))</x:f>
        <x:v>-1</x:v>
      </x:c>
    </x:row>
    <x:row r="134" ht="24" customHeight="1">
      <x:c r="W134" s="65"/>
      <x:c r="X134" s="65"/>
      <x:c r="Y134" s="65"/>
      <x:c r="Z134" s="69"/>
      <x:c r="AA134" s="70"/>
      <x:c r="AB134" s="70"/>
      <x:c r="AC134" s="65"/>
      <x:c r="AD134" s="65"/>
      <x:c r="AE134" s="65"/>
      <x:c r="AF134" s="65"/>
      <x:c r="AG134" s="65"/>
      <x:c r="AH134" s="65"/>
      <x:c r="AI134" s="72" t="str">
        <x:f>IF(W134="","",'Campaigns &amp; Budget'!$E$7&amp;IF('Campaigns &amp; Budget'!$F$7="","","; "&amp;'Campaigns &amp; Budget'!$F$7))</x:f>
      </x:c>
      <x:c r="AJ134" s="72" t="str">
        <x:f>IF(W134="","",IF(COUNTIFS($W$7:$W$405,W134)&gt;1,"Duplicate activation ID",IF(X134&lt;&gt;'Campaigns &amp; Budget'!$A$7,"Unknown campaign",IF(OR(ISBLANK(Z134),ISBLANK(AA134),ISBLANK(AB134),AD134=""),"Missing date / time / PIC",IF(AB134&lt;=AA134,"End must follow start",IF(OR(Z134&lt;'Campaigns &amp; Budget'!$C$7,Z134&gt;'Campaigns &amp; Budget'!$D$7),"Outside campaign dates",IF(AND(AG134&lt;&gt;"",COUNTIFS('Tasks &amp; Gantt'!$A$7:$A$155,AG134,'Tasks &amp; Gantt'!$B$7:$B$155,X134)&lt;&gt;1),"Task not in campaign","")))))))</x:f>
      </x:c>
      <x:c r="AL134" t="str">
        <x:f>IF(OR(W134="",AH134="Cancelled",ISBLANK(Z134),ISBLANK(AA134)),"",COUNTIFS($X$7:$X$405,X134,$Z$7:$Z$405,Z134,$AA$7:$AA$405,"&lt;"&amp;AA134,$AH$7:$AH$405,"&lt;&gt;Cancelled")+COUNTIFS($X$7:$X$405,X134,$Z$7:$Z$405,Z134,$AA$7:$AA$405,AA134,$W$7:$W$405,"&lt;="&amp;W134,$AH$7:$AH$405,"&lt;&gt;Cancelled"))</x:f>
      </x:c>
      <x:c r="AM134" t="n">
        <x:f>IF(OR(W134="",X134&lt;&gt;$R$4),-1,IF(AL134="",-1,Z134*1000+AL134))</x:f>
        <x:v>-1</x:v>
      </x:c>
    </x:row>
    <x:row r="135" ht="24" customHeight="1">
      <x:c r="W135" s="65"/>
      <x:c r="X135" s="65"/>
      <x:c r="Y135" s="65"/>
      <x:c r="Z135" s="69"/>
      <x:c r="AA135" s="70"/>
      <x:c r="AB135" s="70"/>
      <x:c r="AC135" s="65"/>
      <x:c r="AD135" s="65"/>
      <x:c r="AE135" s="65"/>
      <x:c r="AF135" s="65"/>
      <x:c r="AG135" s="65"/>
      <x:c r="AH135" s="65"/>
      <x:c r="AI135" s="72" t="str">
        <x:f>IF(W135="","",'Campaigns &amp; Budget'!$E$7&amp;IF('Campaigns &amp; Budget'!$F$7="","","; "&amp;'Campaigns &amp; Budget'!$F$7))</x:f>
      </x:c>
      <x:c r="AJ135" s="72" t="str">
        <x:f>IF(W135="","",IF(COUNTIFS($W$7:$W$405,W135)&gt;1,"Duplicate activation ID",IF(X135&lt;&gt;'Campaigns &amp; Budget'!$A$7,"Unknown campaign",IF(OR(ISBLANK(Z135),ISBLANK(AA135),ISBLANK(AB135),AD135=""),"Missing date / time / PIC",IF(AB135&lt;=AA135,"End must follow start",IF(OR(Z135&lt;'Campaigns &amp; Budget'!$C$7,Z135&gt;'Campaigns &amp; Budget'!$D$7),"Outside campaign dates",IF(AND(AG135&lt;&gt;"",COUNTIFS('Tasks &amp; Gantt'!$A$7:$A$155,AG135,'Tasks &amp; Gantt'!$B$7:$B$155,X135)&lt;&gt;1),"Task not in campaign","")))))))</x:f>
      </x:c>
      <x:c r="AL135" t="str">
        <x:f>IF(OR(W135="",AH135="Cancelled",ISBLANK(Z135),ISBLANK(AA135)),"",COUNTIFS($X$7:$X$405,X135,$Z$7:$Z$405,Z135,$AA$7:$AA$405,"&lt;"&amp;AA135,$AH$7:$AH$405,"&lt;&gt;Cancelled")+COUNTIFS($X$7:$X$405,X135,$Z$7:$Z$405,Z135,$AA$7:$AA$405,AA135,$W$7:$W$405,"&lt;="&amp;W135,$AH$7:$AH$405,"&lt;&gt;Cancelled"))</x:f>
      </x:c>
      <x:c r="AM135" t="n">
        <x:f>IF(OR(W135="",X135&lt;&gt;$R$4),-1,IF(AL135="",-1,Z135*1000+AL135))</x:f>
        <x:v>-1</x:v>
      </x:c>
    </x:row>
    <x:row r="136" ht="24" customHeight="1">
      <x:c r="W136" s="65"/>
      <x:c r="X136" s="65"/>
      <x:c r="Y136" s="65"/>
      <x:c r="Z136" s="69"/>
      <x:c r="AA136" s="70"/>
      <x:c r="AB136" s="70"/>
      <x:c r="AC136" s="65"/>
      <x:c r="AD136" s="65"/>
      <x:c r="AE136" s="65"/>
      <x:c r="AF136" s="65"/>
      <x:c r="AG136" s="65"/>
      <x:c r="AH136" s="65"/>
      <x:c r="AI136" s="72" t="str">
        <x:f>IF(W136="","",'Campaigns &amp; Budget'!$E$7&amp;IF('Campaigns &amp; Budget'!$F$7="","","; "&amp;'Campaigns &amp; Budget'!$F$7))</x:f>
      </x:c>
      <x:c r="AJ136" s="72" t="str">
        <x:f>IF(W136="","",IF(COUNTIFS($W$7:$W$405,W136)&gt;1,"Duplicate activation ID",IF(X136&lt;&gt;'Campaigns &amp; Budget'!$A$7,"Unknown campaign",IF(OR(ISBLANK(Z136),ISBLANK(AA136),ISBLANK(AB136),AD136=""),"Missing date / time / PIC",IF(AB136&lt;=AA136,"End must follow start",IF(OR(Z136&lt;'Campaigns &amp; Budget'!$C$7,Z136&gt;'Campaigns &amp; Budget'!$D$7),"Outside campaign dates",IF(AND(AG136&lt;&gt;"",COUNTIFS('Tasks &amp; Gantt'!$A$7:$A$155,AG136,'Tasks &amp; Gantt'!$B$7:$B$155,X136)&lt;&gt;1),"Task not in campaign","")))))))</x:f>
      </x:c>
      <x:c r="AL136" t="str">
        <x:f>IF(OR(W136="",AH136="Cancelled",ISBLANK(Z136),ISBLANK(AA136)),"",COUNTIFS($X$7:$X$405,X136,$Z$7:$Z$405,Z136,$AA$7:$AA$405,"&lt;"&amp;AA136,$AH$7:$AH$405,"&lt;&gt;Cancelled")+COUNTIFS($X$7:$X$405,X136,$Z$7:$Z$405,Z136,$AA$7:$AA$405,AA136,$W$7:$W$405,"&lt;="&amp;W136,$AH$7:$AH$405,"&lt;&gt;Cancelled"))</x:f>
      </x:c>
      <x:c r="AM136" t="n">
        <x:f>IF(OR(W136="",X136&lt;&gt;$R$4),-1,IF(AL136="",-1,Z136*1000+AL136))</x:f>
        <x:v>-1</x:v>
      </x:c>
    </x:row>
    <x:row r="137" ht="24" customHeight="1">
      <x:c r="W137" s="65"/>
      <x:c r="X137" s="65"/>
      <x:c r="Y137" s="65"/>
      <x:c r="Z137" s="69"/>
      <x:c r="AA137" s="70"/>
      <x:c r="AB137" s="70"/>
      <x:c r="AC137" s="65"/>
      <x:c r="AD137" s="65"/>
      <x:c r="AE137" s="65"/>
      <x:c r="AF137" s="65"/>
      <x:c r="AG137" s="65"/>
      <x:c r="AH137" s="65"/>
      <x:c r="AI137" s="72" t="str">
        <x:f>IF(W137="","",'Campaigns &amp; Budget'!$E$7&amp;IF('Campaigns &amp; Budget'!$F$7="","","; "&amp;'Campaigns &amp; Budget'!$F$7))</x:f>
      </x:c>
      <x:c r="AJ137" s="72" t="str">
        <x:f>IF(W137="","",IF(COUNTIFS($W$7:$W$405,W137)&gt;1,"Duplicate activation ID",IF(X137&lt;&gt;'Campaigns &amp; Budget'!$A$7,"Unknown campaign",IF(OR(ISBLANK(Z137),ISBLANK(AA137),ISBLANK(AB137),AD137=""),"Missing date / time / PIC",IF(AB137&lt;=AA137,"End must follow start",IF(OR(Z137&lt;'Campaigns &amp; Budget'!$C$7,Z137&gt;'Campaigns &amp; Budget'!$D$7),"Outside campaign dates",IF(AND(AG137&lt;&gt;"",COUNTIFS('Tasks &amp; Gantt'!$A$7:$A$155,AG137,'Tasks &amp; Gantt'!$B$7:$B$155,X137)&lt;&gt;1),"Task not in campaign","")))))))</x:f>
      </x:c>
      <x:c r="AL137" t="str">
        <x:f>IF(OR(W137="",AH137="Cancelled",ISBLANK(Z137),ISBLANK(AA137)),"",COUNTIFS($X$7:$X$405,X137,$Z$7:$Z$405,Z137,$AA$7:$AA$405,"&lt;"&amp;AA137,$AH$7:$AH$405,"&lt;&gt;Cancelled")+COUNTIFS($X$7:$X$405,X137,$Z$7:$Z$405,Z137,$AA$7:$AA$405,AA137,$W$7:$W$405,"&lt;="&amp;W137,$AH$7:$AH$405,"&lt;&gt;Cancelled"))</x:f>
      </x:c>
      <x:c r="AM137" t="n">
        <x:f>IF(OR(W137="",X137&lt;&gt;$R$4),-1,IF(AL137="",-1,Z137*1000+AL137))</x:f>
        <x:v>-1</x:v>
      </x:c>
    </x:row>
    <x:row r="138" ht="24" customHeight="1">
      <x:c r="W138" s="65"/>
      <x:c r="X138" s="65"/>
      <x:c r="Y138" s="65"/>
      <x:c r="Z138" s="69"/>
      <x:c r="AA138" s="70"/>
      <x:c r="AB138" s="70"/>
      <x:c r="AC138" s="65"/>
      <x:c r="AD138" s="65"/>
      <x:c r="AE138" s="65"/>
      <x:c r="AF138" s="65"/>
      <x:c r="AG138" s="65"/>
      <x:c r="AH138" s="65"/>
      <x:c r="AI138" s="72" t="str">
        <x:f>IF(W138="","",'Campaigns &amp; Budget'!$E$7&amp;IF('Campaigns &amp; Budget'!$F$7="","","; "&amp;'Campaigns &amp; Budget'!$F$7))</x:f>
      </x:c>
      <x:c r="AJ138" s="72" t="str">
        <x:f>IF(W138="","",IF(COUNTIFS($W$7:$W$405,W138)&gt;1,"Duplicate activation ID",IF(X138&lt;&gt;'Campaigns &amp; Budget'!$A$7,"Unknown campaign",IF(OR(ISBLANK(Z138),ISBLANK(AA138),ISBLANK(AB138),AD138=""),"Missing date / time / PIC",IF(AB138&lt;=AA138,"End must follow start",IF(OR(Z138&lt;'Campaigns &amp; Budget'!$C$7,Z138&gt;'Campaigns &amp; Budget'!$D$7),"Outside campaign dates",IF(AND(AG138&lt;&gt;"",COUNTIFS('Tasks &amp; Gantt'!$A$7:$A$155,AG138,'Tasks &amp; Gantt'!$B$7:$B$155,X138)&lt;&gt;1),"Task not in campaign","")))))))</x:f>
      </x:c>
      <x:c r="AL138" t="str">
        <x:f>IF(OR(W138="",AH138="Cancelled",ISBLANK(Z138),ISBLANK(AA138)),"",COUNTIFS($X$7:$X$405,X138,$Z$7:$Z$405,Z138,$AA$7:$AA$405,"&lt;"&amp;AA138,$AH$7:$AH$405,"&lt;&gt;Cancelled")+COUNTIFS($X$7:$X$405,X138,$Z$7:$Z$405,Z138,$AA$7:$AA$405,AA138,$W$7:$W$405,"&lt;="&amp;W138,$AH$7:$AH$405,"&lt;&gt;Cancelled"))</x:f>
      </x:c>
      <x:c r="AM138" t="n">
        <x:f>IF(OR(W138="",X138&lt;&gt;$R$4),-1,IF(AL138="",-1,Z138*1000+AL138))</x:f>
        <x:v>-1</x:v>
      </x:c>
    </x:row>
    <x:row r="139" ht="24" customHeight="1">
      <x:c r="W139" s="65"/>
      <x:c r="X139" s="65"/>
      <x:c r="Y139" s="65"/>
      <x:c r="Z139" s="69"/>
      <x:c r="AA139" s="70"/>
      <x:c r="AB139" s="70"/>
      <x:c r="AC139" s="65"/>
      <x:c r="AD139" s="65"/>
      <x:c r="AE139" s="65"/>
      <x:c r="AF139" s="65"/>
      <x:c r="AG139" s="65"/>
      <x:c r="AH139" s="65"/>
      <x:c r="AI139" s="72" t="str">
        <x:f>IF(W139="","",'Campaigns &amp; Budget'!$E$7&amp;IF('Campaigns &amp; Budget'!$F$7="","","; "&amp;'Campaigns &amp; Budget'!$F$7))</x:f>
      </x:c>
      <x:c r="AJ139" s="72" t="str">
        <x:f>IF(W139="","",IF(COUNTIFS($W$7:$W$405,W139)&gt;1,"Duplicate activation ID",IF(X139&lt;&gt;'Campaigns &amp; Budget'!$A$7,"Unknown campaign",IF(OR(ISBLANK(Z139),ISBLANK(AA139),ISBLANK(AB139),AD139=""),"Missing date / time / PIC",IF(AB139&lt;=AA139,"End must follow start",IF(OR(Z139&lt;'Campaigns &amp; Budget'!$C$7,Z139&gt;'Campaigns &amp; Budget'!$D$7),"Outside campaign dates",IF(AND(AG139&lt;&gt;"",COUNTIFS('Tasks &amp; Gantt'!$A$7:$A$155,AG139,'Tasks &amp; Gantt'!$B$7:$B$155,X139)&lt;&gt;1),"Task not in campaign","")))))))</x:f>
      </x:c>
      <x:c r="AL139" t="str">
        <x:f>IF(OR(W139="",AH139="Cancelled",ISBLANK(Z139),ISBLANK(AA139)),"",COUNTIFS($X$7:$X$405,X139,$Z$7:$Z$405,Z139,$AA$7:$AA$405,"&lt;"&amp;AA139,$AH$7:$AH$405,"&lt;&gt;Cancelled")+COUNTIFS($X$7:$X$405,X139,$Z$7:$Z$405,Z139,$AA$7:$AA$405,AA139,$W$7:$W$405,"&lt;="&amp;W139,$AH$7:$AH$405,"&lt;&gt;Cancelled"))</x:f>
      </x:c>
      <x:c r="AM139" t="n">
        <x:f>IF(OR(W139="",X139&lt;&gt;$R$4),-1,IF(AL139="",-1,Z139*1000+AL139))</x:f>
        <x:v>-1</x:v>
      </x:c>
    </x:row>
    <x:row r="140" ht="24" customHeight="1">
      <x:c r="W140" s="65"/>
      <x:c r="X140" s="65"/>
      <x:c r="Y140" s="65"/>
      <x:c r="Z140" s="69"/>
      <x:c r="AA140" s="70"/>
      <x:c r="AB140" s="70"/>
      <x:c r="AC140" s="65"/>
      <x:c r="AD140" s="65"/>
      <x:c r="AE140" s="65"/>
      <x:c r="AF140" s="65"/>
      <x:c r="AG140" s="65"/>
      <x:c r="AH140" s="65"/>
      <x:c r="AI140" s="72" t="str">
        <x:f>IF(W140="","",'Campaigns &amp; Budget'!$E$7&amp;IF('Campaigns &amp; Budget'!$F$7="","","; "&amp;'Campaigns &amp; Budget'!$F$7))</x:f>
      </x:c>
      <x:c r="AJ140" s="72" t="str">
        <x:f>IF(W140="","",IF(COUNTIFS($W$7:$W$405,W140)&gt;1,"Duplicate activation ID",IF(X140&lt;&gt;'Campaigns &amp; Budget'!$A$7,"Unknown campaign",IF(OR(ISBLANK(Z140),ISBLANK(AA140),ISBLANK(AB140),AD140=""),"Missing date / time / PIC",IF(AB140&lt;=AA140,"End must follow start",IF(OR(Z140&lt;'Campaigns &amp; Budget'!$C$7,Z140&gt;'Campaigns &amp; Budget'!$D$7),"Outside campaign dates",IF(AND(AG140&lt;&gt;"",COUNTIFS('Tasks &amp; Gantt'!$A$7:$A$155,AG140,'Tasks &amp; Gantt'!$B$7:$B$155,X140)&lt;&gt;1),"Task not in campaign","")))))))</x:f>
      </x:c>
      <x:c r="AL140" t="str">
        <x:f>IF(OR(W140="",AH140="Cancelled",ISBLANK(Z140),ISBLANK(AA140)),"",COUNTIFS($X$7:$X$405,X140,$Z$7:$Z$405,Z140,$AA$7:$AA$405,"&lt;"&amp;AA140,$AH$7:$AH$405,"&lt;&gt;Cancelled")+COUNTIFS($X$7:$X$405,X140,$Z$7:$Z$405,Z140,$AA$7:$AA$405,AA140,$W$7:$W$405,"&lt;="&amp;W140,$AH$7:$AH$405,"&lt;&gt;Cancelled"))</x:f>
      </x:c>
      <x:c r="AM140" t="n">
        <x:f>IF(OR(W140="",X140&lt;&gt;$R$4),-1,IF(AL140="",-1,Z140*1000+AL140))</x:f>
        <x:v>-1</x:v>
      </x:c>
    </x:row>
    <x:row r="141" ht="24" customHeight="1">
      <x:c r="W141" s="65"/>
      <x:c r="X141" s="65"/>
      <x:c r="Y141" s="65"/>
      <x:c r="Z141" s="69"/>
      <x:c r="AA141" s="70"/>
      <x:c r="AB141" s="70"/>
      <x:c r="AC141" s="65"/>
      <x:c r="AD141" s="65"/>
      <x:c r="AE141" s="65"/>
      <x:c r="AF141" s="65"/>
      <x:c r="AG141" s="65"/>
      <x:c r="AH141" s="65"/>
      <x:c r="AI141" s="72" t="str">
        <x:f>IF(W141="","",'Campaigns &amp; Budget'!$E$7&amp;IF('Campaigns &amp; Budget'!$F$7="","","; "&amp;'Campaigns &amp; Budget'!$F$7))</x:f>
      </x:c>
      <x:c r="AJ141" s="72" t="str">
        <x:f>IF(W141="","",IF(COUNTIFS($W$7:$W$405,W141)&gt;1,"Duplicate activation ID",IF(X141&lt;&gt;'Campaigns &amp; Budget'!$A$7,"Unknown campaign",IF(OR(ISBLANK(Z141),ISBLANK(AA141),ISBLANK(AB141),AD141=""),"Missing date / time / PIC",IF(AB141&lt;=AA141,"End must follow start",IF(OR(Z141&lt;'Campaigns &amp; Budget'!$C$7,Z141&gt;'Campaigns &amp; Budget'!$D$7),"Outside campaign dates",IF(AND(AG141&lt;&gt;"",COUNTIFS('Tasks &amp; Gantt'!$A$7:$A$155,AG141,'Tasks &amp; Gantt'!$B$7:$B$155,X141)&lt;&gt;1),"Task not in campaign","")))))))</x:f>
      </x:c>
      <x:c r="AL141" t="str">
        <x:f>IF(OR(W141="",AH141="Cancelled",ISBLANK(Z141),ISBLANK(AA141)),"",COUNTIFS($X$7:$X$405,X141,$Z$7:$Z$405,Z141,$AA$7:$AA$405,"&lt;"&amp;AA141,$AH$7:$AH$405,"&lt;&gt;Cancelled")+COUNTIFS($X$7:$X$405,X141,$Z$7:$Z$405,Z141,$AA$7:$AA$405,AA141,$W$7:$W$405,"&lt;="&amp;W141,$AH$7:$AH$405,"&lt;&gt;Cancelled"))</x:f>
      </x:c>
      <x:c r="AM141" t="n">
        <x:f>IF(OR(W141="",X141&lt;&gt;$R$4),-1,IF(AL141="",-1,Z141*1000+AL141))</x:f>
        <x:v>-1</x:v>
      </x:c>
    </x:row>
    <x:row r="142" ht="24" customHeight="1">
      <x:c r="W142" s="65"/>
      <x:c r="X142" s="65"/>
      <x:c r="Y142" s="65"/>
      <x:c r="Z142" s="69"/>
      <x:c r="AA142" s="70"/>
      <x:c r="AB142" s="70"/>
      <x:c r="AC142" s="65"/>
      <x:c r="AD142" s="65"/>
      <x:c r="AE142" s="65"/>
      <x:c r="AF142" s="65"/>
      <x:c r="AG142" s="65"/>
      <x:c r="AH142" s="65"/>
      <x:c r="AI142" s="72" t="str">
        <x:f>IF(W142="","",'Campaigns &amp; Budget'!$E$7&amp;IF('Campaigns &amp; Budget'!$F$7="","","; "&amp;'Campaigns &amp; Budget'!$F$7))</x:f>
      </x:c>
      <x:c r="AJ142" s="72" t="str">
        <x:f>IF(W142="","",IF(COUNTIFS($W$7:$W$405,W142)&gt;1,"Duplicate activation ID",IF(X142&lt;&gt;'Campaigns &amp; Budget'!$A$7,"Unknown campaign",IF(OR(ISBLANK(Z142),ISBLANK(AA142),ISBLANK(AB142),AD142=""),"Missing date / time / PIC",IF(AB142&lt;=AA142,"End must follow start",IF(OR(Z142&lt;'Campaigns &amp; Budget'!$C$7,Z142&gt;'Campaigns &amp; Budget'!$D$7),"Outside campaign dates",IF(AND(AG142&lt;&gt;"",COUNTIFS('Tasks &amp; Gantt'!$A$7:$A$155,AG142,'Tasks &amp; Gantt'!$B$7:$B$155,X142)&lt;&gt;1),"Task not in campaign","")))))))</x:f>
      </x:c>
      <x:c r="AL142" t="str">
        <x:f>IF(OR(W142="",AH142="Cancelled",ISBLANK(Z142),ISBLANK(AA142)),"",COUNTIFS($X$7:$X$405,X142,$Z$7:$Z$405,Z142,$AA$7:$AA$405,"&lt;"&amp;AA142,$AH$7:$AH$405,"&lt;&gt;Cancelled")+COUNTIFS($X$7:$X$405,X142,$Z$7:$Z$405,Z142,$AA$7:$AA$405,AA142,$W$7:$W$405,"&lt;="&amp;W142,$AH$7:$AH$405,"&lt;&gt;Cancelled"))</x:f>
      </x:c>
      <x:c r="AM142" t="n">
        <x:f>IF(OR(W142="",X142&lt;&gt;$R$4),-1,IF(AL142="",-1,Z142*1000+AL142))</x:f>
        <x:v>-1</x:v>
      </x:c>
    </x:row>
    <x:row r="143" ht="24" customHeight="1">
      <x:c r="W143" s="65"/>
      <x:c r="X143" s="65"/>
      <x:c r="Y143" s="65"/>
      <x:c r="Z143" s="69"/>
      <x:c r="AA143" s="70"/>
      <x:c r="AB143" s="70"/>
      <x:c r="AC143" s="65"/>
      <x:c r="AD143" s="65"/>
      <x:c r="AE143" s="65"/>
      <x:c r="AF143" s="65"/>
      <x:c r="AG143" s="65"/>
      <x:c r="AH143" s="65"/>
      <x:c r="AI143" s="72" t="str">
        <x:f>IF(W143="","",'Campaigns &amp; Budget'!$E$7&amp;IF('Campaigns &amp; Budget'!$F$7="","","; "&amp;'Campaigns &amp; Budget'!$F$7))</x:f>
      </x:c>
      <x:c r="AJ143" s="72" t="str">
        <x:f>IF(W143="","",IF(COUNTIFS($W$7:$W$405,W143)&gt;1,"Duplicate activation ID",IF(X143&lt;&gt;'Campaigns &amp; Budget'!$A$7,"Unknown campaign",IF(OR(ISBLANK(Z143),ISBLANK(AA143),ISBLANK(AB143),AD143=""),"Missing date / time / PIC",IF(AB143&lt;=AA143,"End must follow start",IF(OR(Z143&lt;'Campaigns &amp; Budget'!$C$7,Z143&gt;'Campaigns &amp; Budget'!$D$7),"Outside campaign dates",IF(AND(AG143&lt;&gt;"",COUNTIFS('Tasks &amp; Gantt'!$A$7:$A$155,AG143,'Tasks &amp; Gantt'!$B$7:$B$155,X143)&lt;&gt;1),"Task not in campaign","")))))))</x:f>
      </x:c>
      <x:c r="AL143" t="str">
        <x:f>IF(OR(W143="",AH143="Cancelled",ISBLANK(Z143),ISBLANK(AA143)),"",COUNTIFS($X$7:$X$405,X143,$Z$7:$Z$405,Z143,$AA$7:$AA$405,"&lt;"&amp;AA143,$AH$7:$AH$405,"&lt;&gt;Cancelled")+COUNTIFS($X$7:$X$405,X143,$Z$7:$Z$405,Z143,$AA$7:$AA$405,AA143,$W$7:$W$405,"&lt;="&amp;W143,$AH$7:$AH$405,"&lt;&gt;Cancelled"))</x:f>
      </x:c>
      <x:c r="AM143" t="n">
        <x:f>IF(OR(W143="",X143&lt;&gt;$R$4),-1,IF(AL143="",-1,Z143*1000+AL143))</x:f>
        <x:v>-1</x:v>
      </x:c>
    </x:row>
    <x:row r="144" ht="24" customHeight="1">
      <x:c r="W144" s="65"/>
      <x:c r="X144" s="65"/>
      <x:c r="Y144" s="65"/>
      <x:c r="Z144" s="69"/>
      <x:c r="AA144" s="70"/>
      <x:c r="AB144" s="70"/>
      <x:c r="AC144" s="65"/>
      <x:c r="AD144" s="65"/>
      <x:c r="AE144" s="65"/>
      <x:c r="AF144" s="65"/>
      <x:c r="AG144" s="65"/>
      <x:c r="AH144" s="65"/>
      <x:c r="AI144" s="72" t="str">
        <x:f>IF(W144="","",'Campaigns &amp; Budget'!$E$7&amp;IF('Campaigns &amp; Budget'!$F$7="","","; "&amp;'Campaigns &amp; Budget'!$F$7))</x:f>
      </x:c>
      <x:c r="AJ144" s="72" t="str">
        <x:f>IF(W144="","",IF(COUNTIFS($W$7:$W$405,W144)&gt;1,"Duplicate activation ID",IF(X144&lt;&gt;'Campaigns &amp; Budget'!$A$7,"Unknown campaign",IF(OR(ISBLANK(Z144),ISBLANK(AA144),ISBLANK(AB144),AD144=""),"Missing date / time / PIC",IF(AB144&lt;=AA144,"End must follow start",IF(OR(Z144&lt;'Campaigns &amp; Budget'!$C$7,Z144&gt;'Campaigns &amp; Budget'!$D$7),"Outside campaign dates",IF(AND(AG144&lt;&gt;"",COUNTIFS('Tasks &amp; Gantt'!$A$7:$A$155,AG144,'Tasks &amp; Gantt'!$B$7:$B$155,X144)&lt;&gt;1),"Task not in campaign","")))))))</x:f>
      </x:c>
      <x:c r="AL144" t="str">
        <x:f>IF(OR(W144="",AH144="Cancelled",ISBLANK(Z144),ISBLANK(AA144)),"",COUNTIFS($X$7:$X$405,X144,$Z$7:$Z$405,Z144,$AA$7:$AA$405,"&lt;"&amp;AA144,$AH$7:$AH$405,"&lt;&gt;Cancelled")+COUNTIFS($X$7:$X$405,X144,$Z$7:$Z$405,Z144,$AA$7:$AA$405,AA144,$W$7:$W$405,"&lt;="&amp;W144,$AH$7:$AH$405,"&lt;&gt;Cancelled"))</x:f>
      </x:c>
      <x:c r="AM144" t="n">
        <x:f>IF(OR(W144="",X144&lt;&gt;$R$4),-1,IF(AL144="",-1,Z144*1000+AL144))</x:f>
        <x:v>-1</x:v>
      </x:c>
    </x:row>
    <x:row r="145" ht="24" customHeight="1">
      <x:c r="W145" s="65"/>
      <x:c r="X145" s="65"/>
      <x:c r="Y145" s="65"/>
      <x:c r="Z145" s="69"/>
      <x:c r="AA145" s="70"/>
      <x:c r="AB145" s="70"/>
      <x:c r="AC145" s="65"/>
      <x:c r="AD145" s="65"/>
      <x:c r="AE145" s="65"/>
      <x:c r="AF145" s="65"/>
      <x:c r="AG145" s="65"/>
      <x:c r="AH145" s="65"/>
      <x:c r="AI145" s="72" t="str">
        <x:f>IF(W145="","",'Campaigns &amp; Budget'!$E$7&amp;IF('Campaigns &amp; Budget'!$F$7="","","; "&amp;'Campaigns &amp; Budget'!$F$7))</x:f>
      </x:c>
      <x:c r="AJ145" s="72" t="str">
        <x:f>IF(W145="","",IF(COUNTIFS($W$7:$W$405,W145)&gt;1,"Duplicate activation ID",IF(X145&lt;&gt;'Campaigns &amp; Budget'!$A$7,"Unknown campaign",IF(OR(ISBLANK(Z145),ISBLANK(AA145),ISBLANK(AB145),AD145=""),"Missing date / time / PIC",IF(AB145&lt;=AA145,"End must follow start",IF(OR(Z145&lt;'Campaigns &amp; Budget'!$C$7,Z145&gt;'Campaigns &amp; Budget'!$D$7),"Outside campaign dates",IF(AND(AG145&lt;&gt;"",COUNTIFS('Tasks &amp; Gantt'!$A$7:$A$155,AG145,'Tasks &amp; Gantt'!$B$7:$B$155,X145)&lt;&gt;1),"Task not in campaign","")))))))</x:f>
      </x:c>
      <x:c r="AL145" t="str">
        <x:f>IF(OR(W145="",AH145="Cancelled",ISBLANK(Z145),ISBLANK(AA145)),"",COUNTIFS($X$7:$X$405,X145,$Z$7:$Z$405,Z145,$AA$7:$AA$405,"&lt;"&amp;AA145,$AH$7:$AH$405,"&lt;&gt;Cancelled")+COUNTIFS($X$7:$X$405,X145,$Z$7:$Z$405,Z145,$AA$7:$AA$405,AA145,$W$7:$W$405,"&lt;="&amp;W145,$AH$7:$AH$405,"&lt;&gt;Cancelled"))</x:f>
      </x:c>
      <x:c r="AM145" t="n">
        <x:f>IF(OR(W145="",X145&lt;&gt;$R$4),-1,IF(AL145="",-1,Z145*1000+AL145))</x:f>
        <x:v>-1</x:v>
      </x:c>
    </x:row>
    <x:row r="146" ht="24" customHeight="1">
      <x:c r="W146" s="65"/>
      <x:c r="X146" s="65"/>
      <x:c r="Y146" s="65"/>
      <x:c r="Z146" s="69"/>
      <x:c r="AA146" s="70"/>
      <x:c r="AB146" s="70"/>
      <x:c r="AC146" s="65"/>
      <x:c r="AD146" s="65"/>
      <x:c r="AE146" s="65"/>
      <x:c r="AF146" s="65"/>
      <x:c r="AG146" s="65"/>
      <x:c r="AH146" s="65"/>
      <x:c r="AI146" s="72" t="str">
        <x:f>IF(W146="","",'Campaigns &amp; Budget'!$E$7&amp;IF('Campaigns &amp; Budget'!$F$7="","","; "&amp;'Campaigns &amp; Budget'!$F$7))</x:f>
      </x:c>
      <x:c r="AJ146" s="72" t="str">
        <x:f>IF(W146="","",IF(COUNTIFS($W$7:$W$405,W146)&gt;1,"Duplicate activation ID",IF(X146&lt;&gt;'Campaigns &amp; Budget'!$A$7,"Unknown campaign",IF(OR(ISBLANK(Z146),ISBLANK(AA146),ISBLANK(AB146),AD146=""),"Missing date / time / PIC",IF(AB146&lt;=AA146,"End must follow start",IF(OR(Z146&lt;'Campaigns &amp; Budget'!$C$7,Z146&gt;'Campaigns &amp; Budget'!$D$7),"Outside campaign dates",IF(AND(AG146&lt;&gt;"",COUNTIFS('Tasks &amp; Gantt'!$A$7:$A$155,AG146,'Tasks &amp; Gantt'!$B$7:$B$155,X146)&lt;&gt;1),"Task not in campaign","")))))))</x:f>
      </x:c>
      <x:c r="AL146" t="str">
        <x:f>IF(OR(W146="",AH146="Cancelled",ISBLANK(Z146),ISBLANK(AA146)),"",COUNTIFS($X$7:$X$405,X146,$Z$7:$Z$405,Z146,$AA$7:$AA$405,"&lt;"&amp;AA146,$AH$7:$AH$405,"&lt;&gt;Cancelled")+COUNTIFS($X$7:$X$405,X146,$Z$7:$Z$405,Z146,$AA$7:$AA$405,AA146,$W$7:$W$405,"&lt;="&amp;W146,$AH$7:$AH$405,"&lt;&gt;Cancelled"))</x:f>
      </x:c>
      <x:c r="AM146" t="n">
        <x:f>IF(OR(W146="",X146&lt;&gt;$R$4),-1,IF(AL146="",-1,Z146*1000+AL146))</x:f>
        <x:v>-1</x:v>
      </x:c>
    </x:row>
    <x:row r="147" ht="24" customHeight="1">
      <x:c r="W147" s="65"/>
      <x:c r="X147" s="65"/>
      <x:c r="Y147" s="65"/>
      <x:c r="Z147" s="69"/>
      <x:c r="AA147" s="70"/>
      <x:c r="AB147" s="70"/>
      <x:c r="AC147" s="65"/>
      <x:c r="AD147" s="65"/>
      <x:c r="AE147" s="65"/>
      <x:c r="AF147" s="65"/>
      <x:c r="AG147" s="65"/>
      <x:c r="AH147" s="65"/>
      <x:c r="AI147" s="72" t="str">
        <x:f>IF(W147="","",'Campaigns &amp; Budget'!$E$7&amp;IF('Campaigns &amp; Budget'!$F$7="","","; "&amp;'Campaigns &amp; Budget'!$F$7))</x:f>
      </x:c>
      <x:c r="AJ147" s="72" t="str">
        <x:f>IF(W147="","",IF(COUNTIFS($W$7:$W$405,W147)&gt;1,"Duplicate activation ID",IF(X147&lt;&gt;'Campaigns &amp; Budget'!$A$7,"Unknown campaign",IF(OR(ISBLANK(Z147),ISBLANK(AA147),ISBLANK(AB147),AD147=""),"Missing date / time / PIC",IF(AB147&lt;=AA147,"End must follow start",IF(OR(Z147&lt;'Campaigns &amp; Budget'!$C$7,Z147&gt;'Campaigns &amp; Budget'!$D$7),"Outside campaign dates",IF(AND(AG147&lt;&gt;"",COUNTIFS('Tasks &amp; Gantt'!$A$7:$A$155,AG147,'Tasks &amp; Gantt'!$B$7:$B$155,X147)&lt;&gt;1),"Task not in campaign","")))))))</x:f>
      </x:c>
      <x:c r="AL147" t="str">
        <x:f>IF(OR(W147="",AH147="Cancelled",ISBLANK(Z147),ISBLANK(AA147)),"",COUNTIFS($X$7:$X$405,X147,$Z$7:$Z$405,Z147,$AA$7:$AA$405,"&lt;"&amp;AA147,$AH$7:$AH$405,"&lt;&gt;Cancelled")+COUNTIFS($X$7:$X$405,X147,$Z$7:$Z$405,Z147,$AA$7:$AA$405,AA147,$W$7:$W$405,"&lt;="&amp;W147,$AH$7:$AH$405,"&lt;&gt;Cancelled"))</x:f>
      </x:c>
      <x:c r="AM147" t="n">
        <x:f>IF(OR(W147="",X147&lt;&gt;$R$4),-1,IF(AL147="",-1,Z147*1000+AL147))</x:f>
        <x:v>-1</x:v>
      </x:c>
    </x:row>
    <x:row r="148" ht="24" customHeight="1">
      <x:c r="W148" s="65"/>
      <x:c r="X148" s="65"/>
      <x:c r="Y148" s="65"/>
      <x:c r="Z148" s="69"/>
      <x:c r="AA148" s="70"/>
      <x:c r="AB148" s="70"/>
      <x:c r="AC148" s="65"/>
      <x:c r="AD148" s="65"/>
      <x:c r="AE148" s="65"/>
      <x:c r="AF148" s="65"/>
      <x:c r="AG148" s="65"/>
      <x:c r="AH148" s="65"/>
      <x:c r="AI148" s="72" t="str">
        <x:f>IF(W148="","",'Campaigns &amp; Budget'!$E$7&amp;IF('Campaigns &amp; Budget'!$F$7="","","; "&amp;'Campaigns &amp; Budget'!$F$7))</x:f>
      </x:c>
      <x:c r="AJ148" s="72" t="str">
        <x:f>IF(W148="","",IF(COUNTIFS($W$7:$W$405,W148)&gt;1,"Duplicate activation ID",IF(X148&lt;&gt;'Campaigns &amp; Budget'!$A$7,"Unknown campaign",IF(OR(ISBLANK(Z148),ISBLANK(AA148),ISBLANK(AB148),AD148=""),"Missing date / time / PIC",IF(AB148&lt;=AA148,"End must follow start",IF(OR(Z148&lt;'Campaigns &amp; Budget'!$C$7,Z148&gt;'Campaigns &amp; Budget'!$D$7),"Outside campaign dates",IF(AND(AG148&lt;&gt;"",COUNTIFS('Tasks &amp; Gantt'!$A$7:$A$155,AG148,'Tasks &amp; Gantt'!$B$7:$B$155,X148)&lt;&gt;1),"Task not in campaign","")))))))</x:f>
      </x:c>
      <x:c r="AL148" t="str">
        <x:f>IF(OR(W148="",AH148="Cancelled",ISBLANK(Z148),ISBLANK(AA148)),"",COUNTIFS($X$7:$X$405,X148,$Z$7:$Z$405,Z148,$AA$7:$AA$405,"&lt;"&amp;AA148,$AH$7:$AH$405,"&lt;&gt;Cancelled")+COUNTIFS($X$7:$X$405,X148,$Z$7:$Z$405,Z148,$AA$7:$AA$405,AA148,$W$7:$W$405,"&lt;="&amp;W148,$AH$7:$AH$405,"&lt;&gt;Cancelled"))</x:f>
      </x:c>
      <x:c r="AM148" t="n">
        <x:f>IF(OR(W148="",X148&lt;&gt;$R$4),-1,IF(AL148="",-1,Z148*1000+AL148))</x:f>
        <x:v>-1</x:v>
      </x:c>
    </x:row>
    <x:row r="149" ht="24" customHeight="1">
      <x:c r="W149" s="65"/>
      <x:c r="X149" s="65"/>
      <x:c r="Y149" s="65"/>
      <x:c r="Z149" s="69"/>
      <x:c r="AA149" s="70"/>
      <x:c r="AB149" s="70"/>
      <x:c r="AC149" s="65"/>
      <x:c r="AD149" s="65"/>
      <x:c r="AE149" s="65"/>
      <x:c r="AF149" s="65"/>
      <x:c r="AG149" s="65"/>
      <x:c r="AH149" s="65"/>
      <x:c r="AI149" s="72" t="str">
        <x:f>IF(W149="","",'Campaigns &amp; Budget'!$E$7&amp;IF('Campaigns &amp; Budget'!$F$7="","","; "&amp;'Campaigns &amp; Budget'!$F$7))</x:f>
      </x:c>
      <x:c r="AJ149" s="72" t="str">
        <x:f>IF(W149="","",IF(COUNTIFS($W$7:$W$405,W149)&gt;1,"Duplicate activation ID",IF(X149&lt;&gt;'Campaigns &amp; Budget'!$A$7,"Unknown campaign",IF(OR(ISBLANK(Z149),ISBLANK(AA149),ISBLANK(AB149),AD149=""),"Missing date / time / PIC",IF(AB149&lt;=AA149,"End must follow start",IF(OR(Z149&lt;'Campaigns &amp; Budget'!$C$7,Z149&gt;'Campaigns &amp; Budget'!$D$7),"Outside campaign dates",IF(AND(AG149&lt;&gt;"",COUNTIFS('Tasks &amp; Gantt'!$A$7:$A$155,AG149,'Tasks &amp; Gantt'!$B$7:$B$155,X149)&lt;&gt;1),"Task not in campaign","")))))))</x:f>
      </x:c>
      <x:c r="AL149" t="str">
        <x:f>IF(OR(W149="",AH149="Cancelled",ISBLANK(Z149),ISBLANK(AA149)),"",COUNTIFS($X$7:$X$405,X149,$Z$7:$Z$405,Z149,$AA$7:$AA$405,"&lt;"&amp;AA149,$AH$7:$AH$405,"&lt;&gt;Cancelled")+COUNTIFS($X$7:$X$405,X149,$Z$7:$Z$405,Z149,$AA$7:$AA$405,AA149,$W$7:$W$405,"&lt;="&amp;W149,$AH$7:$AH$405,"&lt;&gt;Cancelled"))</x:f>
      </x:c>
      <x:c r="AM149" t="n">
        <x:f>IF(OR(W149="",X149&lt;&gt;$R$4),-1,IF(AL149="",-1,Z149*1000+AL149))</x:f>
        <x:v>-1</x:v>
      </x:c>
    </x:row>
    <x:row r="150" ht="24" customHeight="1">
      <x:c r="W150" s="65"/>
      <x:c r="X150" s="65"/>
      <x:c r="Y150" s="65"/>
      <x:c r="Z150" s="69"/>
      <x:c r="AA150" s="70"/>
      <x:c r="AB150" s="70"/>
      <x:c r="AC150" s="65"/>
      <x:c r="AD150" s="65"/>
      <x:c r="AE150" s="65"/>
      <x:c r="AF150" s="65"/>
      <x:c r="AG150" s="65"/>
      <x:c r="AH150" s="65"/>
      <x:c r="AI150" s="72" t="str">
        <x:f>IF(W150="","",'Campaigns &amp; Budget'!$E$7&amp;IF('Campaigns &amp; Budget'!$F$7="","","; "&amp;'Campaigns &amp; Budget'!$F$7))</x:f>
      </x:c>
      <x:c r="AJ150" s="72" t="str">
        <x:f>IF(W150="","",IF(COUNTIFS($W$7:$W$405,W150)&gt;1,"Duplicate activation ID",IF(X150&lt;&gt;'Campaigns &amp; Budget'!$A$7,"Unknown campaign",IF(OR(ISBLANK(Z150),ISBLANK(AA150),ISBLANK(AB150),AD150=""),"Missing date / time / PIC",IF(AB150&lt;=AA150,"End must follow start",IF(OR(Z150&lt;'Campaigns &amp; Budget'!$C$7,Z150&gt;'Campaigns &amp; Budget'!$D$7),"Outside campaign dates",IF(AND(AG150&lt;&gt;"",COUNTIFS('Tasks &amp; Gantt'!$A$7:$A$155,AG150,'Tasks &amp; Gantt'!$B$7:$B$155,X150)&lt;&gt;1),"Task not in campaign","")))))))</x:f>
      </x:c>
      <x:c r="AL150" t="str">
        <x:f>IF(OR(W150="",AH150="Cancelled",ISBLANK(Z150),ISBLANK(AA150)),"",COUNTIFS($X$7:$X$405,X150,$Z$7:$Z$405,Z150,$AA$7:$AA$405,"&lt;"&amp;AA150,$AH$7:$AH$405,"&lt;&gt;Cancelled")+COUNTIFS($X$7:$X$405,X150,$Z$7:$Z$405,Z150,$AA$7:$AA$405,AA150,$W$7:$W$405,"&lt;="&amp;W150,$AH$7:$AH$405,"&lt;&gt;Cancelled"))</x:f>
      </x:c>
      <x:c r="AM150" t="n">
        <x:f>IF(OR(W150="",X150&lt;&gt;$R$4),-1,IF(AL150="",-1,Z150*1000+AL150))</x:f>
        <x:v>-1</x:v>
      </x:c>
    </x:row>
    <x:row r="151" ht="24" customHeight="1">
      <x:c r="W151" s="65"/>
      <x:c r="X151" s="65"/>
      <x:c r="Y151" s="65"/>
      <x:c r="Z151" s="69"/>
      <x:c r="AA151" s="70"/>
      <x:c r="AB151" s="70"/>
      <x:c r="AC151" s="65"/>
      <x:c r="AD151" s="65"/>
      <x:c r="AE151" s="65"/>
      <x:c r="AF151" s="65"/>
      <x:c r="AG151" s="65"/>
      <x:c r="AH151" s="65"/>
      <x:c r="AI151" s="72" t="str">
        <x:f>IF(W151="","",'Campaigns &amp; Budget'!$E$7&amp;IF('Campaigns &amp; Budget'!$F$7="","","; "&amp;'Campaigns &amp; Budget'!$F$7))</x:f>
      </x:c>
      <x:c r="AJ151" s="72" t="str">
        <x:f>IF(W151="","",IF(COUNTIFS($W$7:$W$405,W151)&gt;1,"Duplicate activation ID",IF(X151&lt;&gt;'Campaigns &amp; Budget'!$A$7,"Unknown campaign",IF(OR(ISBLANK(Z151),ISBLANK(AA151),ISBLANK(AB151),AD151=""),"Missing date / time / PIC",IF(AB151&lt;=AA151,"End must follow start",IF(OR(Z151&lt;'Campaigns &amp; Budget'!$C$7,Z151&gt;'Campaigns &amp; Budget'!$D$7),"Outside campaign dates",IF(AND(AG151&lt;&gt;"",COUNTIFS('Tasks &amp; Gantt'!$A$7:$A$155,AG151,'Tasks &amp; Gantt'!$B$7:$B$155,X151)&lt;&gt;1),"Task not in campaign","")))))))</x:f>
      </x:c>
      <x:c r="AL151" t="str">
        <x:f>IF(OR(W151="",AH151="Cancelled",ISBLANK(Z151),ISBLANK(AA151)),"",COUNTIFS($X$7:$X$405,X151,$Z$7:$Z$405,Z151,$AA$7:$AA$405,"&lt;"&amp;AA151,$AH$7:$AH$405,"&lt;&gt;Cancelled")+COUNTIFS($X$7:$X$405,X151,$Z$7:$Z$405,Z151,$AA$7:$AA$405,AA151,$W$7:$W$405,"&lt;="&amp;W151,$AH$7:$AH$405,"&lt;&gt;Cancelled"))</x:f>
      </x:c>
      <x:c r="AM151" t="n">
        <x:f>IF(OR(W151="",X151&lt;&gt;$R$4),-1,IF(AL151="",-1,Z151*1000+AL151))</x:f>
        <x:v>-1</x:v>
      </x:c>
    </x:row>
    <x:row r="152" ht="24" customHeight="1">
      <x:c r="W152" s="65"/>
      <x:c r="X152" s="65"/>
      <x:c r="Y152" s="65"/>
      <x:c r="Z152" s="69"/>
      <x:c r="AA152" s="70"/>
      <x:c r="AB152" s="70"/>
      <x:c r="AC152" s="65"/>
      <x:c r="AD152" s="65"/>
      <x:c r="AE152" s="65"/>
      <x:c r="AF152" s="65"/>
      <x:c r="AG152" s="65"/>
      <x:c r="AH152" s="65"/>
      <x:c r="AI152" s="72" t="str">
        <x:f>IF(W152="","",'Campaigns &amp; Budget'!$E$7&amp;IF('Campaigns &amp; Budget'!$F$7="","","; "&amp;'Campaigns &amp; Budget'!$F$7))</x:f>
      </x:c>
      <x:c r="AJ152" s="72" t="str">
        <x:f>IF(W152="","",IF(COUNTIFS($W$7:$W$405,W152)&gt;1,"Duplicate activation ID",IF(X152&lt;&gt;'Campaigns &amp; Budget'!$A$7,"Unknown campaign",IF(OR(ISBLANK(Z152),ISBLANK(AA152),ISBLANK(AB152),AD152=""),"Missing date / time / PIC",IF(AB152&lt;=AA152,"End must follow start",IF(OR(Z152&lt;'Campaigns &amp; Budget'!$C$7,Z152&gt;'Campaigns &amp; Budget'!$D$7),"Outside campaign dates",IF(AND(AG152&lt;&gt;"",COUNTIFS('Tasks &amp; Gantt'!$A$7:$A$155,AG152,'Tasks &amp; Gantt'!$B$7:$B$155,X152)&lt;&gt;1),"Task not in campaign","")))))))</x:f>
      </x:c>
      <x:c r="AL152" t="str">
        <x:f>IF(OR(W152="",AH152="Cancelled",ISBLANK(Z152),ISBLANK(AA152)),"",COUNTIFS($X$7:$X$405,X152,$Z$7:$Z$405,Z152,$AA$7:$AA$405,"&lt;"&amp;AA152,$AH$7:$AH$405,"&lt;&gt;Cancelled")+COUNTIFS($X$7:$X$405,X152,$Z$7:$Z$405,Z152,$AA$7:$AA$405,AA152,$W$7:$W$405,"&lt;="&amp;W152,$AH$7:$AH$405,"&lt;&gt;Cancelled"))</x:f>
      </x:c>
      <x:c r="AM152" t="n">
        <x:f>IF(OR(W152="",X152&lt;&gt;$R$4),-1,IF(AL152="",-1,Z152*1000+AL152))</x:f>
        <x:v>-1</x:v>
      </x:c>
    </x:row>
    <x:row r="153" ht="24" customHeight="1">
      <x:c r="W153" s="65"/>
      <x:c r="X153" s="65"/>
      <x:c r="Y153" s="65"/>
      <x:c r="Z153" s="69"/>
      <x:c r="AA153" s="70"/>
      <x:c r="AB153" s="70"/>
      <x:c r="AC153" s="65"/>
      <x:c r="AD153" s="65"/>
      <x:c r="AE153" s="65"/>
      <x:c r="AF153" s="65"/>
      <x:c r="AG153" s="65"/>
      <x:c r="AH153" s="65"/>
      <x:c r="AI153" s="72" t="str">
        <x:f>IF(W153="","",'Campaigns &amp; Budget'!$E$7&amp;IF('Campaigns &amp; Budget'!$F$7="","","; "&amp;'Campaigns &amp; Budget'!$F$7))</x:f>
      </x:c>
      <x:c r="AJ153" s="72" t="str">
        <x:f>IF(W153="","",IF(COUNTIFS($W$7:$W$405,W153)&gt;1,"Duplicate activation ID",IF(X153&lt;&gt;'Campaigns &amp; Budget'!$A$7,"Unknown campaign",IF(OR(ISBLANK(Z153),ISBLANK(AA153),ISBLANK(AB153),AD153=""),"Missing date / time / PIC",IF(AB153&lt;=AA153,"End must follow start",IF(OR(Z153&lt;'Campaigns &amp; Budget'!$C$7,Z153&gt;'Campaigns &amp; Budget'!$D$7),"Outside campaign dates",IF(AND(AG153&lt;&gt;"",COUNTIFS('Tasks &amp; Gantt'!$A$7:$A$155,AG153,'Tasks &amp; Gantt'!$B$7:$B$155,X153)&lt;&gt;1),"Task not in campaign","")))))))</x:f>
      </x:c>
      <x:c r="AL153" t="str">
        <x:f>IF(OR(W153="",AH153="Cancelled",ISBLANK(Z153),ISBLANK(AA153)),"",COUNTIFS($X$7:$X$405,X153,$Z$7:$Z$405,Z153,$AA$7:$AA$405,"&lt;"&amp;AA153,$AH$7:$AH$405,"&lt;&gt;Cancelled")+COUNTIFS($X$7:$X$405,X153,$Z$7:$Z$405,Z153,$AA$7:$AA$405,AA153,$W$7:$W$405,"&lt;="&amp;W153,$AH$7:$AH$405,"&lt;&gt;Cancelled"))</x:f>
      </x:c>
      <x:c r="AM153" t="n">
        <x:f>IF(OR(W153="",X153&lt;&gt;$R$4),-1,IF(AL153="",-1,Z153*1000+AL153))</x:f>
        <x:v>-1</x:v>
      </x:c>
    </x:row>
    <x:row r="154" ht="24" customHeight="1">
      <x:c r="W154" s="65"/>
      <x:c r="X154" s="65"/>
      <x:c r="Y154" s="65"/>
      <x:c r="Z154" s="69"/>
      <x:c r="AA154" s="70"/>
      <x:c r="AB154" s="70"/>
      <x:c r="AC154" s="65"/>
      <x:c r="AD154" s="65"/>
      <x:c r="AE154" s="65"/>
      <x:c r="AF154" s="65"/>
      <x:c r="AG154" s="65"/>
      <x:c r="AH154" s="65"/>
      <x:c r="AI154" s="72" t="str">
        <x:f>IF(W154="","",'Campaigns &amp; Budget'!$E$7&amp;IF('Campaigns &amp; Budget'!$F$7="","","; "&amp;'Campaigns &amp; Budget'!$F$7))</x:f>
      </x:c>
      <x:c r="AJ154" s="72" t="str">
        <x:f>IF(W154="","",IF(COUNTIFS($W$7:$W$405,W154)&gt;1,"Duplicate activation ID",IF(X154&lt;&gt;'Campaigns &amp; Budget'!$A$7,"Unknown campaign",IF(OR(ISBLANK(Z154),ISBLANK(AA154),ISBLANK(AB154),AD154=""),"Missing date / time / PIC",IF(AB154&lt;=AA154,"End must follow start",IF(OR(Z154&lt;'Campaigns &amp; Budget'!$C$7,Z154&gt;'Campaigns &amp; Budget'!$D$7),"Outside campaign dates",IF(AND(AG154&lt;&gt;"",COUNTIFS('Tasks &amp; Gantt'!$A$7:$A$155,AG154,'Tasks &amp; Gantt'!$B$7:$B$155,X154)&lt;&gt;1),"Task not in campaign","")))))))</x:f>
      </x:c>
      <x:c r="AL154" t="str">
        <x:f>IF(OR(W154="",AH154="Cancelled",ISBLANK(Z154),ISBLANK(AA154)),"",COUNTIFS($X$7:$X$405,X154,$Z$7:$Z$405,Z154,$AA$7:$AA$405,"&lt;"&amp;AA154,$AH$7:$AH$405,"&lt;&gt;Cancelled")+COUNTIFS($X$7:$X$405,X154,$Z$7:$Z$405,Z154,$AA$7:$AA$405,AA154,$W$7:$W$405,"&lt;="&amp;W154,$AH$7:$AH$405,"&lt;&gt;Cancelled"))</x:f>
      </x:c>
      <x:c r="AM154" t="n">
        <x:f>IF(OR(W154="",X154&lt;&gt;$R$4),-1,IF(AL154="",-1,Z154*1000+AL154))</x:f>
        <x:v>-1</x:v>
      </x:c>
    </x:row>
    <x:row r="155" ht="24" customHeight="1">
      <x:c r="W155" s="65"/>
      <x:c r="X155" s="65"/>
      <x:c r="Y155" s="65"/>
      <x:c r="Z155" s="69"/>
      <x:c r="AA155" s="70"/>
      <x:c r="AB155" s="70"/>
      <x:c r="AC155" s="65"/>
      <x:c r="AD155" s="65"/>
      <x:c r="AE155" s="65"/>
      <x:c r="AF155" s="65"/>
      <x:c r="AG155" s="65"/>
      <x:c r="AH155" s="65"/>
      <x:c r="AI155" s="72" t="str">
        <x:f>IF(W155="","",'Campaigns &amp; Budget'!$E$7&amp;IF('Campaigns &amp; Budget'!$F$7="","","; "&amp;'Campaigns &amp; Budget'!$F$7))</x:f>
      </x:c>
      <x:c r="AJ155" s="72" t="str">
        <x:f>IF(W155="","",IF(COUNTIFS($W$7:$W$405,W155)&gt;1,"Duplicate activation ID",IF(X155&lt;&gt;'Campaigns &amp; Budget'!$A$7,"Unknown campaign",IF(OR(ISBLANK(Z155),ISBLANK(AA155),ISBLANK(AB155),AD155=""),"Missing date / time / PIC",IF(AB155&lt;=AA155,"End must follow start",IF(OR(Z155&lt;'Campaigns &amp; Budget'!$C$7,Z155&gt;'Campaigns &amp; Budget'!$D$7),"Outside campaign dates",IF(AND(AG155&lt;&gt;"",COUNTIFS('Tasks &amp; Gantt'!$A$7:$A$155,AG155,'Tasks &amp; Gantt'!$B$7:$B$155,X155)&lt;&gt;1),"Task not in campaign","")))))))</x:f>
      </x:c>
      <x:c r="AL155" t="str">
        <x:f>IF(OR(W155="",AH155="Cancelled",ISBLANK(Z155),ISBLANK(AA155)),"",COUNTIFS($X$7:$X$405,X155,$Z$7:$Z$405,Z155,$AA$7:$AA$405,"&lt;"&amp;AA155,$AH$7:$AH$405,"&lt;&gt;Cancelled")+COUNTIFS($X$7:$X$405,X155,$Z$7:$Z$405,Z155,$AA$7:$AA$405,AA155,$W$7:$W$405,"&lt;="&amp;W155,$AH$7:$AH$405,"&lt;&gt;Cancelled"))</x:f>
      </x:c>
      <x:c r="AM155" t="n">
        <x:f>IF(OR(W155="",X155&lt;&gt;$R$4),-1,IF(AL155="",-1,Z155*1000+AL155))</x:f>
        <x:v>-1</x:v>
      </x:c>
    </x:row>
    <x:row r="156" ht="24" customHeight="1">
      <x:c r="W156" s="65"/>
      <x:c r="X156" s="65"/>
      <x:c r="Y156" s="65"/>
      <x:c r="Z156" s="69"/>
      <x:c r="AA156" s="70"/>
      <x:c r="AB156" s="70"/>
      <x:c r="AC156" s="65"/>
      <x:c r="AD156" s="65"/>
      <x:c r="AE156" s="65"/>
      <x:c r="AF156" s="65"/>
      <x:c r="AG156" s="65"/>
      <x:c r="AH156" s="65"/>
      <x:c r="AI156" s="72" t="str">
        <x:f>IF(W156="","",'Campaigns &amp; Budget'!$E$7&amp;IF('Campaigns &amp; Budget'!$F$7="","","; "&amp;'Campaigns &amp; Budget'!$F$7))</x:f>
      </x:c>
      <x:c r="AJ156" s="72" t="str">
        <x:f>IF(W156="","",IF(COUNTIFS($W$7:$W$405,W156)&gt;1,"Duplicate activation ID",IF(X156&lt;&gt;'Campaigns &amp; Budget'!$A$7,"Unknown campaign",IF(OR(ISBLANK(Z156),ISBLANK(AA156),ISBLANK(AB156),AD156=""),"Missing date / time / PIC",IF(AB156&lt;=AA156,"End must follow start",IF(OR(Z156&lt;'Campaigns &amp; Budget'!$C$7,Z156&gt;'Campaigns &amp; Budget'!$D$7),"Outside campaign dates",IF(AND(AG156&lt;&gt;"",COUNTIFS('Tasks &amp; Gantt'!$A$7:$A$155,AG156,'Tasks &amp; Gantt'!$B$7:$B$155,X156)&lt;&gt;1),"Task not in campaign","")))))))</x:f>
      </x:c>
      <x:c r="AL156" t="str">
        <x:f>IF(OR(W156="",AH156="Cancelled",ISBLANK(Z156),ISBLANK(AA156)),"",COUNTIFS($X$7:$X$405,X156,$Z$7:$Z$405,Z156,$AA$7:$AA$405,"&lt;"&amp;AA156,$AH$7:$AH$405,"&lt;&gt;Cancelled")+COUNTIFS($X$7:$X$405,X156,$Z$7:$Z$405,Z156,$AA$7:$AA$405,AA156,$W$7:$W$405,"&lt;="&amp;W156,$AH$7:$AH$405,"&lt;&gt;Cancelled"))</x:f>
      </x:c>
      <x:c r="AM156" t="n">
        <x:f>IF(OR(W156="",X156&lt;&gt;$R$4),-1,IF(AL156="",-1,Z156*1000+AL156))</x:f>
        <x:v>-1</x:v>
      </x:c>
    </x:row>
    <x:row r="157" ht="24" customHeight="1">
      <x:c r="W157" s="65"/>
      <x:c r="X157" s="65"/>
      <x:c r="Y157" s="65"/>
      <x:c r="Z157" s="69"/>
      <x:c r="AA157" s="70"/>
      <x:c r="AB157" s="70"/>
      <x:c r="AC157" s="65"/>
      <x:c r="AD157" s="65"/>
      <x:c r="AE157" s="65"/>
      <x:c r="AF157" s="65"/>
      <x:c r="AG157" s="65"/>
      <x:c r="AH157" s="65"/>
      <x:c r="AI157" s="72" t="str">
        <x:f>IF(W157="","",'Campaigns &amp; Budget'!$E$7&amp;IF('Campaigns &amp; Budget'!$F$7="","","; "&amp;'Campaigns &amp; Budget'!$F$7))</x:f>
      </x:c>
      <x:c r="AJ157" s="72" t="str">
        <x:f>IF(W157="","",IF(COUNTIFS($W$7:$W$405,W157)&gt;1,"Duplicate activation ID",IF(X157&lt;&gt;'Campaigns &amp; Budget'!$A$7,"Unknown campaign",IF(OR(ISBLANK(Z157),ISBLANK(AA157),ISBLANK(AB157),AD157=""),"Missing date / time / PIC",IF(AB157&lt;=AA157,"End must follow start",IF(OR(Z157&lt;'Campaigns &amp; Budget'!$C$7,Z157&gt;'Campaigns &amp; Budget'!$D$7),"Outside campaign dates",IF(AND(AG157&lt;&gt;"",COUNTIFS('Tasks &amp; Gantt'!$A$7:$A$155,AG157,'Tasks &amp; Gantt'!$B$7:$B$155,X157)&lt;&gt;1),"Task not in campaign","")))))))</x:f>
      </x:c>
      <x:c r="AL157" t="str">
        <x:f>IF(OR(W157="",AH157="Cancelled",ISBLANK(Z157),ISBLANK(AA157)),"",COUNTIFS($X$7:$X$405,X157,$Z$7:$Z$405,Z157,$AA$7:$AA$405,"&lt;"&amp;AA157,$AH$7:$AH$405,"&lt;&gt;Cancelled")+COUNTIFS($X$7:$X$405,X157,$Z$7:$Z$405,Z157,$AA$7:$AA$405,AA157,$W$7:$W$405,"&lt;="&amp;W157,$AH$7:$AH$405,"&lt;&gt;Cancelled"))</x:f>
      </x:c>
      <x:c r="AM157" t="n">
        <x:f>IF(OR(W157="",X157&lt;&gt;$R$4),-1,IF(AL157="",-1,Z157*1000+AL157))</x:f>
        <x:v>-1</x:v>
      </x:c>
    </x:row>
    <x:row r="158" ht="24" customHeight="1">
      <x:c r="W158" s="65"/>
      <x:c r="X158" s="65"/>
      <x:c r="Y158" s="65"/>
      <x:c r="Z158" s="69"/>
      <x:c r="AA158" s="70"/>
      <x:c r="AB158" s="70"/>
      <x:c r="AC158" s="65"/>
      <x:c r="AD158" s="65"/>
      <x:c r="AE158" s="65"/>
      <x:c r="AF158" s="65"/>
      <x:c r="AG158" s="65"/>
      <x:c r="AH158" s="65"/>
      <x:c r="AI158" s="72" t="str">
        <x:f>IF(W158="","",'Campaigns &amp; Budget'!$E$7&amp;IF('Campaigns &amp; Budget'!$F$7="","","; "&amp;'Campaigns &amp; Budget'!$F$7))</x:f>
      </x:c>
      <x:c r="AJ158" s="72" t="str">
        <x:f>IF(W158="","",IF(COUNTIFS($W$7:$W$405,W158)&gt;1,"Duplicate activation ID",IF(X158&lt;&gt;'Campaigns &amp; Budget'!$A$7,"Unknown campaign",IF(OR(ISBLANK(Z158),ISBLANK(AA158),ISBLANK(AB158),AD158=""),"Missing date / time / PIC",IF(AB158&lt;=AA158,"End must follow start",IF(OR(Z158&lt;'Campaigns &amp; Budget'!$C$7,Z158&gt;'Campaigns &amp; Budget'!$D$7),"Outside campaign dates",IF(AND(AG158&lt;&gt;"",COUNTIFS('Tasks &amp; Gantt'!$A$7:$A$155,AG158,'Tasks &amp; Gantt'!$B$7:$B$155,X158)&lt;&gt;1),"Task not in campaign","")))))))</x:f>
      </x:c>
      <x:c r="AL158" t="str">
        <x:f>IF(OR(W158="",AH158="Cancelled",ISBLANK(Z158),ISBLANK(AA158)),"",COUNTIFS($X$7:$X$405,X158,$Z$7:$Z$405,Z158,$AA$7:$AA$405,"&lt;"&amp;AA158,$AH$7:$AH$405,"&lt;&gt;Cancelled")+COUNTIFS($X$7:$X$405,X158,$Z$7:$Z$405,Z158,$AA$7:$AA$405,AA158,$W$7:$W$405,"&lt;="&amp;W158,$AH$7:$AH$405,"&lt;&gt;Cancelled"))</x:f>
      </x:c>
      <x:c r="AM158" t="n">
        <x:f>IF(OR(W158="",X158&lt;&gt;$R$4),-1,IF(AL158="",-1,Z158*1000+AL158))</x:f>
        <x:v>-1</x:v>
      </x:c>
    </x:row>
    <x:row r="159" ht="24" customHeight="1">
      <x:c r="W159" s="65"/>
      <x:c r="X159" s="65"/>
      <x:c r="Y159" s="65"/>
      <x:c r="Z159" s="69"/>
      <x:c r="AA159" s="70"/>
      <x:c r="AB159" s="70"/>
      <x:c r="AC159" s="65"/>
      <x:c r="AD159" s="65"/>
      <x:c r="AE159" s="65"/>
      <x:c r="AF159" s="65"/>
      <x:c r="AG159" s="65"/>
      <x:c r="AH159" s="65"/>
      <x:c r="AI159" s="72" t="str">
        <x:f>IF(W159="","",'Campaigns &amp; Budget'!$E$7&amp;IF('Campaigns &amp; Budget'!$F$7="","","; "&amp;'Campaigns &amp; Budget'!$F$7))</x:f>
      </x:c>
      <x:c r="AJ159" s="72" t="str">
        <x:f>IF(W159="","",IF(COUNTIFS($W$7:$W$405,W159)&gt;1,"Duplicate activation ID",IF(X159&lt;&gt;'Campaigns &amp; Budget'!$A$7,"Unknown campaign",IF(OR(ISBLANK(Z159),ISBLANK(AA159),ISBLANK(AB159),AD159=""),"Missing date / time / PIC",IF(AB159&lt;=AA159,"End must follow start",IF(OR(Z159&lt;'Campaigns &amp; Budget'!$C$7,Z159&gt;'Campaigns &amp; Budget'!$D$7),"Outside campaign dates",IF(AND(AG159&lt;&gt;"",COUNTIFS('Tasks &amp; Gantt'!$A$7:$A$155,AG159,'Tasks &amp; Gantt'!$B$7:$B$155,X159)&lt;&gt;1),"Task not in campaign","")))))))</x:f>
      </x:c>
      <x:c r="AL159" t="str">
        <x:f>IF(OR(W159="",AH159="Cancelled",ISBLANK(Z159),ISBLANK(AA159)),"",COUNTIFS($X$7:$X$405,X159,$Z$7:$Z$405,Z159,$AA$7:$AA$405,"&lt;"&amp;AA159,$AH$7:$AH$405,"&lt;&gt;Cancelled")+COUNTIFS($X$7:$X$405,X159,$Z$7:$Z$405,Z159,$AA$7:$AA$405,AA159,$W$7:$W$405,"&lt;="&amp;W159,$AH$7:$AH$405,"&lt;&gt;Cancelled"))</x:f>
      </x:c>
      <x:c r="AM159" t="n">
        <x:f>IF(OR(W159="",X159&lt;&gt;$R$4),-1,IF(AL159="",-1,Z159*1000+AL159))</x:f>
        <x:v>-1</x:v>
      </x:c>
    </x:row>
    <x:row r="160" ht="24" customHeight="1">
      <x:c r="W160" s="65"/>
      <x:c r="X160" s="65"/>
      <x:c r="Y160" s="65"/>
      <x:c r="Z160" s="69"/>
      <x:c r="AA160" s="70"/>
      <x:c r="AB160" s="70"/>
      <x:c r="AC160" s="65"/>
      <x:c r="AD160" s="65"/>
      <x:c r="AE160" s="65"/>
      <x:c r="AF160" s="65"/>
      <x:c r="AG160" s="65"/>
      <x:c r="AH160" s="65"/>
      <x:c r="AI160" s="72" t="str">
        <x:f>IF(W160="","",'Campaigns &amp; Budget'!$E$7&amp;IF('Campaigns &amp; Budget'!$F$7="","","; "&amp;'Campaigns &amp; Budget'!$F$7))</x:f>
      </x:c>
      <x:c r="AJ160" s="72" t="str">
        <x:f>IF(W160="","",IF(COUNTIFS($W$7:$W$405,W160)&gt;1,"Duplicate activation ID",IF(X160&lt;&gt;'Campaigns &amp; Budget'!$A$7,"Unknown campaign",IF(OR(ISBLANK(Z160),ISBLANK(AA160),ISBLANK(AB160),AD160=""),"Missing date / time / PIC",IF(AB160&lt;=AA160,"End must follow start",IF(OR(Z160&lt;'Campaigns &amp; Budget'!$C$7,Z160&gt;'Campaigns &amp; Budget'!$D$7),"Outside campaign dates",IF(AND(AG160&lt;&gt;"",COUNTIFS('Tasks &amp; Gantt'!$A$7:$A$155,AG160,'Tasks &amp; Gantt'!$B$7:$B$155,X160)&lt;&gt;1),"Task not in campaign","")))))))</x:f>
      </x:c>
      <x:c r="AL160" t="str">
        <x:f>IF(OR(W160="",AH160="Cancelled",ISBLANK(Z160),ISBLANK(AA160)),"",COUNTIFS($X$7:$X$405,X160,$Z$7:$Z$405,Z160,$AA$7:$AA$405,"&lt;"&amp;AA160,$AH$7:$AH$405,"&lt;&gt;Cancelled")+COUNTIFS($X$7:$X$405,X160,$Z$7:$Z$405,Z160,$AA$7:$AA$405,AA160,$W$7:$W$405,"&lt;="&amp;W160,$AH$7:$AH$405,"&lt;&gt;Cancelled"))</x:f>
      </x:c>
      <x:c r="AM160" t="n">
        <x:f>IF(OR(W160="",X160&lt;&gt;$R$4),-1,IF(AL160="",-1,Z160*1000+AL160))</x:f>
        <x:v>-1</x:v>
      </x:c>
    </x:row>
    <x:row r="161" ht="24" customHeight="1">
      <x:c r="W161" s="65"/>
      <x:c r="X161" s="65"/>
      <x:c r="Y161" s="65"/>
      <x:c r="Z161" s="69"/>
      <x:c r="AA161" s="70"/>
      <x:c r="AB161" s="70"/>
      <x:c r="AC161" s="65"/>
      <x:c r="AD161" s="65"/>
      <x:c r="AE161" s="65"/>
      <x:c r="AF161" s="65"/>
      <x:c r="AG161" s="65"/>
      <x:c r="AH161" s="65"/>
      <x:c r="AI161" s="72" t="str">
        <x:f>IF(W161="","",'Campaigns &amp; Budget'!$E$7&amp;IF('Campaigns &amp; Budget'!$F$7="","","; "&amp;'Campaigns &amp; Budget'!$F$7))</x:f>
      </x:c>
      <x:c r="AJ161" s="72" t="str">
        <x:f>IF(W161="","",IF(COUNTIFS($W$7:$W$405,W161)&gt;1,"Duplicate activation ID",IF(X161&lt;&gt;'Campaigns &amp; Budget'!$A$7,"Unknown campaign",IF(OR(ISBLANK(Z161),ISBLANK(AA161),ISBLANK(AB161),AD161=""),"Missing date / time / PIC",IF(AB161&lt;=AA161,"End must follow start",IF(OR(Z161&lt;'Campaigns &amp; Budget'!$C$7,Z161&gt;'Campaigns &amp; Budget'!$D$7),"Outside campaign dates",IF(AND(AG161&lt;&gt;"",COUNTIFS('Tasks &amp; Gantt'!$A$7:$A$155,AG161,'Tasks &amp; Gantt'!$B$7:$B$155,X161)&lt;&gt;1),"Task not in campaign","")))))))</x:f>
      </x:c>
      <x:c r="AL161" t="str">
        <x:f>IF(OR(W161="",AH161="Cancelled",ISBLANK(Z161),ISBLANK(AA161)),"",COUNTIFS($X$7:$X$405,X161,$Z$7:$Z$405,Z161,$AA$7:$AA$405,"&lt;"&amp;AA161,$AH$7:$AH$405,"&lt;&gt;Cancelled")+COUNTIFS($X$7:$X$405,X161,$Z$7:$Z$405,Z161,$AA$7:$AA$405,AA161,$W$7:$W$405,"&lt;="&amp;W161,$AH$7:$AH$405,"&lt;&gt;Cancelled"))</x:f>
      </x:c>
      <x:c r="AM161" t="n">
        <x:f>IF(OR(W161="",X161&lt;&gt;$R$4),-1,IF(AL161="",-1,Z161*1000+AL161))</x:f>
        <x:v>-1</x:v>
      </x:c>
    </x:row>
    <x:row r="162" ht="24" customHeight="1">
      <x:c r="W162" s="65"/>
      <x:c r="X162" s="65"/>
      <x:c r="Y162" s="65"/>
      <x:c r="Z162" s="69"/>
      <x:c r="AA162" s="70"/>
      <x:c r="AB162" s="70"/>
      <x:c r="AC162" s="65"/>
      <x:c r="AD162" s="65"/>
      <x:c r="AE162" s="65"/>
      <x:c r="AF162" s="65"/>
      <x:c r="AG162" s="65"/>
      <x:c r="AH162" s="65"/>
      <x:c r="AI162" s="72" t="str">
        <x:f>IF(W162="","",'Campaigns &amp; Budget'!$E$7&amp;IF('Campaigns &amp; Budget'!$F$7="","","; "&amp;'Campaigns &amp; Budget'!$F$7))</x:f>
      </x:c>
      <x:c r="AJ162" s="72" t="str">
        <x:f>IF(W162="","",IF(COUNTIFS($W$7:$W$405,W162)&gt;1,"Duplicate activation ID",IF(X162&lt;&gt;'Campaigns &amp; Budget'!$A$7,"Unknown campaign",IF(OR(ISBLANK(Z162),ISBLANK(AA162),ISBLANK(AB162),AD162=""),"Missing date / time / PIC",IF(AB162&lt;=AA162,"End must follow start",IF(OR(Z162&lt;'Campaigns &amp; Budget'!$C$7,Z162&gt;'Campaigns &amp; Budget'!$D$7),"Outside campaign dates",IF(AND(AG162&lt;&gt;"",COUNTIFS('Tasks &amp; Gantt'!$A$7:$A$155,AG162,'Tasks &amp; Gantt'!$B$7:$B$155,X162)&lt;&gt;1),"Task not in campaign","")))))))</x:f>
      </x:c>
      <x:c r="AL162" t="str">
        <x:f>IF(OR(W162="",AH162="Cancelled",ISBLANK(Z162),ISBLANK(AA162)),"",COUNTIFS($X$7:$X$405,X162,$Z$7:$Z$405,Z162,$AA$7:$AA$405,"&lt;"&amp;AA162,$AH$7:$AH$405,"&lt;&gt;Cancelled")+COUNTIFS($X$7:$X$405,X162,$Z$7:$Z$405,Z162,$AA$7:$AA$405,AA162,$W$7:$W$405,"&lt;="&amp;W162,$AH$7:$AH$405,"&lt;&gt;Cancelled"))</x:f>
      </x:c>
      <x:c r="AM162" t="n">
        <x:f>IF(OR(W162="",X162&lt;&gt;$R$4),-1,IF(AL162="",-1,Z162*1000+AL162))</x:f>
        <x:v>-1</x:v>
      </x:c>
    </x:row>
    <x:row r="163" ht="24" customHeight="1">
      <x:c r="W163" s="65"/>
      <x:c r="X163" s="65"/>
      <x:c r="Y163" s="65"/>
      <x:c r="Z163" s="69"/>
      <x:c r="AA163" s="70"/>
      <x:c r="AB163" s="70"/>
      <x:c r="AC163" s="65"/>
      <x:c r="AD163" s="65"/>
      <x:c r="AE163" s="65"/>
      <x:c r="AF163" s="65"/>
      <x:c r="AG163" s="65"/>
      <x:c r="AH163" s="65"/>
      <x:c r="AI163" s="72" t="str">
        <x:f>IF(W163="","",'Campaigns &amp; Budget'!$E$7&amp;IF('Campaigns &amp; Budget'!$F$7="","","; "&amp;'Campaigns &amp; Budget'!$F$7))</x:f>
      </x:c>
      <x:c r="AJ163" s="72" t="str">
        <x:f>IF(W163="","",IF(COUNTIFS($W$7:$W$405,W163)&gt;1,"Duplicate activation ID",IF(X163&lt;&gt;'Campaigns &amp; Budget'!$A$7,"Unknown campaign",IF(OR(ISBLANK(Z163),ISBLANK(AA163),ISBLANK(AB163),AD163=""),"Missing date / time / PIC",IF(AB163&lt;=AA163,"End must follow start",IF(OR(Z163&lt;'Campaigns &amp; Budget'!$C$7,Z163&gt;'Campaigns &amp; Budget'!$D$7),"Outside campaign dates",IF(AND(AG163&lt;&gt;"",COUNTIFS('Tasks &amp; Gantt'!$A$7:$A$155,AG163,'Tasks &amp; Gantt'!$B$7:$B$155,X163)&lt;&gt;1),"Task not in campaign","")))))))</x:f>
      </x:c>
      <x:c r="AL163" t="str">
        <x:f>IF(OR(W163="",AH163="Cancelled",ISBLANK(Z163),ISBLANK(AA163)),"",COUNTIFS($X$7:$X$405,X163,$Z$7:$Z$405,Z163,$AA$7:$AA$405,"&lt;"&amp;AA163,$AH$7:$AH$405,"&lt;&gt;Cancelled")+COUNTIFS($X$7:$X$405,X163,$Z$7:$Z$405,Z163,$AA$7:$AA$405,AA163,$W$7:$W$405,"&lt;="&amp;W163,$AH$7:$AH$405,"&lt;&gt;Cancelled"))</x:f>
      </x:c>
      <x:c r="AM163" t="n">
        <x:f>IF(OR(W163="",X163&lt;&gt;$R$4),-1,IF(AL163="",-1,Z163*1000+AL163))</x:f>
        <x:v>-1</x:v>
      </x:c>
    </x:row>
    <x:row r="164" ht="24" customHeight="1">
      <x:c r="W164" s="65"/>
      <x:c r="X164" s="65"/>
      <x:c r="Y164" s="65"/>
      <x:c r="Z164" s="69"/>
      <x:c r="AA164" s="70"/>
      <x:c r="AB164" s="70"/>
      <x:c r="AC164" s="65"/>
      <x:c r="AD164" s="65"/>
      <x:c r="AE164" s="65"/>
      <x:c r="AF164" s="65"/>
      <x:c r="AG164" s="65"/>
      <x:c r="AH164" s="65"/>
      <x:c r="AI164" s="72" t="str">
        <x:f>IF(W164="","",'Campaigns &amp; Budget'!$E$7&amp;IF('Campaigns &amp; Budget'!$F$7="","","; "&amp;'Campaigns &amp; Budget'!$F$7))</x:f>
      </x:c>
      <x:c r="AJ164" s="72" t="str">
        <x:f>IF(W164="","",IF(COUNTIFS($W$7:$W$405,W164)&gt;1,"Duplicate activation ID",IF(X164&lt;&gt;'Campaigns &amp; Budget'!$A$7,"Unknown campaign",IF(OR(ISBLANK(Z164),ISBLANK(AA164),ISBLANK(AB164),AD164=""),"Missing date / time / PIC",IF(AB164&lt;=AA164,"End must follow start",IF(OR(Z164&lt;'Campaigns &amp; Budget'!$C$7,Z164&gt;'Campaigns &amp; Budget'!$D$7),"Outside campaign dates",IF(AND(AG164&lt;&gt;"",COUNTIFS('Tasks &amp; Gantt'!$A$7:$A$155,AG164,'Tasks &amp; Gantt'!$B$7:$B$155,X164)&lt;&gt;1),"Task not in campaign","")))))))</x:f>
      </x:c>
      <x:c r="AL164" t="str">
        <x:f>IF(OR(W164="",AH164="Cancelled",ISBLANK(Z164),ISBLANK(AA164)),"",COUNTIFS($X$7:$X$405,X164,$Z$7:$Z$405,Z164,$AA$7:$AA$405,"&lt;"&amp;AA164,$AH$7:$AH$405,"&lt;&gt;Cancelled")+COUNTIFS($X$7:$X$405,X164,$Z$7:$Z$405,Z164,$AA$7:$AA$405,AA164,$W$7:$W$405,"&lt;="&amp;W164,$AH$7:$AH$405,"&lt;&gt;Cancelled"))</x:f>
      </x:c>
      <x:c r="AM164" t="n">
        <x:f>IF(OR(W164="",X164&lt;&gt;$R$4),-1,IF(AL164="",-1,Z164*1000+AL164))</x:f>
        <x:v>-1</x:v>
      </x:c>
    </x:row>
    <x:row r="165" ht="24" customHeight="1">
      <x:c r="W165" s="65"/>
      <x:c r="X165" s="65"/>
      <x:c r="Y165" s="65"/>
      <x:c r="Z165" s="69"/>
      <x:c r="AA165" s="70"/>
      <x:c r="AB165" s="70"/>
      <x:c r="AC165" s="65"/>
      <x:c r="AD165" s="65"/>
      <x:c r="AE165" s="65"/>
      <x:c r="AF165" s="65"/>
      <x:c r="AG165" s="65"/>
      <x:c r="AH165" s="65"/>
      <x:c r="AI165" s="72" t="str">
        <x:f>IF(W165="","",'Campaigns &amp; Budget'!$E$7&amp;IF('Campaigns &amp; Budget'!$F$7="","","; "&amp;'Campaigns &amp; Budget'!$F$7))</x:f>
      </x:c>
      <x:c r="AJ165" s="72" t="str">
        <x:f>IF(W165="","",IF(COUNTIFS($W$7:$W$405,W165)&gt;1,"Duplicate activation ID",IF(X165&lt;&gt;'Campaigns &amp; Budget'!$A$7,"Unknown campaign",IF(OR(ISBLANK(Z165),ISBLANK(AA165),ISBLANK(AB165),AD165=""),"Missing date / time / PIC",IF(AB165&lt;=AA165,"End must follow start",IF(OR(Z165&lt;'Campaigns &amp; Budget'!$C$7,Z165&gt;'Campaigns &amp; Budget'!$D$7),"Outside campaign dates",IF(AND(AG165&lt;&gt;"",COUNTIFS('Tasks &amp; Gantt'!$A$7:$A$155,AG165,'Tasks &amp; Gantt'!$B$7:$B$155,X165)&lt;&gt;1),"Task not in campaign","")))))))</x:f>
      </x:c>
      <x:c r="AL165" t="str">
        <x:f>IF(OR(W165="",AH165="Cancelled",ISBLANK(Z165),ISBLANK(AA165)),"",COUNTIFS($X$7:$X$405,X165,$Z$7:$Z$405,Z165,$AA$7:$AA$405,"&lt;"&amp;AA165,$AH$7:$AH$405,"&lt;&gt;Cancelled")+COUNTIFS($X$7:$X$405,X165,$Z$7:$Z$405,Z165,$AA$7:$AA$405,AA165,$W$7:$W$405,"&lt;="&amp;W165,$AH$7:$AH$405,"&lt;&gt;Cancelled"))</x:f>
      </x:c>
      <x:c r="AM165" t="n">
        <x:f>IF(OR(W165="",X165&lt;&gt;$R$4),-1,IF(AL165="",-1,Z165*1000+AL165))</x:f>
        <x:v>-1</x:v>
      </x:c>
    </x:row>
    <x:row r="166" ht="24" customHeight="1">
      <x:c r="W166" s="65"/>
      <x:c r="X166" s="65"/>
      <x:c r="Y166" s="65"/>
      <x:c r="Z166" s="69"/>
      <x:c r="AA166" s="70"/>
      <x:c r="AB166" s="70"/>
      <x:c r="AC166" s="65"/>
      <x:c r="AD166" s="65"/>
      <x:c r="AE166" s="65"/>
      <x:c r="AF166" s="65"/>
      <x:c r="AG166" s="65"/>
      <x:c r="AH166" s="65"/>
      <x:c r="AI166" s="72" t="str">
        <x:f>IF(W166="","",'Campaigns &amp; Budget'!$E$7&amp;IF('Campaigns &amp; Budget'!$F$7="","","; "&amp;'Campaigns &amp; Budget'!$F$7))</x:f>
      </x:c>
      <x:c r="AJ166" s="72" t="str">
        <x:f>IF(W166="","",IF(COUNTIFS($W$7:$W$405,W166)&gt;1,"Duplicate activation ID",IF(X166&lt;&gt;'Campaigns &amp; Budget'!$A$7,"Unknown campaign",IF(OR(ISBLANK(Z166),ISBLANK(AA166),ISBLANK(AB166),AD166=""),"Missing date / time / PIC",IF(AB166&lt;=AA166,"End must follow start",IF(OR(Z166&lt;'Campaigns &amp; Budget'!$C$7,Z166&gt;'Campaigns &amp; Budget'!$D$7),"Outside campaign dates",IF(AND(AG166&lt;&gt;"",COUNTIFS('Tasks &amp; Gantt'!$A$7:$A$155,AG166,'Tasks &amp; Gantt'!$B$7:$B$155,X166)&lt;&gt;1),"Task not in campaign","")))))))</x:f>
      </x:c>
      <x:c r="AL166" t="str">
        <x:f>IF(OR(W166="",AH166="Cancelled",ISBLANK(Z166),ISBLANK(AA166)),"",COUNTIFS($X$7:$X$405,X166,$Z$7:$Z$405,Z166,$AA$7:$AA$405,"&lt;"&amp;AA166,$AH$7:$AH$405,"&lt;&gt;Cancelled")+COUNTIFS($X$7:$X$405,X166,$Z$7:$Z$405,Z166,$AA$7:$AA$405,AA166,$W$7:$W$405,"&lt;="&amp;W166,$AH$7:$AH$405,"&lt;&gt;Cancelled"))</x:f>
      </x:c>
      <x:c r="AM166" t="n">
        <x:f>IF(OR(W166="",X166&lt;&gt;$R$4),-1,IF(AL166="",-1,Z166*1000+AL166))</x:f>
        <x:v>-1</x:v>
      </x:c>
    </x:row>
    <x:row r="167" ht="24" customHeight="1">
      <x:c r="W167" s="65"/>
      <x:c r="X167" s="65"/>
      <x:c r="Y167" s="65"/>
      <x:c r="Z167" s="69"/>
      <x:c r="AA167" s="70"/>
      <x:c r="AB167" s="70"/>
      <x:c r="AC167" s="65"/>
      <x:c r="AD167" s="65"/>
      <x:c r="AE167" s="65"/>
      <x:c r="AF167" s="65"/>
      <x:c r="AG167" s="65"/>
      <x:c r="AH167" s="65"/>
      <x:c r="AI167" s="72" t="str">
        <x:f>IF(W167="","",'Campaigns &amp; Budget'!$E$7&amp;IF('Campaigns &amp; Budget'!$F$7="","","; "&amp;'Campaigns &amp; Budget'!$F$7))</x:f>
      </x:c>
      <x:c r="AJ167" s="72" t="str">
        <x:f>IF(W167="","",IF(COUNTIFS($W$7:$W$405,W167)&gt;1,"Duplicate activation ID",IF(X167&lt;&gt;'Campaigns &amp; Budget'!$A$7,"Unknown campaign",IF(OR(ISBLANK(Z167),ISBLANK(AA167),ISBLANK(AB167),AD167=""),"Missing date / time / PIC",IF(AB167&lt;=AA167,"End must follow start",IF(OR(Z167&lt;'Campaigns &amp; Budget'!$C$7,Z167&gt;'Campaigns &amp; Budget'!$D$7),"Outside campaign dates",IF(AND(AG167&lt;&gt;"",COUNTIFS('Tasks &amp; Gantt'!$A$7:$A$155,AG167,'Tasks &amp; Gantt'!$B$7:$B$155,X167)&lt;&gt;1),"Task not in campaign","")))))))</x:f>
      </x:c>
      <x:c r="AL167" t="str">
        <x:f>IF(OR(W167="",AH167="Cancelled",ISBLANK(Z167),ISBLANK(AA167)),"",COUNTIFS($X$7:$X$405,X167,$Z$7:$Z$405,Z167,$AA$7:$AA$405,"&lt;"&amp;AA167,$AH$7:$AH$405,"&lt;&gt;Cancelled")+COUNTIFS($X$7:$X$405,X167,$Z$7:$Z$405,Z167,$AA$7:$AA$405,AA167,$W$7:$W$405,"&lt;="&amp;W167,$AH$7:$AH$405,"&lt;&gt;Cancelled"))</x:f>
      </x:c>
      <x:c r="AM167" t="n">
        <x:f>IF(OR(W167="",X167&lt;&gt;$R$4),-1,IF(AL167="",-1,Z167*1000+AL167))</x:f>
        <x:v>-1</x:v>
      </x:c>
    </x:row>
    <x:row r="168" ht="24" customHeight="1">
      <x:c r="W168" s="65"/>
      <x:c r="X168" s="65"/>
      <x:c r="Y168" s="65"/>
      <x:c r="Z168" s="69"/>
      <x:c r="AA168" s="70"/>
      <x:c r="AB168" s="70"/>
      <x:c r="AC168" s="65"/>
      <x:c r="AD168" s="65"/>
      <x:c r="AE168" s="65"/>
      <x:c r="AF168" s="65"/>
      <x:c r="AG168" s="65"/>
      <x:c r="AH168" s="65"/>
      <x:c r="AI168" s="72" t="str">
        <x:f>IF(W168="","",'Campaigns &amp; Budget'!$E$7&amp;IF('Campaigns &amp; Budget'!$F$7="","","; "&amp;'Campaigns &amp; Budget'!$F$7))</x:f>
      </x:c>
      <x:c r="AJ168" s="72" t="str">
        <x:f>IF(W168="","",IF(COUNTIFS($W$7:$W$405,W168)&gt;1,"Duplicate activation ID",IF(X168&lt;&gt;'Campaigns &amp; Budget'!$A$7,"Unknown campaign",IF(OR(ISBLANK(Z168),ISBLANK(AA168),ISBLANK(AB168),AD168=""),"Missing date / time / PIC",IF(AB168&lt;=AA168,"End must follow start",IF(OR(Z168&lt;'Campaigns &amp; Budget'!$C$7,Z168&gt;'Campaigns &amp; Budget'!$D$7),"Outside campaign dates",IF(AND(AG168&lt;&gt;"",COUNTIFS('Tasks &amp; Gantt'!$A$7:$A$155,AG168,'Tasks &amp; Gantt'!$B$7:$B$155,X168)&lt;&gt;1),"Task not in campaign","")))))))</x:f>
      </x:c>
      <x:c r="AL168" t="str">
        <x:f>IF(OR(W168="",AH168="Cancelled",ISBLANK(Z168),ISBLANK(AA168)),"",COUNTIFS($X$7:$X$405,X168,$Z$7:$Z$405,Z168,$AA$7:$AA$405,"&lt;"&amp;AA168,$AH$7:$AH$405,"&lt;&gt;Cancelled")+COUNTIFS($X$7:$X$405,X168,$Z$7:$Z$405,Z168,$AA$7:$AA$405,AA168,$W$7:$W$405,"&lt;="&amp;W168,$AH$7:$AH$405,"&lt;&gt;Cancelled"))</x:f>
      </x:c>
      <x:c r="AM168" t="n">
        <x:f>IF(OR(W168="",X168&lt;&gt;$R$4),-1,IF(AL168="",-1,Z168*1000+AL168))</x:f>
        <x:v>-1</x:v>
      </x:c>
    </x:row>
    <x:row r="169" ht="24" customHeight="1">
      <x:c r="W169" s="65"/>
      <x:c r="X169" s="65"/>
      <x:c r="Y169" s="65"/>
      <x:c r="Z169" s="69"/>
      <x:c r="AA169" s="70"/>
      <x:c r="AB169" s="70"/>
      <x:c r="AC169" s="65"/>
      <x:c r="AD169" s="65"/>
      <x:c r="AE169" s="65"/>
      <x:c r="AF169" s="65"/>
      <x:c r="AG169" s="65"/>
      <x:c r="AH169" s="65"/>
      <x:c r="AI169" s="72" t="str">
        <x:f>IF(W169="","",'Campaigns &amp; Budget'!$E$7&amp;IF('Campaigns &amp; Budget'!$F$7="","","; "&amp;'Campaigns &amp; Budget'!$F$7))</x:f>
      </x:c>
      <x:c r="AJ169" s="72" t="str">
        <x:f>IF(W169="","",IF(COUNTIFS($W$7:$W$405,W169)&gt;1,"Duplicate activation ID",IF(X169&lt;&gt;'Campaigns &amp; Budget'!$A$7,"Unknown campaign",IF(OR(ISBLANK(Z169),ISBLANK(AA169),ISBLANK(AB169),AD169=""),"Missing date / time / PIC",IF(AB169&lt;=AA169,"End must follow start",IF(OR(Z169&lt;'Campaigns &amp; Budget'!$C$7,Z169&gt;'Campaigns &amp; Budget'!$D$7),"Outside campaign dates",IF(AND(AG169&lt;&gt;"",COUNTIFS('Tasks &amp; Gantt'!$A$7:$A$155,AG169,'Tasks &amp; Gantt'!$B$7:$B$155,X169)&lt;&gt;1),"Task not in campaign","")))))))</x:f>
      </x:c>
      <x:c r="AL169" t="str">
        <x:f>IF(OR(W169="",AH169="Cancelled",ISBLANK(Z169),ISBLANK(AA169)),"",COUNTIFS($X$7:$X$405,X169,$Z$7:$Z$405,Z169,$AA$7:$AA$405,"&lt;"&amp;AA169,$AH$7:$AH$405,"&lt;&gt;Cancelled")+COUNTIFS($X$7:$X$405,X169,$Z$7:$Z$405,Z169,$AA$7:$AA$405,AA169,$W$7:$W$405,"&lt;="&amp;W169,$AH$7:$AH$405,"&lt;&gt;Cancelled"))</x:f>
      </x:c>
      <x:c r="AM169" t="n">
        <x:f>IF(OR(W169="",X169&lt;&gt;$R$4),-1,IF(AL169="",-1,Z169*1000+AL169))</x:f>
        <x:v>-1</x:v>
      </x:c>
    </x:row>
    <x:row r="170" ht="24" customHeight="1">
      <x:c r="W170" s="65"/>
      <x:c r="X170" s="65"/>
      <x:c r="Y170" s="65"/>
      <x:c r="Z170" s="69"/>
      <x:c r="AA170" s="70"/>
      <x:c r="AB170" s="70"/>
      <x:c r="AC170" s="65"/>
      <x:c r="AD170" s="65"/>
      <x:c r="AE170" s="65"/>
      <x:c r="AF170" s="65"/>
      <x:c r="AG170" s="65"/>
      <x:c r="AH170" s="65"/>
      <x:c r="AI170" s="72" t="str">
        <x:f>IF(W170="","",'Campaigns &amp; Budget'!$E$7&amp;IF('Campaigns &amp; Budget'!$F$7="","","; "&amp;'Campaigns &amp; Budget'!$F$7))</x:f>
      </x:c>
      <x:c r="AJ170" s="72" t="str">
        <x:f>IF(W170="","",IF(COUNTIFS($W$7:$W$405,W170)&gt;1,"Duplicate activation ID",IF(X170&lt;&gt;'Campaigns &amp; Budget'!$A$7,"Unknown campaign",IF(OR(ISBLANK(Z170),ISBLANK(AA170),ISBLANK(AB170),AD170=""),"Missing date / time / PIC",IF(AB170&lt;=AA170,"End must follow start",IF(OR(Z170&lt;'Campaigns &amp; Budget'!$C$7,Z170&gt;'Campaigns &amp; Budget'!$D$7),"Outside campaign dates",IF(AND(AG170&lt;&gt;"",COUNTIFS('Tasks &amp; Gantt'!$A$7:$A$155,AG170,'Tasks &amp; Gantt'!$B$7:$B$155,X170)&lt;&gt;1),"Task not in campaign","")))))))</x:f>
      </x:c>
      <x:c r="AL170" t="str">
        <x:f>IF(OR(W170="",AH170="Cancelled",ISBLANK(Z170),ISBLANK(AA170)),"",COUNTIFS($X$7:$X$405,X170,$Z$7:$Z$405,Z170,$AA$7:$AA$405,"&lt;"&amp;AA170,$AH$7:$AH$405,"&lt;&gt;Cancelled")+COUNTIFS($X$7:$X$405,X170,$Z$7:$Z$405,Z170,$AA$7:$AA$405,AA170,$W$7:$W$405,"&lt;="&amp;W170,$AH$7:$AH$405,"&lt;&gt;Cancelled"))</x:f>
      </x:c>
      <x:c r="AM170" t="n">
        <x:f>IF(OR(W170="",X170&lt;&gt;$R$4),-1,IF(AL170="",-1,Z170*1000+AL170))</x:f>
        <x:v>-1</x:v>
      </x:c>
    </x:row>
    <x:row r="171" ht="24" customHeight="1">
      <x:c r="W171" s="65"/>
      <x:c r="X171" s="65"/>
      <x:c r="Y171" s="65"/>
      <x:c r="Z171" s="69"/>
      <x:c r="AA171" s="70"/>
      <x:c r="AB171" s="70"/>
      <x:c r="AC171" s="65"/>
      <x:c r="AD171" s="65"/>
      <x:c r="AE171" s="65"/>
      <x:c r="AF171" s="65"/>
      <x:c r="AG171" s="65"/>
      <x:c r="AH171" s="65"/>
      <x:c r="AI171" s="72" t="str">
        <x:f>IF(W171="","",'Campaigns &amp; Budget'!$E$7&amp;IF('Campaigns &amp; Budget'!$F$7="","","; "&amp;'Campaigns &amp; Budget'!$F$7))</x:f>
      </x:c>
      <x:c r="AJ171" s="72" t="str">
        <x:f>IF(W171="","",IF(COUNTIFS($W$7:$W$405,W171)&gt;1,"Duplicate activation ID",IF(X171&lt;&gt;'Campaigns &amp; Budget'!$A$7,"Unknown campaign",IF(OR(ISBLANK(Z171),ISBLANK(AA171),ISBLANK(AB171),AD171=""),"Missing date / time / PIC",IF(AB171&lt;=AA171,"End must follow start",IF(OR(Z171&lt;'Campaigns &amp; Budget'!$C$7,Z171&gt;'Campaigns &amp; Budget'!$D$7),"Outside campaign dates",IF(AND(AG171&lt;&gt;"",COUNTIFS('Tasks &amp; Gantt'!$A$7:$A$155,AG171,'Tasks &amp; Gantt'!$B$7:$B$155,X171)&lt;&gt;1),"Task not in campaign","")))))))</x:f>
      </x:c>
      <x:c r="AL171" t="str">
        <x:f>IF(OR(W171="",AH171="Cancelled",ISBLANK(Z171),ISBLANK(AA171)),"",COUNTIFS($X$7:$X$405,X171,$Z$7:$Z$405,Z171,$AA$7:$AA$405,"&lt;"&amp;AA171,$AH$7:$AH$405,"&lt;&gt;Cancelled")+COUNTIFS($X$7:$X$405,X171,$Z$7:$Z$405,Z171,$AA$7:$AA$405,AA171,$W$7:$W$405,"&lt;="&amp;W171,$AH$7:$AH$405,"&lt;&gt;Cancelled"))</x:f>
      </x:c>
      <x:c r="AM171" t="n">
        <x:f>IF(OR(W171="",X171&lt;&gt;$R$4),-1,IF(AL171="",-1,Z171*1000+AL171))</x:f>
        <x:v>-1</x:v>
      </x:c>
    </x:row>
    <x:row r="172" ht="24" customHeight="1">
      <x:c r="W172" s="65"/>
      <x:c r="X172" s="65"/>
      <x:c r="Y172" s="65"/>
      <x:c r="Z172" s="69"/>
      <x:c r="AA172" s="70"/>
      <x:c r="AB172" s="70"/>
      <x:c r="AC172" s="65"/>
      <x:c r="AD172" s="65"/>
      <x:c r="AE172" s="65"/>
      <x:c r="AF172" s="65"/>
      <x:c r="AG172" s="65"/>
      <x:c r="AH172" s="65"/>
      <x:c r="AI172" s="72" t="str">
        <x:f>IF(W172="","",'Campaigns &amp; Budget'!$E$7&amp;IF('Campaigns &amp; Budget'!$F$7="","","; "&amp;'Campaigns &amp; Budget'!$F$7))</x:f>
      </x:c>
      <x:c r="AJ172" s="72" t="str">
        <x:f>IF(W172="","",IF(COUNTIFS($W$7:$W$405,W172)&gt;1,"Duplicate activation ID",IF(X172&lt;&gt;'Campaigns &amp; Budget'!$A$7,"Unknown campaign",IF(OR(ISBLANK(Z172),ISBLANK(AA172),ISBLANK(AB172),AD172=""),"Missing date / time / PIC",IF(AB172&lt;=AA172,"End must follow start",IF(OR(Z172&lt;'Campaigns &amp; Budget'!$C$7,Z172&gt;'Campaigns &amp; Budget'!$D$7),"Outside campaign dates",IF(AND(AG172&lt;&gt;"",COUNTIFS('Tasks &amp; Gantt'!$A$7:$A$155,AG172,'Tasks &amp; Gantt'!$B$7:$B$155,X172)&lt;&gt;1),"Task not in campaign","")))))))</x:f>
      </x:c>
      <x:c r="AL172" t="str">
        <x:f>IF(OR(W172="",AH172="Cancelled",ISBLANK(Z172),ISBLANK(AA172)),"",COUNTIFS($X$7:$X$405,X172,$Z$7:$Z$405,Z172,$AA$7:$AA$405,"&lt;"&amp;AA172,$AH$7:$AH$405,"&lt;&gt;Cancelled")+COUNTIFS($X$7:$X$405,X172,$Z$7:$Z$405,Z172,$AA$7:$AA$405,AA172,$W$7:$W$405,"&lt;="&amp;W172,$AH$7:$AH$405,"&lt;&gt;Cancelled"))</x:f>
      </x:c>
      <x:c r="AM172" t="n">
        <x:f>IF(OR(W172="",X172&lt;&gt;$R$4),-1,IF(AL172="",-1,Z172*1000+AL172))</x:f>
        <x:v>-1</x:v>
      </x:c>
    </x:row>
    <x:row r="173" ht="24" customHeight="1">
      <x:c r="W173" s="65"/>
      <x:c r="X173" s="65"/>
      <x:c r="Y173" s="65"/>
      <x:c r="Z173" s="69"/>
      <x:c r="AA173" s="70"/>
      <x:c r="AB173" s="70"/>
      <x:c r="AC173" s="65"/>
      <x:c r="AD173" s="65"/>
      <x:c r="AE173" s="65"/>
      <x:c r="AF173" s="65"/>
      <x:c r="AG173" s="65"/>
      <x:c r="AH173" s="65"/>
      <x:c r="AI173" s="72" t="str">
        <x:f>IF(W173="","",'Campaigns &amp; Budget'!$E$7&amp;IF('Campaigns &amp; Budget'!$F$7="","","; "&amp;'Campaigns &amp; Budget'!$F$7))</x:f>
      </x:c>
      <x:c r="AJ173" s="72" t="str">
        <x:f>IF(W173="","",IF(COUNTIFS($W$7:$W$405,W173)&gt;1,"Duplicate activation ID",IF(X173&lt;&gt;'Campaigns &amp; Budget'!$A$7,"Unknown campaign",IF(OR(ISBLANK(Z173),ISBLANK(AA173),ISBLANK(AB173),AD173=""),"Missing date / time / PIC",IF(AB173&lt;=AA173,"End must follow start",IF(OR(Z173&lt;'Campaigns &amp; Budget'!$C$7,Z173&gt;'Campaigns &amp; Budget'!$D$7),"Outside campaign dates",IF(AND(AG173&lt;&gt;"",COUNTIFS('Tasks &amp; Gantt'!$A$7:$A$155,AG173,'Tasks &amp; Gantt'!$B$7:$B$155,X173)&lt;&gt;1),"Task not in campaign","")))))))</x:f>
      </x:c>
      <x:c r="AL173" t="str">
        <x:f>IF(OR(W173="",AH173="Cancelled",ISBLANK(Z173),ISBLANK(AA173)),"",COUNTIFS($X$7:$X$405,X173,$Z$7:$Z$405,Z173,$AA$7:$AA$405,"&lt;"&amp;AA173,$AH$7:$AH$405,"&lt;&gt;Cancelled")+COUNTIFS($X$7:$X$405,X173,$Z$7:$Z$405,Z173,$AA$7:$AA$405,AA173,$W$7:$W$405,"&lt;="&amp;W173,$AH$7:$AH$405,"&lt;&gt;Cancelled"))</x:f>
      </x:c>
      <x:c r="AM173" t="n">
        <x:f>IF(OR(W173="",X173&lt;&gt;$R$4),-1,IF(AL173="",-1,Z173*1000+AL173))</x:f>
        <x:v>-1</x:v>
      </x:c>
    </x:row>
    <x:row r="174" ht="24" customHeight="1">
      <x:c r="W174" s="65"/>
      <x:c r="X174" s="65"/>
      <x:c r="Y174" s="65"/>
      <x:c r="Z174" s="69"/>
      <x:c r="AA174" s="70"/>
      <x:c r="AB174" s="70"/>
      <x:c r="AC174" s="65"/>
      <x:c r="AD174" s="65"/>
      <x:c r="AE174" s="65"/>
      <x:c r="AF174" s="65"/>
      <x:c r="AG174" s="65"/>
      <x:c r="AH174" s="65"/>
      <x:c r="AI174" s="72" t="str">
        <x:f>IF(W174="","",'Campaigns &amp; Budget'!$E$7&amp;IF('Campaigns &amp; Budget'!$F$7="","","; "&amp;'Campaigns &amp; Budget'!$F$7))</x:f>
      </x:c>
      <x:c r="AJ174" s="72" t="str">
        <x:f>IF(W174="","",IF(COUNTIFS($W$7:$W$405,W174)&gt;1,"Duplicate activation ID",IF(X174&lt;&gt;'Campaigns &amp; Budget'!$A$7,"Unknown campaign",IF(OR(ISBLANK(Z174),ISBLANK(AA174),ISBLANK(AB174),AD174=""),"Missing date / time / PIC",IF(AB174&lt;=AA174,"End must follow start",IF(OR(Z174&lt;'Campaigns &amp; Budget'!$C$7,Z174&gt;'Campaigns &amp; Budget'!$D$7),"Outside campaign dates",IF(AND(AG174&lt;&gt;"",COUNTIFS('Tasks &amp; Gantt'!$A$7:$A$155,AG174,'Tasks &amp; Gantt'!$B$7:$B$155,X174)&lt;&gt;1),"Task not in campaign","")))))))</x:f>
      </x:c>
      <x:c r="AL174" t="str">
        <x:f>IF(OR(W174="",AH174="Cancelled",ISBLANK(Z174),ISBLANK(AA174)),"",COUNTIFS($X$7:$X$405,X174,$Z$7:$Z$405,Z174,$AA$7:$AA$405,"&lt;"&amp;AA174,$AH$7:$AH$405,"&lt;&gt;Cancelled")+COUNTIFS($X$7:$X$405,X174,$Z$7:$Z$405,Z174,$AA$7:$AA$405,AA174,$W$7:$W$405,"&lt;="&amp;W174,$AH$7:$AH$405,"&lt;&gt;Cancelled"))</x:f>
      </x:c>
      <x:c r="AM174" t="n">
        <x:f>IF(OR(W174="",X174&lt;&gt;$R$4),-1,IF(AL174="",-1,Z174*1000+AL174))</x:f>
        <x:v>-1</x:v>
      </x:c>
    </x:row>
    <x:row r="175" ht="24" customHeight="1">
      <x:c r="W175" s="65"/>
      <x:c r="X175" s="65"/>
      <x:c r="Y175" s="65"/>
      <x:c r="Z175" s="69"/>
      <x:c r="AA175" s="70"/>
      <x:c r="AB175" s="70"/>
      <x:c r="AC175" s="65"/>
      <x:c r="AD175" s="65"/>
      <x:c r="AE175" s="65"/>
      <x:c r="AF175" s="65"/>
      <x:c r="AG175" s="65"/>
      <x:c r="AH175" s="65"/>
      <x:c r="AI175" s="72" t="str">
        <x:f>IF(W175="","",'Campaigns &amp; Budget'!$E$7&amp;IF('Campaigns &amp; Budget'!$F$7="","","; "&amp;'Campaigns &amp; Budget'!$F$7))</x:f>
      </x:c>
      <x:c r="AJ175" s="72" t="str">
        <x:f>IF(W175="","",IF(COUNTIFS($W$7:$W$405,W175)&gt;1,"Duplicate activation ID",IF(X175&lt;&gt;'Campaigns &amp; Budget'!$A$7,"Unknown campaign",IF(OR(ISBLANK(Z175),ISBLANK(AA175),ISBLANK(AB175),AD175=""),"Missing date / time / PIC",IF(AB175&lt;=AA175,"End must follow start",IF(OR(Z175&lt;'Campaigns &amp; Budget'!$C$7,Z175&gt;'Campaigns &amp; Budget'!$D$7),"Outside campaign dates",IF(AND(AG175&lt;&gt;"",COUNTIFS('Tasks &amp; Gantt'!$A$7:$A$155,AG175,'Tasks &amp; Gantt'!$B$7:$B$155,X175)&lt;&gt;1),"Task not in campaign","")))))))</x:f>
      </x:c>
      <x:c r="AL175" t="str">
        <x:f>IF(OR(W175="",AH175="Cancelled",ISBLANK(Z175),ISBLANK(AA175)),"",COUNTIFS($X$7:$X$405,X175,$Z$7:$Z$405,Z175,$AA$7:$AA$405,"&lt;"&amp;AA175,$AH$7:$AH$405,"&lt;&gt;Cancelled")+COUNTIFS($X$7:$X$405,X175,$Z$7:$Z$405,Z175,$AA$7:$AA$405,AA175,$W$7:$W$405,"&lt;="&amp;W175,$AH$7:$AH$405,"&lt;&gt;Cancelled"))</x:f>
      </x:c>
      <x:c r="AM175" t="n">
        <x:f>IF(OR(W175="",X175&lt;&gt;$R$4),-1,IF(AL175="",-1,Z175*1000+AL175))</x:f>
        <x:v>-1</x:v>
      </x:c>
    </x:row>
    <x:row r="176" ht="24" customHeight="1">
      <x:c r="W176" s="65"/>
      <x:c r="X176" s="65"/>
      <x:c r="Y176" s="65"/>
      <x:c r="Z176" s="69"/>
      <x:c r="AA176" s="70"/>
      <x:c r="AB176" s="70"/>
      <x:c r="AC176" s="65"/>
      <x:c r="AD176" s="65"/>
      <x:c r="AE176" s="65"/>
      <x:c r="AF176" s="65"/>
      <x:c r="AG176" s="65"/>
      <x:c r="AH176" s="65"/>
      <x:c r="AI176" s="72" t="str">
        <x:f>IF(W176="","",'Campaigns &amp; Budget'!$E$7&amp;IF('Campaigns &amp; Budget'!$F$7="","","; "&amp;'Campaigns &amp; Budget'!$F$7))</x:f>
      </x:c>
      <x:c r="AJ176" s="72" t="str">
        <x:f>IF(W176="","",IF(COUNTIFS($W$7:$W$405,W176)&gt;1,"Duplicate activation ID",IF(X176&lt;&gt;'Campaigns &amp; Budget'!$A$7,"Unknown campaign",IF(OR(ISBLANK(Z176),ISBLANK(AA176),ISBLANK(AB176),AD176=""),"Missing date / time / PIC",IF(AB176&lt;=AA176,"End must follow start",IF(OR(Z176&lt;'Campaigns &amp; Budget'!$C$7,Z176&gt;'Campaigns &amp; Budget'!$D$7),"Outside campaign dates",IF(AND(AG176&lt;&gt;"",COUNTIFS('Tasks &amp; Gantt'!$A$7:$A$155,AG176,'Tasks &amp; Gantt'!$B$7:$B$155,X176)&lt;&gt;1),"Task not in campaign","")))))))</x:f>
      </x:c>
      <x:c r="AL176" t="str">
        <x:f>IF(OR(W176="",AH176="Cancelled",ISBLANK(Z176),ISBLANK(AA176)),"",COUNTIFS($X$7:$X$405,X176,$Z$7:$Z$405,Z176,$AA$7:$AA$405,"&lt;"&amp;AA176,$AH$7:$AH$405,"&lt;&gt;Cancelled")+COUNTIFS($X$7:$X$405,X176,$Z$7:$Z$405,Z176,$AA$7:$AA$405,AA176,$W$7:$W$405,"&lt;="&amp;W176,$AH$7:$AH$405,"&lt;&gt;Cancelled"))</x:f>
      </x:c>
      <x:c r="AM176" t="n">
        <x:f>IF(OR(W176="",X176&lt;&gt;$R$4),-1,IF(AL176="",-1,Z176*1000+AL176))</x:f>
        <x:v>-1</x:v>
      </x:c>
    </x:row>
    <x:row r="177" ht="24" customHeight="1">
      <x:c r="W177" s="65"/>
      <x:c r="X177" s="65"/>
      <x:c r="Y177" s="65"/>
      <x:c r="Z177" s="69"/>
      <x:c r="AA177" s="70"/>
      <x:c r="AB177" s="70"/>
      <x:c r="AC177" s="65"/>
      <x:c r="AD177" s="65"/>
      <x:c r="AE177" s="65"/>
      <x:c r="AF177" s="65"/>
      <x:c r="AG177" s="65"/>
      <x:c r="AH177" s="65"/>
      <x:c r="AI177" s="72" t="str">
        <x:f>IF(W177="","",'Campaigns &amp; Budget'!$E$7&amp;IF('Campaigns &amp; Budget'!$F$7="","","; "&amp;'Campaigns &amp; Budget'!$F$7))</x:f>
      </x:c>
      <x:c r="AJ177" s="72" t="str">
        <x:f>IF(W177="","",IF(COUNTIFS($W$7:$W$405,W177)&gt;1,"Duplicate activation ID",IF(X177&lt;&gt;'Campaigns &amp; Budget'!$A$7,"Unknown campaign",IF(OR(ISBLANK(Z177),ISBLANK(AA177),ISBLANK(AB177),AD177=""),"Missing date / time / PIC",IF(AB177&lt;=AA177,"End must follow start",IF(OR(Z177&lt;'Campaigns &amp; Budget'!$C$7,Z177&gt;'Campaigns &amp; Budget'!$D$7),"Outside campaign dates",IF(AND(AG177&lt;&gt;"",COUNTIFS('Tasks &amp; Gantt'!$A$7:$A$155,AG177,'Tasks &amp; Gantt'!$B$7:$B$155,X177)&lt;&gt;1),"Task not in campaign","")))))))</x:f>
      </x:c>
      <x:c r="AL177" t="str">
        <x:f>IF(OR(W177="",AH177="Cancelled",ISBLANK(Z177),ISBLANK(AA177)),"",COUNTIFS($X$7:$X$405,X177,$Z$7:$Z$405,Z177,$AA$7:$AA$405,"&lt;"&amp;AA177,$AH$7:$AH$405,"&lt;&gt;Cancelled")+COUNTIFS($X$7:$X$405,X177,$Z$7:$Z$405,Z177,$AA$7:$AA$405,AA177,$W$7:$W$405,"&lt;="&amp;W177,$AH$7:$AH$405,"&lt;&gt;Cancelled"))</x:f>
      </x:c>
      <x:c r="AM177" t="n">
        <x:f>IF(OR(W177="",X177&lt;&gt;$R$4),-1,IF(AL177="",-1,Z177*1000+AL177))</x:f>
        <x:v>-1</x:v>
      </x:c>
    </x:row>
    <x:row r="178" ht="24" customHeight="1">
      <x:c r="W178" s="65"/>
      <x:c r="X178" s="65"/>
      <x:c r="Y178" s="65"/>
      <x:c r="Z178" s="69"/>
      <x:c r="AA178" s="70"/>
      <x:c r="AB178" s="70"/>
      <x:c r="AC178" s="65"/>
      <x:c r="AD178" s="65"/>
      <x:c r="AE178" s="65"/>
      <x:c r="AF178" s="65"/>
      <x:c r="AG178" s="65"/>
      <x:c r="AH178" s="65"/>
      <x:c r="AI178" s="72" t="str">
        <x:f>IF(W178="","",'Campaigns &amp; Budget'!$E$7&amp;IF('Campaigns &amp; Budget'!$F$7="","","; "&amp;'Campaigns &amp; Budget'!$F$7))</x:f>
      </x:c>
      <x:c r="AJ178" s="72" t="str">
        <x:f>IF(W178="","",IF(COUNTIFS($W$7:$W$405,W178)&gt;1,"Duplicate activation ID",IF(X178&lt;&gt;'Campaigns &amp; Budget'!$A$7,"Unknown campaign",IF(OR(ISBLANK(Z178),ISBLANK(AA178),ISBLANK(AB178),AD178=""),"Missing date / time / PIC",IF(AB178&lt;=AA178,"End must follow start",IF(OR(Z178&lt;'Campaigns &amp; Budget'!$C$7,Z178&gt;'Campaigns &amp; Budget'!$D$7),"Outside campaign dates",IF(AND(AG178&lt;&gt;"",COUNTIFS('Tasks &amp; Gantt'!$A$7:$A$155,AG178,'Tasks &amp; Gantt'!$B$7:$B$155,X178)&lt;&gt;1),"Task not in campaign","")))))))</x:f>
      </x:c>
      <x:c r="AL178" t="str">
        <x:f>IF(OR(W178="",AH178="Cancelled",ISBLANK(Z178),ISBLANK(AA178)),"",COUNTIFS($X$7:$X$405,X178,$Z$7:$Z$405,Z178,$AA$7:$AA$405,"&lt;"&amp;AA178,$AH$7:$AH$405,"&lt;&gt;Cancelled")+COUNTIFS($X$7:$X$405,X178,$Z$7:$Z$405,Z178,$AA$7:$AA$405,AA178,$W$7:$W$405,"&lt;="&amp;W178,$AH$7:$AH$405,"&lt;&gt;Cancelled"))</x:f>
      </x:c>
      <x:c r="AM178" t="n">
        <x:f>IF(OR(W178="",X178&lt;&gt;$R$4),-1,IF(AL178="",-1,Z178*1000+AL178))</x:f>
        <x:v>-1</x:v>
      </x:c>
    </x:row>
    <x:row r="179" ht="24" customHeight="1">
      <x:c r="W179" s="65"/>
      <x:c r="X179" s="65"/>
      <x:c r="Y179" s="65"/>
      <x:c r="Z179" s="69"/>
      <x:c r="AA179" s="70"/>
      <x:c r="AB179" s="70"/>
      <x:c r="AC179" s="65"/>
      <x:c r="AD179" s="65"/>
      <x:c r="AE179" s="65"/>
      <x:c r="AF179" s="65"/>
      <x:c r="AG179" s="65"/>
      <x:c r="AH179" s="65"/>
      <x:c r="AI179" s="72" t="str">
        <x:f>IF(W179="","",'Campaigns &amp; Budget'!$E$7&amp;IF('Campaigns &amp; Budget'!$F$7="","","; "&amp;'Campaigns &amp; Budget'!$F$7))</x:f>
      </x:c>
      <x:c r="AJ179" s="72" t="str">
        <x:f>IF(W179="","",IF(COUNTIFS($W$7:$W$405,W179)&gt;1,"Duplicate activation ID",IF(X179&lt;&gt;'Campaigns &amp; Budget'!$A$7,"Unknown campaign",IF(OR(ISBLANK(Z179),ISBLANK(AA179),ISBLANK(AB179),AD179=""),"Missing date / time / PIC",IF(AB179&lt;=AA179,"End must follow start",IF(OR(Z179&lt;'Campaigns &amp; Budget'!$C$7,Z179&gt;'Campaigns &amp; Budget'!$D$7),"Outside campaign dates",IF(AND(AG179&lt;&gt;"",COUNTIFS('Tasks &amp; Gantt'!$A$7:$A$155,AG179,'Tasks &amp; Gantt'!$B$7:$B$155,X179)&lt;&gt;1),"Task not in campaign","")))))))</x:f>
      </x:c>
      <x:c r="AL179" t="str">
        <x:f>IF(OR(W179="",AH179="Cancelled",ISBLANK(Z179),ISBLANK(AA179)),"",COUNTIFS($X$7:$X$405,X179,$Z$7:$Z$405,Z179,$AA$7:$AA$405,"&lt;"&amp;AA179,$AH$7:$AH$405,"&lt;&gt;Cancelled")+COUNTIFS($X$7:$X$405,X179,$Z$7:$Z$405,Z179,$AA$7:$AA$405,AA179,$W$7:$W$405,"&lt;="&amp;W179,$AH$7:$AH$405,"&lt;&gt;Cancelled"))</x:f>
      </x:c>
      <x:c r="AM179" t="n">
        <x:f>IF(OR(W179="",X179&lt;&gt;$R$4),-1,IF(AL179="",-1,Z179*1000+AL179))</x:f>
        <x:v>-1</x:v>
      </x:c>
    </x:row>
    <x:row r="180" ht="24" customHeight="1">
      <x:c r="W180" s="65"/>
      <x:c r="X180" s="65"/>
      <x:c r="Y180" s="65"/>
      <x:c r="Z180" s="69"/>
      <x:c r="AA180" s="70"/>
      <x:c r="AB180" s="70"/>
      <x:c r="AC180" s="65"/>
      <x:c r="AD180" s="65"/>
      <x:c r="AE180" s="65"/>
      <x:c r="AF180" s="65"/>
      <x:c r="AG180" s="65"/>
      <x:c r="AH180" s="65"/>
      <x:c r="AI180" s="72" t="str">
        <x:f>IF(W180="","",'Campaigns &amp; Budget'!$E$7&amp;IF('Campaigns &amp; Budget'!$F$7="","","; "&amp;'Campaigns &amp; Budget'!$F$7))</x:f>
      </x:c>
      <x:c r="AJ180" s="72" t="str">
        <x:f>IF(W180="","",IF(COUNTIFS($W$7:$W$405,W180)&gt;1,"Duplicate activation ID",IF(X180&lt;&gt;'Campaigns &amp; Budget'!$A$7,"Unknown campaign",IF(OR(ISBLANK(Z180),ISBLANK(AA180),ISBLANK(AB180),AD180=""),"Missing date / time / PIC",IF(AB180&lt;=AA180,"End must follow start",IF(OR(Z180&lt;'Campaigns &amp; Budget'!$C$7,Z180&gt;'Campaigns &amp; Budget'!$D$7),"Outside campaign dates",IF(AND(AG180&lt;&gt;"",COUNTIFS('Tasks &amp; Gantt'!$A$7:$A$155,AG180,'Tasks &amp; Gantt'!$B$7:$B$155,X180)&lt;&gt;1),"Task not in campaign","")))))))</x:f>
      </x:c>
      <x:c r="AL180" t="str">
        <x:f>IF(OR(W180="",AH180="Cancelled",ISBLANK(Z180),ISBLANK(AA180)),"",COUNTIFS($X$7:$X$405,X180,$Z$7:$Z$405,Z180,$AA$7:$AA$405,"&lt;"&amp;AA180,$AH$7:$AH$405,"&lt;&gt;Cancelled")+COUNTIFS($X$7:$X$405,X180,$Z$7:$Z$405,Z180,$AA$7:$AA$405,AA180,$W$7:$W$405,"&lt;="&amp;W180,$AH$7:$AH$405,"&lt;&gt;Cancelled"))</x:f>
      </x:c>
      <x:c r="AM180" t="n">
        <x:f>IF(OR(W180="",X180&lt;&gt;$R$4),-1,IF(AL180="",-1,Z180*1000+AL180))</x:f>
        <x:v>-1</x:v>
      </x:c>
    </x:row>
    <x:row r="181" ht="24" customHeight="1">
      <x:c r="W181" s="65"/>
      <x:c r="X181" s="65"/>
      <x:c r="Y181" s="65"/>
      <x:c r="Z181" s="69"/>
      <x:c r="AA181" s="70"/>
      <x:c r="AB181" s="70"/>
      <x:c r="AC181" s="65"/>
      <x:c r="AD181" s="65"/>
      <x:c r="AE181" s="65"/>
      <x:c r="AF181" s="65"/>
      <x:c r="AG181" s="65"/>
      <x:c r="AH181" s="65"/>
      <x:c r="AI181" s="72" t="str">
        <x:f>IF(W181="","",'Campaigns &amp; Budget'!$E$7&amp;IF('Campaigns &amp; Budget'!$F$7="","","; "&amp;'Campaigns &amp; Budget'!$F$7))</x:f>
      </x:c>
      <x:c r="AJ181" s="72" t="str">
        <x:f>IF(W181="","",IF(COUNTIFS($W$7:$W$405,W181)&gt;1,"Duplicate activation ID",IF(X181&lt;&gt;'Campaigns &amp; Budget'!$A$7,"Unknown campaign",IF(OR(ISBLANK(Z181),ISBLANK(AA181),ISBLANK(AB181),AD181=""),"Missing date / time / PIC",IF(AB181&lt;=AA181,"End must follow start",IF(OR(Z181&lt;'Campaigns &amp; Budget'!$C$7,Z181&gt;'Campaigns &amp; Budget'!$D$7),"Outside campaign dates",IF(AND(AG181&lt;&gt;"",COUNTIFS('Tasks &amp; Gantt'!$A$7:$A$155,AG181,'Tasks &amp; Gantt'!$B$7:$B$155,X181)&lt;&gt;1),"Task not in campaign","")))))))</x:f>
      </x:c>
      <x:c r="AL181" t="str">
        <x:f>IF(OR(W181="",AH181="Cancelled",ISBLANK(Z181),ISBLANK(AA181)),"",COUNTIFS($X$7:$X$405,X181,$Z$7:$Z$405,Z181,$AA$7:$AA$405,"&lt;"&amp;AA181,$AH$7:$AH$405,"&lt;&gt;Cancelled")+COUNTIFS($X$7:$X$405,X181,$Z$7:$Z$405,Z181,$AA$7:$AA$405,AA181,$W$7:$W$405,"&lt;="&amp;W181,$AH$7:$AH$405,"&lt;&gt;Cancelled"))</x:f>
      </x:c>
      <x:c r="AM181" t="n">
        <x:f>IF(OR(W181="",X181&lt;&gt;$R$4),-1,IF(AL181="",-1,Z181*1000+AL181))</x:f>
        <x:v>-1</x:v>
      </x:c>
    </x:row>
    <x:row r="182" ht="24" customHeight="1">
      <x:c r="W182" s="65"/>
      <x:c r="X182" s="65"/>
      <x:c r="Y182" s="65"/>
      <x:c r="Z182" s="69"/>
      <x:c r="AA182" s="70"/>
      <x:c r="AB182" s="70"/>
      <x:c r="AC182" s="65"/>
      <x:c r="AD182" s="65"/>
      <x:c r="AE182" s="65"/>
      <x:c r="AF182" s="65"/>
      <x:c r="AG182" s="65"/>
      <x:c r="AH182" s="65"/>
      <x:c r="AI182" s="72" t="str">
        <x:f>IF(W182="","",'Campaigns &amp; Budget'!$E$7&amp;IF('Campaigns &amp; Budget'!$F$7="","","; "&amp;'Campaigns &amp; Budget'!$F$7))</x:f>
      </x:c>
      <x:c r="AJ182" s="72" t="str">
        <x:f>IF(W182="","",IF(COUNTIFS($W$7:$W$405,W182)&gt;1,"Duplicate activation ID",IF(X182&lt;&gt;'Campaigns &amp; Budget'!$A$7,"Unknown campaign",IF(OR(ISBLANK(Z182),ISBLANK(AA182),ISBLANK(AB182),AD182=""),"Missing date / time / PIC",IF(AB182&lt;=AA182,"End must follow start",IF(OR(Z182&lt;'Campaigns &amp; Budget'!$C$7,Z182&gt;'Campaigns &amp; Budget'!$D$7),"Outside campaign dates",IF(AND(AG182&lt;&gt;"",COUNTIFS('Tasks &amp; Gantt'!$A$7:$A$155,AG182,'Tasks &amp; Gantt'!$B$7:$B$155,X182)&lt;&gt;1),"Task not in campaign","")))))))</x:f>
      </x:c>
      <x:c r="AL182" t="str">
        <x:f>IF(OR(W182="",AH182="Cancelled",ISBLANK(Z182),ISBLANK(AA182)),"",COUNTIFS($X$7:$X$405,X182,$Z$7:$Z$405,Z182,$AA$7:$AA$405,"&lt;"&amp;AA182,$AH$7:$AH$405,"&lt;&gt;Cancelled")+COUNTIFS($X$7:$X$405,X182,$Z$7:$Z$405,Z182,$AA$7:$AA$405,AA182,$W$7:$W$405,"&lt;="&amp;W182,$AH$7:$AH$405,"&lt;&gt;Cancelled"))</x:f>
      </x:c>
      <x:c r="AM182" t="n">
        <x:f>IF(OR(W182="",X182&lt;&gt;$R$4),-1,IF(AL182="",-1,Z182*1000+AL182))</x:f>
        <x:v>-1</x:v>
      </x:c>
    </x:row>
    <x:row r="183" ht="24" customHeight="1">
      <x:c r="W183" s="65"/>
      <x:c r="X183" s="65"/>
      <x:c r="Y183" s="65"/>
      <x:c r="Z183" s="69"/>
      <x:c r="AA183" s="70"/>
      <x:c r="AB183" s="70"/>
      <x:c r="AC183" s="65"/>
      <x:c r="AD183" s="65"/>
      <x:c r="AE183" s="65"/>
      <x:c r="AF183" s="65"/>
      <x:c r="AG183" s="65"/>
      <x:c r="AH183" s="65"/>
      <x:c r="AI183" s="72" t="str">
        <x:f>IF(W183="","",'Campaigns &amp; Budget'!$E$7&amp;IF('Campaigns &amp; Budget'!$F$7="","","; "&amp;'Campaigns &amp; Budget'!$F$7))</x:f>
      </x:c>
      <x:c r="AJ183" s="72" t="str">
        <x:f>IF(W183="","",IF(COUNTIFS($W$7:$W$405,W183)&gt;1,"Duplicate activation ID",IF(X183&lt;&gt;'Campaigns &amp; Budget'!$A$7,"Unknown campaign",IF(OR(ISBLANK(Z183),ISBLANK(AA183),ISBLANK(AB183),AD183=""),"Missing date / time / PIC",IF(AB183&lt;=AA183,"End must follow start",IF(OR(Z183&lt;'Campaigns &amp; Budget'!$C$7,Z183&gt;'Campaigns &amp; Budget'!$D$7),"Outside campaign dates",IF(AND(AG183&lt;&gt;"",COUNTIFS('Tasks &amp; Gantt'!$A$7:$A$155,AG183,'Tasks &amp; Gantt'!$B$7:$B$155,X183)&lt;&gt;1),"Task not in campaign","")))))))</x:f>
      </x:c>
      <x:c r="AL183" t="str">
        <x:f>IF(OR(W183="",AH183="Cancelled",ISBLANK(Z183),ISBLANK(AA183)),"",COUNTIFS($X$7:$X$405,X183,$Z$7:$Z$405,Z183,$AA$7:$AA$405,"&lt;"&amp;AA183,$AH$7:$AH$405,"&lt;&gt;Cancelled")+COUNTIFS($X$7:$X$405,X183,$Z$7:$Z$405,Z183,$AA$7:$AA$405,AA183,$W$7:$W$405,"&lt;="&amp;W183,$AH$7:$AH$405,"&lt;&gt;Cancelled"))</x:f>
      </x:c>
      <x:c r="AM183" t="n">
        <x:f>IF(OR(W183="",X183&lt;&gt;$R$4),-1,IF(AL183="",-1,Z183*1000+AL183))</x:f>
        <x:v>-1</x:v>
      </x:c>
    </x:row>
    <x:row r="184" ht="24" customHeight="1">
      <x:c r="W184" s="65"/>
      <x:c r="X184" s="65"/>
      <x:c r="Y184" s="65"/>
      <x:c r="Z184" s="69"/>
      <x:c r="AA184" s="70"/>
      <x:c r="AB184" s="70"/>
      <x:c r="AC184" s="65"/>
      <x:c r="AD184" s="65"/>
      <x:c r="AE184" s="65"/>
      <x:c r="AF184" s="65"/>
      <x:c r="AG184" s="65"/>
      <x:c r="AH184" s="65"/>
      <x:c r="AI184" s="72" t="str">
        <x:f>IF(W184="","",'Campaigns &amp; Budget'!$E$7&amp;IF('Campaigns &amp; Budget'!$F$7="","","; "&amp;'Campaigns &amp; Budget'!$F$7))</x:f>
      </x:c>
      <x:c r="AJ184" s="72" t="str">
        <x:f>IF(W184="","",IF(COUNTIFS($W$7:$W$405,W184)&gt;1,"Duplicate activation ID",IF(X184&lt;&gt;'Campaigns &amp; Budget'!$A$7,"Unknown campaign",IF(OR(ISBLANK(Z184),ISBLANK(AA184),ISBLANK(AB184),AD184=""),"Missing date / time / PIC",IF(AB184&lt;=AA184,"End must follow start",IF(OR(Z184&lt;'Campaigns &amp; Budget'!$C$7,Z184&gt;'Campaigns &amp; Budget'!$D$7),"Outside campaign dates",IF(AND(AG184&lt;&gt;"",COUNTIFS('Tasks &amp; Gantt'!$A$7:$A$155,AG184,'Tasks &amp; Gantt'!$B$7:$B$155,X184)&lt;&gt;1),"Task not in campaign","")))))))</x:f>
      </x:c>
      <x:c r="AL184" t="str">
        <x:f>IF(OR(W184="",AH184="Cancelled",ISBLANK(Z184),ISBLANK(AA184)),"",COUNTIFS($X$7:$X$405,X184,$Z$7:$Z$405,Z184,$AA$7:$AA$405,"&lt;"&amp;AA184,$AH$7:$AH$405,"&lt;&gt;Cancelled")+COUNTIFS($X$7:$X$405,X184,$Z$7:$Z$405,Z184,$AA$7:$AA$405,AA184,$W$7:$W$405,"&lt;="&amp;W184,$AH$7:$AH$405,"&lt;&gt;Cancelled"))</x:f>
      </x:c>
      <x:c r="AM184" t="n">
        <x:f>IF(OR(W184="",X184&lt;&gt;$R$4),-1,IF(AL184="",-1,Z184*1000+AL184))</x:f>
        <x:v>-1</x:v>
      </x:c>
    </x:row>
    <x:row r="185" ht="24" customHeight="1">
      <x:c r="W185" s="65"/>
      <x:c r="X185" s="65"/>
      <x:c r="Y185" s="65"/>
      <x:c r="Z185" s="69"/>
      <x:c r="AA185" s="70"/>
      <x:c r="AB185" s="70"/>
      <x:c r="AC185" s="65"/>
      <x:c r="AD185" s="65"/>
      <x:c r="AE185" s="65"/>
      <x:c r="AF185" s="65"/>
      <x:c r="AG185" s="65"/>
      <x:c r="AH185" s="65"/>
      <x:c r="AI185" s="72" t="str">
        <x:f>IF(W185="","",'Campaigns &amp; Budget'!$E$7&amp;IF('Campaigns &amp; Budget'!$F$7="","","; "&amp;'Campaigns &amp; Budget'!$F$7))</x:f>
      </x:c>
      <x:c r="AJ185" s="72" t="str">
        <x:f>IF(W185="","",IF(COUNTIFS($W$7:$W$405,W185)&gt;1,"Duplicate activation ID",IF(X185&lt;&gt;'Campaigns &amp; Budget'!$A$7,"Unknown campaign",IF(OR(ISBLANK(Z185),ISBLANK(AA185),ISBLANK(AB185),AD185=""),"Missing date / time / PIC",IF(AB185&lt;=AA185,"End must follow start",IF(OR(Z185&lt;'Campaigns &amp; Budget'!$C$7,Z185&gt;'Campaigns &amp; Budget'!$D$7),"Outside campaign dates",IF(AND(AG185&lt;&gt;"",COUNTIFS('Tasks &amp; Gantt'!$A$7:$A$155,AG185,'Tasks &amp; Gantt'!$B$7:$B$155,X185)&lt;&gt;1),"Task not in campaign","")))))))</x:f>
      </x:c>
      <x:c r="AL185" t="str">
        <x:f>IF(OR(W185="",AH185="Cancelled",ISBLANK(Z185),ISBLANK(AA185)),"",COUNTIFS($X$7:$X$405,X185,$Z$7:$Z$405,Z185,$AA$7:$AA$405,"&lt;"&amp;AA185,$AH$7:$AH$405,"&lt;&gt;Cancelled")+COUNTIFS($X$7:$X$405,X185,$Z$7:$Z$405,Z185,$AA$7:$AA$405,AA185,$W$7:$W$405,"&lt;="&amp;W185,$AH$7:$AH$405,"&lt;&gt;Cancelled"))</x:f>
      </x:c>
      <x:c r="AM185" t="n">
        <x:f>IF(OR(W185="",X185&lt;&gt;$R$4),-1,IF(AL185="",-1,Z185*1000+AL185))</x:f>
        <x:v>-1</x:v>
      </x:c>
    </x:row>
    <x:row r="186" ht="24" customHeight="1">
      <x:c r="W186" s="65"/>
      <x:c r="X186" s="65"/>
      <x:c r="Y186" s="65"/>
      <x:c r="Z186" s="69"/>
      <x:c r="AA186" s="70"/>
      <x:c r="AB186" s="70"/>
      <x:c r="AC186" s="65"/>
      <x:c r="AD186" s="65"/>
      <x:c r="AE186" s="65"/>
      <x:c r="AF186" s="65"/>
      <x:c r="AG186" s="65"/>
      <x:c r="AH186" s="65"/>
      <x:c r="AI186" s="72" t="str">
        <x:f>IF(W186="","",'Campaigns &amp; Budget'!$E$7&amp;IF('Campaigns &amp; Budget'!$F$7="","","; "&amp;'Campaigns &amp; Budget'!$F$7))</x:f>
      </x:c>
      <x:c r="AJ186" s="72" t="str">
        <x:f>IF(W186="","",IF(COUNTIFS($W$7:$W$405,W186)&gt;1,"Duplicate activation ID",IF(X186&lt;&gt;'Campaigns &amp; Budget'!$A$7,"Unknown campaign",IF(OR(ISBLANK(Z186),ISBLANK(AA186),ISBLANK(AB186),AD186=""),"Missing date / time / PIC",IF(AB186&lt;=AA186,"End must follow start",IF(OR(Z186&lt;'Campaigns &amp; Budget'!$C$7,Z186&gt;'Campaigns &amp; Budget'!$D$7),"Outside campaign dates",IF(AND(AG186&lt;&gt;"",COUNTIFS('Tasks &amp; Gantt'!$A$7:$A$155,AG186,'Tasks &amp; Gantt'!$B$7:$B$155,X186)&lt;&gt;1),"Task not in campaign","")))))))</x:f>
      </x:c>
      <x:c r="AL186" t="str">
        <x:f>IF(OR(W186="",AH186="Cancelled",ISBLANK(Z186),ISBLANK(AA186)),"",COUNTIFS($X$7:$X$405,X186,$Z$7:$Z$405,Z186,$AA$7:$AA$405,"&lt;"&amp;AA186,$AH$7:$AH$405,"&lt;&gt;Cancelled")+COUNTIFS($X$7:$X$405,X186,$Z$7:$Z$405,Z186,$AA$7:$AA$405,AA186,$W$7:$W$405,"&lt;="&amp;W186,$AH$7:$AH$405,"&lt;&gt;Cancelled"))</x:f>
      </x:c>
      <x:c r="AM186" t="n">
        <x:f>IF(OR(W186="",X186&lt;&gt;$R$4),-1,IF(AL186="",-1,Z186*1000+AL186))</x:f>
        <x:v>-1</x:v>
      </x:c>
    </x:row>
    <x:row r="187" ht="24" customHeight="1">
      <x:c r="W187" s="65"/>
      <x:c r="X187" s="65"/>
      <x:c r="Y187" s="65"/>
      <x:c r="Z187" s="69"/>
      <x:c r="AA187" s="70"/>
      <x:c r="AB187" s="70"/>
      <x:c r="AC187" s="65"/>
      <x:c r="AD187" s="65"/>
      <x:c r="AE187" s="65"/>
      <x:c r="AF187" s="65"/>
      <x:c r="AG187" s="65"/>
      <x:c r="AH187" s="65"/>
      <x:c r="AI187" s="72" t="str">
        <x:f>IF(W187="","",'Campaigns &amp; Budget'!$E$7&amp;IF('Campaigns &amp; Budget'!$F$7="","","; "&amp;'Campaigns &amp; Budget'!$F$7))</x:f>
      </x:c>
      <x:c r="AJ187" s="72" t="str">
        <x:f>IF(W187="","",IF(COUNTIFS($W$7:$W$405,W187)&gt;1,"Duplicate activation ID",IF(X187&lt;&gt;'Campaigns &amp; Budget'!$A$7,"Unknown campaign",IF(OR(ISBLANK(Z187),ISBLANK(AA187),ISBLANK(AB187),AD187=""),"Missing date / time / PIC",IF(AB187&lt;=AA187,"End must follow start",IF(OR(Z187&lt;'Campaigns &amp; Budget'!$C$7,Z187&gt;'Campaigns &amp; Budget'!$D$7),"Outside campaign dates",IF(AND(AG187&lt;&gt;"",COUNTIFS('Tasks &amp; Gantt'!$A$7:$A$155,AG187,'Tasks &amp; Gantt'!$B$7:$B$155,X187)&lt;&gt;1),"Task not in campaign","")))))))</x:f>
      </x:c>
      <x:c r="AL187" t="str">
        <x:f>IF(OR(W187="",AH187="Cancelled",ISBLANK(Z187),ISBLANK(AA187)),"",COUNTIFS($X$7:$X$405,X187,$Z$7:$Z$405,Z187,$AA$7:$AA$405,"&lt;"&amp;AA187,$AH$7:$AH$405,"&lt;&gt;Cancelled")+COUNTIFS($X$7:$X$405,X187,$Z$7:$Z$405,Z187,$AA$7:$AA$405,AA187,$W$7:$W$405,"&lt;="&amp;W187,$AH$7:$AH$405,"&lt;&gt;Cancelled"))</x:f>
      </x:c>
      <x:c r="AM187" t="n">
        <x:f>IF(OR(W187="",X187&lt;&gt;$R$4),-1,IF(AL187="",-1,Z187*1000+AL187))</x:f>
        <x:v>-1</x:v>
      </x:c>
    </x:row>
    <x:row r="188" ht="24" customHeight="1">
      <x:c r="W188" s="65"/>
      <x:c r="X188" s="65"/>
      <x:c r="Y188" s="65"/>
      <x:c r="Z188" s="69"/>
      <x:c r="AA188" s="70"/>
      <x:c r="AB188" s="70"/>
      <x:c r="AC188" s="65"/>
      <x:c r="AD188" s="65"/>
      <x:c r="AE188" s="65"/>
      <x:c r="AF188" s="65"/>
      <x:c r="AG188" s="65"/>
      <x:c r="AH188" s="65"/>
      <x:c r="AI188" s="72" t="str">
        <x:f>IF(W188="","",'Campaigns &amp; Budget'!$E$7&amp;IF('Campaigns &amp; Budget'!$F$7="","","; "&amp;'Campaigns &amp; Budget'!$F$7))</x:f>
      </x:c>
      <x:c r="AJ188" s="72" t="str">
        <x:f>IF(W188="","",IF(COUNTIFS($W$7:$W$405,W188)&gt;1,"Duplicate activation ID",IF(X188&lt;&gt;'Campaigns &amp; Budget'!$A$7,"Unknown campaign",IF(OR(ISBLANK(Z188),ISBLANK(AA188),ISBLANK(AB188),AD188=""),"Missing date / time / PIC",IF(AB188&lt;=AA188,"End must follow start",IF(OR(Z188&lt;'Campaigns &amp; Budget'!$C$7,Z188&gt;'Campaigns &amp; Budget'!$D$7),"Outside campaign dates",IF(AND(AG188&lt;&gt;"",COUNTIFS('Tasks &amp; Gantt'!$A$7:$A$155,AG188,'Tasks &amp; Gantt'!$B$7:$B$155,X188)&lt;&gt;1),"Task not in campaign","")))))))</x:f>
      </x:c>
      <x:c r="AL188" t="str">
        <x:f>IF(OR(W188="",AH188="Cancelled",ISBLANK(Z188),ISBLANK(AA188)),"",COUNTIFS($X$7:$X$405,X188,$Z$7:$Z$405,Z188,$AA$7:$AA$405,"&lt;"&amp;AA188,$AH$7:$AH$405,"&lt;&gt;Cancelled")+COUNTIFS($X$7:$X$405,X188,$Z$7:$Z$405,Z188,$AA$7:$AA$405,AA188,$W$7:$W$405,"&lt;="&amp;W188,$AH$7:$AH$405,"&lt;&gt;Cancelled"))</x:f>
      </x:c>
      <x:c r="AM188" t="n">
        <x:f>IF(OR(W188="",X188&lt;&gt;$R$4),-1,IF(AL188="",-1,Z188*1000+AL188))</x:f>
        <x:v>-1</x:v>
      </x:c>
    </x:row>
    <x:row r="189" ht="24" customHeight="1">
      <x:c r="W189" s="65"/>
      <x:c r="X189" s="65"/>
      <x:c r="Y189" s="65"/>
      <x:c r="Z189" s="69"/>
      <x:c r="AA189" s="70"/>
      <x:c r="AB189" s="70"/>
      <x:c r="AC189" s="65"/>
      <x:c r="AD189" s="65"/>
      <x:c r="AE189" s="65"/>
      <x:c r="AF189" s="65"/>
      <x:c r="AG189" s="65"/>
      <x:c r="AH189" s="65"/>
      <x:c r="AI189" s="72" t="str">
        <x:f>IF(W189="","",'Campaigns &amp; Budget'!$E$7&amp;IF('Campaigns &amp; Budget'!$F$7="","","; "&amp;'Campaigns &amp; Budget'!$F$7))</x:f>
      </x:c>
      <x:c r="AJ189" s="72" t="str">
        <x:f>IF(W189="","",IF(COUNTIFS($W$7:$W$405,W189)&gt;1,"Duplicate activation ID",IF(X189&lt;&gt;'Campaigns &amp; Budget'!$A$7,"Unknown campaign",IF(OR(ISBLANK(Z189),ISBLANK(AA189),ISBLANK(AB189),AD189=""),"Missing date / time / PIC",IF(AB189&lt;=AA189,"End must follow start",IF(OR(Z189&lt;'Campaigns &amp; Budget'!$C$7,Z189&gt;'Campaigns &amp; Budget'!$D$7),"Outside campaign dates",IF(AND(AG189&lt;&gt;"",COUNTIFS('Tasks &amp; Gantt'!$A$7:$A$155,AG189,'Tasks &amp; Gantt'!$B$7:$B$155,X189)&lt;&gt;1),"Task not in campaign","")))))))</x:f>
      </x:c>
      <x:c r="AL189" t="str">
        <x:f>IF(OR(W189="",AH189="Cancelled",ISBLANK(Z189),ISBLANK(AA189)),"",COUNTIFS($X$7:$X$405,X189,$Z$7:$Z$405,Z189,$AA$7:$AA$405,"&lt;"&amp;AA189,$AH$7:$AH$405,"&lt;&gt;Cancelled")+COUNTIFS($X$7:$X$405,X189,$Z$7:$Z$405,Z189,$AA$7:$AA$405,AA189,$W$7:$W$405,"&lt;="&amp;W189,$AH$7:$AH$405,"&lt;&gt;Cancelled"))</x:f>
      </x:c>
      <x:c r="AM189" t="n">
        <x:f>IF(OR(W189="",X189&lt;&gt;$R$4),-1,IF(AL189="",-1,Z189*1000+AL189))</x:f>
        <x:v>-1</x:v>
      </x:c>
    </x:row>
    <x:row r="190" ht="24" customHeight="1">
      <x:c r="W190" s="65"/>
      <x:c r="X190" s="65"/>
      <x:c r="Y190" s="65"/>
      <x:c r="Z190" s="69"/>
      <x:c r="AA190" s="70"/>
      <x:c r="AB190" s="70"/>
      <x:c r="AC190" s="65"/>
      <x:c r="AD190" s="65"/>
      <x:c r="AE190" s="65"/>
      <x:c r="AF190" s="65"/>
      <x:c r="AG190" s="65"/>
      <x:c r="AH190" s="65"/>
      <x:c r="AI190" s="72" t="str">
        <x:f>IF(W190="","",'Campaigns &amp; Budget'!$E$7&amp;IF('Campaigns &amp; Budget'!$F$7="","","; "&amp;'Campaigns &amp; Budget'!$F$7))</x:f>
      </x:c>
      <x:c r="AJ190" s="72" t="str">
        <x:f>IF(W190="","",IF(COUNTIFS($W$7:$W$405,W190)&gt;1,"Duplicate activation ID",IF(X190&lt;&gt;'Campaigns &amp; Budget'!$A$7,"Unknown campaign",IF(OR(ISBLANK(Z190),ISBLANK(AA190),ISBLANK(AB190),AD190=""),"Missing date / time / PIC",IF(AB190&lt;=AA190,"End must follow start",IF(OR(Z190&lt;'Campaigns &amp; Budget'!$C$7,Z190&gt;'Campaigns &amp; Budget'!$D$7),"Outside campaign dates",IF(AND(AG190&lt;&gt;"",COUNTIFS('Tasks &amp; Gantt'!$A$7:$A$155,AG190,'Tasks &amp; Gantt'!$B$7:$B$155,X190)&lt;&gt;1),"Task not in campaign","")))))))</x:f>
      </x:c>
      <x:c r="AL190" t="str">
        <x:f>IF(OR(W190="",AH190="Cancelled",ISBLANK(Z190),ISBLANK(AA190)),"",COUNTIFS($X$7:$X$405,X190,$Z$7:$Z$405,Z190,$AA$7:$AA$405,"&lt;"&amp;AA190,$AH$7:$AH$405,"&lt;&gt;Cancelled")+COUNTIFS($X$7:$X$405,X190,$Z$7:$Z$405,Z190,$AA$7:$AA$405,AA190,$W$7:$W$405,"&lt;="&amp;W190,$AH$7:$AH$405,"&lt;&gt;Cancelled"))</x:f>
      </x:c>
      <x:c r="AM190" t="n">
        <x:f>IF(OR(W190="",X190&lt;&gt;$R$4),-1,IF(AL190="",-1,Z190*1000+AL190))</x:f>
        <x:v>-1</x:v>
      </x:c>
    </x:row>
    <x:row r="191" ht="24" customHeight="1">
      <x:c r="W191" s="65"/>
      <x:c r="X191" s="65"/>
      <x:c r="Y191" s="65"/>
      <x:c r="Z191" s="69"/>
      <x:c r="AA191" s="70"/>
      <x:c r="AB191" s="70"/>
      <x:c r="AC191" s="65"/>
      <x:c r="AD191" s="65"/>
      <x:c r="AE191" s="65"/>
      <x:c r="AF191" s="65"/>
      <x:c r="AG191" s="65"/>
      <x:c r="AH191" s="65"/>
      <x:c r="AI191" s="72" t="str">
        <x:f>IF(W191="","",'Campaigns &amp; Budget'!$E$7&amp;IF('Campaigns &amp; Budget'!$F$7="","","; "&amp;'Campaigns &amp; Budget'!$F$7))</x:f>
      </x:c>
      <x:c r="AJ191" s="72" t="str">
        <x:f>IF(W191="","",IF(COUNTIFS($W$7:$W$405,W191)&gt;1,"Duplicate activation ID",IF(X191&lt;&gt;'Campaigns &amp; Budget'!$A$7,"Unknown campaign",IF(OR(ISBLANK(Z191),ISBLANK(AA191),ISBLANK(AB191),AD191=""),"Missing date / time / PIC",IF(AB191&lt;=AA191,"End must follow start",IF(OR(Z191&lt;'Campaigns &amp; Budget'!$C$7,Z191&gt;'Campaigns &amp; Budget'!$D$7),"Outside campaign dates",IF(AND(AG191&lt;&gt;"",COUNTIFS('Tasks &amp; Gantt'!$A$7:$A$155,AG191,'Tasks &amp; Gantt'!$B$7:$B$155,X191)&lt;&gt;1),"Task not in campaign","")))))))</x:f>
      </x:c>
      <x:c r="AL191" t="str">
        <x:f>IF(OR(W191="",AH191="Cancelled",ISBLANK(Z191),ISBLANK(AA191)),"",COUNTIFS($X$7:$X$405,X191,$Z$7:$Z$405,Z191,$AA$7:$AA$405,"&lt;"&amp;AA191,$AH$7:$AH$405,"&lt;&gt;Cancelled")+COUNTIFS($X$7:$X$405,X191,$Z$7:$Z$405,Z191,$AA$7:$AA$405,AA191,$W$7:$W$405,"&lt;="&amp;W191,$AH$7:$AH$405,"&lt;&gt;Cancelled"))</x:f>
      </x:c>
      <x:c r="AM191" t="n">
        <x:f>IF(OR(W191="",X191&lt;&gt;$R$4),-1,IF(AL191="",-1,Z191*1000+AL191))</x:f>
        <x:v>-1</x:v>
      </x:c>
    </x:row>
    <x:row r="192" ht="24" customHeight="1">
      <x:c r="W192" s="65"/>
      <x:c r="X192" s="65"/>
      <x:c r="Y192" s="65"/>
      <x:c r="Z192" s="69"/>
      <x:c r="AA192" s="70"/>
      <x:c r="AB192" s="70"/>
      <x:c r="AC192" s="65"/>
      <x:c r="AD192" s="65"/>
      <x:c r="AE192" s="65"/>
      <x:c r="AF192" s="65"/>
      <x:c r="AG192" s="65"/>
      <x:c r="AH192" s="65"/>
      <x:c r="AI192" s="72" t="str">
        <x:f>IF(W192="","",'Campaigns &amp; Budget'!$E$7&amp;IF('Campaigns &amp; Budget'!$F$7="","","; "&amp;'Campaigns &amp; Budget'!$F$7))</x:f>
      </x:c>
      <x:c r="AJ192" s="72" t="str">
        <x:f>IF(W192="","",IF(COUNTIFS($W$7:$W$405,W192)&gt;1,"Duplicate activation ID",IF(X192&lt;&gt;'Campaigns &amp; Budget'!$A$7,"Unknown campaign",IF(OR(ISBLANK(Z192),ISBLANK(AA192),ISBLANK(AB192),AD192=""),"Missing date / time / PIC",IF(AB192&lt;=AA192,"End must follow start",IF(OR(Z192&lt;'Campaigns &amp; Budget'!$C$7,Z192&gt;'Campaigns &amp; Budget'!$D$7),"Outside campaign dates",IF(AND(AG192&lt;&gt;"",COUNTIFS('Tasks &amp; Gantt'!$A$7:$A$155,AG192,'Tasks &amp; Gantt'!$B$7:$B$155,X192)&lt;&gt;1),"Task not in campaign","")))))))</x:f>
      </x:c>
      <x:c r="AL192" t="str">
        <x:f>IF(OR(W192="",AH192="Cancelled",ISBLANK(Z192),ISBLANK(AA192)),"",COUNTIFS($X$7:$X$405,X192,$Z$7:$Z$405,Z192,$AA$7:$AA$405,"&lt;"&amp;AA192,$AH$7:$AH$405,"&lt;&gt;Cancelled")+COUNTIFS($X$7:$X$405,X192,$Z$7:$Z$405,Z192,$AA$7:$AA$405,AA192,$W$7:$W$405,"&lt;="&amp;W192,$AH$7:$AH$405,"&lt;&gt;Cancelled"))</x:f>
      </x:c>
      <x:c r="AM192" t="n">
        <x:f>IF(OR(W192="",X192&lt;&gt;$R$4),-1,IF(AL192="",-1,Z192*1000+AL192))</x:f>
        <x:v>-1</x:v>
      </x:c>
    </x:row>
    <x:row r="193" ht="24" customHeight="1">
      <x:c r="W193" s="65"/>
      <x:c r="X193" s="65"/>
      <x:c r="Y193" s="65"/>
      <x:c r="Z193" s="69"/>
      <x:c r="AA193" s="70"/>
      <x:c r="AB193" s="70"/>
      <x:c r="AC193" s="65"/>
      <x:c r="AD193" s="65"/>
      <x:c r="AE193" s="65"/>
      <x:c r="AF193" s="65"/>
      <x:c r="AG193" s="65"/>
      <x:c r="AH193" s="65"/>
      <x:c r="AI193" s="72" t="str">
        <x:f>IF(W193="","",'Campaigns &amp; Budget'!$E$7&amp;IF('Campaigns &amp; Budget'!$F$7="","","; "&amp;'Campaigns &amp; Budget'!$F$7))</x:f>
      </x:c>
      <x:c r="AJ193" s="72" t="str">
        <x:f>IF(W193="","",IF(COUNTIFS($W$7:$W$405,W193)&gt;1,"Duplicate activation ID",IF(X193&lt;&gt;'Campaigns &amp; Budget'!$A$7,"Unknown campaign",IF(OR(ISBLANK(Z193),ISBLANK(AA193),ISBLANK(AB193),AD193=""),"Missing date / time / PIC",IF(AB193&lt;=AA193,"End must follow start",IF(OR(Z193&lt;'Campaigns &amp; Budget'!$C$7,Z193&gt;'Campaigns &amp; Budget'!$D$7),"Outside campaign dates",IF(AND(AG193&lt;&gt;"",COUNTIFS('Tasks &amp; Gantt'!$A$7:$A$155,AG193,'Tasks &amp; Gantt'!$B$7:$B$155,X193)&lt;&gt;1),"Task not in campaign","")))))))</x:f>
      </x:c>
      <x:c r="AL193" t="str">
        <x:f>IF(OR(W193="",AH193="Cancelled",ISBLANK(Z193),ISBLANK(AA193)),"",COUNTIFS($X$7:$X$405,X193,$Z$7:$Z$405,Z193,$AA$7:$AA$405,"&lt;"&amp;AA193,$AH$7:$AH$405,"&lt;&gt;Cancelled")+COUNTIFS($X$7:$X$405,X193,$Z$7:$Z$405,Z193,$AA$7:$AA$405,AA193,$W$7:$W$405,"&lt;="&amp;W193,$AH$7:$AH$405,"&lt;&gt;Cancelled"))</x:f>
      </x:c>
      <x:c r="AM193" t="n">
        <x:f>IF(OR(W193="",X193&lt;&gt;$R$4),-1,IF(AL193="",-1,Z193*1000+AL193))</x:f>
        <x:v>-1</x:v>
      </x:c>
    </x:row>
    <x:row r="194" ht="24" customHeight="1">
      <x:c r="W194" s="65"/>
      <x:c r="X194" s="65"/>
      <x:c r="Y194" s="65"/>
      <x:c r="Z194" s="69"/>
      <x:c r="AA194" s="70"/>
      <x:c r="AB194" s="70"/>
      <x:c r="AC194" s="65"/>
      <x:c r="AD194" s="65"/>
      <x:c r="AE194" s="65"/>
      <x:c r="AF194" s="65"/>
      <x:c r="AG194" s="65"/>
      <x:c r="AH194" s="65"/>
      <x:c r="AI194" s="72" t="str">
        <x:f>IF(W194="","",'Campaigns &amp; Budget'!$E$7&amp;IF('Campaigns &amp; Budget'!$F$7="","","; "&amp;'Campaigns &amp; Budget'!$F$7))</x:f>
      </x:c>
      <x:c r="AJ194" s="72" t="str">
        <x:f>IF(W194="","",IF(COUNTIFS($W$7:$W$405,W194)&gt;1,"Duplicate activation ID",IF(X194&lt;&gt;'Campaigns &amp; Budget'!$A$7,"Unknown campaign",IF(OR(ISBLANK(Z194),ISBLANK(AA194),ISBLANK(AB194),AD194=""),"Missing date / time / PIC",IF(AB194&lt;=AA194,"End must follow start",IF(OR(Z194&lt;'Campaigns &amp; Budget'!$C$7,Z194&gt;'Campaigns &amp; Budget'!$D$7),"Outside campaign dates",IF(AND(AG194&lt;&gt;"",COUNTIFS('Tasks &amp; Gantt'!$A$7:$A$155,AG194,'Tasks &amp; Gantt'!$B$7:$B$155,X194)&lt;&gt;1),"Task not in campaign","")))))))</x:f>
      </x:c>
      <x:c r="AL194" t="str">
        <x:f>IF(OR(W194="",AH194="Cancelled",ISBLANK(Z194),ISBLANK(AA194)),"",COUNTIFS($X$7:$X$405,X194,$Z$7:$Z$405,Z194,$AA$7:$AA$405,"&lt;"&amp;AA194,$AH$7:$AH$405,"&lt;&gt;Cancelled")+COUNTIFS($X$7:$X$405,X194,$Z$7:$Z$405,Z194,$AA$7:$AA$405,AA194,$W$7:$W$405,"&lt;="&amp;W194,$AH$7:$AH$405,"&lt;&gt;Cancelled"))</x:f>
      </x:c>
      <x:c r="AM194" t="n">
        <x:f>IF(OR(W194="",X194&lt;&gt;$R$4),-1,IF(AL194="",-1,Z194*1000+AL194))</x:f>
        <x:v>-1</x:v>
      </x:c>
    </x:row>
    <x:row r="195" ht="24" customHeight="1">
      <x:c r="W195" s="65"/>
      <x:c r="X195" s="65"/>
      <x:c r="Y195" s="65"/>
      <x:c r="Z195" s="69"/>
      <x:c r="AA195" s="70"/>
      <x:c r="AB195" s="70"/>
      <x:c r="AC195" s="65"/>
      <x:c r="AD195" s="65"/>
      <x:c r="AE195" s="65"/>
      <x:c r="AF195" s="65"/>
      <x:c r="AG195" s="65"/>
      <x:c r="AH195" s="65"/>
      <x:c r="AI195" s="72" t="str">
        <x:f>IF(W195="","",'Campaigns &amp; Budget'!$E$7&amp;IF('Campaigns &amp; Budget'!$F$7="","","; "&amp;'Campaigns &amp; Budget'!$F$7))</x:f>
      </x:c>
      <x:c r="AJ195" s="72" t="str">
        <x:f>IF(W195="","",IF(COUNTIFS($W$7:$W$405,W195)&gt;1,"Duplicate activation ID",IF(X195&lt;&gt;'Campaigns &amp; Budget'!$A$7,"Unknown campaign",IF(OR(ISBLANK(Z195),ISBLANK(AA195),ISBLANK(AB195),AD195=""),"Missing date / time / PIC",IF(AB195&lt;=AA195,"End must follow start",IF(OR(Z195&lt;'Campaigns &amp; Budget'!$C$7,Z195&gt;'Campaigns &amp; Budget'!$D$7),"Outside campaign dates",IF(AND(AG195&lt;&gt;"",COUNTIFS('Tasks &amp; Gantt'!$A$7:$A$155,AG195,'Tasks &amp; Gantt'!$B$7:$B$155,X195)&lt;&gt;1),"Task not in campaign","")))))))</x:f>
      </x:c>
      <x:c r="AL195" t="str">
        <x:f>IF(OR(W195="",AH195="Cancelled",ISBLANK(Z195),ISBLANK(AA195)),"",COUNTIFS($X$7:$X$405,X195,$Z$7:$Z$405,Z195,$AA$7:$AA$405,"&lt;"&amp;AA195,$AH$7:$AH$405,"&lt;&gt;Cancelled")+COUNTIFS($X$7:$X$405,X195,$Z$7:$Z$405,Z195,$AA$7:$AA$405,AA195,$W$7:$W$405,"&lt;="&amp;W195,$AH$7:$AH$405,"&lt;&gt;Cancelled"))</x:f>
      </x:c>
      <x:c r="AM195" t="n">
        <x:f>IF(OR(W195="",X195&lt;&gt;$R$4),-1,IF(AL195="",-1,Z195*1000+AL195))</x:f>
        <x:v>-1</x:v>
      </x:c>
    </x:row>
    <x:row r="196" ht="24" customHeight="1">
      <x:c r="W196" s="65"/>
      <x:c r="X196" s="65"/>
      <x:c r="Y196" s="65"/>
      <x:c r="Z196" s="69"/>
      <x:c r="AA196" s="70"/>
      <x:c r="AB196" s="70"/>
      <x:c r="AC196" s="65"/>
      <x:c r="AD196" s="65"/>
      <x:c r="AE196" s="65"/>
      <x:c r="AF196" s="65"/>
      <x:c r="AG196" s="65"/>
      <x:c r="AH196" s="65"/>
      <x:c r="AI196" s="72" t="str">
        <x:f>IF(W196="","",'Campaigns &amp; Budget'!$E$7&amp;IF('Campaigns &amp; Budget'!$F$7="","","; "&amp;'Campaigns &amp; Budget'!$F$7))</x:f>
      </x:c>
      <x:c r="AJ196" s="72" t="str">
        <x:f>IF(W196="","",IF(COUNTIFS($W$7:$W$405,W196)&gt;1,"Duplicate activation ID",IF(X196&lt;&gt;'Campaigns &amp; Budget'!$A$7,"Unknown campaign",IF(OR(ISBLANK(Z196),ISBLANK(AA196),ISBLANK(AB196),AD196=""),"Missing date / time / PIC",IF(AB196&lt;=AA196,"End must follow start",IF(OR(Z196&lt;'Campaigns &amp; Budget'!$C$7,Z196&gt;'Campaigns &amp; Budget'!$D$7),"Outside campaign dates",IF(AND(AG196&lt;&gt;"",COUNTIFS('Tasks &amp; Gantt'!$A$7:$A$155,AG196,'Tasks &amp; Gantt'!$B$7:$B$155,X196)&lt;&gt;1),"Task not in campaign","")))))))</x:f>
      </x:c>
      <x:c r="AL196" t="str">
        <x:f>IF(OR(W196="",AH196="Cancelled",ISBLANK(Z196),ISBLANK(AA196)),"",COUNTIFS($X$7:$X$405,X196,$Z$7:$Z$405,Z196,$AA$7:$AA$405,"&lt;"&amp;AA196,$AH$7:$AH$405,"&lt;&gt;Cancelled")+COUNTIFS($X$7:$X$405,X196,$Z$7:$Z$405,Z196,$AA$7:$AA$405,AA196,$W$7:$W$405,"&lt;="&amp;W196,$AH$7:$AH$405,"&lt;&gt;Cancelled"))</x:f>
      </x:c>
      <x:c r="AM196" t="n">
        <x:f>IF(OR(W196="",X196&lt;&gt;$R$4),-1,IF(AL196="",-1,Z196*1000+AL196))</x:f>
        <x:v>-1</x:v>
      </x:c>
    </x:row>
    <x:row r="197" ht="24" customHeight="1">
      <x:c r="W197" s="65"/>
      <x:c r="X197" s="65"/>
      <x:c r="Y197" s="65"/>
      <x:c r="Z197" s="69"/>
      <x:c r="AA197" s="70"/>
      <x:c r="AB197" s="70"/>
      <x:c r="AC197" s="65"/>
      <x:c r="AD197" s="65"/>
      <x:c r="AE197" s="65"/>
      <x:c r="AF197" s="65"/>
      <x:c r="AG197" s="65"/>
      <x:c r="AH197" s="65"/>
      <x:c r="AI197" s="72" t="str">
        <x:f>IF(W197="","",'Campaigns &amp; Budget'!$E$7&amp;IF('Campaigns &amp; Budget'!$F$7="","","; "&amp;'Campaigns &amp; Budget'!$F$7))</x:f>
      </x:c>
      <x:c r="AJ197" s="72" t="str">
        <x:f>IF(W197="","",IF(COUNTIFS($W$7:$W$405,W197)&gt;1,"Duplicate activation ID",IF(X197&lt;&gt;'Campaigns &amp; Budget'!$A$7,"Unknown campaign",IF(OR(ISBLANK(Z197),ISBLANK(AA197),ISBLANK(AB197),AD197=""),"Missing date / time / PIC",IF(AB197&lt;=AA197,"End must follow start",IF(OR(Z197&lt;'Campaigns &amp; Budget'!$C$7,Z197&gt;'Campaigns &amp; Budget'!$D$7),"Outside campaign dates",IF(AND(AG197&lt;&gt;"",COUNTIFS('Tasks &amp; Gantt'!$A$7:$A$155,AG197,'Tasks &amp; Gantt'!$B$7:$B$155,X197)&lt;&gt;1),"Task not in campaign","")))))))</x:f>
      </x:c>
      <x:c r="AL197" t="str">
        <x:f>IF(OR(W197="",AH197="Cancelled",ISBLANK(Z197),ISBLANK(AA197)),"",COUNTIFS($X$7:$X$405,X197,$Z$7:$Z$405,Z197,$AA$7:$AA$405,"&lt;"&amp;AA197,$AH$7:$AH$405,"&lt;&gt;Cancelled")+COUNTIFS($X$7:$X$405,X197,$Z$7:$Z$405,Z197,$AA$7:$AA$405,AA197,$W$7:$W$405,"&lt;="&amp;W197,$AH$7:$AH$405,"&lt;&gt;Cancelled"))</x:f>
      </x:c>
      <x:c r="AM197" t="n">
        <x:f>IF(OR(W197="",X197&lt;&gt;$R$4),-1,IF(AL197="",-1,Z197*1000+AL197))</x:f>
        <x:v>-1</x:v>
      </x:c>
    </x:row>
    <x:row r="198" ht="24" customHeight="1">
      <x:c r="W198" s="65"/>
      <x:c r="X198" s="65"/>
      <x:c r="Y198" s="65"/>
      <x:c r="Z198" s="69"/>
      <x:c r="AA198" s="70"/>
      <x:c r="AB198" s="70"/>
      <x:c r="AC198" s="65"/>
      <x:c r="AD198" s="65"/>
      <x:c r="AE198" s="65"/>
      <x:c r="AF198" s="65"/>
      <x:c r="AG198" s="65"/>
      <x:c r="AH198" s="65"/>
      <x:c r="AI198" s="72" t="str">
        <x:f>IF(W198="","",'Campaigns &amp; Budget'!$E$7&amp;IF('Campaigns &amp; Budget'!$F$7="","","; "&amp;'Campaigns &amp; Budget'!$F$7))</x:f>
      </x:c>
      <x:c r="AJ198" s="72" t="str">
        <x:f>IF(W198="","",IF(COUNTIFS($W$7:$W$405,W198)&gt;1,"Duplicate activation ID",IF(X198&lt;&gt;'Campaigns &amp; Budget'!$A$7,"Unknown campaign",IF(OR(ISBLANK(Z198),ISBLANK(AA198),ISBLANK(AB198),AD198=""),"Missing date / time / PIC",IF(AB198&lt;=AA198,"End must follow start",IF(OR(Z198&lt;'Campaigns &amp; Budget'!$C$7,Z198&gt;'Campaigns &amp; Budget'!$D$7),"Outside campaign dates",IF(AND(AG198&lt;&gt;"",COUNTIFS('Tasks &amp; Gantt'!$A$7:$A$155,AG198,'Tasks &amp; Gantt'!$B$7:$B$155,X198)&lt;&gt;1),"Task not in campaign","")))))))</x:f>
      </x:c>
      <x:c r="AL198" t="str">
        <x:f>IF(OR(W198="",AH198="Cancelled",ISBLANK(Z198),ISBLANK(AA198)),"",COUNTIFS($X$7:$X$405,X198,$Z$7:$Z$405,Z198,$AA$7:$AA$405,"&lt;"&amp;AA198,$AH$7:$AH$405,"&lt;&gt;Cancelled")+COUNTIFS($X$7:$X$405,X198,$Z$7:$Z$405,Z198,$AA$7:$AA$405,AA198,$W$7:$W$405,"&lt;="&amp;W198,$AH$7:$AH$405,"&lt;&gt;Cancelled"))</x:f>
      </x:c>
      <x:c r="AM198" t="n">
        <x:f>IF(OR(W198="",X198&lt;&gt;$R$4),-1,IF(AL198="",-1,Z198*1000+AL198))</x:f>
        <x:v>-1</x:v>
      </x:c>
    </x:row>
    <x:row r="199" ht="24" customHeight="1">
      <x:c r="W199" s="65"/>
      <x:c r="X199" s="65"/>
      <x:c r="Y199" s="65"/>
      <x:c r="Z199" s="69"/>
      <x:c r="AA199" s="70"/>
      <x:c r="AB199" s="70"/>
      <x:c r="AC199" s="65"/>
      <x:c r="AD199" s="65"/>
      <x:c r="AE199" s="65"/>
      <x:c r="AF199" s="65"/>
      <x:c r="AG199" s="65"/>
      <x:c r="AH199" s="65"/>
      <x:c r="AI199" s="72" t="str">
        <x:f>IF(W199="","",'Campaigns &amp; Budget'!$E$7&amp;IF('Campaigns &amp; Budget'!$F$7="","","; "&amp;'Campaigns &amp; Budget'!$F$7))</x:f>
      </x:c>
      <x:c r="AJ199" s="72" t="str">
        <x:f>IF(W199="","",IF(COUNTIFS($W$7:$W$405,W199)&gt;1,"Duplicate activation ID",IF(X199&lt;&gt;'Campaigns &amp; Budget'!$A$7,"Unknown campaign",IF(OR(ISBLANK(Z199),ISBLANK(AA199),ISBLANK(AB199),AD199=""),"Missing date / time / PIC",IF(AB199&lt;=AA199,"End must follow start",IF(OR(Z199&lt;'Campaigns &amp; Budget'!$C$7,Z199&gt;'Campaigns &amp; Budget'!$D$7),"Outside campaign dates",IF(AND(AG199&lt;&gt;"",COUNTIFS('Tasks &amp; Gantt'!$A$7:$A$155,AG199,'Tasks &amp; Gantt'!$B$7:$B$155,X199)&lt;&gt;1),"Task not in campaign","")))))))</x:f>
      </x:c>
      <x:c r="AL199" t="str">
        <x:f>IF(OR(W199="",AH199="Cancelled",ISBLANK(Z199),ISBLANK(AA199)),"",COUNTIFS($X$7:$X$405,X199,$Z$7:$Z$405,Z199,$AA$7:$AA$405,"&lt;"&amp;AA199,$AH$7:$AH$405,"&lt;&gt;Cancelled")+COUNTIFS($X$7:$X$405,X199,$Z$7:$Z$405,Z199,$AA$7:$AA$405,AA199,$W$7:$W$405,"&lt;="&amp;W199,$AH$7:$AH$405,"&lt;&gt;Cancelled"))</x:f>
      </x:c>
      <x:c r="AM199" t="n">
        <x:f>IF(OR(W199="",X199&lt;&gt;$R$4),-1,IF(AL199="",-1,Z199*1000+AL199))</x:f>
        <x:v>-1</x:v>
      </x:c>
    </x:row>
    <x:row r="200" ht="24" customHeight="1">
      <x:c r="W200" s="65"/>
      <x:c r="X200" s="65"/>
      <x:c r="Y200" s="65"/>
      <x:c r="Z200" s="69"/>
      <x:c r="AA200" s="70"/>
      <x:c r="AB200" s="70"/>
      <x:c r="AC200" s="65"/>
      <x:c r="AD200" s="65"/>
      <x:c r="AE200" s="65"/>
      <x:c r="AF200" s="65"/>
      <x:c r="AG200" s="65"/>
      <x:c r="AH200" s="65"/>
      <x:c r="AI200" s="72" t="str">
        <x:f>IF(W200="","",'Campaigns &amp; Budget'!$E$7&amp;IF('Campaigns &amp; Budget'!$F$7="","","; "&amp;'Campaigns &amp; Budget'!$F$7))</x:f>
      </x:c>
      <x:c r="AJ200" s="72" t="str">
        <x:f>IF(W200="","",IF(COUNTIFS($W$7:$W$405,W200)&gt;1,"Duplicate activation ID",IF(X200&lt;&gt;'Campaigns &amp; Budget'!$A$7,"Unknown campaign",IF(OR(ISBLANK(Z200),ISBLANK(AA200),ISBLANK(AB200),AD200=""),"Missing date / time / PIC",IF(AB200&lt;=AA200,"End must follow start",IF(OR(Z200&lt;'Campaigns &amp; Budget'!$C$7,Z200&gt;'Campaigns &amp; Budget'!$D$7),"Outside campaign dates",IF(AND(AG200&lt;&gt;"",COUNTIFS('Tasks &amp; Gantt'!$A$7:$A$155,AG200,'Tasks &amp; Gantt'!$B$7:$B$155,X200)&lt;&gt;1),"Task not in campaign","")))))))</x:f>
      </x:c>
      <x:c r="AL200" t="str">
        <x:f>IF(OR(W200="",AH200="Cancelled",ISBLANK(Z200),ISBLANK(AA200)),"",COUNTIFS($X$7:$X$405,X200,$Z$7:$Z$405,Z200,$AA$7:$AA$405,"&lt;"&amp;AA200,$AH$7:$AH$405,"&lt;&gt;Cancelled")+COUNTIFS($X$7:$X$405,X200,$Z$7:$Z$405,Z200,$AA$7:$AA$405,AA200,$W$7:$W$405,"&lt;="&amp;W200,$AH$7:$AH$405,"&lt;&gt;Cancelled"))</x:f>
      </x:c>
      <x:c r="AM200" t="n">
        <x:f>IF(OR(W200="",X200&lt;&gt;$R$4),-1,IF(AL200="",-1,Z200*1000+AL200))</x:f>
        <x:v>-1</x:v>
      </x:c>
    </x:row>
    <x:row r="201" ht="24" customHeight="1">
      <x:c r="W201" s="65"/>
      <x:c r="X201" s="65"/>
      <x:c r="Y201" s="65"/>
      <x:c r="Z201" s="69"/>
      <x:c r="AA201" s="70"/>
      <x:c r="AB201" s="70"/>
      <x:c r="AC201" s="65"/>
      <x:c r="AD201" s="65"/>
      <x:c r="AE201" s="65"/>
      <x:c r="AF201" s="65"/>
      <x:c r="AG201" s="65"/>
      <x:c r="AH201" s="65"/>
      <x:c r="AI201" s="72" t="str">
        <x:f>IF(W201="","",'Campaigns &amp; Budget'!$E$7&amp;IF('Campaigns &amp; Budget'!$F$7="","","; "&amp;'Campaigns &amp; Budget'!$F$7))</x:f>
      </x:c>
      <x:c r="AJ201" s="72" t="str">
        <x:f>IF(W201="","",IF(COUNTIFS($W$7:$W$405,W201)&gt;1,"Duplicate activation ID",IF(X201&lt;&gt;'Campaigns &amp; Budget'!$A$7,"Unknown campaign",IF(OR(ISBLANK(Z201),ISBLANK(AA201),ISBLANK(AB201),AD201=""),"Missing date / time / PIC",IF(AB201&lt;=AA201,"End must follow start",IF(OR(Z201&lt;'Campaigns &amp; Budget'!$C$7,Z201&gt;'Campaigns &amp; Budget'!$D$7),"Outside campaign dates",IF(AND(AG201&lt;&gt;"",COUNTIFS('Tasks &amp; Gantt'!$A$7:$A$155,AG201,'Tasks &amp; Gantt'!$B$7:$B$155,X201)&lt;&gt;1),"Task not in campaign","")))))))</x:f>
      </x:c>
      <x:c r="AL201" t="str">
        <x:f>IF(OR(W201="",AH201="Cancelled",ISBLANK(Z201),ISBLANK(AA201)),"",COUNTIFS($X$7:$X$405,X201,$Z$7:$Z$405,Z201,$AA$7:$AA$405,"&lt;"&amp;AA201,$AH$7:$AH$405,"&lt;&gt;Cancelled")+COUNTIFS($X$7:$X$405,X201,$Z$7:$Z$405,Z201,$AA$7:$AA$405,AA201,$W$7:$W$405,"&lt;="&amp;W201,$AH$7:$AH$405,"&lt;&gt;Cancelled"))</x:f>
      </x:c>
      <x:c r="AM201" t="n">
        <x:f>IF(OR(W201="",X201&lt;&gt;$R$4),-1,IF(AL201="",-1,Z201*1000+AL201))</x:f>
        <x:v>-1</x:v>
      </x:c>
    </x:row>
    <x:row r="202" ht="24" customHeight="1">
      <x:c r="W202" s="65"/>
      <x:c r="X202" s="65"/>
      <x:c r="Y202" s="65"/>
      <x:c r="Z202" s="69"/>
      <x:c r="AA202" s="70"/>
      <x:c r="AB202" s="70"/>
      <x:c r="AC202" s="65"/>
      <x:c r="AD202" s="65"/>
      <x:c r="AE202" s="65"/>
      <x:c r="AF202" s="65"/>
      <x:c r="AG202" s="65"/>
      <x:c r="AH202" s="65"/>
      <x:c r="AI202" s="72" t="str">
        <x:f>IF(W202="","",'Campaigns &amp; Budget'!$E$7&amp;IF('Campaigns &amp; Budget'!$F$7="","","; "&amp;'Campaigns &amp; Budget'!$F$7))</x:f>
      </x:c>
      <x:c r="AJ202" s="72" t="str">
        <x:f>IF(W202="","",IF(COUNTIFS($W$7:$W$405,W202)&gt;1,"Duplicate activation ID",IF(X202&lt;&gt;'Campaigns &amp; Budget'!$A$7,"Unknown campaign",IF(OR(ISBLANK(Z202),ISBLANK(AA202),ISBLANK(AB202),AD202=""),"Missing date / time / PIC",IF(AB202&lt;=AA202,"End must follow start",IF(OR(Z202&lt;'Campaigns &amp; Budget'!$C$7,Z202&gt;'Campaigns &amp; Budget'!$D$7),"Outside campaign dates",IF(AND(AG202&lt;&gt;"",COUNTIFS('Tasks &amp; Gantt'!$A$7:$A$155,AG202,'Tasks &amp; Gantt'!$B$7:$B$155,X202)&lt;&gt;1),"Task not in campaign","")))))))</x:f>
      </x:c>
      <x:c r="AL202" t="str">
        <x:f>IF(OR(W202="",AH202="Cancelled",ISBLANK(Z202),ISBLANK(AA202)),"",COUNTIFS($X$7:$X$405,X202,$Z$7:$Z$405,Z202,$AA$7:$AA$405,"&lt;"&amp;AA202,$AH$7:$AH$405,"&lt;&gt;Cancelled")+COUNTIFS($X$7:$X$405,X202,$Z$7:$Z$405,Z202,$AA$7:$AA$405,AA202,$W$7:$W$405,"&lt;="&amp;W202,$AH$7:$AH$405,"&lt;&gt;Cancelled"))</x:f>
      </x:c>
      <x:c r="AM202" t="n">
        <x:f>IF(OR(W202="",X202&lt;&gt;$R$4),-1,IF(AL202="",-1,Z202*1000+AL202))</x:f>
        <x:v>-1</x:v>
      </x:c>
    </x:row>
    <x:row r="203" ht="24" customHeight="1">
      <x:c r="W203" s="65"/>
      <x:c r="X203" s="65"/>
      <x:c r="Y203" s="65"/>
      <x:c r="Z203" s="69"/>
      <x:c r="AA203" s="70"/>
      <x:c r="AB203" s="70"/>
      <x:c r="AC203" s="65"/>
      <x:c r="AD203" s="65"/>
      <x:c r="AE203" s="65"/>
      <x:c r="AF203" s="65"/>
      <x:c r="AG203" s="65"/>
      <x:c r="AH203" s="65"/>
      <x:c r="AI203" s="72" t="str">
        <x:f>IF(W203="","",'Campaigns &amp; Budget'!$E$7&amp;IF('Campaigns &amp; Budget'!$F$7="","","; "&amp;'Campaigns &amp; Budget'!$F$7))</x:f>
      </x:c>
      <x:c r="AJ203" s="72" t="str">
        <x:f>IF(W203="","",IF(COUNTIFS($W$7:$W$405,W203)&gt;1,"Duplicate activation ID",IF(X203&lt;&gt;'Campaigns &amp; Budget'!$A$7,"Unknown campaign",IF(OR(ISBLANK(Z203),ISBLANK(AA203),ISBLANK(AB203),AD203=""),"Missing date / time / PIC",IF(AB203&lt;=AA203,"End must follow start",IF(OR(Z203&lt;'Campaigns &amp; Budget'!$C$7,Z203&gt;'Campaigns &amp; Budget'!$D$7),"Outside campaign dates",IF(AND(AG203&lt;&gt;"",COUNTIFS('Tasks &amp; Gantt'!$A$7:$A$155,AG203,'Tasks &amp; Gantt'!$B$7:$B$155,X203)&lt;&gt;1),"Task not in campaign","")))))))</x:f>
      </x:c>
      <x:c r="AL203" t="str">
        <x:f>IF(OR(W203="",AH203="Cancelled",ISBLANK(Z203),ISBLANK(AA203)),"",COUNTIFS($X$7:$X$405,X203,$Z$7:$Z$405,Z203,$AA$7:$AA$405,"&lt;"&amp;AA203,$AH$7:$AH$405,"&lt;&gt;Cancelled")+COUNTIFS($X$7:$X$405,X203,$Z$7:$Z$405,Z203,$AA$7:$AA$405,AA203,$W$7:$W$405,"&lt;="&amp;W203,$AH$7:$AH$405,"&lt;&gt;Cancelled"))</x:f>
      </x:c>
      <x:c r="AM203" t="n">
        <x:f>IF(OR(W203="",X203&lt;&gt;$R$4),-1,IF(AL203="",-1,Z203*1000+AL203))</x:f>
        <x:v>-1</x:v>
      </x:c>
    </x:row>
    <x:row r="204" ht="24" customHeight="1">
      <x:c r="W204" s="65"/>
      <x:c r="X204" s="65"/>
      <x:c r="Y204" s="65"/>
      <x:c r="Z204" s="69"/>
      <x:c r="AA204" s="70"/>
      <x:c r="AB204" s="70"/>
      <x:c r="AC204" s="65"/>
      <x:c r="AD204" s="65"/>
      <x:c r="AE204" s="65"/>
      <x:c r="AF204" s="65"/>
      <x:c r="AG204" s="65"/>
      <x:c r="AH204" s="65"/>
      <x:c r="AI204" s="72" t="str">
        <x:f>IF(W204="","",'Campaigns &amp; Budget'!$E$7&amp;IF('Campaigns &amp; Budget'!$F$7="","","; "&amp;'Campaigns &amp; Budget'!$F$7))</x:f>
      </x:c>
      <x:c r="AJ204" s="72" t="str">
        <x:f>IF(W204="","",IF(COUNTIFS($W$7:$W$405,W204)&gt;1,"Duplicate activation ID",IF(X204&lt;&gt;'Campaigns &amp; Budget'!$A$7,"Unknown campaign",IF(OR(ISBLANK(Z204),ISBLANK(AA204),ISBLANK(AB204),AD204=""),"Missing date / time / PIC",IF(AB204&lt;=AA204,"End must follow start",IF(OR(Z204&lt;'Campaigns &amp; Budget'!$C$7,Z204&gt;'Campaigns &amp; Budget'!$D$7),"Outside campaign dates",IF(AND(AG204&lt;&gt;"",COUNTIFS('Tasks &amp; Gantt'!$A$7:$A$155,AG204,'Tasks &amp; Gantt'!$B$7:$B$155,X204)&lt;&gt;1),"Task not in campaign","")))))))</x:f>
      </x:c>
      <x:c r="AL204" t="str">
        <x:f>IF(OR(W204="",AH204="Cancelled",ISBLANK(Z204),ISBLANK(AA204)),"",COUNTIFS($X$7:$X$405,X204,$Z$7:$Z$405,Z204,$AA$7:$AA$405,"&lt;"&amp;AA204,$AH$7:$AH$405,"&lt;&gt;Cancelled")+COUNTIFS($X$7:$X$405,X204,$Z$7:$Z$405,Z204,$AA$7:$AA$405,AA204,$W$7:$W$405,"&lt;="&amp;W204,$AH$7:$AH$405,"&lt;&gt;Cancelled"))</x:f>
      </x:c>
      <x:c r="AM204" t="n">
        <x:f>IF(OR(W204="",X204&lt;&gt;$R$4),-1,IF(AL204="",-1,Z204*1000+AL204))</x:f>
        <x:v>-1</x:v>
      </x:c>
    </x:row>
    <x:row r="205" ht="24" customHeight="1">
      <x:c r="W205" s="65"/>
      <x:c r="X205" s="65"/>
      <x:c r="Y205" s="65"/>
      <x:c r="Z205" s="69"/>
      <x:c r="AA205" s="70"/>
      <x:c r="AB205" s="70"/>
      <x:c r="AC205" s="65"/>
      <x:c r="AD205" s="65"/>
      <x:c r="AE205" s="65"/>
      <x:c r="AF205" s="65"/>
      <x:c r="AG205" s="65"/>
      <x:c r="AH205" s="65"/>
      <x:c r="AI205" s="72" t="str">
        <x:f>IF(W205="","",'Campaigns &amp; Budget'!$E$7&amp;IF('Campaigns &amp; Budget'!$F$7="","","; "&amp;'Campaigns &amp; Budget'!$F$7))</x:f>
      </x:c>
      <x:c r="AJ205" s="72" t="str">
        <x:f>IF(W205="","",IF(COUNTIFS($W$7:$W$405,W205)&gt;1,"Duplicate activation ID",IF(X205&lt;&gt;'Campaigns &amp; Budget'!$A$7,"Unknown campaign",IF(OR(ISBLANK(Z205),ISBLANK(AA205),ISBLANK(AB205),AD205=""),"Missing date / time / PIC",IF(AB205&lt;=AA205,"End must follow start",IF(OR(Z205&lt;'Campaigns &amp; Budget'!$C$7,Z205&gt;'Campaigns &amp; Budget'!$D$7),"Outside campaign dates",IF(AND(AG205&lt;&gt;"",COUNTIFS('Tasks &amp; Gantt'!$A$7:$A$155,AG205,'Tasks &amp; Gantt'!$B$7:$B$155,X205)&lt;&gt;1),"Task not in campaign","")))))))</x:f>
      </x:c>
      <x:c r="AL205" t="str">
        <x:f>IF(OR(W205="",AH205="Cancelled",ISBLANK(Z205),ISBLANK(AA205)),"",COUNTIFS($X$7:$X$405,X205,$Z$7:$Z$405,Z205,$AA$7:$AA$405,"&lt;"&amp;AA205,$AH$7:$AH$405,"&lt;&gt;Cancelled")+COUNTIFS($X$7:$X$405,X205,$Z$7:$Z$405,Z205,$AA$7:$AA$405,AA205,$W$7:$W$405,"&lt;="&amp;W205,$AH$7:$AH$405,"&lt;&gt;Cancelled"))</x:f>
      </x:c>
      <x:c r="AM205" t="n">
        <x:f>IF(OR(W205="",X205&lt;&gt;$R$4),-1,IF(AL205="",-1,Z205*1000+AL205))</x:f>
        <x:v>-1</x:v>
      </x:c>
    </x:row>
    <x:row r="206" ht="24" customHeight="1">
      <x:c r="W206" s="65"/>
      <x:c r="X206" s="65"/>
      <x:c r="Y206" s="65"/>
      <x:c r="Z206" s="69"/>
      <x:c r="AA206" s="70"/>
      <x:c r="AB206" s="70"/>
      <x:c r="AC206" s="65"/>
      <x:c r="AD206" s="65"/>
      <x:c r="AE206" s="65"/>
      <x:c r="AF206" s="65"/>
      <x:c r="AG206" s="65"/>
      <x:c r="AH206" s="65"/>
      <x:c r="AI206" s="72" t="str">
        <x:f>IF(W206="","",'Campaigns &amp; Budget'!$E$7&amp;IF('Campaigns &amp; Budget'!$F$7="","","; "&amp;'Campaigns &amp; Budget'!$F$7))</x:f>
      </x:c>
      <x:c r="AJ206" s="72" t="str">
        <x:f>IF(W206="","",IF(COUNTIFS($W$7:$W$405,W206)&gt;1,"Duplicate activation ID",IF(X206&lt;&gt;'Campaigns &amp; Budget'!$A$7,"Unknown campaign",IF(OR(ISBLANK(Z206),ISBLANK(AA206),ISBLANK(AB206),AD206=""),"Missing date / time / PIC",IF(AB206&lt;=AA206,"End must follow start",IF(OR(Z206&lt;'Campaigns &amp; Budget'!$C$7,Z206&gt;'Campaigns &amp; Budget'!$D$7),"Outside campaign dates",IF(AND(AG206&lt;&gt;"",COUNTIFS('Tasks &amp; Gantt'!$A$7:$A$155,AG206,'Tasks &amp; Gantt'!$B$7:$B$155,X206)&lt;&gt;1),"Task not in campaign","")))))))</x:f>
      </x:c>
      <x:c r="AL206" t="str">
        <x:f>IF(OR(W206="",AH206="Cancelled",ISBLANK(Z206),ISBLANK(AA206)),"",COUNTIFS($X$7:$X$405,X206,$Z$7:$Z$405,Z206,$AA$7:$AA$405,"&lt;"&amp;AA206,$AH$7:$AH$405,"&lt;&gt;Cancelled")+COUNTIFS($X$7:$X$405,X206,$Z$7:$Z$405,Z206,$AA$7:$AA$405,AA206,$W$7:$W$405,"&lt;="&amp;W206,$AH$7:$AH$405,"&lt;&gt;Cancelled"))</x:f>
      </x:c>
      <x:c r="AM206" t="n">
        <x:f>IF(OR(W206="",X206&lt;&gt;$R$4),-1,IF(AL206="",-1,Z206*1000+AL206))</x:f>
        <x:v>-1</x:v>
      </x:c>
    </x:row>
    <x:row r="207" ht="24" customHeight="1">
      <x:c r="W207" s="65"/>
      <x:c r="X207" s="65"/>
      <x:c r="Y207" s="65"/>
      <x:c r="Z207" s="69"/>
      <x:c r="AA207" s="70"/>
      <x:c r="AB207" s="70"/>
      <x:c r="AC207" s="65"/>
      <x:c r="AD207" s="65"/>
      <x:c r="AE207" s="65"/>
      <x:c r="AF207" s="65"/>
      <x:c r="AG207" s="65"/>
      <x:c r="AH207" s="65"/>
      <x:c r="AI207" s="72" t="str">
        <x:f>IF(W207="","",'Campaigns &amp; Budget'!$E$7&amp;IF('Campaigns &amp; Budget'!$F$7="","","; "&amp;'Campaigns &amp; Budget'!$F$7))</x:f>
      </x:c>
      <x:c r="AJ207" s="72" t="str">
        <x:f>IF(W207="","",IF(COUNTIFS($W$7:$W$405,W207)&gt;1,"Duplicate activation ID",IF(X207&lt;&gt;'Campaigns &amp; Budget'!$A$7,"Unknown campaign",IF(OR(ISBLANK(Z207),ISBLANK(AA207),ISBLANK(AB207),AD207=""),"Missing date / time / PIC",IF(AB207&lt;=AA207,"End must follow start",IF(OR(Z207&lt;'Campaigns &amp; Budget'!$C$7,Z207&gt;'Campaigns &amp; Budget'!$D$7),"Outside campaign dates",IF(AND(AG207&lt;&gt;"",COUNTIFS('Tasks &amp; Gantt'!$A$7:$A$155,AG207,'Tasks &amp; Gantt'!$B$7:$B$155,X207)&lt;&gt;1),"Task not in campaign","")))))))</x:f>
      </x:c>
      <x:c r="AL207" t="str">
        <x:f>IF(OR(W207="",AH207="Cancelled",ISBLANK(Z207),ISBLANK(AA207)),"",COUNTIFS($X$7:$X$405,X207,$Z$7:$Z$405,Z207,$AA$7:$AA$405,"&lt;"&amp;AA207,$AH$7:$AH$405,"&lt;&gt;Cancelled")+COUNTIFS($X$7:$X$405,X207,$Z$7:$Z$405,Z207,$AA$7:$AA$405,AA207,$W$7:$W$405,"&lt;="&amp;W207,$AH$7:$AH$405,"&lt;&gt;Cancelled"))</x:f>
      </x:c>
      <x:c r="AM207" t="n">
        <x:f>IF(OR(W207="",X207&lt;&gt;$R$4),-1,IF(AL207="",-1,Z207*1000+AL207))</x:f>
        <x:v>-1</x:v>
      </x:c>
    </x:row>
    <x:row r="208" ht="24" customHeight="1">
      <x:c r="W208" s="65"/>
      <x:c r="X208" s="65"/>
      <x:c r="Y208" s="65"/>
      <x:c r="Z208" s="69"/>
      <x:c r="AA208" s="70"/>
      <x:c r="AB208" s="70"/>
      <x:c r="AC208" s="65"/>
      <x:c r="AD208" s="65"/>
      <x:c r="AE208" s="65"/>
      <x:c r="AF208" s="65"/>
      <x:c r="AG208" s="65"/>
      <x:c r="AH208" s="65"/>
      <x:c r="AI208" s="72" t="str">
        <x:f>IF(W208="","",'Campaigns &amp; Budget'!$E$7&amp;IF('Campaigns &amp; Budget'!$F$7="","","; "&amp;'Campaigns &amp; Budget'!$F$7))</x:f>
      </x:c>
      <x:c r="AJ208" s="72" t="str">
        <x:f>IF(W208="","",IF(COUNTIFS($W$7:$W$405,W208)&gt;1,"Duplicate activation ID",IF(X208&lt;&gt;'Campaigns &amp; Budget'!$A$7,"Unknown campaign",IF(OR(ISBLANK(Z208),ISBLANK(AA208),ISBLANK(AB208),AD208=""),"Missing date / time / PIC",IF(AB208&lt;=AA208,"End must follow start",IF(OR(Z208&lt;'Campaigns &amp; Budget'!$C$7,Z208&gt;'Campaigns &amp; Budget'!$D$7),"Outside campaign dates",IF(AND(AG208&lt;&gt;"",COUNTIFS('Tasks &amp; Gantt'!$A$7:$A$155,AG208,'Tasks &amp; Gantt'!$B$7:$B$155,X208)&lt;&gt;1),"Task not in campaign","")))))))</x:f>
      </x:c>
      <x:c r="AL208" t="str">
        <x:f>IF(OR(W208="",AH208="Cancelled",ISBLANK(Z208),ISBLANK(AA208)),"",COUNTIFS($X$7:$X$405,X208,$Z$7:$Z$405,Z208,$AA$7:$AA$405,"&lt;"&amp;AA208,$AH$7:$AH$405,"&lt;&gt;Cancelled")+COUNTIFS($X$7:$X$405,X208,$Z$7:$Z$405,Z208,$AA$7:$AA$405,AA208,$W$7:$W$405,"&lt;="&amp;W208,$AH$7:$AH$405,"&lt;&gt;Cancelled"))</x:f>
      </x:c>
      <x:c r="AM208" t="n">
        <x:f>IF(OR(W208="",X208&lt;&gt;$R$4),-1,IF(AL208="",-1,Z208*1000+AL208))</x:f>
        <x:v>-1</x:v>
      </x:c>
    </x:row>
    <x:row r="209" ht="24" customHeight="1">
      <x:c r="W209" s="65"/>
      <x:c r="X209" s="65"/>
      <x:c r="Y209" s="65"/>
      <x:c r="Z209" s="69"/>
      <x:c r="AA209" s="70"/>
      <x:c r="AB209" s="70"/>
      <x:c r="AC209" s="65"/>
      <x:c r="AD209" s="65"/>
      <x:c r="AE209" s="65"/>
      <x:c r="AF209" s="65"/>
      <x:c r="AG209" s="65"/>
      <x:c r="AH209" s="65"/>
      <x:c r="AI209" s="72" t="str">
        <x:f>IF(W209="","",'Campaigns &amp; Budget'!$E$7&amp;IF('Campaigns &amp; Budget'!$F$7="","","; "&amp;'Campaigns &amp; Budget'!$F$7))</x:f>
      </x:c>
      <x:c r="AJ209" s="72" t="str">
        <x:f>IF(W209="","",IF(COUNTIFS($W$7:$W$405,W209)&gt;1,"Duplicate activation ID",IF(X209&lt;&gt;'Campaigns &amp; Budget'!$A$7,"Unknown campaign",IF(OR(ISBLANK(Z209),ISBLANK(AA209),ISBLANK(AB209),AD209=""),"Missing date / time / PIC",IF(AB209&lt;=AA209,"End must follow start",IF(OR(Z209&lt;'Campaigns &amp; Budget'!$C$7,Z209&gt;'Campaigns &amp; Budget'!$D$7),"Outside campaign dates",IF(AND(AG209&lt;&gt;"",COUNTIFS('Tasks &amp; Gantt'!$A$7:$A$155,AG209,'Tasks &amp; Gantt'!$B$7:$B$155,X209)&lt;&gt;1),"Task not in campaign","")))))))</x:f>
      </x:c>
      <x:c r="AL209" t="str">
        <x:f>IF(OR(W209="",AH209="Cancelled",ISBLANK(Z209),ISBLANK(AA209)),"",COUNTIFS($X$7:$X$405,X209,$Z$7:$Z$405,Z209,$AA$7:$AA$405,"&lt;"&amp;AA209,$AH$7:$AH$405,"&lt;&gt;Cancelled")+COUNTIFS($X$7:$X$405,X209,$Z$7:$Z$405,Z209,$AA$7:$AA$405,AA209,$W$7:$W$405,"&lt;="&amp;W209,$AH$7:$AH$405,"&lt;&gt;Cancelled"))</x:f>
      </x:c>
      <x:c r="AM209" t="n">
        <x:f>IF(OR(W209="",X209&lt;&gt;$R$4),-1,IF(AL209="",-1,Z209*1000+AL209))</x:f>
        <x:v>-1</x:v>
      </x:c>
    </x:row>
    <x:row r="210" ht="24" customHeight="1">
      <x:c r="W210" s="65"/>
      <x:c r="X210" s="65"/>
      <x:c r="Y210" s="65"/>
      <x:c r="Z210" s="69"/>
      <x:c r="AA210" s="70"/>
      <x:c r="AB210" s="70"/>
      <x:c r="AC210" s="65"/>
      <x:c r="AD210" s="65"/>
      <x:c r="AE210" s="65"/>
      <x:c r="AF210" s="65"/>
      <x:c r="AG210" s="65"/>
      <x:c r="AH210" s="65"/>
      <x:c r="AI210" s="72" t="str">
        <x:f>IF(W210="","",'Campaigns &amp; Budget'!$E$7&amp;IF('Campaigns &amp; Budget'!$F$7="","","; "&amp;'Campaigns &amp; Budget'!$F$7))</x:f>
      </x:c>
      <x:c r="AJ210" s="72" t="str">
        <x:f>IF(W210="","",IF(COUNTIFS($W$7:$W$405,W210)&gt;1,"Duplicate activation ID",IF(X210&lt;&gt;'Campaigns &amp; Budget'!$A$7,"Unknown campaign",IF(OR(ISBLANK(Z210),ISBLANK(AA210),ISBLANK(AB210),AD210=""),"Missing date / time / PIC",IF(AB210&lt;=AA210,"End must follow start",IF(OR(Z210&lt;'Campaigns &amp; Budget'!$C$7,Z210&gt;'Campaigns &amp; Budget'!$D$7),"Outside campaign dates",IF(AND(AG210&lt;&gt;"",COUNTIFS('Tasks &amp; Gantt'!$A$7:$A$155,AG210,'Tasks &amp; Gantt'!$B$7:$B$155,X210)&lt;&gt;1),"Task not in campaign","")))))))</x:f>
      </x:c>
      <x:c r="AL210" t="str">
        <x:f>IF(OR(W210="",AH210="Cancelled",ISBLANK(Z210),ISBLANK(AA210)),"",COUNTIFS($X$7:$X$405,X210,$Z$7:$Z$405,Z210,$AA$7:$AA$405,"&lt;"&amp;AA210,$AH$7:$AH$405,"&lt;&gt;Cancelled")+COUNTIFS($X$7:$X$405,X210,$Z$7:$Z$405,Z210,$AA$7:$AA$405,AA210,$W$7:$W$405,"&lt;="&amp;W210,$AH$7:$AH$405,"&lt;&gt;Cancelled"))</x:f>
      </x:c>
      <x:c r="AM210" t="n">
        <x:f>IF(OR(W210="",X210&lt;&gt;$R$4),-1,IF(AL210="",-1,Z210*1000+AL210))</x:f>
        <x:v>-1</x:v>
      </x:c>
    </x:row>
    <x:row r="211" ht="24" customHeight="1">
      <x:c r="W211" s="65"/>
      <x:c r="X211" s="65"/>
      <x:c r="Y211" s="65"/>
      <x:c r="Z211" s="69"/>
      <x:c r="AA211" s="70"/>
      <x:c r="AB211" s="70"/>
      <x:c r="AC211" s="65"/>
      <x:c r="AD211" s="65"/>
      <x:c r="AE211" s="65"/>
      <x:c r="AF211" s="65"/>
      <x:c r="AG211" s="65"/>
      <x:c r="AH211" s="65"/>
      <x:c r="AI211" s="72" t="str">
        <x:f>IF(W211="","",'Campaigns &amp; Budget'!$E$7&amp;IF('Campaigns &amp; Budget'!$F$7="","","; "&amp;'Campaigns &amp; Budget'!$F$7))</x:f>
      </x:c>
      <x:c r="AJ211" s="72" t="str">
        <x:f>IF(W211="","",IF(COUNTIFS($W$7:$W$405,W211)&gt;1,"Duplicate activation ID",IF(X211&lt;&gt;'Campaigns &amp; Budget'!$A$7,"Unknown campaign",IF(OR(ISBLANK(Z211),ISBLANK(AA211),ISBLANK(AB211),AD211=""),"Missing date / time / PIC",IF(AB211&lt;=AA211,"End must follow start",IF(OR(Z211&lt;'Campaigns &amp; Budget'!$C$7,Z211&gt;'Campaigns &amp; Budget'!$D$7),"Outside campaign dates",IF(AND(AG211&lt;&gt;"",COUNTIFS('Tasks &amp; Gantt'!$A$7:$A$155,AG211,'Tasks &amp; Gantt'!$B$7:$B$155,X211)&lt;&gt;1),"Task not in campaign","")))))))</x:f>
      </x:c>
      <x:c r="AL211" t="str">
        <x:f>IF(OR(W211="",AH211="Cancelled",ISBLANK(Z211),ISBLANK(AA211)),"",COUNTIFS($X$7:$X$405,X211,$Z$7:$Z$405,Z211,$AA$7:$AA$405,"&lt;"&amp;AA211,$AH$7:$AH$405,"&lt;&gt;Cancelled")+COUNTIFS($X$7:$X$405,X211,$Z$7:$Z$405,Z211,$AA$7:$AA$405,AA211,$W$7:$W$405,"&lt;="&amp;W211,$AH$7:$AH$405,"&lt;&gt;Cancelled"))</x:f>
      </x:c>
      <x:c r="AM211" t="n">
        <x:f>IF(OR(W211="",X211&lt;&gt;$R$4),-1,IF(AL211="",-1,Z211*1000+AL211))</x:f>
        <x:v>-1</x:v>
      </x:c>
    </x:row>
    <x:row r="212" ht="24" customHeight="1">
      <x:c r="W212" s="65"/>
      <x:c r="X212" s="65"/>
      <x:c r="Y212" s="65"/>
      <x:c r="Z212" s="69"/>
      <x:c r="AA212" s="70"/>
      <x:c r="AB212" s="70"/>
      <x:c r="AC212" s="65"/>
      <x:c r="AD212" s="65"/>
      <x:c r="AE212" s="65"/>
      <x:c r="AF212" s="65"/>
      <x:c r="AG212" s="65"/>
      <x:c r="AH212" s="65"/>
      <x:c r="AI212" s="72" t="str">
        <x:f>IF(W212="","",'Campaigns &amp; Budget'!$E$7&amp;IF('Campaigns &amp; Budget'!$F$7="","","; "&amp;'Campaigns &amp; Budget'!$F$7))</x:f>
      </x:c>
      <x:c r="AJ212" s="72" t="str">
        <x:f>IF(W212="","",IF(COUNTIFS($W$7:$W$405,W212)&gt;1,"Duplicate activation ID",IF(X212&lt;&gt;'Campaigns &amp; Budget'!$A$7,"Unknown campaign",IF(OR(ISBLANK(Z212),ISBLANK(AA212),ISBLANK(AB212),AD212=""),"Missing date / time / PIC",IF(AB212&lt;=AA212,"End must follow start",IF(OR(Z212&lt;'Campaigns &amp; Budget'!$C$7,Z212&gt;'Campaigns &amp; Budget'!$D$7),"Outside campaign dates",IF(AND(AG212&lt;&gt;"",COUNTIFS('Tasks &amp; Gantt'!$A$7:$A$155,AG212,'Tasks &amp; Gantt'!$B$7:$B$155,X212)&lt;&gt;1),"Task not in campaign","")))))))</x:f>
      </x:c>
      <x:c r="AL212" t="str">
        <x:f>IF(OR(W212="",AH212="Cancelled",ISBLANK(Z212),ISBLANK(AA212)),"",COUNTIFS($X$7:$X$405,X212,$Z$7:$Z$405,Z212,$AA$7:$AA$405,"&lt;"&amp;AA212,$AH$7:$AH$405,"&lt;&gt;Cancelled")+COUNTIFS($X$7:$X$405,X212,$Z$7:$Z$405,Z212,$AA$7:$AA$405,AA212,$W$7:$W$405,"&lt;="&amp;W212,$AH$7:$AH$405,"&lt;&gt;Cancelled"))</x:f>
      </x:c>
      <x:c r="AM212" t="n">
        <x:f>IF(OR(W212="",X212&lt;&gt;$R$4),-1,IF(AL212="",-1,Z212*1000+AL212))</x:f>
        <x:v>-1</x:v>
      </x:c>
    </x:row>
    <x:row r="213" ht="24" customHeight="1">
      <x:c r="W213" s="65"/>
      <x:c r="X213" s="65"/>
      <x:c r="Y213" s="65"/>
      <x:c r="Z213" s="69"/>
      <x:c r="AA213" s="70"/>
      <x:c r="AB213" s="70"/>
      <x:c r="AC213" s="65"/>
      <x:c r="AD213" s="65"/>
      <x:c r="AE213" s="65"/>
      <x:c r="AF213" s="65"/>
      <x:c r="AG213" s="65"/>
      <x:c r="AH213" s="65"/>
      <x:c r="AI213" s="72" t="str">
        <x:f>IF(W213="","",'Campaigns &amp; Budget'!$E$7&amp;IF('Campaigns &amp; Budget'!$F$7="","","; "&amp;'Campaigns &amp; Budget'!$F$7))</x:f>
      </x:c>
      <x:c r="AJ213" s="72" t="str">
        <x:f>IF(W213="","",IF(COUNTIFS($W$7:$W$405,W213)&gt;1,"Duplicate activation ID",IF(X213&lt;&gt;'Campaigns &amp; Budget'!$A$7,"Unknown campaign",IF(OR(ISBLANK(Z213),ISBLANK(AA213),ISBLANK(AB213),AD213=""),"Missing date / time / PIC",IF(AB213&lt;=AA213,"End must follow start",IF(OR(Z213&lt;'Campaigns &amp; Budget'!$C$7,Z213&gt;'Campaigns &amp; Budget'!$D$7),"Outside campaign dates",IF(AND(AG213&lt;&gt;"",COUNTIFS('Tasks &amp; Gantt'!$A$7:$A$155,AG213,'Tasks &amp; Gantt'!$B$7:$B$155,X213)&lt;&gt;1),"Task not in campaign","")))))))</x:f>
      </x:c>
      <x:c r="AL213" t="str">
        <x:f>IF(OR(W213="",AH213="Cancelled",ISBLANK(Z213),ISBLANK(AA213)),"",COUNTIFS($X$7:$X$405,X213,$Z$7:$Z$405,Z213,$AA$7:$AA$405,"&lt;"&amp;AA213,$AH$7:$AH$405,"&lt;&gt;Cancelled")+COUNTIFS($X$7:$X$405,X213,$Z$7:$Z$405,Z213,$AA$7:$AA$405,AA213,$W$7:$W$405,"&lt;="&amp;W213,$AH$7:$AH$405,"&lt;&gt;Cancelled"))</x:f>
      </x:c>
      <x:c r="AM213" t="n">
        <x:f>IF(OR(W213="",X213&lt;&gt;$R$4),-1,IF(AL213="",-1,Z213*1000+AL213))</x:f>
        <x:v>-1</x:v>
      </x:c>
    </x:row>
    <x:row r="214" ht="24" customHeight="1">
      <x:c r="W214" s="65"/>
      <x:c r="X214" s="65"/>
      <x:c r="Y214" s="65"/>
      <x:c r="Z214" s="69"/>
      <x:c r="AA214" s="70"/>
      <x:c r="AB214" s="70"/>
      <x:c r="AC214" s="65"/>
      <x:c r="AD214" s="65"/>
      <x:c r="AE214" s="65"/>
      <x:c r="AF214" s="65"/>
      <x:c r="AG214" s="65"/>
      <x:c r="AH214" s="65"/>
      <x:c r="AI214" s="72" t="str">
        <x:f>IF(W214="","",'Campaigns &amp; Budget'!$E$7&amp;IF('Campaigns &amp; Budget'!$F$7="","","; "&amp;'Campaigns &amp; Budget'!$F$7))</x:f>
      </x:c>
      <x:c r="AJ214" s="72" t="str">
        <x:f>IF(W214="","",IF(COUNTIFS($W$7:$W$405,W214)&gt;1,"Duplicate activation ID",IF(X214&lt;&gt;'Campaigns &amp; Budget'!$A$7,"Unknown campaign",IF(OR(ISBLANK(Z214),ISBLANK(AA214),ISBLANK(AB214),AD214=""),"Missing date / time / PIC",IF(AB214&lt;=AA214,"End must follow start",IF(OR(Z214&lt;'Campaigns &amp; Budget'!$C$7,Z214&gt;'Campaigns &amp; Budget'!$D$7),"Outside campaign dates",IF(AND(AG214&lt;&gt;"",COUNTIFS('Tasks &amp; Gantt'!$A$7:$A$155,AG214,'Tasks &amp; Gantt'!$B$7:$B$155,X214)&lt;&gt;1),"Task not in campaign","")))))))</x:f>
      </x:c>
      <x:c r="AL214" t="str">
        <x:f>IF(OR(W214="",AH214="Cancelled",ISBLANK(Z214),ISBLANK(AA214)),"",COUNTIFS($X$7:$X$405,X214,$Z$7:$Z$405,Z214,$AA$7:$AA$405,"&lt;"&amp;AA214,$AH$7:$AH$405,"&lt;&gt;Cancelled")+COUNTIFS($X$7:$X$405,X214,$Z$7:$Z$405,Z214,$AA$7:$AA$405,AA214,$W$7:$W$405,"&lt;="&amp;W214,$AH$7:$AH$405,"&lt;&gt;Cancelled"))</x:f>
      </x:c>
      <x:c r="AM214" t="n">
        <x:f>IF(OR(W214="",X214&lt;&gt;$R$4),-1,IF(AL214="",-1,Z214*1000+AL214))</x:f>
        <x:v>-1</x:v>
      </x:c>
    </x:row>
    <x:row r="215" ht="24" customHeight="1">
      <x:c r="W215" s="65"/>
      <x:c r="X215" s="65"/>
      <x:c r="Y215" s="65"/>
      <x:c r="Z215" s="69"/>
      <x:c r="AA215" s="70"/>
      <x:c r="AB215" s="70"/>
      <x:c r="AC215" s="65"/>
      <x:c r="AD215" s="65"/>
      <x:c r="AE215" s="65"/>
      <x:c r="AF215" s="65"/>
      <x:c r="AG215" s="65"/>
      <x:c r="AH215" s="65"/>
      <x:c r="AI215" s="72" t="str">
        <x:f>IF(W215="","",'Campaigns &amp; Budget'!$E$7&amp;IF('Campaigns &amp; Budget'!$F$7="","","; "&amp;'Campaigns &amp; Budget'!$F$7))</x:f>
      </x:c>
      <x:c r="AJ215" s="72" t="str">
        <x:f>IF(W215="","",IF(COUNTIFS($W$7:$W$405,W215)&gt;1,"Duplicate activation ID",IF(X215&lt;&gt;'Campaigns &amp; Budget'!$A$7,"Unknown campaign",IF(OR(ISBLANK(Z215),ISBLANK(AA215),ISBLANK(AB215),AD215=""),"Missing date / time / PIC",IF(AB215&lt;=AA215,"End must follow start",IF(OR(Z215&lt;'Campaigns &amp; Budget'!$C$7,Z215&gt;'Campaigns &amp; Budget'!$D$7),"Outside campaign dates",IF(AND(AG215&lt;&gt;"",COUNTIFS('Tasks &amp; Gantt'!$A$7:$A$155,AG215,'Tasks &amp; Gantt'!$B$7:$B$155,X215)&lt;&gt;1),"Task not in campaign","")))))))</x:f>
      </x:c>
      <x:c r="AL215" t="str">
        <x:f>IF(OR(W215="",AH215="Cancelled",ISBLANK(Z215),ISBLANK(AA215)),"",COUNTIFS($X$7:$X$405,X215,$Z$7:$Z$405,Z215,$AA$7:$AA$405,"&lt;"&amp;AA215,$AH$7:$AH$405,"&lt;&gt;Cancelled")+COUNTIFS($X$7:$X$405,X215,$Z$7:$Z$405,Z215,$AA$7:$AA$405,AA215,$W$7:$W$405,"&lt;="&amp;W215,$AH$7:$AH$405,"&lt;&gt;Cancelled"))</x:f>
      </x:c>
      <x:c r="AM215" t="n">
        <x:f>IF(OR(W215="",X215&lt;&gt;$R$4),-1,IF(AL215="",-1,Z215*1000+AL215))</x:f>
        <x:v>-1</x:v>
      </x:c>
    </x:row>
    <x:row r="216" ht="24" customHeight="1">
      <x:c r="W216" s="65"/>
      <x:c r="X216" s="65"/>
      <x:c r="Y216" s="65"/>
      <x:c r="Z216" s="69"/>
      <x:c r="AA216" s="70"/>
      <x:c r="AB216" s="70"/>
      <x:c r="AC216" s="65"/>
      <x:c r="AD216" s="65"/>
      <x:c r="AE216" s="65"/>
      <x:c r="AF216" s="65"/>
      <x:c r="AG216" s="65"/>
      <x:c r="AH216" s="65"/>
      <x:c r="AI216" s="72" t="str">
        <x:f>IF(W216="","",'Campaigns &amp; Budget'!$E$7&amp;IF('Campaigns &amp; Budget'!$F$7="","","; "&amp;'Campaigns &amp; Budget'!$F$7))</x:f>
      </x:c>
      <x:c r="AJ216" s="72" t="str">
        <x:f>IF(W216="","",IF(COUNTIFS($W$7:$W$405,W216)&gt;1,"Duplicate activation ID",IF(X216&lt;&gt;'Campaigns &amp; Budget'!$A$7,"Unknown campaign",IF(OR(ISBLANK(Z216),ISBLANK(AA216),ISBLANK(AB216),AD216=""),"Missing date / time / PIC",IF(AB216&lt;=AA216,"End must follow start",IF(OR(Z216&lt;'Campaigns &amp; Budget'!$C$7,Z216&gt;'Campaigns &amp; Budget'!$D$7),"Outside campaign dates",IF(AND(AG216&lt;&gt;"",COUNTIFS('Tasks &amp; Gantt'!$A$7:$A$155,AG216,'Tasks &amp; Gantt'!$B$7:$B$155,X216)&lt;&gt;1),"Task not in campaign","")))))))</x:f>
      </x:c>
      <x:c r="AL216" t="str">
        <x:f>IF(OR(W216="",AH216="Cancelled",ISBLANK(Z216),ISBLANK(AA216)),"",COUNTIFS($X$7:$X$405,X216,$Z$7:$Z$405,Z216,$AA$7:$AA$405,"&lt;"&amp;AA216,$AH$7:$AH$405,"&lt;&gt;Cancelled")+COUNTIFS($X$7:$X$405,X216,$Z$7:$Z$405,Z216,$AA$7:$AA$405,AA216,$W$7:$W$405,"&lt;="&amp;W216,$AH$7:$AH$405,"&lt;&gt;Cancelled"))</x:f>
      </x:c>
      <x:c r="AM216" t="n">
        <x:f>IF(OR(W216="",X216&lt;&gt;$R$4),-1,IF(AL216="",-1,Z216*1000+AL216))</x:f>
        <x:v>-1</x:v>
      </x:c>
    </x:row>
    <x:row r="217" ht="24" customHeight="1">
      <x:c r="W217" s="65"/>
      <x:c r="X217" s="65"/>
      <x:c r="Y217" s="65"/>
      <x:c r="Z217" s="69"/>
      <x:c r="AA217" s="70"/>
      <x:c r="AB217" s="70"/>
      <x:c r="AC217" s="65"/>
      <x:c r="AD217" s="65"/>
      <x:c r="AE217" s="65"/>
      <x:c r="AF217" s="65"/>
      <x:c r="AG217" s="65"/>
      <x:c r="AH217" s="65"/>
      <x:c r="AI217" s="72" t="str">
        <x:f>IF(W217="","",'Campaigns &amp; Budget'!$E$7&amp;IF('Campaigns &amp; Budget'!$F$7="","","; "&amp;'Campaigns &amp; Budget'!$F$7))</x:f>
      </x:c>
      <x:c r="AJ217" s="72" t="str">
        <x:f>IF(W217="","",IF(COUNTIFS($W$7:$W$405,W217)&gt;1,"Duplicate activation ID",IF(X217&lt;&gt;'Campaigns &amp; Budget'!$A$7,"Unknown campaign",IF(OR(ISBLANK(Z217),ISBLANK(AA217),ISBLANK(AB217),AD217=""),"Missing date / time / PIC",IF(AB217&lt;=AA217,"End must follow start",IF(OR(Z217&lt;'Campaigns &amp; Budget'!$C$7,Z217&gt;'Campaigns &amp; Budget'!$D$7),"Outside campaign dates",IF(AND(AG217&lt;&gt;"",COUNTIFS('Tasks &amp; Gantt'!$A$7:$A$155,AG217,'Tasks &amp; Gantt'!$B$7:$B$155,X217)&lt;&gt;1),"Task not in campaign","")))))))</x:f>
      </x:c>
      <x:c r="AL217" t="str">
        <x:f>IF(OR(W217="",AH217="Cancelled",ISBLANK(Z217),ISBLANK(AA217)),"",COUNTIFS($X$7:$X$405,X217,$Z$7:$Z$405,Z217,$AA$7:$AA$405,"&lt;"&amp;AA217,$AH$7:$AH$405,"&lt;&gt;Cancelled")+COUNTIFS($X$7:$X$405,X217,$Z$7:$Z$405,Z217,$AA$7:$AA$405,AA217,$W$7:$W$405,"&lt;="&amp;W217,$AH$7:$AH$405,"&lt;&gt;Cancelled"))</x:f>
      </x:c>
      <x:c r="AM217" t="n">
        <x:f>IF(OR(W217="",X217&lt;&gt;$R$4),-1,IF(AL217="",-1,Z217*1000+AL217))</x:f>
        <x:v>-1</x:v>
      </x:c>
    </x:row>
    <x:row r="218" ht="24" customHeight="1">
      <x:c r="W218" s="65"/>
      <x:c r="X218" s="65"/>
      <x:c r="Y218" s="65"/>
      <x:c r="Z218" s="69"/>
      <x:c r="AA218" s="70"/>
      <x:c r="AB218" s="70"/>
      <x:c r="AC218" s="65"/>
      <x:c r="AD218" s="65"/>
      <x:c r="AE218" s="65"/>
      <x:c r="AF218" s="65"/>
      <x:c r="AG218" s="65"/>
      <x:c r="AH218" s="65"/>
      <x:c r="AI218" s="72" t="str">
        <x:f>IF(W218="","",'Campaigns &amp; Budget'!$E$7&amp;IF('Campaigns &amp; Budget'!$F$7="","","; "&amp;'Campaigns &amp; Budget'!$F$7))</x:f>
      </x:c>
      <x:c r="AJ218" s="72" t="str">
        <x:f>IF(W218="","",IF(COUNTIFS($W$7:$W$405,W218)&gt;1,"Duplicate activation ID",IF(X218&lt;&gt;'Campaigns &amp; Budget'!$A$7,"Unknown campaign",IF(OR(ISBLANK(Z218),ISBLANK(AA218),ISBLANK(AB218),AD218=""),"Missing date / time / PIC",IF(AB218&lt;=AA218,"End must follow start",IF(OR(Z218&lt;'Campaigns &amp; Budget'!$C$7,Z218&gt;'Campaigns &amp; Budget'!$D$7),"Outside campaign dates",IF(AND(AG218&lt;&gt;"",COUNTIFS('Tasks &amp; Gantt'!$A$7:$A$155,AG218,'Tasks &amp; Gantt'!$B$7:$B$155,X218)&lt;&gt;1),"Task not in campaign","")))))))</x:f>
      </x:c>
      <x:c r="AL218" t="str">
        <x:f>IF(OR(W218="",AH218="Cancelled",ISBLANK(Z218),ISBLANK(AA218)),"",COUNTIFS($X$7:$X$405,X218,$Z$7:$Z$405,Z218,$AA$7:$AA$405,"&lt;"&amp;AA218,$AH$7:$AH$405,"&lt;&gt;Cancelled")+COUNTIFS($X$7:$X$405,X218,$Z$7:$Z$405,Z218,$AA$7:$AA$405,AA218,$W$7:$W$405,"&lt;="&amp;W218,$AH$7:$AH$405,"&lt;&gt;Cancelled"))</x:f>
      </x:c>
      <x:c r="AM218" t="n">
        <x:f>IF(OR(W218="",X218&lt;&gt;$R$4),-1,IF(AL218="",-1,Z218*1000+AL218))</x:f>
        <x:v>-1</x:v>
      </x:c>
    </x:row>
    <x:row r="219" ht="24" customHeight="1">
      <x:c r="W219" s="65"/>
      <x:c r="X219" s="65"/>
      <x:c r="Y219" s="65"/>
      <x:c r="Z219" s="69"/>
      <x:c r="AA219" s="70"/>
      <x:c r="AB219" s="70"/>
      <x:c r="AC219" s="65"/>
      <x:c r="AD219" s="65"/>
      <x:c r="AE219" s="65"/>
      <x:c r="AF219" s="65"/>
      <x:c r="AG219" s="65"/>
      <x:c r="AH219" s="65"/>
      <x:c r="AI219" s="72" t="str">
        <x:f>IF(W219="","",'Campaigns &amp; Budget'!$E$7&amp;IF('Campaigns &amp; Budget'!$F$7="","","; "&amp;'Campaigns &amp; Budget'!$F$7))</x:f>
      </x:c>
      <x:c r="AJ219" s="72" t="str">
        <x:f>IF(W219="","",IF(COUNTIFS($W$7:$W$405,W219)&gt;1,"Duplicate activation ID",IF(X219&lt;&gt;'Campaigns &amp; Budget'!$A$7,"Unknown campaign",IF(OR(ISBLANK(Z219),ISBLANK(AA219),ISBLANK(AB219),AD219=""),"Missing date / time / PIC",IF(AB219&lt;=AA219,"End must follow start",IF(OR(Z219&lt;'Campaigns &amp; Budget'!$C$7,Z219&gt;'Campaigns &amp; Budget'!$D$7),"Outside campaign dates",IF(AND(AG219&lt;&gt;"",COUNTIFS('Tasks &amp; Gantt'!$A$7:$A$155,AG219,'Tasks &amp; Gantt'!$B$7:$B$155,X219)&lt;&gt;1),"Task not in campaign","")))))))</x:f>
      </x:c>
      <x:c r="AL219" t="str">
        <x:f>IF(OR(W219="",AH219="Cancelled",ISBLANK(Z219),ISBLANK(AA219)),"",COUNTIFS($X$7:$X$405,X219,$Z$7:$Z$405,Z219,$AA$7:$AA$405,"&lt;"&amp;AA219,$AH$7:$AH$405,"&lt;&gt;Cancelled")+COUNTIFS($X$7:$X$405,X219,$Z$7:$Z$405,Z219,$AA$7:$AA$405,AA219,$W$7:$W$405,"&lt;="&amp;W219,$AH$7:$AH$405,"&lt;&gt;Cancelled"))</x:f>
      </x:c>
      <x:c r="AM219" t="n">
        <x:f>IF(OR(W219="",X219&lt;&gt;$R$4),-1,IF(AL219="",-1,Z219*1000+AL219))</x:f>
        <x:v>-1</x:v>
      </x:c>
    </x:row>
    <x:row r="220" ht="24" customHeight="1">
      <x:c r="W220" s="65"/>
      <x:c r="X220" s="65"/>
      <x:c r="Y220" s="65"/>
      <x:c r="Z220" s="69"/>
      <x:c r="AA220" s="70"/>
      <x:c r="AB220" s="70"/>
      <x:c r="AC220" s="65"/>
      <x:c r="AD220" s="65"/>
      <x:c r="AE220" s="65"/>
      <x:c r="AF220" s="65"/>
      <x:c r="AG220" s="65"/>
      <x:c r="AH220" s="65"/>
      <x:c r="AI220" s="72" t="str">
        <x:f>IF(W220="","",'Campaigns &amp; Budget'!$E$7&amp;IF('Campaigns &amp; Budget'!$F$7="","","; "&amp;'Campaigns &amp; Budget'!$F$7))</x:f>
      </x:c>
      <x:c r="AJ220" s="72" t="str">
        <x:f>IF(W220="","",IF(COUNTIFS($W$7:$W$405,W220)&gt;1,"Duplicate activation ID",IF(X220&lt;&gt;'Campaigns &amp; Budget'!$A$7,"Unknown campaign",IF(OR(ISBLANK(Z220),ISBLANK(AA220),ISBLANK(AB220),AD220=""),"Missing date / time / PIC",IF(AB220&lt;=AA220,"End must follow start",IF(OR(Z220&lt;'Campaigns &amp; Budget'!$C$7,Z220&gt;'Campaigns &amp; Budget'!$D$7),"Outside campaign dates",IF(AND(AG220&lt;&gt;"",COUNTIFS('Tasks &amp; Gantt'!$A$7:$A$155,AG220,'Tasks &amp; Gantt'!$B$7:$B$155,X220)&lt;&gt;1),"Task not in campaign","")))))))</x:f>
      </x:c>
      <x:c r="AL220" t="str">
        <x:f>IF(OR(W220="",AH220="Cancelled",ISBLANK(Z220),ISBLANK(AA220)),"",COUNTIFS($X$7:$X$405,X220,$Z$7:$Z$405,Z220,$AA$7:$AA$405,"&lt;"&amp;AA220,$AH$7:$AH$405,"&lt;&gt;Cancelled")+COUNTIFS($X$7:$X$405,X220,$Z$7:$Z$405,Z220,$AA$7:$AA$405,AA220,$W$7:$W$405,"&lt;="&amp;W220,$AH$7:$AH$405,"&lt;&gt;Cancelled"))</x:f>
      </x:c>
      <x:c r="AM220" t="n">
        <x:f>IF(OR(W220="",X220&lt;&gt;$R$4),-1,IF(AL220="",-1,Z220*1000+AL220))</x:f>
        <x:v>-1</x:v>
      </x:c>
    </x:row>
    <x:row r="221" ht="24" customHeight="1">
      <x:c r="W221" s="65"/>
      <x:c r="X221" s="65"/>
      <x:c r="Y221" s="65"/>
      <x:c r="Z221" s="69"/>
      <x:c r="AA221" s="70"/>
      <x:c r="AB221" s="70"/>
      <x:c r="AC221" s="65"/>
      <x:c r="AD221" s="65"/>
      <x:c r="AE221" s="65"/>
      <x:c r="AF221" s="65"/>
      <x:c r="AG221" s="65"/>
      <x:c r="AH221" s="65"/>
      <x:c r="AI221" s="72" t="str">
        <x:f>IF(W221="","",'Campaigns &amp; Budget'!$E$7&amp;IF('Campaigns &amp; Budget'!$F$7="","","; "&amp;'Campaigns &amp; Budget'!$F$7))</x:f>
      </x:c>
      <x:c r="AJ221" s="72" t="str">
        <x:f>IF(W221="","",IF(COUNTIFS($W$7:$W$405,W221)&gt;1,"Duplicate activation ID",IF(X221&lt;&gt;'Campaigns &amp; Budget'!$A$7,"Unknown campaign",IF(OR(ISBLANK(Z221),ISBLANK(AA221),ISBLANK(AB221),AD221=""),"Missing date / time / PIC",IF(AB221&lt;=AA221,"End must follow start",IF(OR(Z221&lt;'Campaigns &amp; Budget'!$C$7,Z221&gt;'Campaigns &amp; Budget'!$D$7),"Outside campaign dates",IF(AND(AG221&lt;&gt;"",COUNTIFS('Tasks &amp; Gantt'!$A$7:$A$155,AG221,'Tasks &amp; Gantt'!$B$7:$B$155,X221)&lt;&gt;1),"Task not in campaign","")))))))</x:f>
      </x:c>
      <x:c r="AL221" t="str">
        <x:f>IF(OR(W221="",AH221="Cancelled",ISBLANK(Z221),ISBLANK(AA221)),"",COUNTIFS($X$7:$X$405,X221,$Z$7:$Z$405,Z221,$AA$7:$AA$405,"&lt;"&amp;AA221,$AH$7:$AH$405,"&lt;&gt;Cancelled")+COUNTIFS($X$7:$X$405,X221,$Z$7:$Z$405,Z221,$AA$7:$AA$405,AA221,$W$7:$W$405,"&lt;="&amp;W221,$AH$7:$AH$405,"&lt;&gt;Cancelled"))</x:f>
      </x:c>
      <x:c r="AM221" t="n">
        <x:f>IF(OR(W221="",X221&lt;&gt;$R$4),-1,IF(AL221="",-1,Z221*1000+AL221))</x:f>
        <x:v>-1</x:v>
      </x:c>
    </x:row>
    <x:row r="222" ht="24" customHeight="1">
      <x:c r="W222" s="65"/>
      <x:c r="X222" s="65"/>
      <x:c r="Y222" s="65"/>
      <x:c r="Z222" s="69"/>
      <x:c r="AA222" s="70"/>
      <x:c r="AB222" s="70"/>
      <x:c r="AC222" s="65"/>
      <x:c r="AD222" s="65"/>
      <x:c r="AE222" s="65"/>
      <x:c r="AF222" s="65"/>
      <x:c r="AG222" s="65"/>
      <x:c r="AH222" s="65"/>
      <x:c r="AI222" s="72" t="str">
        <x:f>IF(W222="","",'Campaigns &amp; Budget'!$E$7&amp;IF('Campaigns &amp; Budget'!$F$7="","","; "&amp;'Campaigns &amp; Budget'!$F$7))</x:f>
      </x:c>
      <x:c r="AJ222" s="72" t="str">
        <x:f>IF(W222="","",IF(COUNTIFS($W$7:$W$405,W222)&gt;1,"Duplicate activation ID",IF(X222&lt;&gt;'Campaigns &amp; Budget'!$A$7,"Unknown campaign",IF(OR(ISBLANK(Z222),ISBLANK(AA222),ISBLANK(AB222),AD222=""),"Missing date / time / PIC",IF(AB222&lt;=AA222,"End must follow start",IF(OR(Z222&lt;'Campaigns &amp; Budget'!$C$7,Z222&gt;'Campaigns &amp; Budget'!$D$7),"Outside campaign dates",IF(AND(AG222&lt;&gt;"",COUNTIFS('Tasks &amp; Gantt'!$A$7:$A$155,AG222,'Tasks &amp; Gantt'!$B$7:$B$155,X222)&lt;&gt;1),"Task not in campaign","")))))))</x:f>
      </x:c>
      <x:c r="AL222" t="str">
        <x:f>IF(OR(W222="",AH222="Cancelled",ISBLANK(Z222),ISBLANK(AA222)),"",COUNTIFS($X$7:$X$405,X222,$Z$7:$Z$405,Z222,$AA$7:$AA$405,"&lt;"&amp;AA222,$AH$7:$AH$405,"&lt;&gt;Cancelled")+COUNTIFS($X$7:$X$405,X222,$Z$7:$Z$405,Z222,$AA$7:$AA$405,AA222,$W$7:$W$405,"&lt;="&amp;W222,$AH$7:$AH$405,"&lt;&gt;Cancelled"))</x:f>
      </x:c>
      <x:c r="AM222" t="n">
        <x:f>IF(OR(W222="",X222&lt;&gt;$R$4),-1,IF(AL222="",-1,Z222*1000+AL222))</x:f>
        <x:v>-1</x:v>
      </x:c>
    </x:row>
    <x:row r="223" ht="24" customHeight="1">
      <x:c r="W223" s="65"/>
      <x:c r="X223" s="65"/>
      <x:c r="Y223" s="65"/>
      <x:c r="Z223" s="69"/>
      <x:c r="AA223" s="70"/>
      <x:c r="AB223" s="70"/>
      <x:c r="AC223" s="65"/>
      <x:c r="AD223" s="65"/>
      <x:c r="AE223" s="65"/>
      <x:c r="AF223" s="65"/>
      <x:c r="AG223" s="65"/>
      <x:c r="AH223" s="65"/>
      <x:c r="AI223" s="72" t="str">
        <x:f>IF(W223="","",'Campaigns &amp; Budget'!$E$7&amp;IF('Campaigns &amp; Budget'!$F$7="","","; "&amp;'Campaigns &amp; Budget'!$F$7))</x:f>
      </x:c>
      <x:c r="AJ223" s="72" t="str">
        <x:f>IF(W223="","",IF(COUNTIFS($W$7:$W$405,W223)&gt;1,"Duplicate activation ID",IF(X223&lt;&gt;'Campaigns &amp; Budget'!$A$7,"Unknown campaign",IF(OR(ISBLANK(Z223),ISBLANK(AA223),ISBLANK(AB223),AD223=""),"Missing date / time / PIC",IF(AB223&lt;=AA223,"End must follow start",IF(OR(Z223&lt;'Campaigns &amp; Budget'!$C$7,Z223&gt;'Campaigns &amp; Budget'!$D$7),"Outside campaign dates",IF(AND(AG223&lt;&gt;"",COUNTIFS('Tasks &amp; Gantt'!$A$7:$A$155,AG223,'Tasks &amp; Gantt'!$B$7:$B$155,X223)&lt;&gt;1),"Task not in campaign","")))))))</x:f>
      </x:c>
      <x:c r="AL223" t="str">
        <x:f>IF(OR(W223="",AH223="Cancelled",ISBLANK(Z223),ISBLANK(AA223)),"",COUNTIFS($X$7:$X$405,X223,$Z$7:$Z$405,Z223,$AA$7:$AA$405,"&lt;"&amp;AA223,$AH$7:$AH$405,"&lt;&gt;Cancelled")+COUNTIFS($X$7:$X$405,X223,$Z$7:$Z$405,Z223,$AA$7:$AA$405,AA223,$W$7:$W$405,"&lt;="&amp;W223,$AH$7:$AH$405,"&lt;&gt;Cancelled"))</x:f>
      </x:c>
      <x:c r="AM223" t="n">
        <x:f>IF(OR(W223="",X223&lt;&gt;$R$4),-1,IF(AL223="",-1,Z223*1000+AL223))</x:f>
        <x:v>-1</x:v>
      </x:c>
    </x:row>
    <x:row r="224" ht="24" customHeight="1">
      <x:c r="W224" s="65"/>
      <x:c r="X224" s="65"/>
      <x:c r="Y224" s="65"/>
      <x:c r="Z224" s="69"/>
      <x:c r="AA224" s="70"/>
      <x:c r="AB224" s="70"/>
      <x:c r="AC224" s="65"/>
      <x:c r="AD224" s="65"/>
      <x:c r="AE224" s="65"/>
      <x:c r="AF224" s="65"/>
      <x:c r="AG224" s="65"/>
      <x:c r="AH224" s="65"/>
      <x:c r="AI224" s="72" t="str">
        <x:f>IF(W224="","",'Campaigns &amp; Budget'!$E$7&amp;IF('Campaigns &amp; Budget'!$F$7="","","; "&amp;'Campaigns &amp; Budget'!$F$7))</x:f>
      </x:c>
      <x:c r="AJ224" s="72" t="str">
        <x:f>IF(W224="","",IF(COUNTIFS($W$7:$W$405,W224)&gt;1,"Duplicate activation ID",IF(X224&lt;&gt;'Campaigns &amp; Budget'!$A$7,"Unknown campaign",IF(OR(ISBLANK(Z224),ISBLANK(AA224),ISBLANK(AB224),AD224=""),"Missing date / time / PIC",IF(AB224&lt;=AA224,"End must follow start",IF(OR(Z224&lt;'Campaigns &amp; Budget'!$C$7,Z224&gt;'Campaigns &amp; Budget'!$D$7),"Outside campaign dates",IF(AND(AG224&lt;&gt;"",COUNTIFS('Tasks &amp; Gantt'!$A$7:$A$155,AG224,'Tasks &amp; Gantt'!$B$7:$B$155,X224)&lt;&gt;1),"Task not in campaign","")))))))</x:f>
      </x:c>
      <x:c r="AL224" t="str">
        <x:f>IF(OR(W224="",AH224="Cancelled",ISBLANK(Z224),ISBLANK(AA224)),"",COUNTIFS($X$7:$X$405,X224,$Z$7:$Z$405,Z224,$AA$7:$AA$405,"&lt;"&amp;AA224,$AH$7:$AH$405,"&lt;&gt;Cancelled")+COUNTIFS($X$7:$X$405,X224,$Z$7:$Z$405,Z224,$AA$7:$AA$405,AA224,$W$7:$W$405,"&lt;="&amp;W224,$AH$7:$AH$405,"&lt;&gt;Cancelled"))</x:f>
      </x:c>
      <x:c r="AM224" t="n">
        <x:f>IF(OR(W224="",X224&lt;&gt;$R$4),-1,IF(AL224="",-1,Z224*1000+AL224))</x:f>
        <x:v>-1</x:v>
      </x:c>
    </x:row>
    <x:row r="225" ht="24" customHeight="1">
      <x:c r="W225" s="65"/>
      <x:c r="X225" s="65"/>
      <x:c r="Y225" s="65"/>
      <x:c r="Z225" s="69"/>
      <x:c r="AA225" s="70"/>
      <x:c r="AB225" s="70"/>
      <x:c r="AC225" s="65"/>
      <x:c r="AD225" s="65"/>
      <x:c r="AE225" s="65"/>
      <x:c r="AF225" s="65"/>
      <x:c r="AG225" s="65"/>
      <x:c r="AH225" s="65"/>
      <x:c r="AI225" s="72" t="str">
        <x:f>IF(W225="","",'Campaigns &amp; Budget'!$E$7&amp;IF('Campaigns &amp; Budget'!$F$7="","","; "&amp;'Campaigns &amp; Budget'!$F$7))</x:f>
      </x:c>
      <x:c r="AJ225" s="72" t="str">
        <x:f>IF(W225="","",IF(COUNTIFS($W$7:$W$405,W225)&gt;1,"Duplicate activation ID",IF(X225&lt;&gt;'Campaigns &amp; Budget'!$A$7,"Unknown campaign",IF(OR(ISBLANK(Z225),ISBLANK(AA225),ISBLANK(AB225),AD225=""),"Missing date / time / PIC",IF(AB225&lt;=AA225,"End must follow start",IF(OR(Z225&lt;'Campaigns &amp; Budget'!$C$7,Z225&gt;'Campaigns &amp; Budget'!$D$7),"Outside campaign dates",IF(AND(AG225&lt;&gt;"",COUNTIFS('Tasks &amp; Gantt'!$A$7:$A$155,AG225,'Tasks &amp; Gantt'!$B$7:$B$155,X225)&lt;&gt;1),"Task not in campaign","")))))))</x:f>
      </x:c>
      <x:c r="AL225" t="str">
        <x:f>IF(OR(W225="",AH225="Cancelled",ISBLANK(Z225),ISBLANK(AA225)),"",COUNTIFS($X$7:$X$405,X225,$Z$7:$Z$405,Z225,$AA$7:$AA$405,"&lt;"&amp;AA225,$AH$7:$AH$405,"&lt;&gt;Cancelled")+COUNTIFS($X$7:$X$405,X225,$Z$7:$Z$405,Z225,$AA$7:$AA$405,AA225,$W$7:$W$405,"&lt;="&amp;W225,$AH$7:$AH$405,"&lt;&gt;Cancelled"))</x:f>
      </x:c>
      <x:c r="AM225" t="n">
        <x:f>IF(OR(W225="",X225&lt;&gt;$R$4),-1,IF(AL225="",-1,Z225*1000+AL225))</x:f>
        <x:v>-1</x:v>
      </x:c>
    </x:row>
    <x:row r="226" ht="24" customHeight="1">
      <x:c r="W226" s="65"/>
      <x:c r="X226" s="65"/>
      <x:c r="Y226" s="65"/>
      <x:c r="Z226" s="69"/>
      <x:c r="AA226" s="70"/>
      <x:c r="AB226" s="70"/>
      <x:c r="AC226" s="65"/>
      <x:c r="AD226" s="65"/>
      <x:c r="AE226" s="65"/>
      <x:c r="AF226" s="65"/>
      <x:c r="AG226" s="65"/>
      <x:c r="AH226" s="65"/>
      <x:c r="AI226" s="72" t="str">
        <x:f>IF(W226="","",'Campaigns &amp; Budget'!$E$7&amp;IF('Campaigns &amp; Budget'!$F$7="","","; "&amp;'Campaigns &amp; Budget'!$F$7))</x:f>
      </x:c>
      <x:c r="AJ226" s="72" t="str">
        <x:f>IF(W226="","",IF(COUNTIFS($W$7:$W$405,W226)&gt;1,"Duplicate activation ID",IF(X226&lt;&gt;'Campaigns &amp; Budget'!$A$7,"Unknown campaign",IF(OR(ISBLANK(Z226),ISBLANK(AA226),ISBLANK(AB226),AD226=""),"Missing date / time / PIC",IF(AB226&lt;=AA226,"End must follow start",IF(OR(Z226&lt;'Campaigns &amp; Budget'!$C$7,Z226&gt;'Campaigns &amp; Budget'!$D$7),"Outside campaign dates",IF(AND(AG226&lt;&gt;"",COUNTIFS('Tasks &amp; Gantt'!$A$7:$A$155,AG226,'Tasks &amp; Gantt'!$B$7:$B$155,X226)&lt;&gt;1),"Task not in campaign","")))))))</x:f>
      </x:c>
      <x:c r="AL226" t="str">
        <x:f>IF(OR(W226="",AH226="Cancelled",ISBLANK(Z226),ISBLANK(AA226)),"",COUNTIFS($X$7:$X$405,X226,$Z$7:$Z$405,Z226,$AA$7:$AA$405,"&lt;"&amp;AA226,$AH$7:$AH$405,"&lt;&gt;Cancelled")+COUNTIFS($X$7:$X$405,X226,$Z$7:$Z$405,Z226,$AA$7:$AA$405,AA226,$W$7:$W$405,"&lt;="&amp;W226,$AH$7:$AH$405,"&lt;&gt;Cancelled"))</x:f>
      </x:c>
      <x:c r="AM226" t="n">
        <x:f>IF(OR(W226="",X226&lt;&gt;$R$4),-1,IF(AL226="",-1,Z226*1000+AL226))</x:f>
        <x:v>-1</x:v>
      </x:c>
    </x:row>
    <x:row r="227" ht="24" customHeight="1">
      <x:c r="W227" s="65"/>
      <x:c r="X227" s="65"/>
      <x:c r="Y227" s="65"/>
      <x:c r="Z227" s="69"/>
      <x:c r="AA227" s="70"/>
      <x:c r="AB227" s="70"/>
      <x:c r="AC227" s="65"/>
      <x:c r="AD227" s="65"/>
      <x:c r="AE227" s="65"/>
      <x:c r="AF227" s="65"/>
      <x:c r="AG227" s="65"/>
      <x:c r="AH227" s="65"/>
      <x:c r="AI227" s="72" t="str">
        <x:f>IF(W227="","",'Campaigns &amp; Budget'!$E$7&amp;IF('Campaigns &amp; Budget'!$F$7="","","; "&amp;'Campaigns &amp; Budget'!$F$7))</x:f>
      </x:c>
      <x:c r="AJ227" s="72" t="str">
        <x:f>IF(W227="","",IF(COUNTIFS($W$7:$W$405,W227)&gt;1,"Duplicate activation ID",IF(X227&lt;&gt;'Campaigns &amp; Budget'!$A$7,"Unknown campaign",IF(OR(ISBLANK(Z227),ISBLANK(AA227),ISBLANK(AB227),AD227=""),"Missing date / time / PIC",IF(AB227&lt;=AA227,"End must follow start",IF(OR(Z227&lt;'Campaigns &amp; Budget'!$C$7,Z227&gt;'Campaigns &amp; Budget'!$D$7),"Outside campaign dates",IF(AND(AG227&lt;&gt;"",COUNTIFS('Tasks &amp; Gantt'!$A$7:$A$155,AG227,'Tasks &amp; Gantt'!$B$7:$B$155,X227)&lt;&gt;1),"Task not in campaign","")))))))</x:f>
      </x:c>
      <x:c r="AL227" t="str">
        <x:f>IF(OR(W227="",AH227="Cancelled",ISBLANK(Z227),ISBLANK(AA227)),"",COUNTIFS($X$7:$X$405,X227,$Z$7:$Z$405,Z227,$AA$7:$AA$405,"&lt;"&amp;AA227,$AH$7:$AH$405,"&lt;&gt;Cancelled")+COUNTIFS($X$7:$X$405,X227,$Z$7:$Z$405,Z227,$AA$7:$AA$405,AA227,$W$7:$W$405,"&lt;="&amp;W227,$AH$7:$AH$405,"&lt;&gt;Cancelled"))</x:f>
      </x:c>
      <x:c r="AM227" t="n">
        <x:f>IF(OR(W227="",X227&lt;&gt;$R$4),-1,IF(AL227="",-1,Z227*1000+AL227))</x:f>
        <x:v>-1</x:v>
      </x:c>
    </x:row>
    <x:row r="228" ht="24" customHeight="1">
      <x:c r="W228" s="65"/>
      <x:c r="X228" s="65"/>
      <x:c r="Y228" s="65"/>
      <x:c r="Z228" s="69"/>
      <x:c r="AA228" s="70"/>
      <x:c r="AB228" s="70"/>
      <x:c r="AC228" s="65"/>
      <x:c r="AD228" s="65"/>
      <x:c r="AE228" s="65"/>
      <x:c r="AF228" s="65"/>
      <x:c r="AG228" s="65"/>
      <x:c r="AH228" s="65"/>
      <x:c r="AI228" s="72" t="str">
        <x:f>IF(W228="","",'Campaigns &amp; Budget'!$E$7&amp;IF('Campaigns &amp; Budget'!$F$7="","","; "&amp;'Campaigns &amp; Budget'!$F$7))</x:f>
      </x:c>
      <x:c r="AJ228" s="72" t="str">
        <x:f>IF(W228="","",IF(COUNTIFS($W$7:$W$405,W228)&gt;1,"Duplicate activation ID",IF(X228&lt;&gt;'Campaigns &amp; Budget'!$A$7,"Unknown campaign",IF(OR(ISBLANK(Z228),ISBLANK(AA228),ISBLANK(AB228),AD228=""),"Missing date / time / PIC",IF(AB228&lt;=AA228,"End must follow start",IF(OR(Z228&lt;'Campaigns &amp; Budget'!$C$7,Z228&gt;'Campaigns &amp; Budget'!$D$7),"Outside campaign dates",IF(AND(AG228&lt;&gt;"",COUNTIFS('Tasks &amp; Gantt'!$A$7:$A$155,AG228,'Tasks &amp; Gantt'!$B$7:$B$155,X228)&lt;&gt;1),"Task not in campaign","")))))))</x:f>
      </x:c>
      <x:c r="AL228" t="str">
        <x:f>IF(OR(W228="",AH228="Cancelled",ISBLANK(Z228),ISBLANK(AA228)),"",COUNTIFS($X$7:$X$405,X228,$Z$7:$Z$405,Z228,$AA$7:$AA$405,"&lt;"&amp;AA228,$AH$7:$AH$405,"&lt;&gt;Cancelled")+COUNTIFS($X$7:$X$405,X228,$Z$7:$Z$405,Z228,$AA$7:$AA$405,AA228,$W$7:$W$405,"&lt;="&amp;W228,$AH$7:$AH$405,"&lt;&gt;Cancelled"))</x:f>
      </x:c>
      <x:c r="AM228" t="n">
        <x:f>IF(OR(W228="",X228&lt;&gt;$R$4),-1,IF(AL228="",-1,Z228*1000+AL228))</x:f>
        <x:v>-1</x:v>
      </x:c>
    </x:row>
    <x:row r="229" ht="24" customHeight="1">
      <x:c r="W229" s="65"/>
      <x:c r="X229" s="65"/>
      <x:c r="Y229" s="65"/>
      <x:c r="Z229" s="69"/>
      <x:c r="AA229" s="70"/>
      <x:c r="AB229" s="70"/>
      <x:c r="AC229" s="65"/>
      <x:c r="AD229" s="65"/>
      <x:c r="AE229" s="65"/>
      <x:c r="AF229" s="65"/>
      <x:c r="AG229" s="65"/>
      <x:c r="AH229" s="65"/>
      <x:c r="AI229" s="72" t="str">
        <x:f>IF(W229="","",'Campaigns &amp; Budget'!$E$7&amp;IF('Campaigns &amp; Budget'!$F$7="","","; "&amp;'Campaigns &amp; Budget'!$F$7))</x:f>
      </x:c>
      <x:c r="AJ229" s="72" t="str">
        <x:f>IF(W229="","",IF(COUNTIFS($W$7:$W$405,W229)&gt;1,"Duplicate activation ID",IF(X229&lt;&gt;'Campaigns &amp; Budget'!$A$7,"Unknown campaign",IF(OR(ISBLANK(Z229),ISBLANK(AA229),ISBLANK(AB229),AD229=""),"Missing date / time / PIC",IF(AB229&lt;=AA229,"End must follow start",IF(OR(Z229&lt;'Campaigns &amp; Budget'!$C$7,Z229&gt;'Campaigns &amp; Budget'!$D$7),"Outside campaign dates",IF(AND(AG229&lt;&gt;"",COUNTIFS('Tasks &amp; Gantt'!$A$7:$A$155,AG229,'Tasks &amp; Gantt'!$B$7:$B$155,X229)&lt;&gt;1),"Task not in campaign","")))))))</x:f>
      </x:c>
      <x:c r="AL229" t="str">
        <x:f>IF(OR(W229="",AH229="Cancelled",ISBLANK(Z229),ISBLANK(AA229)),"",COUNTIFS($X$7:$X$405,X229,$Z$7:$Z$405,Z229,$AA$7:$AA$405,"&lt;"&amp;AA229,$AH$7:$AH$405,"&lt;&gt;Cancelled")+COUNTIFS($X$7:$X$405,X229,$Z$7:$Z$405,Z229,$AA$7:$AA$405,AA229,$W$7:$W$405,"&lt;="&amp;W229,$AH$7:$AH$405,"&lt;&gt;Cancelled"))</x:f>
      </x:c>
      <x:c r="AM229" t="n">
        <x:f>IF(OR(W229="",X229&lt;&gt;$R$4),-1,IF(AL229="",-1,Z229*1000+AL229))</x:f>
        <x:v>-1</x:v>
      </x:c>
    </x:row>
    <x:row r="230" ht="24" customHeight="1">
      <x:c r="W230" s="65"/>
      <x:c r="X230" s="65"/>
      <x:c r="Y230" s="65"/>
      <x:c r="Z230" s="69"/>
      <x:c r="AA230" s="70"/>
      <x:c r="AB230" s="70"/>
      <x:c r="AC230" s="65"/>
      <x:c r="AD230" s="65"/>
      <x:c r="AE230" s="65"/>
      <x:c r="AF230" s="65"/>
      <x:c r="AG230" s="65"/>
      <x:c r="AH230" s="65"/>
      <x:c r="AI230" s="72" t="str">
        <x:f>IF(W230="","",'Campaigns &amp; Budget'!$E$7&amp;IF('Campaigns &amp; Budget'!$F$7="","","; "&amp;'Campaigns &amp; Budget'!$F$7))</x:f>
      </x:c>
      <x:c r="AJ230" s="72" t="str">
        <x:f>IF(W230="","",IF(COUNTIFS($W$7:$W$405,W230)&gt;1,"Duplicate activation ID",IF(X230&lt;&gt;'Campaigns &amp; Budget'!$A$7,"Unknown campaign",IF(OR(ISBLANK(Z230),ISBLANK(AA230),ISBLANK(AB230),AD230=""),"Missing date / time / PIC",IF(AB230&lt;=AA230,"End must follow start",IF(OR(Z230&lt;'Campaigns &amp; Budget'!$C$7,Z230&gt;'Campaigns &amp; Budget'!$D$7),"Outside campaign dates",IF(AND(AG230&lt;&gt;"",COUNTIFS('Tasks &amp; Gantt'!$A$7:$A$155,AG230,'Tasks &amp; Gantt'!$B$7:$B$155,X230)&lt;&gt;1),"Task not in campaign","")))))))</x:f>
      </x:c>
      <x:c r="AL230" t="str">
        <x:f>IF(OR(W230="",AH230="Cancelled",ISBLANK(Z230),ISBLANK(AA230)),"",COUNTIFS($X$7:$X$405,X230,$Z$7:$Z$405,Z230,$AA$7:$AA$405,"&lt;"&amp;AA230,$AH$7:$AH$405,"&lt;&gt;Cancelled")+COUNTIFS($X$7:$X$405,X230,$Z$7:$Z$405,Z230,$AA$7:$AA$405,AA230,$W$7:$W$405,"&lt;="&amp;W230,$AH$7:$AH$405,"&lt;&gt;Cancelled"))</x:f>
      </x:c>
      <x:c r="AM230" t="n">
        <x:f>IF(OR(W230="",X230&lt;&gt;$R$4),-1,IF(AL230="",-1,Z230*1000+AL230))</x:f>
        <x:v>-1</x:v>
      </x:c>
    </x:row>
    <x:row r="231" ht="24" customHeight="1">
      <x:c r="W231" s="65"/>
      <x:c r="X231" s="65"/>
      <x:c r="Y231" s="65"/>
      <x:c r="Z231" s="69"/>
      <x:c r="AA231" s="70"/>
      <x:c r="AB231" s="70"/>
      <x:c r="AC231" s="65"/>
      <x:c r="AD231" s="65"/>
      <x:c r="AE231" s="65"/>
      <x:c r="AF231" s="65"/>
      <x:c r="AG231" s="65"/>
      <x:c r="AH231" s="65"/>
      <x:c r="AI231" s="72" t="str">
        <x:f>IF(W231="","",'Campaigns &amp; Budget'!$E$7&amp;IF('Campaigns &amp; Budget'!$F$7="","","; "&amp;'Campaigns &amp; Budget'!$F$7))</x:f>
      </x:c>
      <x:c r="AJ231" s="72" t="str">
        <x:f>IF(W231="","",IF(COUNTIFS($W$7:$W$405,W231)&gt;1,"Duplicate activation ID",IF(X231&lt;&gt;'Campaigns &amp; Budget'!$A$7,"Unknown campaign",IF(OR(ISBLANK(Z231),ISBLANK(AA231),ISBLANK(AB231),AD231=""),"Missing date / time / PIC",IF(AB231&lt;=AA231,"End must follow start",IF(OR(Z231&lt;'Campaigns &amp; Budget'!$C$7,Z231&gt;'Campaigns &amp; Budget'!$D$7),"Outside campaign dates",IF(AND(AG231&lt;&gt;"",COUNTIFS('Tasks &amp; Gantt'!$A$7:$A$155,AG231,'Tasks &amp; Gantt'!$B$7:$B$155,X231)&lt;&gt;1),"Task not in campaign","")))))))</x:f>
      </x:c>
      <x:c r="AL231" t="str">
        <x:f>IF(OR(W231="",AH231="Cancelled",ISBLANK(Z231),ISBLANK(AA231)),"",COUNTIFS($X$7:$X$405,X231,$Z$7:$Z$405,Z231,$AA$7:$AA$405,"&lt;"&amp;AA231,$AH$7:$AH$405,"&lt;&gt;Cancelled")+COUNTIFS($X$7:$X$405,X231,$Z$7:$Z$405,Z231,$AA$7:$AA$405,AA231,$W$7:$W$405,"&lt;="&amp;W231,$AH$7:$AH$405,"&lt;&gt;Cancelled"))</x:f>
      </x:c>
      <x:c r="AM231" t="n">
        <x:f>IF(OR(W231="",X231&lt;&gt;$R$4),-1,IF(AL231="",-1,Z231*1000+AL231))</x:f>
        <x:v>-1</x:v>
      </x:c>
    </x:row>
    <x:row r="232" ht="24" customHeight="1">
      <x:c r="W232" s="65"/>
      <x:c r="X232" s="65"/>
      <x:c r="Y232" s="65"/>
      <x:c r="Z232" s="69"/>
      <x:c r="AA232" s="70"/>
      <x:c r="AB232" s="70"/>
      <x:c r="AC232" s="65"/>
      <x:c r="AD232" s="65"/>
      <x:c r="AE232" s="65"/>
      <x:c r="AF232" s="65"/>
      <x:c r="AG232" s="65"/>
      <x:c r="AH232" s="65"/>
      <x:c r="AI232" s="72" t="str">
        <x:f>IF(W232="","",'Campaigns &amp; Budget'!$E$7&amp;IF('Campaigns &amp; Budget'!$F$7="","","; "&amp;'Campaigns &amp; Budget'!$F$7))</x:f>
      </x:c>
      <x:c r="AJ232" s="72" t="str">
        <x:f>IF(W232="","",IF(COUNTIFS($W$7:$W$405,W232)&gt;1,"Duplicate activation ID",IF(X232&lt;&gt;'Campaigns &amp; Budget'!$A$7,"Unknown campaign",IF(OR(ISBLANK(Z232),ISBLANK(AA232),ISBLANK(AB232),AD232=""),"Missing date / time / PIC",IF(AB232&lt;=AA232,"End must follow start",IF(OR(Z232&lt;'Campaigns &amp; Budget'!$C$7,Z232&gt;'Campaigns &amp; Budget'!$D$7),"Outside campaign dates",IF(AND(AG232&lt;&gt;"",COUNTIFS('Tasks &amp; Gantt'!$A$7:$A$155,AG232,'Tasks &amp; Gantt'!$B$7:$B$155,X232)&lt;&gt;1),"Task not in campaign","")))))))</x:f>
      </x:c>
      <x:c r="AL232" t="str">
        <x:f>IF(OR(W232="",AH232="Cancelled",ISBLANK(Z232),ISBLANK(AA232)),"",COUNTIFS($X$7:$X$405,X232,$Z$7:$Z$405,Z232,$AA$7:$AA$405,"&lt;"&amp;AA232,$AH$7:$AH$405,"&lt;&gt;Cancelled")+COUNTIFS($X$7:$X$405,X232,$Z$7:$Z$405,Z232,$AA$7:$AA$405,AA232,$W$7:$W$405,"&lt;="&amp;W232,$AH$7:$AH$405,"&lt;&gt;Cancelled"))</x:f>
      </x:c>
      <x:c r="AM232" t="n">
        <x:f>IF(OR(W232="",X232&lt;&gt;$R$4),-1,IF(AL232="",-1,Z232*1000+AL232))</x:f>
        <x:v>-1</x:v>
      </x:c>
    </x:row>
    <x:row r="233" ht="24" customHeight="1">
      <x:c r="W233" s="65"/>
      <x:c r="X233" s="65"/>
      <x:c r="Y233" s="65"/>
      <x:c r="Z233" s="69"/>
      <x:c r="AA233" s="70"/>
      <x:c r="AB233" s="70"/>
      <x:c r="AC233" s="65"/>
      <x:c r="AD233" s="65"/>
      <x:c r="AE233" s="65"/>
      <x:c r="AF233" s="65"/>
      <x:c r="AG233" s="65"/>
      <x:c r="AH233" s="65"/>
      <x:c r="AI233" s="72" t="str">
        <x:f>IF(W233="","",'Campaigns &amp; Budget'!$E$7&amp;IF('Campaigns &amp; Budget'!$F$7="","","; "&amp;'Campaigns &amp; Budget'!$F$7))</x:f>
      </x:c>
      <x:c r="AJ233" s="72" t="str">
        <x:f>IF(W233="","",IF(COUNTIFS($W$7:$W$405,W233)&gt;1,"Duplicate activation ID",IF(X233&lt;&gt;'Campaigns &amp; Budget'!$A$7,"Unknown campaign",IF(OR(ISBLANK(Z233),ISBLANK(AA233),ISBLANK(AB233),AD233=""),"Missing date / time / PIC",IF(AB233&lt;=AA233,"End must follow start",IF(OR(Z233&lt;'Campaigns &amp; Budget'!$C$7,Z233&gt;'Campaigns &amp; Budget'!$D$7),"Outside campaign dates",IF(AND(AG233&lt;&gt;"",COUNTIFS('Tasks &amp; Gantt'!$A$7:$A$155,AG233,'Tasks &amp; Gantt'!$B$7:$B$155,X233)&lt;&gt;1),"Task not in campaign","")))))))</x:f>
      </x:c>
      <x:c r="AL233" t="str">
        <x:f>IF(OR(W233="",AH233="Cancelled",ISBLANK(Z233),ISBLANK(AA233)),"",COUNTIFS($X$7:$X$405,X233,$Z$7:$Z$405,Z233,$AA$7:$AA$405,"&lt;"&amp;AA233,$AH$7:$AH$405,"&lt;&gt;Cancelled")+COUNTIFS($X$7:$X$405,X233,$Z$7:$Z$405,Z233,$AA$7:$AA$405,AA233,$W$7:$W$405,"&lt;="&amp;W233,$AH$7:$AH$405,"&lt;&gt;Cancelled"))</x:f>
      </x:c>
      <x:c r="AM233" t="n">
        <x:f>IF(OR(W233="",X233&lt;&gt;$R$4),-1,IF(AL233="",-1,Z233*1000+AL233))</x:f>
        <x:v>-1</x:v>
      </x:c>
    </x:row>
    <x:row r="234" ht="24" customHeight="1">
      <x:c r="W234" s="65"/>
      <x:c r="X234" s="65"/>
      <x:c r="Y234" s="65"/>
      <x:c r="Z234" s="69"/>
      <x:c r="AA234" s="70"/>
      <x:c r="AB234" s="70"/>
      <x:c r="AC234" s="65"/>
      <x:c r="AD234" s="65"/>
      <x:c r="AE234" s="65"/>
      <x:c r="AF234" s="65"/>
      <x:c r="AG234" s="65"/>
      <x:c r="AH234" s="65"/>
      <x:c r="AI234" s="72" t="str">
        <x:f>IF(W234="","",'Campaigns &amp; Budget'!$E$7&amp;IF('Campaigns &amp; Budget'!$F$7="","","; "&amp;'Campaigns &amp; Budget'!$F$7))</x:f>
      </x:c>
      <x:c r="AJ234" s="72" t="str">
        <x:f>IF(W234="","",IF(COUNTIFS($W$7:$W$405,W234)&gt;1,"Duplicate activation ID",IF(X234&lt;&gt;'Campaigns &amp; Budget'!$A$7,"Unknown campaign",IF(OR(ISBLANK(Z234),ISBLANK(AA234),ISBLANK(AB234),AD234=""),"Missing date / time / PIC",IF(AB234&lt;=AA234,"End must follow start",IF(OR(Z234&lt;'Campaigns &amp; Budget'!$C$7,Z234&gt;'Campaigns &amp; Budget'!$D$7),"Outside campaign dates",IF(AND(AG234&lt;&gt;"",COUNTIFS('Tasks &amp; Gantt'!$A$7:$A$155,AG234,'Tasks &amp; Gantt'!$B$7:$B$155,X234)&lt;&gt;1),"Task not in campaign","")))))))</x:f>
      </x:c>
      <x:c r="AL234" t="str">
        <x:f>IF(OR(W234="",AH234="Cancelled",ISBLANK(Z234),ISBLANK(AA234)),"",COUNTIFS($X$7:$X$405,X234,$Z$7:$Z$405,Z234,$AA$7:$AA$405,"&lt;"&amp;AA234,$AH$7:$AH$405,"&lt;&gt;Cancelled")+COUNTIFS($X$7:$X$405,X234,$Z$7:$Z$405,Z234,$AA$7:$AA$405,AA234,$W$7:$W$405,"&lt;="&amp;W234,$AH$7:$AH$405,"&lt;&gt;Cancelled"))</x:f>
      </x:c>
      <x:c r="AM234" t="n">
        <x:f>IF(OR(W234="",X234&lt;&gt;$R$4),-1,IF(AL234="",-1,Z234*1000+AL234))</x:f>
        <x:v>-1</x:v>
      </x:c>
    </x:row>
    <x:row r="235" ht="24" customHeight="1">
      <x:c r="W235" s="65"/>
      <x:c r="X235" s="65"/>
      <x:c r="Y235" s="65"/>
      <x:c r="Z235" s="69"/>
      <x:c r="AA235" s="70"/>
      <x:c r="AB235" s="70"/>
      <x:c r="AC235" s="65"/>
      <x:c r="AD235" s="65"/>
      <x:c r="AE235" s="65"/>
      <x:c r="AF235" s="65"/>
      <x:c r="AG235" s="65"/>
      <x:c r="AH235" s="65"/>
      <x:c r="AI235" s="72" t="str">
        <x:f>IF(W235="","",'Campaigns &amp; Budget'!$E$7&amp;IF('Campaigns &amp; Budget'!$F$7="","","; "&amp;'Campaigns &amp; Budget'!$F$7))</x:f>
      </x:c>
      <x:c r="AJ235" s="72" t="str">
        <x:f>IF(W235="","",IF(COUNTIFS($W$7:$W$405,W235)&gt;1,"Duplicate activation ID",IF(X235&lt;&gt;'Campaigns &amp; Budget'!$A$7,"Unknown campaign",IF(OR(ISBLANK(Z235),ISBLANK(AA235),ISBLANK(AB235),AD235=""),"Missing date / time / PIC",IF(AB235&lt;=AA235,"End must follow start",IF(OR(Z235&lt;'Campaigns &amp; Budget'!$C$7,Z235&gt;'Campaigns &amp; Budget'!$D$7),"Outside campaign dates",IF(AND(AG235&lt;&gt;"",COUNTIFS('Tasks &amp; Gantt'!$A$7:$A$155,AG235,'Tasks &amp; Gantt'!$B$7:$B$155,X235)&lt;&gt;1),"Task not in campaign","")))))))</x:f>
      </x:c>
      <x:c r="AL235" t="str">
        <x:f>IF(OR(W235="",AH235="Cancelled",ISBLANK(Z235),ISBLANK(AA235)),"",COUNTIFS($X$7:$X$405,X235,$Z$7:$Z$405,Z235,$AA$7:$AA$405,"&lt;"&amp;AA235,$AH$7:$AH$405,"&lt;&gt;Cancelled")+COUNTIFS($X$7:$X$405,X235,$Z$7:$Z$405,Z235,$AA$7:$AA$405,AA235,$W$7:$W$405,"&lt;="&amp;W235,$AH$7:$AH$405,"&lt;&gt;Cancelled"))</x:f>
      </x:c>
      <x:c r="AM235" t="n">
        <x:f>IF(OR(W235="",X235&lt;&gt;$R$4),-1,IF(AL235="",-1,Z235*1000+AL235))</x:f>
        <x:v>-1</x:v>
      </x:c>
    </x:row>
    <x:row r="236" ht="24" customHeight="1">
      <x:c r="W236" s="65"/>
      <x:c r="X236" s="65"/>
      <x:c r="Y236" s="65"/>
      <x:c r="Z236" s="69"/>
      <x:c r="AA236" s="70"/>
      <x:c r="AB236" s="70"/>
      <x:c r="AC236" s="65"/>
      <x:c r="AD236" s="65"/>
      <x:c r="AE236" s="65"/>
      <x:c r="AF236" s="65"/>
      <x:c r="AG236" s="65"/>
      <x:c r="AH236" s="65"/>
      <x:c r="AI236" s="72" t="str">
        <x:f>IF(W236="","",'Campaigns &amp; Budget'!$E$7&amp;IF('Campaigns &amp; Budget'!$F$7="","","; "&amp;'Campaigns &amp; Budget'!$F$7))</x:f>
      </x:c>
      <x:c r="AJ236" s="72" t="str">
        <x:f>IF(W236="","",IF(COUNTIFS($W$7:$W$405,W236)&gt;1,"Duplicate activation ID",IF(X236&lt;&gt;'Campaigns &amp; Budget'!$A$7,"Unknown campaign",IF(OR(ISBLANK(Z236),ISBLANK(AA236),ISBLANK(AB236),AD236=""),"Missing date / time / PIC",IF(AB236&lt;=AA236,"End must follow start",IF(OR(Z236&lt;'Campaigns &amp; Budget'!$C$7,Z236&gt;'Campaigns &amp; Budget'!$D$7),"Outside campaign dates",IF(AND(AG236&lt;&gt;"",COUNTIFS('Tasks &amp; Gantt'!$A$7:$A$155,AG236,'Tasks &amp; Gantt'!$B$7:$B$155,X236)&lt;&gt;1),"Task not in campaign","")))))))</x:f>
      </x:c>
      <x:c r="AL236" t="str">
        <x:f>IF(OR(W236="",AH236="Cancelled",ISBLANK(Z236),ISBLANK(AA236)),"",COUNTIFS($X$7:$X$405,X236,$Z$7:$Z$405,Z236,$AA$7:$AA$405,"&lt;"&amp;AA236,$AH$7:$AH$405,"&lt;&gt;Cancelled")+COUNTIFS($X$7:$X$405,X236,$Z$7:$Z$405,Z236,$AA$7:$AA$405,AA236,$W$7:$W$405,"&lt;="&amp;W236,$AH$7:$AH$405,"&lt;&gt;Cancelled"))</x:f>
      </x:c>
      <x:c r="AM236" t="n">
        <x:f>IF(OR(W236="",X236&lt;&gt;$R$4),-1,IF(AL236="",-1,Z236*1000+AL236))</x:f>
        <x:v>-1</x:v>
      </x:c>
    </x:row>
    <x:row r="237" ht="24" customHeight="1">
      <x:c r="W237" s="65"/>
      <x:c r="X237" s="65"/>
      <x:c r="Y237" s="65"/>
      <x:c r="Z237" s="69"/>
      <x:c r="AA237" s="70"/>
      <x:c r="AB237" s="70"/>
      <x:c r="AC237" s="65"/>
      <x:c r="AD237" s="65"/>
      <x:c r="AE237" s="65"/>
      <x:c r="AF237" s="65"/>
      <x:c r="AG237" s="65"/>
      <x:c r="AH237" s="65"/>
      <x:c r="AI237" s="72" t="str">
        <x:f>IF(W237="","",'Campaigns &amp; Budget'!$E$7&amp;IF('Campaigns &amp; Budget'!$F$7="","","; "&amp;'Campaigns &amp; Budget'!$F$7))</x:f>
      </x:c>
      <x:c r="AJ237" s="72" t="str">
        <x:f>IF(W237="","",IF(COUNTIFS($W$7:$W$405,W237)&gt;1,"Duplicate activation ID",IF(X237&lt;&gt;'Campaigns &amp; Budget'!$A$7,"Unknown campaign",IF(OR(ISBLANK(Z237),ISBLANK(AA237),ISBLANK(AB237),AD237=""),"Missing date / time / PIC",IF(AB237&lt;=AA237,"End must follow start",IF(OR(Z237&lt;'Campaigns &amp; Budget'!$C$7,Z237&gt;'Campaigns &amp; Budget'!$D$7),"Outside campaign dates",IF(AND(AG237&lt;&gt;"",COUNTIFS('Tasks &amp; Gantt'!$A$7:$A$155,AG237,'Tasks &amp; Gantt'!$B$7:$B$155,X237)&lt;&gt;1),"Task not in campaign","")))))))</x:f>
      </x:c>
      <x:c r="AL237" t="str">
        <x:f>IF(OR(W237="",AH237="Cancelled",ISBLANK(Z237),ISBLANK(AA237)),"",COUNTIFS($X$7:$X$405,X237,$Z$7:$Z$405,Z237,$AA$7:$AA$405,"&lt;"&amp;AA237,$AH$7:$AH$405,"&lt;&gt;Cancelled")+COUNTIFS($X$7:$X$405,X237,$Z$7:$Z$405,Z237,$AA$7:$AA$405,AA237,$W$7:$W$405,"&lt;="&amp;W237,$AH$7:$AH$405,"&lt;&gt;Cancelled"))</x:f>
      </x:c>
      <x:c r="AM237" t="n">
        <x:f>IF(OR(W237="",X237&lt;&gt;$R$4),-1,IF(AL237="",-1,Z237*1000+AL237))</x:f>
        <x:v>-1</x:v>
      </x:c>
    </x:row>
    <x:row r="238" ht="24" customHeight="1">
      <x:c r="W238" s="65"/>
      <x:c r="X238" s="65"/>
      <x:c r="Y238" s="65"/>
      <x:c r="Z238" s="69"/>
      <x:c r="AA238" s="70"/>
      <x:c r="AB238" s="70"/>
      <x:c r="AC238" s="65"/>
      <x:c r="AD238" s="65"/>
      <x:c r="AE238" s="65"/>
      <x:c r="AF238" s="65"/>
      <x:c r="AG238" s="65"/>
      <x:c r="AH238" s="65"/>
      <x:c r="AI238" s="72" t="str">
        <x:f>IF(W238="","",'Campaigns &amp; Budget'!$E$7&amp;IF('Campaigns &amp; Budget'!$F$7="","","; "&amp;'Campaigns &amp; Budget'!$F$7))</x:f>
      </x:c>
      <x:c r="AJ238" s="72" t="str">
        <x:f>IF(W238="","",IF(COUNTIFS($W$7:$W$405,W238)&gt;1,"Duplicate activation ID",IF(X238&lt;&gt;'Campaigns &amp; Budget'!$A$7,"Unknown campaign",IF(OR(ISBLANK(Z238),ISBLANK(AA238),ISBLANK(AB238),AD238=""),"Missing date / time / PIC",IF(AB238&lt;=AA238,"End must follow start",IF(OR(Z238&lt;'Campaigns &amp; Budget'!$C$7,Z238&gt;'Campaigns &amp; Budget'!$D$7),"Outside campaign dates",IF(AND(AG238&lt;&gt;"",COUNTIFS('Tasks &amp; Gantt'!$A$7:$A$155,AG238,'Tasks &amp; Gantt'!$B$7:$B$155,X238)&lt;&gt;1),"Task not in campaign","")))))))</x:f>
      </x:c>
      <x:c r="AL238" t="str">
        <x:f>IF(OR(W238="",AH238="Cancelled",ISBLANK(Z238),ISBLANK(AA238)),"",COUNTIFS($X$7:$X$405,X238,$Z$7:$Z$405,Z238,$AA$7:$AA$405,"&lt;"&amp;AA238,$AH$7:$AH$405,"&lt;&gt;Cancelled")+COUNTIFS($X$7:$X$405,X238,$Z$7:$Z$405,Z238,$AA$7:$AA$405,AA238,$W$7:$W$405,"&lt;="&amp;W238,$AH$7:$AH$405,"&lt;&gt;Cancelled"))</x:f>
      </x:c>
      <x:c r="AM238" t="n">
        <x:f>IF(OR(W238="",X238&lt;&gt;$R$4),-1,IF(AL238="",-1,Z238*1000+AL238))</x:f>
        <x:v>-1</x:v>
      </x:c>
    </x:row>
    <x:row r="239" ht="24" customHeight="1">
      <x:c r="W239" s="65"/>
      <x:c r="X239" s="65"/>
      <x:c r="Y239" s="65"/>
      <x:c r="Z239" s="69"/>
      <x:c r="AA239" s="70"/>
      <x:c r="AB239" s="70"/>
      <x:c r="AC239" s="65"/>
      <x:c r="AD239" s="65"/>
      <x:c r="AE239" s="65"/>
      <x:c r="AF239" s="65"/>
      <x:c r="AG239" s="65"/>
      <x:c r="AH239" s="65"/>
      <x:c r="AI239" s="72" t="str">
        <x:f>IF(W239="","",'Campaigns &amp; Budget'!$E$7&amp;IF('Campaigns &amp; Budget'!$F$7="","","; "&amp;'Campaigns &amp; Budget'!$F$7))</x:f>
      </x:c>
      <x:c r="AJ239" s="72" t="str">
        <x:f>IF(W239="","",IF(COUNTIFS($W$7:$W$405,W239)&gt;1,"Duplicate activation ID",IF(X239&lt;&gt;'Campaigns &amp; Budget'!$A$7,"Unknown campaign",IF(OR(ISBLANK(Z239),ISBLANK(AA239),ISBLANK(AB239),AD239=""),"Missing date / time / PIC",IF(AB239&lt;=AA239,"End must follow start",IF(OR(Z239&lt;'Campaigns &amp; Budget'!$C$7,Z239&gt;'Campaigns &amp; Budget'!$D$7),"Outside campaign dates",IF(AND(AG239&lt;&gt;"",COUNTIFS('Tasks &amp; Gantt'!$A$7:$A$155,AG239,'Tasks &amp; Gantt'!$B$7:$B$155,X239)&lt;&gt;1),"Task not in campaign","")))))))</x:f>
      </x:c>
      <x:c r="AL239" t="str">
        <x:f>IF(OR(W239="",AH239="Cancelled",ISBLANK(Z239),ISBLANK(AA239)),"",COUNTIFS($X$7:$X$405,X239,$Z$7:$Z$405,Z239,$AA$7:$AA$405,"&lt;"&amp;AA239,$AH$7:$AH$405,"&lt;&gt;Cancelled")+COUNTIFS($X$7:$X$405,X239,$Z$7:$Z$405,Z239,$AA$7:$AA$405,AA239,$W$7:$W$405,"&lt;="&amp;W239,$AH$7:$AH$405,"&lt;&gt;Cancelled"))</x:f>
      </x:c>
      <x:c r="AM239" t="n">
        <x:f>IF(OR(W239="",X239&lt;&gt;$R$4),-1,IF(AL239="",-1,Z239*1000+AL239))</x:f>
        <x:v>-1</x:v>
      </x:c>
    </x:row>
    <x:row r="240" ht="24" customHeight="1">
      <x:c r="W240" s="65"/>
      <x:c r="X240" s="65"/>
      <x:c r="Y240" s="65"/>
      <x:c r="Z240" s="69"/>
      <x:c r="AA240" s="70"/>
      <x:c r="AB240" s="70"/>
      <x:c r="AC240" s="65"/>
      <x:c r="AD240" s="65"/>
      <x:c r="AE240" s="65"/>
      <x:c r="AF240" s="65"/>
      <x:c r="AG240" s="65"/>
      <x:c r="AH240" s="65"/>
      <x:c r="AI240" s="72" t="str">
        <x:f>IF(W240="","",'Campaigns &amp; Budget'!$E$7&amp;IF('Campaigns &amp; Budget'!$F$7="","","; "&amp;'Campaigns &amp; Budget'!$F$7))</x:f>
      </x:c>
      <x:c r="AJ240" s="72" t="str">
        <x:f>IF(W240="","",IF(COUNTIFS($W$7:$W$405,W240)&gt;1,"Duplicate activation ID",IF(X240&lt;&gt;'Campaigns &amp; Budget'!$A$7,"Unknown campaign",IF(OR(ISBLANK(Z240),ISBLANK(AA240),ISBLANK(AB240),AD240=""),"Missing date / time / PIC",IF(AB240&lt;=AA240,"End must follow start",IF(OR(Z240&lt;'Campaigns &amp; Budget'!$C$7,Z240&gt;'Campaigns &amp; Budget'!$D$7),"Outside campaign dates",IF(AND(AG240&lt;&gt;"",COUNTIFS('Tasks &amp; Gantt'!$A$7:$A$155,AG240,'Tasks &amp; Gantt'!$B$7:$B$155,X240)&lt;&gt;1),"Task not in campaign","")))))))</x:f>
      </x:c>
      <x:c r="AL240" t="str">
        <x:f>IF(OR(W240="",AH240="Cancelled",ISBLANK(Z240),ISBLANK(AA240)),"",COUNTIFS($X$7:$X$405,X240,$Z$7:$Z$405,Z240,$AA$7:$AA$405,"&lt;"&amp;AA240,$AH$7:$AH$405,"&lt;&gt;Cancelled")+COUNTIFS($X$7:$X$405,X240,$Z$7:$Z$405,Z240,$AA$7:$AA$405,AA240,$W$7:$W$405,"&lt;="&amp;W240,$AH$7:$AH$405,"&lt;&gt;Cancelled"))</x:f>
      </x:c>
      <x:c r="AM240" t="n">
        <x:f>IF(OR(W240="",X240&lt;&gt;$R$4),-1,IF(AL240="",-1,Z240*1000+AL240))</x:f>
        <x:v>-1</x:v>
      </x:c>
    </x:row>
    <x:row r="241" ht="24" customHeight="1">
      <x:c r="W241" s="65"/>
      <x:c r="X241" s="65"/>
      <x:c r="Y241" s="65"/>
      <x:c r="Z241" s="69"/>
      <x:c r="AA241" s="70"/>
      <x:c r="AB241" s="70"/>
      <x:c r="AC241" s="65"/>
      <x:c r="AD241" s="65"/>
      <x:c r="AE241" s="65"/>
      <x:c r="AF241" s="65"/>
      <x:c r="AG241" s="65"/>
      <x:c r="AH241" s="65"/>
      <x:c r="AI241" s="72" t="str">
        <x:f>IF(W241="","",'Campaigns &amp; Budget'!$E$7&amp;IF('Campaigns &amp; Budget'!$F$7="","","; "&amp;'Campaigns &amp; Budget'!$F$7))</x:f>
      </x:c>
      <x:c r="AJ241" s="72" t="str">
        <x:f>IF(W241="","",IF(COUNTIFS($W$7:$W$405,W241)&gt;1,"Duplicate activation ID",IF(X241&lt;&gt;'Campaigns &amp; Budget'!$A$7,"Unknown campaign",IF(OR(ISBLANK(Z241),ISBLANK(AA241),ISBLANK(AB241),AD241=""),"Missing date / time / PIC",IF(AB241&lt;=AA241,"End must follow start",IF(OR(Z241&lt;'Campaigns &amp; Budget'!$C$7,Z241&gt;'Campaigns &amp; Budget'!$D$7),"Outside campaign dates",IF(AND(AG241&lt;&gt;"",COUNTIFS('Tasks &amp; Gantt'!$A$7:$A$155,AG241,'Tasks &amp; Gantt'!$B$7:$B$155,X241)&lt;&gt;1),"Task not in campaign","")))))))</x:f>
      </x:c>
      <x:c r="AL241" t="str">
        <x:f>IF(OR(W241="",AH241="Cancelled",ISBLANK(Z241),ISBLANK(AA241)),"",COUNTIFS($X$7:$X$405,X241,$Z$7:$Z$405,Z241,$AA$7:$AA$405,"&lt;"&amp;AA241,$AH$7:$AH$405,"&lt;&gt;Cancelled")+COUNTIFS($X$7:$X$405,X241,$Z$7:$Z$405,Z241,$AA$7:$AA$405,AA241,$W$7:$W$405,"&lt;="&amp;W241,$AH$7:$AH$405,"&lt;&gt;Cancelled"))</x:f>
      </x:c>
      <x:c r="AM241" t="n">
        <x:f>IF(OR(W241="",X241&lt;&gt;$R$4),-1,IF(AL241="",-1,Z241*1000+AL241))</x:f>
        <x:v>-1</x:v>
      </x:c>
    </x:row>
    <x:row r="242" ht="24" customHeight="1">
      <x:c r="W242" s="65"/>
      <x:c r="X242" s="65"/>
      <x:c r="Y242" s="65"/>
      <x:c r="Z242" s="69"/>
      <x:c r="AA242" s="70"/>
      <x:c r="AB242" s="70"/>
      <x:c r="AC242" s="65"/>
      <x:c r="AD242" s="65"/>
      <x:c r="AE242" s="65"/>
      <x:c r="AF242" s="65"/>
      <x:c r="AG242" s="65"/>
      <x:c r="AH242" s="65"/>
      <x:c r="AI242" s="72" t="str">
        <x:f>IF(W242="","",'Campaigns &amp; Budget'!$E$7&amp;IF('Campaigns &amp; Budget'!$F$7="","","; "&amp;'Campaigns &amp; Budget'!$F$7))</x:f>
      </x:c>
      <x:c r="AJ242" s="72" t="str">
        <x:f>IF(W242="","",IF(COUNTIFS($W$7:$W$405,W242)&gt;1,"Duplicate activation ID",IF(X242&lt;&gt;'Campaigns &amp; Budget'!$A$7,"Unknown campaign",IF(OR(ISBLANK(Z242),ISBLANK(AA242),ISBLANK(AB242),AD242=""),"Missing date / time / PIC",IF(AB242&lt;=AA242,"End must follow start",IF(OR(Z242&lt;'Campaigns &amp; Budget'!$C$7,Z242&gt;'Campaigns &amp; Budget'!$D$7),"Outside campaign dates",IF(AND(AG242&lt;&gt;"",COUNTIFS('Tasks &amp; Gantt'!$A$7:$A$155,AG242,'Tasks &amp; Gantt'!$B$7:$B$155,X242)&lt;&gt;1),"Task not in campaign","")))))))</x:f>
      </x:c>
      <x:c r="AL242" t="str">
        <x:f>IF(OR(W242="",AH242="Cancelled",ISBLANK(Z242),ISBLANK(AA242)),"",COUNTIFS($X$7:$X$405,X242,$Z$7:$Z$405,Z242,$AA$7:$AA$405,"&lt;"&amp;AA242,$AH$7:$AH$405,"&lt;&gt;Cancelled")+COUNTIFS($X$7:$X$405,X242,$Z$7:$Z$405,Z242,$AA$7:$AA$405,AA242,$W$7:$W$405,"&lt;="&amp;W242,$AH$7:$AH$405,"&lt;&gt;Cancelled"))</x:f>
      </x:c>
      <x:c r="AM242" t="n">
        <x:f>IF(OR(W242="",X242&lt;&gt;$R$4),-1,IF(AL242="",-1,Z242*1000+AL242))</x:f>
        <x:v>-1</x:v>
      </x:c>
    </x:row>
    <x:row r="243" ht="24" customHeight="1">
      <x:c r="W243" s="65"/>
      <x:c r="X243" s="65"/>
      <x:c r="Y243" s="65"/>
      <x:c r="Z243" s="69"/>
      <x:c r="AA243" s="70"/>
      <x:c r="AB243" s="70"/>
      <x:c r="AC243" s="65"/>
      <x:c r="AD243" s="65"/>
      <x:c r="AE243" s="65"/>
      <x:c r="AF243" s="65"/>
      <x:c r="AG243" s="65"/>
      <x:c r="AH243" s="65"/>
      <x:c r="AI243" s="72" t="str">
        <x:f>IF(W243="","",'Campaigns &amp; Budget'!$E$7&amp;IF('Campaigns &amp; Budget'!$F$7="","","; "&amp;'Campaigns &amp; Budget'!$F$7))</x:f>
      </x:c>
      <x:c r="AJ243" s="72" t="str">
        <x:f>IF(W243="","",IF(COUNTIFS($W$7:$W$405,W243)&gt;1,"Duplicate activation ID",IF(X243&lt;&gt;'Campaigns &amp; Budget'!$A$7,"Unknown campaign",IF(OR(ISBLANK(Z243),ISBLANK(AA243),ISBLANK(AB243),AD243=""),"Missing date / time / PIC",IF(AB243&lt;=AA243,"End must follow start",IF(OR(Z243&lt;'Campaigns &amp; Budget'!$C$7,Z243&gt;'Campaigns &amp; Budget'!$D$7),"Outside campaign dates",IF(AND(AG243&lt;&gt;"",COUNTIFS('Tasks &amp; Gantt'!$A$7:$A$155,AG243,'Tasks &amp; Gantt'!$B$7:$B$155,X243)&lt;&gt;1),"Task not in campaign","")))))))</x:f>
      </x:c>
      <x:c r="AL243" t="str">
        <x:f>IF(OR(W243="",AH243="Cancelled",ISBLANK(Z243),ISBLANK(AA243)),"",COUNTIFS($X$7:$X$405,X243,$Z$7:$Z$405,Z243,$AA$7:$AA$405,"&lt;"&amp;AA243,$AH$7:$AH$405,"&lt;&gt;Cancelled")+COUNTIFS($X$7:$X$405,X243,$Z$7:$Z$405,Z243,$AA$7:$AA$405,AA243,$W$7:$W$405,"&lt;="&amp;W243,$AH$7:$AH$405,"&lt;&gt;Cancelled"))</x:f>
      </x:c>
      <x:c r="AM243" t="n">
        <x:f>IF(OR(W243="",X243&lt;&gt;$R$4),-1,IF(AL243="",-1,Z243*1000+AL243))</x:f>
        <x:v>-1</x:v>
      </x:c>
    </x:row>
    <x:row r="244" ht="24" customHeight="1">
      <x:c r="W244" s="65"/>
      <x:c r="X244" s="65"/>
      <x:c r="Y244" s="65"/>
      <x:c r="Z244" s="69"/>
      <x:c r="AA244" s="70"/>
      <x:c r="AB244" s="70"/>
      <x:c r="AC244" s="65"/>
      <x:c r="AD244" s="65"/>
      <x:c r="AE244" s="65"/>
      <x:c r="AF244" s="65"/>
      <x:c r="AG244" s="65"/>
      <x:c r="AH244" s="65"/>
      <x:c r="AI244" s="72" t="str">
        <x:f>IF(W244="","",'Campaigns &amp; Budget'!$E$7&amp;IF('Campaigns &amp; Budget'!$F$7="","","; "&amp;'Campaigns &amp; Budget'!$F$7))</x:f>
      </x:c>
      <x:c r="AJ244" s="72" t="str">
        <x:f>IF(W244="","",IF(COUNTIFS($W$7:$W$405,W244)&gt;1,"Duplicate activation ID",IF(X244&lt;&gt;'Campaigns &amp; Budget'!$A$7,"Unknown campaign",IF(OR(ISBLANK(Z244),ISBLANK(AA244),ISBLANK(AB244),AD244=""),"Missing date / time / PIC",IF(AB244&lt;=AA244,"End must follow start",IF(OR(Z244&lt;'Campaigns &amp; Budget'!$C$7,Z244&gt;'Campaigns &amp; Budget'!$D$7),"Outside campaign dates",IF(AND(AG244&lt;&gt;"",COUNTIFS('Tasks &amp; Gantt'!$A$7:$A$155,AG244,'Tasks &amp; Gantt'!$B$7:$B$155,X244)&lt;&gt;1),"Task not in campaign","")))))))</x:f>
      </x:c>
      <x:c r="AL244" t="str">
        <x:f>IF(OR(W244="",AH244="Cancelled",ISBLANK(Z244),ISBLANK(AA244)),"",COUNTIFS($X$7:$X$405,X244,$Z$7:$Z$405,Z244,$AA$7:$AA$405,"&lt;"&amp;AA244,$AH$7:$AH$405,"&lt;&gt;Cancelled")+COUNTIFS($X$7:$X$405,X244,$Z$7:$Z$405,Z244,$AA$7:$AA$405,AA244,$W$7:$W$405,"&lt;="&amp;W244,$AH$7:$AH$405,"&lt;&gt;Cancelled"))</x:f>
      </x:c>
      <x:c r="AM244" t="n">
        <x:f>IF(OR(W244="",X244&lt;&gt;$R$4),-1,IF(AL244="",-1,Z244*1000+AL244))</x:f>
        <x:v>-1</x:v>
      </x:c>
    </x:row>
    <x:row r="245" ht="24" customHeight="1">
      <x:c r="W245" s="65"/>
      <x:c r="X245" s="65"/>
      <x:c r="Y245" s="65"/>
      <x:c r="Z245" s="69"/>
      <x:c r="AA245" s="70"/>
      <x:c r="AB245" s="70"/>
      <x:c r="AC245" s="65"/>
      <x:c r="AD245" s="65"/>
      <x:c r="AE245" s="65"/>
      <x:c r="AF245" s="65"/>
      <x:c r="AG245" s="65"/>
      <x:c r="AH245" s="65"/>
      <x:c r="AI245" s="72" t="str">
        <x:f>IF(W245="","",'Campaigns &amp; Budget'!$E$7&amp;IF('Campaigns &amp; Budget'!$F$7="","","; "&amp;'Campaigns &amp; Budget'!$F$7))</x:f>
      </x:c>
      <x:c r="AJ245" s="72" t="str">
        <x:f>IF(W245="","",IF(COUNTIFS($W$7:$W$405,W245)&gt;1,"Duplicate activation ID",IF(X245&lt;&gt;'Campaigns &amp; Budget'!$A$7,"Unknown campaign",IF(OR(ISBLANK(Z245),ISBLANK(AA245),ISBLANK(AB245),AD245=""),"Missing date / time / PIC",IF(AB245&lt;=AA245,"End must follow start",IF(OR(Z245&lt;'Campaigns &amp; Budget'!$C$7,Z245&gt;'Campaigns &amp; Budget'!$D$7),"Outside campaign dates",IF(AND(AG245&lt;&gt;"",COUNTIFS('Tasks &amp; Gantt'!$A$7:$A$155,AG245,'Tasks &amp; Gantt'!$B$7:$B$155,X245)&lt;&gt;1),"Task not in campaign","")))))))</x:f>
      </x:c>
      <x:c r="AL245" t="str">
        <x:f>IF(OR(W245="",AH245="Cancelled",ISBLANK(Z245),ISBLANK(AA245)),"",COUNTIFS($X$7:$X$405,X245,$Z$7:$Z$405,Z245,$AA$7:$AA$405,"&lt;"&amp;AA245,$AH$7:$AH$405,"&lt;&gt;Cancelled")+COUNTIFS($X$7:$X$405,X245,$Z$7:$Z$405,Z245,$AA$7:$AA$405,AA245,$W$7:$W$405,"&lt;="&amp;W245,$AH$7:$AH$405,"&lt;&gt;Cancelled"))</x:f>
      </x:c>
      <x:c r="AM245" t="n">
        <x:f>IF(OR(W245="",X245&lt;&gt;$R$4),-1,IF(AL245="",-1,Z245*1000+AL245))</x:f>
        <x:v>-1</x:v>
      </x:c>
    </x:row>
    <x:row r="246" ht="24" customHeight="1">
      <x:c r="W246" s="65"/>
      <x:c r="X246" s="65"/>
      <x:c r="Y246" s="65"/>
      <x:c r="Z246" s="69"/>
      <x:c r="AA246" s="70"/>
      <x:c r="AB246" s="70"/>
      <x:c r="AC246" s="65"/>
      <x:c r="AD246" s="65"/>
      <x:c r="AE246" s="65"/>
      <x:c r="AF246" s="65"/>
      <x:c r="AG246" s="65"/>
      <x:c r="AH246" s="65"/>
      <x:c r="AI246" s="72" t="str">
        <x:f>IF(W246="","",'Campaigns &amp; Budget'!$E$7&amp;IF('Campaigns &amp; Budget'!$F$7="","","; "&amp;'Campaigns &amp; Budget'!$F$7))</x:f>
      </x:c>
      <x:c r="AJ246" s="72" t="str">
        <x:f>IF(W246="","",IF(COUNTIFS($W$7:$W$405,W246)&gt;1,"Duplicate activation ID",IF(X246&lt;&gt;'Campaigns &amp; Budget'!$A$7,"Unknown campaign",IF(OR(ISBLANK(Z246),ISBLANK(AA246),ISBLANK(AB246),AD246=""),"Missing date / time / PIC",IF(AB246&lt;=AA246,"End must follow start",IF(OR(Z246&lt;'Campaigns &amp; Budget'!$C$7,Z246&gt;'Campaigns &amp; Budget'!$D$7),"Outside campaign dates",IF(AND(AG246&lt;&gt;"",COUNTIFS('Tasks &amp; Gantt'!$A$7:$A$155,AG246,'Tasks &amp; Gantt'!$B$7:$B$155,X246)&lt;&gt;1),"Task not in campaign","")))))))</x:f>
      </x:c>
      <x:c r="AL246" t="str">
        <x:f>IF(OR(W246="",AH246="Cancelled",ISBLANK(Z246),ISBLANK(AA246)),"",COUNTIFS($X$7:$X$405,X246,$Z$7:$Z$405,Z246,$AA$7:$AA$405,"&lt;"&amp;AA246,$AH$7:$AH$405,"&lt;&gt;Cancelled")+COUNTIFS($X$7:$X$405,X246,$Z$7:$Z$405,Z246,$AA$7:$AA$405,AA246,$W$7:$W$405,"&lt;="&amp;W246,$AH$7:$AH$405,"&lt;&gt;Cancelled"))</x:f>
      </x:c>
      <x:c r="AM246" t="n">
        <x:f>IF(OR(W246="",X246&lt;&gt;$R$4),-1,IF(AL246="",-1,Z246*1000+AL246))</x:f>
        <x:v>-1</x:v>
      </x:c>
    </x:row>
    <x:row r="247" ht="24" customHeight="1">
      <x:c r="W247" s="65"/>
      <x:c r="X247" s="65"/>
      <x:c r="Y247" s="65"/>
      <x:c r="Z247" s="69"/>
      <x:c r="AA247" s="70"/>
      <x:c r="AB247" s="70"/>
      <x:c r="AC247" s="65"/>
      <x:c r="AD247" s="65"/>
      <x:c r="AE247" s="65"/>
      <x:c r="AF247" s="65"/>
      <x:c r="AG247" s="65"/>
      <x:c r="AH247" s="65"/>
      <x:c r="AI247" s="72" t="str">
        <x:f>IF(W247="","",'Campaigns &amp; Budget'!$E$7&amp;IF('Campaigns &amp; Budget'!$F$7="","","; "&amp;'Campaigns &amp; Budget'!$F$7))</x:f>
      </x:c>
      <x:c r="AJ247" s="72" t="str">
        <x:f>IF(W247="","",IF(COUNTIFS($W$7:$W$405,W247)&gt;1,"Duplicate activation ID",IF(X247&lt;&gt;'Campaigns &amp; Budget'!$A$7,"Unknown campaign",IF(OR(ISBLANK(Z247),ISBLANK(AA247),ISBLANK(AB247),AD247=""),"Missing date / time / PIC",IF(AB247&lt;=AA247,"End must follow start",IF(OR(Z247&lt;'Campaigns &amp; Budget'!$C$7,Z247&gt;'Campaigns &amp; Budget'!$D$7),"Outside campaign dates",IF(AND(AG247&lt;&gt;"",COUNTIFS('Tasks &amp; Gantt'!$A$7:$A$155,AG247,'Tasks &amp; Gantt'!$B$7:$B$155,X247)&lt;&gt;1),"Task not in campaign","")))))))</x:f>
      </x:c>
      <x:c r="AL247" t="str">
        <x:f>IF(OR(W247="",AH247="Cancelled",ISBLANK(Z247),ISBLANK(AA247)),"",COUNTIFS($X$7:$X$405,X247,$Z$7:$Z$405,Z247,$AA$7:$AA$405,"&lt;"&amp;AA247,$AH$7:$AH$405,"&lt;&gt;Cancelled")+COUNTIFS($X$7:$X$405,X247,$Z$7:$Z$405,Z247,$AA$7:$AA$405,AA247,$W$7:$W$405,"&lt;="&amp;W247,$AH$7:$AH$405,"&lt;&gt;Cancelled"))</x:f>
      </x:c>
      <x:c r="AM247" t="n">
        <x:f>IF(OR(W247="",X247&lt;&gt;$R$4),-1,IF(AL247="",-1,Z247*1000+AL247))</x:f>
        <x:v>-1</x:v>
      </x:c>
    </x:row>
    <x:row r="248" ht="24" customHeight="1">
      <x:c r="W248" s="65"/>
      <x:c r="X248" s="65"/>
      <x:c r="Y248" s="65"/>
      <x:c r="Z248" s="69"/>
      <x:c r="AA248" s="70"/>
      <x:c r="AB248" s="70"/>
      <x:c r="AC248" s="65"/>
      <x:c r="AD248" s="65"/>
      <x:c r="AE248" s="65"/>
      <x:c r="AF248" s="65"/>
      <x:c r="AG248" s="65"/>
      <x:c r="AH248" s="65"/>
      <x:c r="AI248" s="72" t="str">
        <x:f>IF(W248="","",'Campaigns &amp; Budget'!$E$7&amp;IF('Campaigns &amp; Budget'!$F$7="","","; "&amp;'Campaigns &amp; Budget'!$F$7))</x:f>
      </x:c>
      <x:c r="AJ248" s="72" t="str">
        <x:f>IF(W248="","",IF(COUNTIFS($W$7:$W$405,W248)&gt;1,"Duplicate activation ID",IF(X248&lt;&gt;'Campaigns &amp; Budget'!$A$7,"Unknown campaign",IF(OR(ISBLANK(Z248),ISBLANK(AA248),ISBLANK(AB248),AD248=""),"Missing date / time / PIC",IF(AB248&lt;=AA248,"End must follow start",IF(OR(Z248&lt;'Campaigns &amp; Budget'!$C$7,Z248&gt;'Campaigns &amp; Budget'!$D$7),"Outside campaign dates",IF(AND(AG248&lt;&gt;"",COUNTIFS('Tasks &amp; Gantt'!$A$7:$A$155,AG248,'Tasks &amp; Gantt'!$B$7:$B$155,X248)&lt;&gt;1),"Task not in campaign","")))))))</x:f>
      </x:c>
      <x:c r="AL248" t="str">
        <x:f>IF(OR(W248="",AH248="Cancelled",ISBLANK(Z248),ISBLANK(AA248)),"",COUNTIFS($X$7:$X$405,X248,$Z$7:$Z$405,Z248,$AA$7:$AA$405,"&lt;"&amp;AA248,$AH$7:$AH$405,"&lt;&gt;Cancelled")+COUNTIFS($X$7:$X$405,X248,$Z$7:$Z$405,Z248,$AA$7:$AA$405,AA248,$W$7:$W$405,"&lt;="&amp;W248,$AH$7:$AH$405,"&lt;&gt;Cancelled"))</x:f>
      </x:c>
      <x:c r="AM248" t="n">
        <x:f>IF(OR(W248="",X248&lt;&gt;$R$4),-1,IF(AL248="",-1,Z248*1000+AL248))</x:f>
        <x:v>-1</x:v>
      </x:c>
    </x:row>
    <x:row r="249" ht="24" customHeight="1">
      <x:c r="W249" s="65"/>
      <x:c r="X249" s="65"/>
      <x:c r="Y249" s="65"/>
      <x:c r="Z249" s="69"/>
      <x:c r="AA249" s="70"/>
      <x:c r="AB249" s="70"/>
      <x:c r="AC249" s="65"/>
      <x:c r="AD249" s="65"/>
      <x:c r="AE249" s="65"/>
      <x:c r="AF249" s="65"/>
      <x:c r="AG249" s="65"/>
      <x:c r="AH249" s="65"/>
      <x:c r="AI249" s="72" t="str">
        <x:f>IF(W249="","",'Campaigns &amp; Budget'!$E$7&amp;IF('Campaigns &amp; Budget'!$F$7="","","; "&amp;'Campaigns &amp; Budget'!$F$7))</x:f>
      </x:c>
      <x:c r="AJ249" s="72" t="str">
        <x:f>IF(W249="","",IF(COUNTIFS($W$7:$W$405,W249)&gt;1,"Duplicate activation ID",IF(X249&lt;&gt;'Campaigns &amp; Budget'!$A$7,"Unknown campaign",IF(OR(ISBLANK(Z249),ISBLANK(AA249),ISBLANK(AB249),AD249=""),"Missing date / time / PIC",IF(AB249&lt;=AA249,"End must follow start",IF(OR(Z249&lt;'Campaigns &amp; Budget'!$C$7,Z249&gt;'Campaigns &amp; Budget'!$D$7),"Outside campaign dates",IF(AND(AG249&lt;&gt;"",COUNTIFS('Tasks &amp; Gantt'!$A$7:$A$155,AG249,'Tasks &amp; Gantt'!$B$7:$B$155,X249)&lt;&gt;1),"Task not in campaign","")))))))</x:f>
      </x:c>
      <x:c r="AL249" t="str">
        <x:f>IF(OR(W249="",AH249="Cancelled",ISBLANK(Z249),ISBLANK(AA249)),"",COUNTIFS($X$7:$X$405,X249,$Z$7:$Z$405,Z249,$AA$7:$AA$405,"&lt;"&amp;AA249,$AH$7:$AH$405,"&lt;&gt;Cancelled")+COUNTIFS($X$7:$X$405,X249,$Z$7:$Z$405,Z249,$AA$7:$AA$405,AA249,$W$7:$W$405,"&lt;="&amp;W249,$AH$7:$AH$405,"&lt;&gt;Cancelled"))</x:f>
      </x:c>
      <x:c r="AM249" t="n">
        <x:f>IF(OR(W249="",X249&lt;&gt;$R$4),-1,IF(AL249="",-1,Z249*1000+AL249))</x:f>
        <x:v>-1</x:v>
      </x:c>
    </x:row>
    <x:row r="250" ht="24" customHeight="1">
      <x:c r="W250" s="65"/>
      <x:c r="X250" s="65"/>
      <x:c r="Y250" s="65"/>
      <x:c r="Z250" s="69"/>
      <x:c r="AA250" s="70"/>
      <x:c r="AB250" s="70"/>
      <x:c r="AC250" s="65"/>
      <x:c r="AD250" s="65"/>
      <x:c r="AE250" s="65"/>
      <x:c r="AF250" s="65"/>
      <x:c r="AG250" s="65"/>
      <x:c r="AH250" s="65"/>
      <x:c r="AI250" s="72" t="str">
        <x:f>IF(W250="","",'Campaigns &amp; Budget'!$E$7&amp;IF('Campaigns &amp; Budget'!$F$7="","","; "&amp;'Campaigns &amp; Budget'!$F$7))</x:f>
      </x:c>
      <x:c r="AJ250" s="72" t="str">
        <x:f>IF(W250="","",IF(COUNTIFS($W$7:$W$405,W250)&gt;1,"Duplicate activation ID",IF(X250&lt;&gt;'Campaigns &amp; Budget'!$A$7,"Unknown campaign",IF(OR(ISBLANK(Z250),ISBLANK(AA250),ISBLANK(AB250),AD250=""),"Missing date / time / PIC",IF(AB250&lt;=AA250,"End must follow start",IF(OR(Z250&lt;'Campaigns &amp; Budget'!$C$7,Z250&gt;'Campaigns &amp; Budget'!$D$7),"Outside campaign dates",IF(AND(AG250&lt;&gt;"",COUNTIFS('Tasks &amp; Gantt'!$A$7:$A$155,AG250,'Tasks &amp; Gantt'!$B$7:$B$155,X250)&lt;&gt;1),"Task not in campaign","")))))))</x:f>
      </x:c>
      <x:c r="AL250" t="str">
        <x:f>IF(OR(W250="",AH250="Cancelled",ISBLANK(Z250),ISBLANK(AA250)),"",COUNTIFS($X$7:$X$405,X250,$Z$7:$Z$405,Z250,$AA$7:$AA$405,"&lt;"&amp;AA250,$AH$7:$AH$405,"&lt;&gt;Cancelled")+COUNTIFS($X$7:$X$405,X250,$Z$7:$Z$405,Z250,$AA$7:$AA$405,AA250,$W$7:$W$405,"&lt;="&amp;W250,$AH$7:$AH$405,"&lt;&gt;Cancelled"))</x:f>
      </x:c>
      <x:c r="AM250" t="n">
        <x:f>IF(OR(W250="",X250&lt;&gt;$R$4),-1,IF(AL250="",-1,Z250*1000+AL250))</x:f>
        <x:v>-1</x:v>
      </x:c>
    </x:row>
    <x:row r="251" ht="24" customHeight="1">
      <x:c r="W251" s="65"/>
      <x:c r="X251" s="65"/>
      <x:c r="Y251" s="65"/>
      <x:c r="Z251" s="69"/>
      <x:c r="AA251" s="70"/>
      <x:c r="AB251" s="70"/>
      <x:c r="AC251" s="65"/>
      <x:c r="AD251" s="65"/>
      <x:c r="AE251" s="65"/>
      <x:c r="AF251" s="65"/>
      <x:c r="AG251" s="65"/>
      <x:c r="AH251" s="65"/>
      <x:c r="AI251" s="72" t="str">
        <x:f>IF(W251="","",'Campaigns &amp; Budget'!$E$7&amp;IF('Campaigns &amp; Budget'!$F$7="","","; "&amp;'Campaigns &amp; Budget'!$F$7))</x:f>
      </x:c>
      <x:c r="AJ251" s="72" t="str">
        <x:f>IF(W251="","",IF(COUNTIFS($W$7:$W$405,W251)&gt;1,"Duplicate activation ID",IF(X251&lt;&gt;'Campaigns &amp; Budget'!$A$7,"Unknown campaign",IF(OR(ISBLANK(Z251),ISBLANK(AA251),ISBLANK(AB251),AD251=""),"Missing date / time / PIC",IF(AB251&lt;=AA251,"End must follow start",IF(OR(Z251&lt;'Campaigns &amp; Budget'!$C$7,Z251&gt;'Campaigns &amp; Budget'!$D$7),"Outside campaign dates",IF(AND(AG251&lt;&gt;"",COUNTIFS('Tasks &amp; Gantt'!$A$7:$A$155,AG251,'Tasks &amp; Gantt'!$B$7:$B$155,X251)&lt;&gt;1),"Task not in campaign","")))))))</x:f>
      </x:c>
      <x:c r="AL251" t="str">
        <x:f>IF(OR(W251="",AH251="Cancelled",ISBLANK(Z251),ISBLANK(AA251)),"",COUNTIFS($X$7:$X$405,X251,$Z$7:$Z$405,Z251,$AA$7:$AA$405,"&lt;"&amp;AA251,$AH$7:$AH$405,"&lt;&gt;Cancelled")+COUNTIFS($X$7:$X$405,X251,$Z$7:$Z$405,Z251,$AA$7:$AA$405,AA251,$W$7:$W$405,"&lt;="&amp;W251,$AH$7:$AH$405,"&lt;&gt;Cancelled"))</x:f>
      </x:c>
      <x:c r="AM251" t="n">
        <x:f>IF(OR(W251="",X251&lt;&gt;$R$4),-1,IF(AL251="",-1,Z251*1000+AL251))</x:f>
        <x:v>-1</x:v>
      </x:c>
    </x:row>
    <x:row r="252" ht="24" customHeight="1">
      <x:c r="W252" s="65"/>
      <x:c r="X252" s="65"/>
      <x:c r="Y252" s="65"/>
      <x:c r="Z252" s="69"/>
      <x:c r="AA252" s="70"/>
      <x:c r="AB252" s="70"/>
      <x:c r="AC252" s="65"/>
      <x:c r="AD252" s="65"/>
      <x:c r="AE252" s="65"/>
      <x:c r="AF252" s="65"/>
      <x:c r="AG252" s="65"/>
      <x:c r="AH252" s="65"/>
      <x:c r="AI252" s="72" t="str">
        <x:f>IF(W252="","",'Campaigns &amp; Budget'!$E$7&amp;IF('Campaigns &amp; Budget'!$F$7="","","; "&amp;'Campaigns &amp; Budget'!$F$7))</x:f>
      </x:c>
      <x:c r="AJ252" s="72" t="str">
        <x:f>IF(W252="","",IF(COUNTIFS($W$7:$W$405,W252)&gt;1,"Duplicate activation ID",IF(X252&lt;&gt;'Campaigns &amp; Budget'!$A$7,"Unknown campaign",IF(OR(ISBLANK(Z252),ISBLANK(AA252),ISBLANK(AB252),AD252=""),"Missing date / time / PIC",IF(AB252&lt;=AA252,"End must follow start",IF(OR(Z252&lt;'Campaigns &amp; Budget'!$C$7,Z252&gt;'Campaigns &amp; Budget'!$D$7),"Outside campaign dates",IF(AND(AG252&lt;&gt;"",COUNTIFS('Tasks &amp; Gantt'!$A$7:$A$155,AG252,'Tasks &amp; Gantt'!$B$7:$B$155,X252)&lt;&gt;1),"Task not in campaign","")))))))</x:f>
      </x:c>
      <x:c r="AL252" t="str">
        <x:f>IF(OR(W252="",AH252="Cancelled",ISBLANK(Z252),ISBLANK(AA252)),"",COUNTIFS($X$7:$X$405,X252,$Z$7:$Z$405,Z252,$AA$7:$AA$405,"&lt;"&amp;AA252,$AH$7:$AH$405,"&lt;&gt;Cancelled")+COUNTIFS($X$7:$X$405,X252,$Z$7:$Z$405,Z252,$AA$7:$AA$405,AA252,$W$7:$W$405,"&lt;="&amp;W252,$AH$7:$AH$405,"&lt;&gt;Cancelled"))</x:f>
      </x:c>
      <x:c r="AM252" t="n">
        <x:f>IF(OR(W252="",X252&lt;&gt;$R$4),-1,IF(AL252="",-1,Z252*1000+AL252))</x:f>
        <x:v>-1</x:v>
      </x:c>
    </x:row>
    <x:row r="253" ht="24" customHeight="1">
      <x:c r="W253" s="65"/>
      <x:c r="X253" s="65"/>
      <x:c r="Y253" s="65"/>
      <x:c r="Z253" s="69"/>
      <x:c r="AA253" s="70"/>
      <x:c r="AB253" s="70"/>
      <x:c r="AC253" s="65"/>
      <x:c r="AD253" s="65"/>
      <x:c r="AE253" s="65"/>
      <x:c r="AF253" s="65"/>
      <x:c r="AG253" s="65"/>
      <x:c r="AH253" s="65"/>
      <x:c r="AI253" s="72" t="str">
        <x:f>IF(W253="","",'Campaigns &amp; Budget'!$E$7&amp;IF('Campaigns &amp; Budget'!$F$7="","","; "&amp;'Campaigns &amp; Budget'!$F$7))</x:f>
      </x:c>
      <x:c r="AJ253" s="72" t="str">
        <x:f>IF(W253="","",IF(COUNTIFS($W$7:$W$405,W253)&gt;1,"Duplicate activation ID",IF(X253&lt;&gt;'Campaigns &amp; Budget'!$A$7,"Unknown campaign",IF(OR(ISBLANK(Z253),ISBLANK(AA253),ISBLANK(AB253),AD253=""),"Missing date / time / PIC",IF(AB253&lt;=AA253,"End must follow start",IF(OR(Z253&lt;'Campaigns &amp; Budget'!$C$7,Z253&gt;'Campaigns &amp; Budget'!$D$7),"Outside campaign dates",IF(AND(AG253&lt;&gt;"",COUNTIFS('Tasks &amp; Gantt'!$A$7:$A$155,AG253,'Tasks &amp; Gantt'!$B$7:$B$155,X253)&lt;&gt;1),"Task not in campaign","")))))))</x:f>
      </x:c>
      <x:c r="AL253" t="str">
        <x:f>IF(OR(W253="",AH253="Cancelled",ISBLANK(Z253),ISBLANK(AA253)),"",COUNTIFS($X$7:$X$405,X253,$Z$7:$Z$405,Z253,$AA$7:$AA$405,"&lt;"&amp;AA253,$AH$7:$AH$405,"&lt;&gt;Cancelled")+COUNTIFS($X$7:$X$405,X253,$Z$7:$Z$405,Z253,$AA$7:$AA$405,AA253,$W$7:$W$405,"&lt;="&amp;W253,$AH$7:$AH$405,"&lt;&gt;Cancelled"))</x:f>
      </x:c>
      <x:c r="AM253" t="n">
        <x:f>IF(OR(W253="",X253&lt;&gt;$R$4),-1,IF(AL253="",-1,Z253*1000+AL253))</x:f>
        <x:v>-1</x:v>
      </x:c>
    </x:row>
    <x:row r="254" ht="24" customHeight="1">
      <x:c r="W254" s="65"/>
      <x:c r="X254" s="65"/>
      <x:c r="Y254" s="65"/>
      <x:c r="Z254" s="69"/>
      <x:c r="AA254" s="70"/>
      <x:c r="AB254" s="70"/>
      <x:c r="AC254" s="65"/>
      <x:c r="AD254" s="65"/>
      <x:c r="AE254" s="65"/>
      <x:c r="AF254" s="65"/>
      <x:c r="AG254" s="65"/>
      <x:c r="AH254" s="65"/>
      <x:c r="AI254" s="72" t="str">
        <x:f>IF(W254="","",'Campaigns &amp; Budget'!$E$7&amp;IF('Campaigns &amp; Budget'!$F$7="","","; "&amp;'Campaigns &amp; Budget'!$F$7))</x:f>
      </x:c>
      <x:c r="AJ254" s="72" t="str">
        <x:f>IF(W254="","",IF(COUNTIFS($W$7:$W$405,W254)&gt;1,"Duplicate activation ID",IF(X254&lt;&gt;'Campaigns &amp; Budget'!$A$7,"Unknown campaign",IF(OR(ISBLANK(Z254),ISBLANK(AA254),ISBLANK(AB254),AD254=""),"Missing date / time / PIC",IF(AB254&lt;=AA254,"End must follow start",IF(OR(Z254&lt;'Campaigns &amp; Budget'!$C$7,Z254&gt;'Campaigns &amp; Budget'!$D$7),"Outside campaign dates",IF(AND(AG254&lt;&gt;"",COUNTIFS('Tasks &amp; Gantt'!$A$7:$A$155,AG254,'Tasks &amp; Gantt'!$B$7:$B$155,X254)&lt;&gt;1),"Task not in campaign","")))))))</x:f>
      </x:c>
      <x:c r="AL254" t="str">
        <x:f>IF(OR(W254="",AH254="Cancelled",ISBLANK(Z254),ISBLANK(AA254)),"",COUNTIFS($X$7:$X$405,X254,$Z$7:$Z$405,Z254,$AA$7:$AA$405,"&lt;"&amp;AA254,$AH$7:$AH$405,"&lt;&gt;Cancelled")+COUNTIFS($X$7:$X$405,X254,$Z$7:$Z$405,Z254,$AA$7:$AA$405,AA254,$W$7:$W$405,"&lt;="&amp;W254,$AH$7:$AH$405,"&lt;&gt;Cancelled"))</x:f>
      </x:c>
      <x:c r="AM254" t="n">
        <x:f>IF(OR(W254="",X254&lt;&gt;$R$4),-1,IF(AL254="",-1,Z254*1000+AL254))</x:f>
        <x:v>-1</x:v>
      </x:c>
    </x:row>
    <x:row r="255" ht="24" customHeight="1">
      <x:c r="W255" s="65"/>
      <x:c r="X255" s="65"/>
      <x:c r="Y255" s="65"/>
      <x:c r="Z255" s="69"/>
      <x:c r="AA255" s="70"/>
      <x:c r="AB255" s="70"/>
      <x:c r="AC255" s="65"/>
      <x:c r="AD255" s="65"/>
      <x:c r="AE255" s="65"/>
      <x:c r="AF255" s="65"/>
      <x:c r="AG255" s="65"/>
      <x:c r="AH255" s="65"/>
      <x:c r="AI255" s="72" t="str">
        <x:f>IF(W255="","",'Campaigns &amp; Budget'!$E$7&amp;IF('Campaigns &amp; Budget'!$F$7="","","; "&amp;'Campaigns &amp; Budget'!$F$7))</x:f>
      </x:c>
      <x:c r="AJ255" s="72" t="str">
        <x:f>IF(W255="","",IF(COUNTIFS($W$7:$W$405,W255)&gt;1,"Duplicate activation ID",IF(X255&lt;&gt;'Campaigns &amp; Budget'!$A$7,"Unknown campaign",IF(OR(ISBLANK(Z255),ISBLANK(AA255),ISBLANK(AB255),AD255=""),"Missing date / time / PIC",IF(AB255&lt;=AA255,"End must follow start",IF(OR(Z255&lt;'Campaigns &amp; Budget'!$C$7,Z255&gt;'Campaigns &amp; Budget'!$D$7),"Outside campaign dates",IF(AND(AG255&lt;&gt;"",COUNTIFS('Tasks &amp; Gantt'!$A$7:$A$155,AG255,'Tasks &amp; Gantt'!$B$7:$B$155,X255)&lt;&gt;1),"Task not in campaign","")))))))</x:f>
      </x:c>
      <x:c r="AL255" t="str">
        <x:f>IF(OR(W255="",AH255="Cancelled",ISBLANK(Z255),ISBLANK(AA255)),"",COUNTIFS($X$7:$X$405,X255,$Z$7:$Z$405,Z255,$AA$7:$AA$405,"&lt;"&amp;AA255,$AH$7:$AH$405,"&lt;&gt;Cancelled")+COUNTIFS($X$7:$X$405,X255,$Z$7:$Z$405,Z255,$AA$7:$AA$405,AA255,$W$7:$W$405,"&lt;="&amp;W255,$AH$7:$AH$405,"&lt;&gt;Cancelled"))</x:f>
      </x:c>
      <x:c r="AM255" t="n">
        <x:f>IF(OR(W255="",X255&lt;&gt;$R$4),-1,IF(AL255="",-1,Z255*1000+AL255))</x:f>
        <x:v>-1</x:v>
      </x:c>
    </x:row>
    <x:row r="256" ht="24" customHeight="1">
      <x:c r="W256" s="65"/>
      <x:c r="X256" s="65"/>
      <x:c r="Y256" s="65"/>
      <x:c r="Z256" s="69"/>
      <x:c r="AA256" s="70"/>
      <x:c r="AB256" s="70"/>
      <x:c r="AC256" s="65"/>
      <x:c r="AD256" s="65"/>
      <x:c r="AE256" s="65"/>
      <x:c r="AF256" s="65"/>
      <x:c r="AG256" s="65"/>
      <x:c r="AH256" s="65"/>
      <x:c r="AI256" s="72" t="str">
        <x:f>IF(W256="","",'Campaigns &amp; Budget'!$E$7&amp;IF('Campaigns &amp; Budget'!$F$7="","","; "&amp;'Campaigns &amp; Budget'!$F$7))</x:f>
      </x:c>
      <x:c r="AJ256" s="72" t="str">
        <x:f>IF(W256="","",IF(COUNTIFS($W$7:$W$405,W256)&gt;1,"Duplicate activation ID",IF(X256&lt;&gt;'Campaigns &amp; Budget'!$A$7,"Unknown campaign",IF(OR(ISBLANK(Z256),ISBLANK(AA256),ISBLANK(AB256),AD256=""),"Missing date / time / PIC",IF(AB256&lt;=AA256,"End must follow start",IF(OR(Z256&lt;'Campaigns &amp; Budget'!$C$7,Z256&gt;'Campaigns &amp; Budget'!$D$7),"Outside campaign dates",IF(AND(AG256&lt;&gt;"",COUNTIFS('Tasks &amp; Gantt'!$A$7:$A$155,AG256,'Tasks &amp; Gantt'!$B$7:$B$155,X256)&lt;&gt;1),"Task not in campaign","")))))))</x:f>
      </x:c>
      <x:c r="AL256" t="str">
        <x:f>IF(OR(W256="",AH256="Cancelled",ISBLANK(Z256),ISBLANK(AA256)),"",COUNTIFS($X$7:$X$405,X256,$Z$7:$Z$405,Z256,$AA$7:$AA$405,"&lt;"&amp;AA256,$AH$7:$AH$405,"&lt;&gt;Cancelled")+COUNTIFS($X$7:$X$405,X256,$Z$7:$Z$405,Z256,$AA$7:$AA$405,AA256,$W$7:$W$405,"&lt;="&amp;W256,$AH$7:$AH$405,"&lt;&gt;Cancelled"))</x:f>
      </x:c>
      <x:c r="AM256" t="n">
        <x:f>IF(OR(W256="",X256&lt;&gt;$R$4),-1,IF(AL256="",-1,Z256*1000+AL256))</x:f>
        <x:v>-1</x:v>
      </x:c>
    </x:row>
    <x:row r="257" ht="24" customHeight="1">
      <x:c r="W257" s="65"/>
      <x:c r="X257" s="65"/>
      <x:c r="Y257" s="65"/>
      <x:c r="Z257" s="69"/>
      <x:c r="AA257" s="70"/>
      <x:c r="AB257" s="70"/>
      <x:c r="AC257" s="65"/>
      <x:c r="AD257" s="65"/>
      <x:c r="AE257" s="65"/>
      <x:c r="AF257" s="65"/>
      <x:c r="AG257" s="65"/>
      <x:c r="AH257" s="65"/>
      <x:c r="AI257" s="72" t="str">
        <x:f>IF(W257="","",'Campaigns &amp; Budget'!$E$7&amp;IF('Campaigns &amp; Budget'!$F$7="","","; "&amp;'Campaigns &amp; Budget'!$F$7))</x:f>
      </x:c>
      <x:c r="AJ257" s="72" t="str">
        <x:f>IF(W257="","",IF(COUNTIFS($W$7:$W$405,W257)&gt;1,"Duplicate activation ID",IF(X257&lt;&gt;'Campaigns &amp; Budget'!$A$7,"Unknown campaign",IF(OR(ISBLANK(Z257),ISBLANK(AA257),ISBLANK(AB257),AD257=""),"Missing date / time / PIC",IF(AB257&lt;=AA257,"End must follow start",IF(OR(Z257&lt;'Campaigns &amp; Budget'!$C$7,Z257&gt;'Campaigns &amp; Budget'!$D$7),"Outside campaign dates",IF(AND(AG257&lt;&gt;"",COUNTIFS('Tasks &amp; Gantt'!$A$7:$A$155,AG257,'Tasks &amp; Gantt'!$B$7:$B$155,X257)&lt;&gt;1),"Task not in campaign","")))))))</x:f>
      </x:c>
      <x:c r="AL257" t="str">
        <x:f>IF(OR(W257="",AH257="Cancelled",ISBLANK(Z257),ISBLANK(AA257)),"",COUNTIFS($X$7:$X$405,X257,$Z$7:$Z$405,Z257,$AA$7:$AA$405,"&lt;"&amp;AA257,$AH$7:$AH$405,"&lt;&gt;Cancelled")+COUNTIFS($X$7:$X$405,X257,$Z$7:$Z$405,Z257,$AA$7:$AA$405,AA257,$W$7:$W$405,"&lt;="&amp;W257,$AH$7:$AH$405,"&lt;&gt;Cancelled"))</x:f>
      </x:c>
      <x:c r="AM257" t="n">
        <x:f>IF(OR(W257="",X257&lt;&gt;$R$4),-1,IF(AL257="",-1,Z257*1000+AL257))</x:f>
        <x:v>-1</x:v>
      </x:c>
    </x:row>
    <x:row r="258" ht="24" customHeight="1">
      <x:c r="W258" s="65"/>
      <x:c r="X258" s="65"/>
      <x:c r="Y258" s="65"/>
      <x:c r="Z258" s="69"/>
      <x:c r="AA258" s="70"/>
      <x:c r="AB258" s="70"/>
      <x:c r="AC258" s="65"/>
      <x:c r="AD258" s="65"/>
      <x:c r="AE258" s="65"/>
      <x:c r="AF258" s="65"/>
      <x:c r="AG258" s="65"/>
      <x:c r="AH258" s="65"/>
      <x:c r="AI258" s="72" t="str">
        <x:f>IF(W258="","",'Campaigns &amp; Budget'!$E$7&amp;IF('Campaigns &amp; Budget'!$F$7="","","; "&amp;'Campaigns &amp; Budget'!$F$7))</x:f>
      </x:c>
      <x:c r="AJ258" s="72" t="str">
        <x:f>IF(W258="","",IF(COUNTIFS($W$7:$W$405,W258)&gt;1,"Duplicate activation ID",IF(X258&lt;&gt;'Campaigns &amp; Budget'!$A$7,"Unknown campaign",IF(OR(ISBLANK(Z258),ISBLANK(AA258),ISBLANK(AB258),AD258=""),"Missing date / time / PIC",IF(AB258&lt;=AA258,"End must follow start",IF(OR(Z258&lt;'Campaigns &amp; Budget'!$C$7,Z258&gt;'Campaigns &amp; Budget'!$D$7),"Outside campaign dates",IF(AND(AG258&lt;&gt;"",COUNTIFS('Tasks &amp; Gantt'!$A$7:$A$155,AG258,'Tasks &amp; Gantt'!$B$7:$B$155,X258)&lt;&gt;1),"Task not in campaign","")))))))</x:f>
      </x:c>
      <x:c r="AL258" t="str">
        <x:f>IF(OR(W258="",AH258="Cancelled",ISBLANK(Z258),ISBLANK(AA258)),"",COUNTIFS($X$7:$X$405,X258,$Z$7:$Z$405,Z258,$AA$7:$AA$405,"&lt;"&amp;AA258,$AH$7:$AH$405,"&lt;&gt;Cancelled")+COUNTIFS($X$7:$X$405,X258,$Z$7:$Z$405,Z258,$AA$7:$AA$405,AA258,$W$7:$W$405,"&lt;="&amp;W258,$AH$7:$AH$405,"&lt;&gt;Cancelled"))</x:f>
      </x:c>
      <x:c r="AM258" t="n">
        <x:f>IF(OR(W258="",X258&lt;&gt;$R$4),-1,IF(AL258="",-1,Z258*1000+AL258))</x:f>
        <x:v>-1</x:v>
      </x:c>
    </x:row>
    <x:row r="259" ht="24" customHeight="1">
      <x:c r="W259" s="65"/>
      <x:c r="X259" s="65"/>
      <x:c r="Y259" s="65"/>
      <x:c r="Z259" s="69"/>
      <x:c r="AA259" s="70"/>
      <x:c r="AB259" s="70"/>
      <x:c r="AC259" s="65"/>
      <x:c r="AD259" s="65"/>
      <x:c r="AE259" s="65"/>
      <x:c r="AF259" s="65"/>
      <x:c r="AG259" s="65"/>
      <x:c r="AH259" s="65"/>
      <x:c r="AI259" s="72" t="str">
        <x:f>IF(W259="","",'Campaigns &amp; Budget'!$E$7&amp;IF('Campaigns &amp; Budget'!$F$7="","","; "&amp;'Campaigns &amp; Budget'!$F$7))</x:f>
      </x:c>
      <x:c r="AJ259" s="72" t="str">
        <x:f>IF(W259="","",IF(COUNTIFS($W$7:$W$405,W259)&gt;1,"Duplicate activation ID",IF(X259&lt;&gt;'Campaigns &amp; Budget'!$A$7,"Unknown campaign",IF(OR(ISBLANK(Z259),ISBLANK(AA259),ISBLANK(AB259),AD259=""),"Missing date / time / PIC",IF(AB259&lt;=AA259,"End must follow start",IF(OR(Z259&lt;'Campaigns &amp; Budget'!$C$7,Z259&gt;'Campaigns &amp; Budget'!$D$7),"Outside campaign dates",IF(AND(AG259&lt;&gt;"",COUNTIFS('Tasks &amp; Gantt'!$A$7:$A$155,AG259,'Tasks &amp; Gantt'!$B$7:$B$155,X259)&lt;&gt;1),"Task not in campaign","")))))))</x:f>
      </x:c>
      <x:c r="AL259" t="str">
        <x:f>IF(OR(W259="",AH259="Cancelled",ISBLANK(Z259),ISBLANK(AA259)),"",COUNTIFS($X$7:$X$405,X259,$Z$7:$Z$405,Z259,$AA$7:$AA$405,"&lt;"&amp;AA259,$AH$7:$AH$405,"&lt;&gt;Cancelled")+COUNTIFS($X$7:$X$405,X259,$Z$7:$Z$405,Z259,$AA$7:$AA$405,AA259,$W$7:$W$405,"&lt;="&amp;W259,$AH$7:$AH$405,"&lt;&gt;Cancelled"))</x:f>
      </x:c>
      <x:c r="AM259" t="n">
        <x:f>IF(OR(W259="",X259&lt;&gt;$R$4),-1,IF(AL259="",-1,Z259*1000+AL259))</x:f>
        <x:v>-1</x:v>
      </x:c>
    </x:row>
    <x:row r="260" ht="24" customHeight="1">
      <x:c r="W260" s="65"/>
      <x:c r="X260" s="65"/>
      <x:c r="Y260" s="65"/>
      <x:c r="Z260" s="69"/>
      <x:c r="AA260" s="70"/>
      <x:c r="AB260" s="70"/>
      <x:c r="AC260" s="65"/>
      <x:c r="AD260" s="65"/>
      <x:c r="AE260" s="65"/>
      <x:c r="AF260" s="65"/>
      <x:c r="AG260" s="65"/>
      <x:c r="AH260" s="65"/>
      <x:c r="AI260" s="72" t="str">
        <x:f>IF(W260="","",'Campaigns &amp; Budget'!$E$7&amp;IF('Campaigns &amp; Budget'!$F$7="","","; "&amp;'Campaigns &amp; Budget'!$F$7))</x:f>
      </x:c>
      <x:c r="AJ260" s="72" t="str">
        <x:f>IF(W260="","",IF(COUNTIFS($W$7:$W$405,W260)&gt;1,"Duplicate activation ID",IF(X260&lt;&gt;'Campaigns &amp; Budget'!$A$7,"Unknown campaign",IF(OR(ISBLANK(Z260),ISBLANK(AA260),ISBLANK(AB260),AD260=""),"Missing date / time / PIC",IF(AB260&lt;=AA260,"End must follow start",IF(OR(Z260&lt;'Campaigns &amp; Budget'!$C$7,Z260&gt;'Campaigns &amp; Budget'!$D$7),"Outside campaign dates",IF(AND(AG260&lt;&gt;"",COUNTIFS('Tasks &amp; Gantt'!$A$7:$A$155,AG260,'Tasks &amp; Gantt'!$B$7:$B$155,X260)&lt;&gt;1),"Task not in campaign","")))))))</x:f>
      </x:c>
      <x:c r="AL260" t="str">
        <x:f>IF(OR(W260="",AH260="Cancelled",ISBLANK(Z260),ISBLANK(AA260)),"",COUNTIFS($X$7:$X$405,X260,$Z$7:$Z$405,Z260,$AA$7:$AA$405,"&lt;"&amp;AA260,$AH$7:$AH$405,"&lt;&gt;Cancelled")+COUNTIFS($X$7:$X$405,X260,$Z$7:$Z$405,Z260,$AA$7:$AA$405,AA260,$W$7:$W$405,"&lt;="&amp;W260,$AH$7:$AH$405,"&lt;&gt;Cancelled"))</x:f>
      </x:c>
      <x:c r="AM260" t="n">
        <x:f>IF(OR(W260="",X260&lt;&gt;$R$4),-1,IF(AL260="",-1,Z260*1000+AL260))</x:f>
        <x:v>-1</x:v>
      </x:c>
    </x:row>
    <x:row r="261" ht="24" customHeight="1">
      <x:c r="W261" s="65"/>
      <x:c r="X261" s="65"/>
      <x:c r="Y261" s="65"/>
      <x:c r="Z261" s="69"/>
      <x:c r="AA261" s="70"/>
      <x:c r="AB261" s="70"/>
      <x:c r="AC261" s="65"/>
      <x:c r="AD261" s="65"/>
      <x:c r="AE261" s="65"/>
      <x:c r="AF261" s="65"/>
      <x:c r="AG261" s="65"/>
      <x:c r="AH261" s="65"/>
      <x:c r="AI261" s="72" t="str">
        <x:f>IF(W261="","",'Campaigns &amp; Budget'!$E$7&amp;IF('Campaigns &amp; Budget'!$F$7="","","; "&amp;'Campaigns &amp; Budget'!$F$7))</x:f>
      </x:c>
      <x:c r="AJ261" s="72" t="str">
        <x:f>IF(W261="","",IF(COUNTIFS($W$7:$W$405,W261)&gt;1,"Duplicate activation ID",IF(X261&lt;&gt;'Campaigns &amp; Budget'!$A$7,"Unknown campaign",IF(OR(ISBLANK(Z261),ISBLANK(AA261),ISBLANK(AB261),AD261=""),"Missing date / time / PIC",IF(AB261&lt;=AA261,"End must follow start",IF(OR(Z261&lt;'Campaigns &amp; Budget'!$C$7,Z261&gt;'Campaigns &amp; Budget'!$D$7),"Outside campaign dates",IF(AND(AG261&lt;&gt;"",COUNTIFS('Tasks &amp; Gantt'!$A$7:$A$155,AG261,'Tasks &amp; Gantt'!$B$7:$B$155,X261)&lt;&gt;1),"Task not in campaign","")))))))</x:f>
      </x:c>
      <x:c r="AL261" t="str">
        <x:f>IF(OR(W261="",AH261="Cancelled",ISBLANK(Z261),ISBLANK(AA261)),"",COUNTIFS($X$7:$X$405,X261,$Z$7:$Z$405,Z261,$AA$7:$AA$405,"&lt;"&amp;AA261,$AH$7:$AH$405,"&lt;&gt;Cancelled")+COUNTIFS($X$7:$X$405,X261,$Z$7:$Z$405,Z261,$AA$7:$AA$405,AA261,$W$7:$W$405,"&lt;="&amp;W261,$AH$7:$AH$405,"&lt;&gt;Cancelled"))</x:f>
      </x:c>
      <x:c r="AM261" t="n">
        <x:f>IF(OR(W261="",X261&lt;&gt;$R$4),-1,IF(AL261="",-1,Z261*1000+AL261))</x:f>
        <x:v>-1</x:v>
      </x:c>
    </x:row>
    <x:row r="262" ht="24" customHeight="1">
      <x:c r="W262" s="65"/>
      <x:c r="X262" s="65"/>
      <x:c r="Y262" s="65"/>
      <x:c r="Z262" s="69"/>
      <x:c r="AA262" s="70"/>
      <x:c r="AB262" s="70"/>
      <x:c r="AC262" s="65"/>
      <x:c r="AD262" s="65"/>
      <x:c r="AE262" s="65"/>
      <x:c r="AF262" s="65"/>
      <x:c r="AG262" s="65"/>
      <x:c r="AH262" s="65"/>
      <x:c r="AI262" s="72" t="str">
        <x:f>IF(W262="","",'Campaigns &amp; Budget'!$E$7&amp;IF('Campaigns &amp; Budget'!$F$7="","","; "&amp;'Campaigns &amp; Budget'!$F$7))</x:f>
      </x:c>
      <x:c r="AJ262" s="72" t="str">
        <x:f>IF(W262="","",IF(COUNTIFS($W$7:$W$405,W262)&gt;1,"Duplicate activation ID",IF(X262&lt;&gt;'Campaigns &amp; Budget'!$A$7,"Unknown campaign",IF(OR(ISBLANK(Z262),ISBLANK(AA262),ISBLANK(AB262),AD262=""),"Missing date / time / PIC",IF(AB262&lt;=AA262,"End must follow start",IF(OR(Z262&lt;'Campaigns &amp; Budget'!$C$7,Z262&gt;'Campaigns &amp; Budget'!$D$7),"Outside campaign dates",IF(AND(AG262&lt;&gt;"",COUNTIFS('Tasks &amp; Gantt'!$A$7:$A$155,AG262,'Tasks &amp; Gantt'!$B$7:$B$155,X262)&lt;&gt;1),"Task not in campaign","")))))))</x:f>
      </x:c>
      <x:c r="AL262" t="str">
        <x:f>IF(OR(W262="",AH262="Cancelled",ISBLANK(Z262),ISBLANK(AA262)),"",COUNTIFS($X$7:$X$405,X262,$Z$7:$Z$405,Z262,$AA$7:$AA$405,"&lt;"&amp;AA262,$AH$7:$AH$405,"&lt;&gt;Cancelled")+COUNTIFS($X$7:$X$405,X262,$Z$7:$Z$405,Z262,$AA$7:$AA$405,AA262,$W$7:$W$405,"&lt;="&amp;W262,$AH$7:$AH$405,"&lt;&gt;Cancelled"))</x:f>
      </x:c>
      <x:c r="AM262" t="n">
        <x:f>IF(OR(W262="",X262&lt;&gt;$R$4),-1,IF(AL262="",-1,Z262*1000+AL262))</x:f>
        <x:v>-1</x:v>
      </x:c>
    </x:row>
    <x:row r="263" ht="24" customHeight="1">
      <x:c r="W263" s="65"/>
      <x:c r="X263" s="65"/>
      <x:c r="Y263" s="65"/>
      <x:c r="Z263" s="69"/>
      <x:c r="AA263" s="70"/>
      <x:c r="AB263" s="70"/>
      <x:c r="AC263" s="65"/>
      <x:c r="AD263" s="65"/>
      <x:c r="AE263" s="65"/>
      <x:c r="AF263" s="65"/>
      <x:c r="AG263" s="65"/>
      <x:c r="AH263" s="65"/>
      <x:c r="AI263" s="72" t="str">
        <x:f>IF(W263="","",'Campaigns &amp; Budget'!$E$7&amp;IF('Campaigns &amp; Budget'!$F$7="","","; "&amp;'Campaigns &amp; Budget'!$F$7))</x:f>
      </x:c>
      <x:c r="AJ263" s="72" t="str">
        <x:f>IF(W263="","",IF(COUNTIFS($W$7:$W$405,W263)&gt;1,"Duplicate activation ID",IF(X263&lt;&gt;'Campaigns &amp; Budget'!$A$7,"Unknown campaign",IF(OR(ISBLANK(Z263),ISBLANK(AA263),ISBLANK(AB263),AD263=""),"Missing date / time / PIC",IF(AB263&lt;=AA263,"End must follow start",IF(OR(Z263&lt;'Campaigns &amp; Budget'!$C$7,Z263&gt;'Campaigns &amp; Budget'!$D$7),"Outside campaign dates",IF(AND(AG263&lt;&gt;"",COUNTIFS('Tasks &amp; Gantt'!$A$7:$A$155,AG263,'Tasks &amp; Gantt'!$B$7:$B$155,X263)&lt;&gt;1),"Task not in campaign","")))))))</x:f>
      </x:c>
      <x:c r="AL263" t="str">
        <x:f>IF(OR(W263="",AH263="Cancelled",ISBLANK(Z263),ISBLANK(AA263)),"",COUNTIFS($X$7:$X$405,X263,$Z$7:$Z$405,Z263,$AA$7:$AA$405,"&lt;"&amp;AA263,$AH$7:$AH$405,"&lt;&gt;Cancelled")+COUNTIFS($X$7:$X$405,X263,$Z$7:$Z$405,Z263,$AA$7:$AA$405,AA263,$W$7:$W$405,"&lt;="&amp;W263,$AH$7:$AH$405,"&lt;&gt;Cancelled"))</x:f>
      </x:c>
      <x:c r="AM263" t="n">
        <x:f>IF(OR(W263="",X263&lt;&gt;$R$4),-1,IF(AL263="",-1,Z263*1000+AL263))</x:f>
        <x:v>-1</x:v>
      </x:c>
    </x:row>
    <x:row r="264" ht="24" customHeight="1">
      <x:c r="W264" s="65"/>
      <x:c r="X264" s="65"/>
      <x:c r="Y264" s="65"/>
      <x:c r="Z264" s="69"/>
      <x:c r="AA264" s="70"/>
      <x:c r="AB264" s="70"/>
      <x:c r="AC264" s="65"/>
      <x:c r="AD264" s="65"/>
      <x:c r="AE264" s="65"/>
      <x:c r="AF264" s="65"/>
      <x:c r="AG264" s="65"/>
      <x:c r="AH264" s="65"/>
      <x:c r="AI264" s="72" t="str">
        <x:f>IF(W264="","",'Campaigns &amp; Budget'!$E$7&amp;IF('Campaigns &amp; Budget'!$F$7="","","; "&amp;'Campaigns &amp; Budget'!$F$7))</x:f>
      </x:c>
      <x:c r="AJ264" s="72" t="str">
        <x:f>IF(W264="","",IF(COUNTIFS($W$7:$W$405,W264)&gt;1,"Duplicate activation ID",IF(X264&lt;&gt;'Campaigns &amp; Budget'!$A$7,"Unknown campaign",IF(OR(ISBLANK(Z264),ISBLANK(AA264),ISBLANK(AB264),AD264=""),"Missing date / time / PIC",IF(AB264&lt;=AA264,"End must follow start",IF(OR(Z264&lt;'Campaigns &amp; Budget'!$C$7,Z264&gt;'Campaigns &amp; Budget'!$D$7),"Outside campaign dates",IF(AND(AG264&lt;&gt;"",COUNTIFS('Tasks &amp; Gantt'!$A$7:$A$155,AG264,'Tasks &amp; Gantt'!$B$7:$B$155,X264)&lt;&gt;1),"Task not in campaign","")))))))</x:f>
      </x:c>
      <x:c r="AL264" t="str">
        <x:f>IF(OR(W264="",AH264="Cancelled",ISBLANK(Z264),ISBLANK(AA264)),"",COUNTIFS($X$7:$X$405,X264,$Z$7:$Z$405,Z264,$AA$7:$AA$405,"&lt;"&amp;AA264,$AH$7:$AH$405,"&lt;&gt;Cancelled")+COUNTIFS($X$7:$X$405,X264,$Z$7:$Z$405,Z264,$AA$7:$AA$405,AA264,$W$7:$W$405,"&lt;="&amp;W264,$AH$7:$AH$405,"&lt;&gt;Cancelled"))</x:f>
      </x:c>
      <x:c r="AM264" t="n">
        <x:f>IF(OR(W264="",X264&lt;&gt;$R$4),-1,IF(AL264="",-1,Z264*1000+AL264))</x:f>
        <x:v>-1</x:v>
      </x:c>
    </x:row>
    <x:row r="265" ht="24" customHeight="1">
      <x:c r="W265" s="65"/>
      <x:c r="X265" s="65"/>
      <x:c r="Y265" s="65"/>
      <x:c r="Z265" s="69"/>
      <x:c r="AA265" s="70"/>
      <x:c r="AB265" s="70"/>
      <x:c r="AC265" s="65"/>
      <x:c r="AD265" s="65"/>
      <x:c r="AE265" s="65"/>
      <x:c r="AF265" s="65"/>
      <x:c r="AG265" s="65"/>
      <x:c r="AH265" s="65"/>
      <x:c r="AI265" s="72" t="str">
        <x:f>IF(W265="","",'Campaigns &amp; Budget'!$E$7&amp;IF('Campaigns &amp; Budget'!$F$7="","","; "&amp;'Campaigns &amp; Budget'!$F$7))</x:f>
      </x:c>
      <x:c r="AJ265" s="72" t="str">
        <x:f>IF(W265="","",IF(COUNTIFS($W$7:$W$405,W265)&gt;1,"Duplicate activation ID",IF(X265&lt;&gt;'Campaigns &amp; Budget'!$A$7,"Unknown campaign",IF(OR(ISBLANK(Z265),ISBLANK(AA265),ISBLANK(AB265),AD265=""),"Missing date / time / PIC",IF(AB265&lt;=AA265,"End must follow start",IF(OR(Z265&lt;'Campaigns &amp; Budget'!$C$7,Z265&gt;'Campaigns &amp; Budget'!$D$7),"Outside campaign dates",IF(AND(AG265&lt;&gt;"",COUNTIFS('Tasks &amp; Gantt'!$A$7:$A$155,AG265,'Tasks &amp; Gantt'!$B$7:$B$155,X265)&lt;&gt;1),"Task not in campaign","")))))))</x:f>
      </x:c>
      <x:c r="AL265" t="str">
        <x:f>IF(OR(W265="",AH265="Cancelled",ISBLANK(Z265),ISBLANK(AA265)),"",COUNTIFS($X$7:$X$405,X265,$Z$7:$Z$405,Z265,$AA$7:$AA$405,"&lt;"&amp;AA265,$AH$7:$AH$405,"&lt;&gt;Cancelled")+COUNTIFS($X$7:$X$405,X265,$Z$7:$Z$405,Z265,$AA$7:$AA$405,AA265,$W$7:$W$405,"&lt;="&amp;W265,$AH$7:$AH$405,"&lt;&gt;Cancelled"))</x:f>
      </x:c>
      <x:c r="AM265" t="n">
        <x:f>IF(OR(W265="",X265&lt;&gt;$R$4),-1,IF(AL265="",-1,Z265*1000+AL265))</x:f>
        <x:v>-1</x:v>
      </x:c>
    </x:row>
    <x:row r="266" ht="24" customHeight="1">
      <x:c r="W266" s="65"/>
      <x:c r="X266" s="65"/>
      <x:c r="Y266" s="65"/>
      <x:c r="Z266" s="69"/>
      <x:c r="AA266" s="70"/>
      <x:c r="AB266" s="70"/>
      <x:c r="AC266" s="65"/>
      <x:c r="AD266" s="65"/>
      <x:c r="AE266" s="65"/>
      <x:c r="AF266" s="65"/>
      <x:c r="AG266" s="65"/>
      <x:c r="AH266" s="65"/>
      <x:c r="AI266" s="72" t="str">
        <x:f>IF(W266="","",'Campaigns &amp; Budget'!$E$7&amp;IF('Campaigns &amp; Budget'!$F$7="","","; "&amp;'Campaigns &amp; Budget'!$F$7))</x:f>
      </x:c>
      <x:c r="AJ266" s="72" t="str">
        <x:f>IF(W266="","",IF(COUNTIFS($W$7:$W$405,W266)&gt;1,"Duplicate activation ID",IF(X266&lt;&gt;'Campaigns &amp; Budget'!$A$7,"Unknown campaign",IF(OR(ISBLANK(Z266),ISBLANK(AA266),ISBLANK(AB266),AD266=""),"Missing date / time / PIC",IF(AB266&lt;=AA266,"End must follow start",IF(OR(Z266&lt;'Campaigns &amp; Budget'!$C$7,Z266&gt;'Campaigns &amp; Budget'!$D$7),"Outside campaign dates",IF(AND(AG266&lt;&gt;"",COUNTIFS('Tasks &amp; Gantt'!$A$7:$A$155,AG266,'Tasks &amp; Gantt'!$B$7:$B$155,X266)&lt;&gt;1),"Task not in campaign","")))))))</x:f>
      </x:c>
      <x:c r="AL266" t="str">
        <x:f>IF(OR(W266="",AH266="Cancelled",ISBLANK(Z266),ISBLANK(AA266)),"",COUNTIFS($X$7:$X$405,X266,$Z$7:$Z$405,Z266,$AA$7:$AA$405,"&lt;"&amp;AA266,$AH$7:$AH$405,"&lt;&gt;Cancelled")+COUNTIFS($X$7:$X$405,X266,$Z$7:$Z$405,Z266,$AA$7:$AA$405,AA266,$W$7:$W$405,"&lt;="&amp;W266,$AH$7:$AH$405,"&lt;&gt;Cancelled"))</x:f>
      </x:c>
      <x:c r="AM266" t="n">
        <x:f>IF(OR(W266="",X266&lt;&gt;$R$4),-1,IF(AL266="",-1,Z266*1000+AL266))</x:f>
        <x:v>-1</x:v>
      </x:c>
    </x:row>
    <x:row r="267" ht="24" customHeight="1">
      <x:c r="W267" s="65"/>
      <x:c r="X267" s="65"/>
      <x:c r="Y267" s="65"/>
      <x:c r="Z267" s="69"/>
      <x:c r="AA267" s="70"/>
      <x:c r="AB267" s="70"/>
      <x:c r="AC267" s="65"/>
      <x:c r="AD267" s="65"/>
      <x:c r="AE267" s="65"/>
      <x:c r="AF267" s="65"/>
      <x:c r="AG267" s="65"/>
      <x:c r="AH267" s="65"/>
      <x:c r="AI267" s="72" t="str">
        <x:f>IF(W267="","",'Campaigns &amp; Budget'!$E$7&amp;IF('Campaigns &amp; Budget'!$F$7="","","; "&amp;'Campaigns &amp; Budget'!$F$7))</x:f>
      </x:c>
      <x:c r="AJ267" s="72" t="str">
        <x:f>IF(W267="","",IF(COUNTIFS($W$7:$W$405,W267)&gt;1,"Duplicate activation ID",IF(X267&lt;&gt;'Campaigns &amp; Budget'!$A$7,"Unknown campaign",IF(OR(ISBLANK(Z267),ISBLANK(AA267),ISBLANK(AB267),AD267=""),"Missing date / time / PIC",IF(AB267&lt;=AA267,"End must follow start",IF(OR(Z267&lt;'Campaigns &amp; Budget'!$C$7,Z267&gt;'Campaigns &amp; Budget'!$D$7),"Outside campaign dates",IF(AND(AG267&lt;&gt;"",COUNTIFS('Tasks &amp; Gantt'!$A$7:$A$155,AG267,'Tasks &amp; Gantt'!$B$7:$B$155,X267)&lt;&gt;1),"Task not in campaign","")))))))</x:f>
      </x:c>
      <x:c r="AL267" t="str">
        <x:f>IF(OR(W267="",AH267="Cancelled",ISBLANK(Z267),ISBLANK(AA267)),"",COUNTIFS($X$7:$X$405,X267,$Z$7:$Z$405,Z267,$AA$7:$AA$405,"&lt;"&amp;AA267,$AH$7:$AH$405,"&lt;&gt;Cancelled")+COUNTIFS($X$7:$X$405,X267,$Z$7:$Z$405,Z267,$AA$7:$AA$405,AA267,$W$7:$W$405,"&lt;="&amp;W267,$AH$7:$AH$405,"&lt;&gt;Cancelled"))</x:f>
      </x:c>
      <x:c r="AM267" t="n">
        <x:f>IF(OR(W267="",X267&lt;&gt;$R$4),-1,IF(AL267="",-1,Z267*1000+AL267))</x:f>
        <x:v>-1</x:v>
      </x:c>
    </x:row>
    <x:row r="268" ht="24" customHeight="1">
      <x:c r="W268" s="65"/>
      <x:c r="X268" s="65"/>
      <x:c r="Y268" s="65"/>
      <x:c r="Z268" s="69"/>
      <x:c r="AA268" s="70"/>
      <x:c r="AB268" s="70"/>
      <x:c r="AC268" s="65"/>
      <x:c r="AD268" s="65"/>
      <x:c r="AE268" s="65"/>
      <x:c r="AF268" s="65"/>
      <x:c r="AG268" s="65"/>
      <x:c r="AH268" s="65"/>
      <x:c r="AI268" s="72" t="str">
        <x:f>IF(W268="","",'Campaigns &amp; Budget'!$E$7&amp;IF('Campaigns &amp; Budget'!$F$7="","","; "&amp;'Campaigns &amp; Budget'!$F$7))</x:f>
      </x:c>
      <x:c r="AJ268" s="72" t="str">
        <x:f>IF(W268="","",IF(COUNTIFS($W$7:$W$405,W268)&gt;1,"Duplicate activation ID",IF(X268&lt;&gt;'Campaigns &amp; Budget'!$A$7,"Unknown campaign",IF(OR(ISBLANK(Z268),ISBLANK(AA268),ISBLANK(AB268),AD268=""),"Missing date / time / PIC",IF(AB268&lt;=AA268,"End must follow start",IF(OR(Z268&lt;'Campaigns &amp; Budget'!$C$7,Z268&gt;'Campaigns &amp; Budget'!$D$7),"Outside campaign dates",IF(AND(AG268&lt;&gt;"",COUNTIFS('Tasks &amp; Gantt'!$A$7:$A$155,AG268,'Tasks &amp; Gantt'!$B$7:$B$155,X268)&lt;&gt;1),"Task not in campaign","")))))))</x:f>
      </x:c>
      <x:c r="AL268" t="str">
        <x:f>IF(OR(W268="",AH268="Cancelled",ISBLANK(Z268),ISBLANK(AA268)),"",COUNTIFS($X$7:$X$405,X268,$Z$7:$Z$405,Z268,$AA$7:$AA$405,"&lt;"&amp;AA268,$AH$7:$AH$405,"&lt;&gt;Cancelled")+COUNTIFS($X$7:$X$405,X268,$Z$7:$Z$405,Z268,$AA$7:$AA$405,AA268,$W$7:$W$405,"&lt;="&amp;W268,$AH$7:$AH$405,"&lt;&gt;Cancelled"))</x:f>
      </x:c>
      <x:c r="AM268" t="n">
        <x:f>IF(OR(W268="",X268&lt;&gt;$R$4),-1,IF(AL268="",-1,Z268*1000+AL268))</x:f>
        <x:v>-1</x:v>
      </x:c>
    </x:row>
    <x:row r="269" ht="24" customHeight="1">
      <x:c r="W269" s="65"/>
      <x:c r="X269" s="65"/>
      <x:c r="Y269" s="65"/>
      <x:c r="Z269" s="69"/>
      <x:c r="AA269" s="70"/>
      <x:c r="AB269" s="70"/>
      <x:c r="AC269" s="65"/>
      <x:c r="AD269" s="65"/>
      <x:c r="AE269" s="65"/>
      <x:c r="AF269" s="65"/>
      <x:c r="AG269" s="65"/>
      <x:c r="AH269" s="65"/>
      <x:c r="AI269" s="72" t="str">
        <x:f>IF(W269="","",'Campaigns &amp; Budget'!$E$7&amp;IF('Campaigns &amp; Budget'!$F$7="","","; "&amp;'Campaigns &amp; Budget'!$F$7))</x:f>
      </x:c>
      <x:c r="AJ269" s="72" t="str">
        <x:f>IF(W269="","",IF(COUNTIFS($W$7:$W$405,W269)&gt;1,"Duplicate activation ID",IF(X269&lt;&gt;'Campaigns &amp; Budget'!$A$7,"Unknown campaign",IF(OR(ISBLANK(Z269),ISBLANK(AA269),ISBLANK(AB269),AD269=""),"Missing date / time / PIC",IF(AB269&lt;=AA269,"End must follow start",IF(OR(Z269&lt;'Campaigns &amp; Budget'!$C$7,Z269&gt;'Campaigns &amp; Budget'!$D$7),"Outside campaign dates",IF(AND(AG269&lt;&gt;"",COUNTIFS('Tasks &amp; Gantt'!$A$7:$A$155,AG269,'Tasks &amp; Gantt'!$B$7:$B$155,X269)&lt;&gt;1),"Task not in campaign","")))))))</x:f>
      </x:c>
      <x:c r="AL269" t="str">
        <x:f>IF(OR(W269="",AH269="Cancelled",ISBLANK(Z269),ISBLANK(AA269)),"",COUNTIFS($X$7:$X$405,X269,$Z$7:$Z$405,Z269,$AA$7:$AA$405,"&lt;"&amp;AA269,$AH$7:$AH$405,"&lt;&gt;Cancelled")+COUNTIFS($X$7:$X$405,X269,$Z$7:$Z$405,Z269,$AA$7:$AA$405,AA269,$W$7:$W$405,"&lt;="&amp;W269,$AH$7:$AH$405,"&lt;&gt;Cancelled"))</x:f>
      </x:c>
      <x:c r="AM269" t="n">
        <x:f>IF(OR(W269="",X269&lt;&gt;$R$4),-1,IF(AL269="",-1,Z269*1000+AL269))</x:f>
        <x:v>-1</x:v>
      </x:c>
    </x:row>
    <x:row r="270" ht="24" customHeight="1">
      <x:c r="W270" s="65"/>
      <x:c r="X270" s="65"/>
      <x:c r="Y270" s="65"/>
      <x:c r="Z270" s="69"/>
      <x:c r="AA270" s="70"/>
      <x:c r="AB270" s="70"/>
      <x:c r="AC270" s="65"/>
      <x:c r="AD270" s="65"/>
      <x:c r="AE270" s="65"/>
      <x:c r="AF270" s="65"/>
      <x:c r="AG270" s="65"/>
      <x:c r="AH270" s="65"/>
      <x:c r="AI270" s="72" t="str">
        <x:f>IF(W270="","",'Campaigns &amp; Budget'!$E$7&amp;IF('Campaigns &amp; Budget'!$F$7="","","; "&amp;'Campaigns &amp; Budget'!$F$7))</x:f>
      </x:c>
      <x:c r="AJ270" s="72" t="str">
        <x:f>IF(W270="","",IF(COUNTIFS($W$7:$W$405,W270)&gt;1,"Duplicate activation ID",IF(X270&lt;&gt;'Campaigns &amp; Budget'!$A$7,"Unknown campaign",IF(OR(ISBLANK(Z270),ISBLANK(AA270),ISBLANK(AB270),AD270=""),"Missing date / time / PIC",IF(AB270&lt;=AA270,"End must follow start",IF(OR(Z270&lt;'Campaigns &amp; Budget'!$C$7,Z270&gt;'Campaigns &amp; Budget'!$D$7),"Outside campaign dates",IF(AND(AG270&lt;&gt;"",COUNTIFS('Tasks &amp; Gantt'!$A$7:$A$155,AG270,'Tasks &amp; Gantt'!$B$7:$B$155,X270)&lt;&gt;1),"Task not in campaign","")))))))</x:f>
      </x:c>
      <x:c r="AL270" t="str">
        <x:f>IF(OR(W270="",AH270="Cancelled",ISBLANK(Z270),ISBLANK(AA270)),"",COUNTIFS($X$7:$X$405,X270,$Z$7:$Z$405,Z270,$AA$7:$AA$405,"&lt;"&amp;AA270,$AH$7:$AH$405,"&lt;&gt;Cancelled")+COUNTIFS($X$7:$X$405,X270,$Z$7:$Z$405,Z270,$AA$7:$AA$405,AA270,$W$7:$W$405,"&lt;="&amp;W270,$AH$7:$AH$405,"&lt;&gt;Cancelled"))</x:f>
      </x:c>
      <x:c r="AM270" t="n">
        <x:f>IF(OR(W270="",X270&lt;&gt;$R$4),-1,IF(AL270="",-1,Z270*1000+AL270))</x:f>
        <x:v>-1</x:v>
      </x:c>
    </x:row>
    <x:row r="271" ht="24" customHeight="1">
      <x:c r="W271" s="65"/>
      <x:c r="X271" s="65"/>
      <x:c r="Y271" s="65"/>
      <x:c r="Z271" s="69"/>
      <x:c r="AA271" s="70"/>
      <x:c r="AB271" s="70"/>
      <x:c r="AC271" s="65"/>
      <x:c r="AD271" s="65"/>
      <x:c r="AE271" s="65"/>
      <x:c r="AF271" s="65"/>
      <x:c r="AG271" s="65"/>
      <x:c r="AH271" s="65"/>
      <x:c r="AI271" s="72" t="str">
        <x:f>IF(W271="","",'Campaigns &amp; Budget'!$E$7&amp;IF('Campaigns &amp; Budget'!$F$7="","","; "&amp;'Campaigns &amp; Budget'!$F$7))</x:f>
      </x:c>
      <x:c r="AJ271" s="72" t="str">
        <x:f>IF(W271="","",IF(COUNTIFS($W$7:$W$405,W271)&gt;1,"Duplicate activation ID",IF(X271&lt;&gt;'Campaigns &amp; Budget'!$A$7,"Unknown campaign",IF(OR(ISBLANK(Z271),ISBLANK(AA271),ISBLANK(AB271),AD271=""),"Missing date / time / PIC",IF(AB271&lt;=AA271,"End must follow start",IF(OR(Z271&lt;'Campaigns &amp; Budget'!$C$7,Z271&gt;'Campaigns &amp; Budget'!$D$7),"Outside campaign dates",IF(AND(AG271&lt;&gt;"",COUNTIFS('Tasks &amp; Gantt'!$A$7:$A$155,AG271,'Tasks &amp; Gantt'!$B$7:$B$155,X271)&lt;&gt;1),"Task not in campaign","")))))))</x:f>
      </x:c>
      <x:c r="AL271" t="str">
        <x:f>IF(OR(W271="",AH271="Cancelled",ISBLANK(Z271),ISBLANK(AA271)),"",COUNTIFS($X$7:$X$405,X271,$Z$7:$Z$405,Z271,$AA$7:$AA$405,"&lt;"&amp;AA271,$AH$7:$AH$405,"&lt;&gt;Cancelled")+COUNTIFS($X$7:$X$405,X271,$Z$7:$Z$405,Z271,$AA$7:$AA$405,AA271,$W$7:$W$405,"&lt;="&amp;W271,$AH$7:$AH$405,"&lt;&gt;Cancelled"))</x:f>
      </x:c>
      <x:c r="AM271" t="n">
        <x:f>IF(OR(W271="",X271&lt;&gt;$R$4),-1,IF(AL271="",-1,Z271*1000+AL271))</x:f>
        <x:v>-1</x:v>
      </x:c>
    </x:row>
    <x:row r="272" ht="24" customHeight="1">
      <x:c r="W272" s="65"/>
      <x:c r="X272" s="65"/>
      <x:c r="Y272" s="65"/>
      <x:c r="Z272" s="69"/>
      <x:c r="AA272" s="70"/>
      <x:c r="AB272" s="70"/>
      <x:c r="AC272" s="65"/>
      <x:c r="AD272" s="65"/>
      <x:c r="AE272" s="65"/>
      <x:c r="AF272" s="65"/>
      <x:c r="AG272" s="65"/>
      <x:c r="AH272" s="65"/>
      <x:c r="AI272" s="72" t="str">
        <x:f>IF(W272="","",'Campaigns &amp; Budget'!$E$7&amp;IF('Campaigns &amp; Budget'!$F$7="","","; "&amp;'Campaigns &amp; Budget'!$F$7))</x:f>
      </x:c>
      <x:c r="AJ272" s="72" t="str">
        <x:f>IF(W272="","",IF(COUNTIFS($W$7:$W$405,W272)&gt;1,"Duplicate activation ID",IF(X272&lt;&gt;'Campaigns &amp; Budget'!$A$7,"Unknown campaign",IF(OR(ISBLANK(Z272),ISBLANK(AA272),ISBLANK(AB272),AD272=""),"Missing date / time / PIC",IF(AB272&lt;=AA272,"End must follow start",IF(OR(Z272&lt;'Campaigns &amp; Budget'!$C$7,Z272&gt;'Campaigns &amp; Budget'!$D$7),"Outside campaign dates",IF(AND(AG272&lt;&gt;"",COUNTIFS('Tasks &amp; Gantt'!$A$7:$A$155,AG272,'Tasks &amp; Gantt'!$B$7:$B$155,X272)&lt;&gt;1),"Task not in campaign","")))))))</x:f>
      </x:c>
      <x:c r="AL272" t="str">
        <x:f>IF(OR(W272="",AH272="Cancelled",ISBLANK(Z272),ISBLANK(AA272)),"",COUNTIFS($X$7:$X$405,X272,$Z$7:$Z$405,Z272,$AA$7:$AA$405,"&lt;"&amp;AA272,$AH$7:$AH$405,"&lt;&gt;Cancelled")+COUNTIFS($X$7:$X$405,X272,$Z$7:$Z$405,Z272,$AA$7:$AA$405,AA272,$W$7:$W$405,"&lt;="&amp;W272,$AH$7:$AH$405,"&lt;&gt;Cancelled"))</x:f>
      </x:c>
      <x:c r="AM272" t="n">
        <x:f>IF(OR(W272="",X272&lt;&gt;$R$4),-1,IF(AL272="",-1,Z272*1000+AL272))</x:f>
        <x:v>-1</x:v>
      </x:c>
    </x:row>
    <x:row r="273" ht="24" customHeight="1">
      <x:c r="W273" s="65"/>
      <x:c r="X273" s="65"/>
      <x:c r="Y273" s="65"/>
      <x:c r="Z273" s="69"/>
      <x:c r="AA273" s="70"/>
      <x:c r="AB273" s="70"/>
      <x:c r="AC273" s="65"/>
      <x:c r="AD273" s="65"/>
      <x:c r="AE273" s="65"/>
      <x:c r="AF273" s="65"/>
      <x:c r="AG273" s="65"/>
      <x:c r="AH273" s="65"/>
      <x:c r="AI273" s="72" t="str">
        <x:f>IF(W273="","",'Campaigns &amp; Budget'!$E$7&amp;IF('Campaigns &amp; Budget'!$F$7="","","; "&amp;'Campaigns &amp; Budget'!$F$7))</x:f>
      </x:c>
      <x:c r="AJ273" s="72" t="str">
        <x:f>IF(W273="","",IF(COUNTIFS($W$7:$W$405,W273)&gt;1,"Duplicate activation ID",IF(X273&lt;&gt;'Campaigns &amp; Budget'!$A$7,"Unknown campaign",IF(OR(ISBLANK(Z273),ISBLANK(AA273),ISBLANK(AB273),AD273=""),"Missing date / time / PIC",IF(AB273&lt;=AA273,"End must follow start",IF(OR(Z273&lt;'Campaigns &amp; Budget'!$C$7,Z273&gt;'Campaigns &amp; Budget'!$D$7),"Outside campaign dates",IF(AND(AG273&lt;&gt;"",COUNTIFS('Tasks &amp; Gantt'!$A$7:$A$155,AG273,'Tasks &amp; Gantt'!$B$7:$B$155,X273)&lt;&gt;1),"Task not in campaign","")))))))</x:f>
      </x:c>
      <x:c r="AL273" t="str">
        <x:f>IF(OR(W273="",AH273="Cancelled",ISBLANK(Z273),ISBLANK(AA273)),"",COUNTIFS($X$7:$X$405,X273,$Z$7:$Z$405,Z273,$AA$7:$AA$405,"&lt;"&amp;AA273,$AH$7:$AH$405,"&lt;&gt;Cancelled")+COUNTIFS($X$7:$X$405,X273,$Z$7:$Z$405,Z273,$AA$7:$AA$405,AA273,$W$7:$W$405,"&lt;="&amp;W273,$AH$7:$AH$405,"&lt;&gt;Cancelled"))</x:f>
      </x:c>
      <x:c r="AM273" t="n">
        <x:f>IF(OR(W273="",X273&lt;&gt;$R$4),-1,IF(AL273="",-1,Z273*1000+AL273))</x:f>
        <x:v>-1</x:v>
      </x:c>
    </x:row>
    <x:row r="274" ht="24" customHeight="1">
      <x:c r="W274" s="65"/>
      <x:c r="X274" s="65"/>
      <x:c r="Y274" s="65"/>
      <x:c r="Z274" s="69"/>
      <x:c r="AA274" s="70"/>
      <x:c r="AB274" s="70"/>
      <x:c r="AC274" s="65"/>
      <x:c r="AD274" s="65"/>
      <x:c r="AE274" s="65"/>
      <x:c r="AF274" s="65"/>
      <x:c r="AG274" s="65"/>
      <x:c r="AH274" s="65"/>
      <x:c r="AI274" s="72" t="str">
        <x:f>IF(W274="","",'Campaigns &amp; Budget'!$E$7&amp;IF('Campaigns &amp; Budget'!$F$7="","","; "&amp;'Campaigns &amp; Budget'!$F$7))</x:f>
      </x:c>
      <x:c r="AJ274" s="72" t="str">
        <x:f>IF(W274="","",IF(COUNTIFS($W$7:$W$405,W274)&gt;1,"Duplicate activation ID",IF(X274&lt;&gt;'Campaigns &amp; Budget'!$A$7,"Unknown campaign",IF(OR(ISBLANK(Z274),ISBLANK(AA274),ISBLANK(AB274),AD274=""),"Missing date / time / PIC",IF(AB274&lt;=AA274,"End must follow start",IF(OR(Z274&lt;'Campaigns &amp; Budget'!$C$7,Z274&gt;'Campaigns &amp; Budget'!$D$7),"Outside campaign dates",IF(AND(AG274&lt;&gt;"",COUNTIFS('Tasks &amp; Gantt'!$A$7:$A$155,AG274,'Tasks &amp; Gantt'!$B$7:$B$155,X274)&lt;&gt;1),"Task not in campaign","")))))))</x:f>
      </x:c>
      <x:c r="AL274" t="str">
        <x:f>IF(OR(W274="",AH274="Cancelled",ISBLANK(Z274),ISBLANK(AA274)),"",COUNTIFS($X$7:$X$405,X274,$Z$7:$Z$405,Z274,$AA$7:$AA$405,"&lt;"&amp;AA274,$AH$7:$AH$405,"&lt;&gt;Cancelled")+COUNTIFS($X$7:$X$405,X274,$Z$7:$Z$405,Z274,$AA$7:$AA$405,AA274,$W$7:$W$405,"&lt;="&amp;W274,$AH$7:$AH$405,"&lt;&gt;Cancelled"))</x:f>
      </x:c>
      <x:c r="AM274" t="n">
        <x:f>IF(OR(W274="",X274&lt;&gt;$R$4),-1,IF(AL274="",-1,Z274*1000+AL274))</x:f>
        <x:v>-1</x:v>
      </x:c>
    </x:row>
    <x:row r="275" ht="24" customHeight="1">
      <x:c r="W275" s="65"/>
      <x:c r="X275" s="65"/>
      <x:c r="Y275" s="65"/>
      <x:c r="Z275" s="69"/>
      <x:c r="AA275" s="70"/>
      <x:c r="AB275" s="70"/>
      <x:c r="AC275" s="65"/>
      <x:c r="AD275" s="65"/>
      <x:c r="AE275" s="65"/>
      <x:c r="AF275" s="65"/>
      <x:c r="AG275" s="65"/>
      <x:c r="AH275" s="65"/>
      <x:c r="AI275" s="72" t="str">
        <x:f>IF(W275="","",'Campaigns &amp; Budget'!$E$7&amp;IF('Campaigns &amp; Budget'!$F$7="","","; "&amp;'Campaigns &amp; Budget'!$F$7))</x:f>
      </x:c>
      <x:c r="AJ275" s="72" t="str">
        <x:f>IF(W275="","",IF(COUNTIFS($W$7:$W$405,W275)&gt;1,"Duplicate activation ID",IF(X275&lt;&gt;'Campaigns &amp; Budget'!$A$7,"Unknown campaign",IF(OR(ISBLANK(Z275),ISBLANK(AA275),ISBLANK(AB275),AD275=""),"Missing date / time / PIC",IF(AB275&lt;=AA275,"End must follow start",IF(OR(Z275&lt;'Campaigns &amp; Budget'!$C$7,Z275&gt;'Campaigns &amp; Budget'!$D$7),"Outside campaign dates",IF(AND(AG275&lt;&gt;"",COUNTIFS('Tasks &amp; Gantt'!$A$7:$A$155,AG275,'Tasks &amp; Gantt'!$B$7:$B$155,X275)&lt;&gt;1),"Task not in campaign","")))))))</x:f>
      </x:c>
      <x:c r="AL275" t="str">
        <x:f>IF(OR(W275="",AH275="Cancelled",ISBLANK(Z275),ISBLANK(AA275)),"",COUNTIFS($X$7:$X$405,X275,$Z$7:$Z$405,Z275,$AA$7:$AA$405,"&lt;"&amp;AA275,$AH$7:$AH$405,"&lt;&gt;Cancelled")+COUNTIFS($X$7:$X$405,X275,$Z$7:$Z$405,Z275,$AA$7:$AA$405,AA275,$W$7:$W$405,"&lt;="&amp;W275,$AH$7:$AH$405,"&lt;&gt;Cancelled"))</x:f>
      </x:c>
      <x:c r="AM275" t="n">
        <x:f>IF(OR(W275="",X275&lt;&gt;$R$4),-1,IF(AL275="",-1,Z275*1000+AL275))</x:f>
        <x:v>-1</x:v>
      </x:c>
    </x:row>
    <x:row r="276" ht="24" customHeight="1">
      <x:c r="W276" s="65"/>
      <x:c r="X276" s="65"/>
      <x:c r="Y276" s="65"/>
      <x:c r="Z276" s="69"/>
      <x:c r="AA276" s="70"/>
      <x:c r="AB276" s="70"/>
      <x:c r="AC276" s="65"/>
      <x:c r="AD276" s="65"/>
      <x:c r="AE276" s="65"/>
      <x:c r="AF276" s="65"/>
      <x:c r="AG276" s="65"/>
      <x:c r="AH276" s="65"/>
      <x:c r="AI276" s="72" t="str">
        <x:f>IF(W276="","",'Campaigns &amp; Budget'!$E$7&amp;IF('Campaigns &amp; Budget'!$F$7="","","; "&amp;'Campaigns &amp; Budget'!$F$7))</x:f>
      </x:c>
      <x:c r="AJ276" s="72" t="str">
        <x:f>IF(W276="","",IF(COUNTIFS($W$7:$W$405,W276)&gt;1,"Duplicate activation ID",IF(X276&lt;&gt;'Campaigns &amp; Budget'!$A$7,"Unknown campaign",IF(OR(ISBLANK(Z276),ISBLANK(AA276),ISBLANK(AB276),AD276=""),"Missing date / time / PIC",IF(AB276&lt;=AA276,"End must follow start",IF(OR(Z276&lt;'Campaigns &amp; Budget'!$C$7,Z276&gt;'Campaigns &amp; Budget'!$D$7),"Outside campaign dates",IF(AND(AG276&lt;&gt;"",COUNTIFS('Tasks &amp; Gantt'!$A$7:$A$155,AG276,'Tasks &amp; Gantt'!$B$7:$B$155,X276)&lt;&gt;1),"Task not in campaign","")))))))</x:f>
      </x:c>
      <x:c r="AL276" t="str">
        <x:f>IF(OR(W276="",AH276="Cancelled",ISBLANK(Z276),ISBLANK(AA276)),"",COUNTIFS($X$7:$X$405,X276,$Z$7:$Z$405,Z276,$AA$7:$AA$405,"&lt;"&amp;AA276,$AH$7:$AH$405,"&lt;&gt;Cancelled")+COUNTIFS($X$7:$X$405,X276,$Z$7:$Z$405,Z276,$AA$7:$AA$405,AA276,$W$7:$W$405,"&lt;="&amp;W276,$AH$7:$AH$405,"&lt;&gt;Cancelled"))</x:f>
      </x:c>
      <x:c r="AM276" t="n">
        <x:f>IF(OR(W276="",X276&lt;&gt;$R$4),-1,IF(AL276="",-1,Z276*1000+AL276))</x:f>
        <x:v>-1</x:v>
      </x:c>
    </x:row>
    <x:row r="277" ht="24" customHeight="1">
      <x:c r="W277" s="65"/>
      <x:c r="X277" s="65"/>
      <x:c r="Y277" s="65"/>
      <x:c r="Z277" s="69"/>
      <x:c r="AA277" s="70"/>
      <x:c r="AB277" s="70"/>
      <x:c r="AC277" s="65"/>
      <x:c r="AD277" s="65"/>
      <x:c r="AE277" s="65"/>
      <x:c r="AF277" s="65"/>
      <x:c r="AG277" s="65"/>
      <x:c r="AH277" s="65"/>
      <x:c r="AI277" s="72" t="str">
        <x:f>IF(W277="","",'Campaigns &amp; Budget'!$E$7&amp;IF('Campaigns &amp; Budget'!$F$7="","","; "&amp;'Campaigns &amp; Budget'!$F$7))</x:f>
      </x:c>
      <x:c r="AJ277" s="72" t="str">
        <x:f>IF(W277="","",IF(COUNTIFS($W$7:$W$405,W277)&gt;1,"Duplicate activation ID",IF(X277&lt;&gt;'Campaigns &amp; Budget'!$A$7,"Unknown campaign",IF(OR(ISBLANK(Z277),ISBLANK(AA277),ISBLANK(AB277),AD277=""),"Missing date / time / PIC",IF(AB277&lt;=AA277,"End must follow start",IF(OR(Z277&lt;'Campaigns &amp; Budget'!$C$7,Z277&gt;'Campaigns &amp; Budget'!$D$7),"Outside campaign dates",IF(AND(AG277&lt;&gt;"",COUNTIFS('Tasks &amp; Gantt'!$A$7:$A$155,AG277,'Tasks &amp; Gantt'!$B$7:$B$155,X277)&lt;&gt;1),"Task not in campaign","")))))))</x:f>
      </x:c>
      <x:c r="AL277" t="str">
        <x:f>IF(OR(W277="",AH277="Cancelled",ISBLANK(Z277),ISBLANK(AA277)),"",COUNTIFS($X$7:$X$405,X277,$Z$7:$Z$405,Z277,$AA$7:$AA$405,"&lt;"&amp;AA277,$AH$7:$AH$405,"&lt;&gt;Cancelled")+COUNTIFS($X$7:$X$405,X277,$Z$7:$Z$405,Z277,$AA$7:$AA$405,AA277,$W$7:$W$405,"&lt;="&amp;W277,$AH$7:$AH$405,"&lt;&gt;Cancelled"))</x:f>
      </x:c>
      <x:c r="AM277" t="n">
        <x:f>IF(OR(W277="",X277&lt;&gt;$R$4),-1,IF(AL277="",-1,Z277*1000+AL277))</x:f>
        <x:v>-1</x:v>
      </x:c>
    </x:row>
    <x:row r="278" ht="24" customHeight="1">
      <x:c r="W278" s="65"/>
      <x:c r="X278" s="65"/>
      <x:c r="Y278" s="65"/>
      <x:c r="Z278" s="69"/>
      <x:c r="AA278" s="70"/>
      <x:c r="AB278" s="70"/>
      <x:c r="AC278" s="65"/>
      <x:c r="AD278" s="65"/>
      <x:c r="AE278" s="65"/>
      <x:c r="AF278" s="65"/>
      <x:c r="AG278" s="65"/>
      <x:c r="AH278" s="65"/>
      <x:c r="AI278" s="72" t="str">
        <x:f>IF(W278="","",'Campaigns &amp; Budget'!$E$7&amp;IF('Campaigns &amp; Budget'!$F$7="","","; "&amp;'Campaigns &amp; Budget'!$F$7))</x:f>
      </x:c>
      <x:c r="AJ278" s="72" t="str">
        <x:f>IF(W278="","",IF(COUNTIFS($W$7:$W$405,W278)&gt;1,"Duplicate activation ID",IF(X278&lt;&gt;'Campaigns &amp; Budget'!$A$7,"Unknown campaign",IF(OR(ISBLANK(Z278),ISBLANK(AA278),ISBLANK(AB278),AD278=""),"Missing date / time / PIC",IF(AB278&lt;=AA278,"End must follow start",IF(OR(Z278&lt;'Campaigns &amp; Budget'!$C$7,Z278&gt;'Campaigns &amp; Budget'!$D$7),"Outside campaign dates",IF(AND(AG278&lt;&gt;"",COUNTIFS('Tasks &amp; Gantt'!$A$7:$A$155,AG278,'Tasks &amp; Gantt'!$B$7:$B$155,X278)&lt;&gt;1),"Task not in campaign","")))))))</x:f>
      </x:c>
      <x:c r="AL278" t="str">
        <x:f>IF(OR(W278="",AH278="Cancelled",ISBLANK(Z278),ISBLANK(AA278)),"",COUNTIFS($X$7:$X$405,X278,$Z$7:$Z$405,Z278,$AA$7:$AA$405,"&lt;"&amp;AA278,$AH$7:$AH$405,"&lt;&gt;Cancelled")+COUNTIFS($X$7:$X$405,X278,$Z$7:$Z$405,Z278,$AA$7:$AA$405,AA278,$W$7:$W$405,"&lt;="&amp;W278,$AH$7:$AH$405,"&lt;&gt;Cancelled"))</x:f>
      </x:c>
      <x:c r="AM278" t="n">
        <x:f>IF(OR(W278="",X278&lt;&gt;$R$4),-1,IF(AL278="",-1,Z278*1000+AL278))</x:f>
        <x:v>-1</x:v>
      </x:c>
    </x:row>
    <x:row r="279" ht="24" customHeight="1">
      <x:c r="W279" s="65"/>
      <x:c r="X279" s="65"/>
      <x:c r="Y279" s="65"/>
      <x:c r="Z279" s="69"/>
      <x:c r="AA279" s="70"/>
      <x:c r="AB279" s="70"/>
      <x:c r="AC279" s="65"/>
      <x:c r="AD279" s="65"/>
      <x:c r="AE279" s="65"/>
      <x:c r="AF279" s="65"/>
      <x:c r="AG279" s="65"/>
      <x:c r="AH279" s="65"/>
      <x:c r="AI279" s="72" t="str">
        <x:f>IF(W279="","",'Campaigns &amp; Budget'!$E$7&amp;IF('Campaigns &amp; Budget'!$F$7="","","; "&amp;'Campaigns &amp; Budget'!$F$7))</x:f>
      </x:c>
      <x:c r="AJ279" s="72" t="str">
        <x:f>IF(W279="","",IF(COUNTIFS($W$7:$W$405,W279)&gt;1,"Duplicate activation ID",IF(X279&lt;&gt;'Campaigns &amp; Budget'!$A$7,"Unknown campaign",IF(OR(ISBLANK(Z279),ISBLANK(AA279),ISBLANK(AB279),AD279=""),"Missing date / time / PIC",IF(AB279&lt;=AA279,"End must follow start",IF(OR(Z279&lt;'Campaigns &amp; Budget'!$C$7,Z279&gt;'Campaigns &amp; Budget'!$D$7),"Outside campaign dates",IF(AND(AG279&lt;&gt;"",COUNTIFS('Tasks &amp; Gantt'!$A$7:$A$155,AG279,'Tasks &amp; Gantt'!$B$7:$B$155,X279)&lt;&gt;1),"Task not in campaign","")))))))</x:f>
      </x:c>
      <x:c r="AL279" t="str">
        <x:f>IF(OR(W279="",AH279="Cancelled",ISBLANK(Z279),ISBLANK(AA279)),"",COUNTIFS($X$7:$X$405,X279,$Z$7:$Z$405,Z279,$AA$7:$AA$405,"&lt;"&amp;AA279,$AH$7:$AH$405,"&lt;&gt;Cancelled")+COUNTIFS($X$7:$X$405,X279,$Z$7:$Z$405,Z279,$AA$7:$AA$405,AA279,$W$7:$W$405,"&lt;="&amp;W279,$AH$7:$AH$405,"&lt;&gt;Cancelled"))</x:f>
      </x:c>
      <x:c r="AM279" t="n">
        <x:f>IF(OR(W279="",X279&lt;&gt;$R$4),-1,IF(AL279="",-1,Z279*1000+AL279))</x:f>
        <x:v>-1</x:v>
      </x:c>
    </x:row>
    <x:row r="280" ht="24" customHeight="1">
      <x:c r="W280" s="65"/>
      <x:c r="X280" s="65"/>
      <x:c r="Y280" s="65"/>
      <x:c r="Z280" s="69"/>
      <x:c r="AA280" s="70"/>
      <x:c r="AB280" s="70"/>
      <x:c r="AC280" s="65"/>
      <x:c r="AD280" s="65"/>
      <x:c r="AE280" s="65"/>
      <x:c r="AF280" s="65"/>
      <x:c r="AG280" s="65"/>
      <x:c r="AH280" s="65"/>
      <x:c r="AI280" s="72" t="str">
        <x:f>IF(W280="","",'Campaigns &amp; Budget'!$E$7&amp;IF('Campaigns &amp; Budget'!$F$7="","","; "&amp;'Campaigns &amp; Budget'!$F$7))</x:f>
      </x:c>
      <x:c r="AJ280" s="72" t="str">
        <x:f>IF(W280="","",IF(COUNTIFS($W$7:$W$405,W280)&gt;1,"Duplicate activation ID",IF(X280&lt;&gt;'Campaigns &amp; Budget'!$A$7,"Unknown campaign",IF(OR(ISBLANK(Z280),ISBLANK(AA280),ISBLANK(AB280),AD280=""),"Missing date / time / PIC",IF(AB280&lt;=AA280,"End must follow start",IF(OR(Z280&lt;'Campaigns &amp; Budget'!$C$7,Z280&gt;'Campaigns &amp; Budget'!$D$7),"Outside campaign dates",IF(AND(AG280&lt;&gt;"",COUNTIFS('Tasks &amp; Gantt'!$A$7:$A$155,AG280,'Tasks &amp; Gantt'!$B$7:$B$155,X280)&lt;&gt;1),"Task not in campaign","")))))))</x:f>
      </x:c>
      <x:c r="AL280" t="str">
        <x:f>IF(OR(W280="",AH280="Cancelled",ISBLANK(Z280),ISBLANK(AA280)),"",COUNTIFS($X$7:$X$405,X280,$Z$7:$Z$405,Z280,$AA$7:$AA$405,"&lt;"&amp;AA280,$AH$7:$AH$405,"&lt;&gt;Cancelled")+COUNTIFS($X$7:$X$405,X280,$Z$7:$Z$405,Z280,$AA$7:$AA$405,AA280,$W$7:$W$405,"&lt;="&amp;W280,$AH$7:$AH$405,"&lt;&gt;Cancelled"))</x:f>
      </x:c>
      <x:c r="AM280" t="n">
        <x:f>IF(OR(W280="",X280&lt;&gt;$R$4),-1,IF(AL280="",-1,Z280*1000+AL280))</x:f>
        <x:v>-1</x:v>
      </x:c>
    </x:row>
    <x:row r="281" ht="24" customHeight="1">
      <x:c r="W281" s="65"/>
      <x:c r="X281" s="65"/>
      <x:c r="Y281" s="65"/>
      <x:c r="Z281" s="69"/>
      <x:c r="AA281" s="70"/>
      <x:c r="AB281" s="70"/>
      <x:c r="AC281" s="65"/>
      <x:c r="AD281" s="65"/>
      <x:c r="AE281" s="65"/>
      <x:c r="AF281" s="65"/>
      <x:c r="AG281" s="65"/>
      <x:c r="AH281" s="65"/>
      <x:c r="AI281" s="72" t="str">
        <x:f>IF(W281="","",'Campaigns &amp; Budget'!$E$7&amp;IF('Campaigns &amp; Budget'!$F$7="","","; "&amp;'Campaigns &amp; Budget'!$F$7))</x:f>
      </x:c>
      <x:c r="AJ281" s="72" t="str">
        <x:f>IF(W281="","",IF(COUNTIFS($W$7:$W$405,W281)&gt;1,"Duplicate activation ID",IF(X281&lt;&gt;'Campaigns &amp; Budget'!$A$7,"Unknown campaign",IF(OR(ISBLANK(Z281),ISBLANK(AA281),ISBLANK(AB281),AD281=""),"Missing date / time / PIC",IF(AB281&lt;=AA281,"End must follow start",IF(OR(Z281&lt;'Campaigns &amp; Budget'!$C$7,Z281&gt;'Campaigns &amp; Budget'!$D$7),"Outside campaign dates",IF(AND(AG281&lt;&gt;"",COUNTIFS('Tasks &amp; Gantt'!$A$7:$A$155,AG281,'Tasks &amp; Gantt'!$B$7:$B$155,X281)&lt;&gt;1),"Task not in campaign","")))))))</x:f>
      </x:c>
      <x:c r="AL281" t="str">
        <x:f>IF(OR(W281="",AH281="Cancelled",ISBLANK(Z281),ISBLANK(AA281)),"",COUNTIFS($X$7:$X$405,X281,$Z$7:$Z$405,Z281,$AA$7:$AA$405,"&lt;"&amp;AA281,$AH$7:$AH$405,"&lt;&gt;Cancelled")+COUNTIFS($X$7:$X$405,X281,$Z$7:$Z$405,Z281,$AA$7:$AA$405,AA281,$W$7:$W$405,"&lt;="&amp;W281,$AH$7:$AH$405,"&lt;&gt;Cancelled"))</x:f>
      </x:c>
      <x:c r="AM281" t="n">
        <x:f>IF(OR(W281="",X281&lt;&gt;$R$4),-1,IF(AL281="",-1,Z281*1000+AL281))</x:f>
        <x:v>-1</x:v>
      </x:c>
    </x:row>
    <x:row r="282" ht="24" customHeight="1">
      <x:c r="W282" s="65"/>
      <x:c r="X282" s="65"/>
      <x:c r="Y282" s="65"/>
      <x:c r="Z282" s="69"/>
      <x:c r="AA282" s="70"/>
      <x:c r="AB282" s="70"/>
      <x:c r="AC282" s="65"/>
      <x:c r="AD282" s="65"/>
      <x:c r="AE282" s="65"/>
      <x:c r="AF282" s="65"/>
      <x:c r="AG282" s="65"/>
      <x:c r="AH282" s="65"/>
      <x:c r="AI282" s="72" t="str">
        <x:f>IF(W282="","",'Campaigns &amp; Budget'!$E$7&amp;IF('Campaigns &amp; Budget'!$F$7="","","; "&amp;'Campaigns &amp; Budget'!$F$7))</x:f>
      </x:c>
      <x:c r="AJ282" s="72" t="str">
        <x:f>IF(W282="","",IF(COUNTIFS($W$7:$W$405,W282)&gt;1,"Duplicate activation ID",IF(X282&lt;&gt;'Campaigns &amp; Budget'!$A$7,"Unknown campaign",IF(OR(ISBLANK(Z282),ISBLANK(AA282),ISBLANK(AB282),AD282=""),"Missing date / time / PIC",IF(AB282&lt;=AA282,"End must follow start",IF(OR(Z282&lt;'Campaigns &amp; Budget'!$C$7,Z282&gt;'Campaigns &amp; Budget'!$D$7),"Outside campaign dates",IF(AND(AG282&lt;&gt;"",COUNTIFS('Tasks &amp; Gantt'!$A$7:$A$155,AG282,'Tasks &amp; Gantt'!$B$7:$B$155,X282)&lt;&gt;1),"Task not in campaign","")))))))</x:f>
      </x:c>
      <x:c r="AL282" t="str">
        <x:f>IF(OR(W282="",AH282="Cancelled",ISBLANK(Z282),ISBLANK(AA282)),"",COUNTIFS($X$7:$X$405,X282,$Z$7:$Z$405,Z282,$AA$7:$AA$405,"&lt;"&amp;AA282,$AH$7:$AH$405,"&lt;&gt;Cancelled")+COUNTIFS($X$7:$X$405,X282,$Z$7:$Z$405,Z282,$AA$7:$AA$405,AA282,$W$7:$W$405,"&lt;="&amp;W282,$AH$7:$AH$405,"&lt;&gt;Cancelled"))</x:f>
      </x:c>
      <x:c r="AM282" t="n">
        <x:f>IF(OR(W282="",X282&lt;&gt;$R$4),-1,IF(AL282="",-1,Z282*1000+AL282))</x:f>
        <x:v>-1</x:v>
      </x:c>
    </x:row>
    <x:row r="283" ht="24" customHeight="1">
      <x:c r="W283" s="65"/>
      <x:c r="X283" s="65"/>
      <x:c r="Y283" s="65"/>
      <x:c r="Z283" s="69"/>
      <x:c r="AA283" s="70"/>
      <x:c r="AB283" s="70"/>
      <x:c r="AC283" s="65"/>
      <x:c r="AD283" s="65"/>
      <x:c r="AE283" s="65"/>
      <x:c r="AF283" s="65"/>
      <x:c r="AG283" s="65"/>
      <x:c r="AH283" s="65"/>
      <x:c r="AI283" s="72" t="str">
        <x:f>IF(W283="","",'Campaigns &amp; Budget'!$E$7&amp;IF('Campaigns &amp; Budget'!$F$7="","","; "&amp;'Campaigns &amp; Budget'!$F$7))</x:f>
      </x:c>
      <x:c r="AJ283" s="72" t="str">
        <x:f>IF(W283="","",IF(COUNTIFS($W$7:$W$405,W283)&gt;1,"Duplicate activation ID",IF(X283&lt;&gt;'Campaigns &amp; Budget'!$A$7,"Unknown campaign",IF(OR(ISBLANK(Z283),ISBLANK(AA283),ISBLANK(AB283),AD283=""),"Missing date / time / PIC",IF(AB283&lt;=AA283,"End must follow start",IF(OR(Z283&lt;'Campaigns &amp; Budget'!$C$7,Z283&gt;'Campaigns &amp; Budget'!$D$7),"Outside campaign dates",IF(AND(AG283&lt;&gt;"",COUNTIFS('Tasks &amp; Gantt'!$A$7:$A$155,AG283,'Tasks &amp; Gantt'!$B$7:$B$155,X283)&lt;&gt;1),"Task not in campaign","")))))))</x:f>
      </x:c>
      <x:c r="AL283" t="str">
        <x:f>IF(OR(W283="",AH283="Cancelled",ISBLANK(Z283),ISBLANK(AA283)),"",COUNTIFS($X$7:$X$405,X283,$Z$7:$Z$405,Z283,$AA$7:$AA$405,"&lt;"&amp;AA283,$AH$7:$AH$405,"&lt;&gt;Cancelled")+COUNTIFS($X$7:$X$405,X283,$Z$7:$Z$405,Z283,$AA$7:$AA$405,AA283,$W$7:$W$405,"&lt;="&amp;W283,$AH$7:$AH$405,"&lt;&gt;Cancelled"))</x:f>
      </x:c>
      <x:c r="AM283" t="n">
        <x:f>IF(OR(W283="",X283&lt;&gt;$R$4),-1,IF(AL283="",-1,Z283*1000+AL283))</x:f>
        <x:v>-1</x:v>
      </x:c>
    </x:row>
    <x:row r="284" ht="24" customHeight="1">
      <x:c r="W284" s="65"/>
      <x:c r="X284" s="65"/>
      <x:c r="Y284" s="65"/>
      <x:c r="Z284" s="69"/>
      <x:c r="AA284" s="70"/>
      <x:c r="AB284" s="70"/>
      <x:c r="AC284" s="65"/>
      <x:c r="AD284" s="65"/>
      <x:c r="AE284" s="65"/>
      <x:c r="AF284" s="65"/>
      <x:c r="AG284" s="65"/>
      <x:c r="AH284" s="65"/>
      <x:c r="AI284" s="72" t="str">
        <x:f>IF(W284="","",'Campaigns &amp; Budget'!$E$7&amp;IF('Campaigns &amp; Budget'!$F$7="","","; "&amp;'Campaigns &amp; Budget'!$F$7))</x:f>
      </x:c>
      <x:c r="AJ284" s="72" t="str">
        <x:f>IF(W284="","",IF(COUNTIFS($W$7:$W$405,W284)&gt;1,"Duplicate activation ID",IF(X284&lt;&gt;'Campaigns &amp; Budget'!$A$7,"Unknown campaign",IF(OR(ISBLANK(Z284),ISBLANK(AA284),ISBLANK(AB284),AD284=""),"Missing date / time / PIC",IF(AB284&lt;=AA284,"End must follow start",IF(OR(Z284&lt;'Campaigns &amp; Budget'!$C$7,Z284&gt;'Campaigns &amp; Budget'!$D$7),"Outside campaign dates",IF(AND(AG284&lt;&gt;"",COUNTIFS('Tasks &amp; Gantt'!$A$7:$A$155,AG284,'Tasks &amp; Gantt'!$B$7:$B$155,X284)&lt;&gt;1),"Task not in campaign","")))))))</x:f>
      </x:c>
      <x:c r="AL284" t="str">
        <x:f>IF(OR(W284="",AH284="Cancelled",ISBLANK(Z284),ISBLANK(AA284)),"",COUNTIFS($X$7:$X$405,X284,$Z$7:$Z$405,Z284,$AA$7:$AA$405,"&lt;"&amp;AA284,$AH$7:$AH$405,"&lt;&gt;Cancelled")+COUNTIFS($X$7:$X$405,X284,$Z$7:$Z$405,Z284,$AA$7:$AA$405,AA284,$W$7:$W$405,"&lt;="&amp;W284,$AH$7:$AH$405,"&lt;&gt;Cancelled"))</x:f>
      </x:c>
      <x:c r="AM284" t="n">
        <x:f>IF(OR(W284="",X284&lt;&gt;$R$4),-1,IF(AL284="",-1,Z284*1000+AL284))</x:f>
        <x:v>-1</x:v>
      </x:c>
    </x:row>
    <x:row r="285" ht="24" customHeight="1">
      <x:c r="W285" s="65"/>
      <x:c r="X285" s="65"/>
      <x:c r="Y285" s="65"/>
      <x:c r="Z285" s="69"/>
      <x:c r="AA285" s="70"/>
      <x:c r="AB285" s="70"/>
      <x:c r="AC285" s="65"/>
      <x:c r="AD285" s="65"/>
      <x:c r="AE285" s="65"/>
      <x:c r="AF285" s="65"/>
      <x:c r="AG285" s="65"/>
      <x:c r="AH285" s="65"/>
      <x:c r="AI285" s="72" t="str">
        <x:f>IF(W285="","",'Campaigns &amp; Budget'!$E$7&amp;IF('Campaigns &amp; Budget'!$F$7="","","; "&amp;'Campaigns &amp; Budget'!$F$7))</x:f>
      </x:c>
      <x:c r="AJ285" s="72" t="str">
        <x:f>IF(W285="","",IF(COUNTIFS($W$7:$W$405,W285)&gt;1,"Duplicate activation ID",IF(X285&lt;&gt;'Campaigns &amp; Budget'!$A$7,"Unknown campaign",IF(OR(ISBLANK(Z285),ISBLANK(AA285),ISBLANK(AB285),AD285=""),"Missing date / time / PIC",IF(AB285&lt;=AA285,"End must follow start",IF(OR(Z285&lt;'Campaigns &amp; Budget'!$C$7,Z285&gt;'Campaigns &amp; Budget'!$D$7),"Outside campaign dates",IF(AND(AG285&lt;&gt;"",COUNTIFS('Tasks &amp; Gantt'!$A$7:$A$155,AG285,'Tasks &amp; Gantt'!$B$7:$B$155,X285)&lt;&gt;1),"Task not in campaign","")))))))</x:f>
      </x:c>
      <x:c r="AL285" t="str">
        <x:f>IF(OR(W285="",AH285="Cancelled",ISBLANK(Z285),ISBLANK(AA285)),"",COUNTIFS($X$7:$X$405,X285,$Z$7:$Z$405,Z285,$AA$7:$AA$405,"&lt;"&amp;AA285,$AH$7:$AH$405,"&lt;&gt;Cancelled")+COUNTIFS($X$7:$X$405,X285,$Z$7:$Z$405,Z285,$AA$7:$AA$405,AA285,$W$7:$W$405,"&lt;="&amp;W285,$AH$7:$AH$405,"&lt;&gt;Cancelled"))</x:f>
      </x:c>
      <x:c r="AM285" t="n">
        <x:f>IF(OR(W285="",X285&lt;&gt;$R$4),-1,IF(AL285="",-1,Z285*1000+AL285))</x:f>
        <x:v>-1</x:v>
      </x:c>
    </x:row>
    <x:row r="286" ht="24" customHeight="1">
      <x:c r="W286" s="65"/>
      <x:c r="X286" s="65"/>
      <x:c r="Y286" s="65"/>
      <x:c r="Z286" s="69"/>
      <x:c r="AA286" s="70"/>
      <x:c r="AB286" s="70"/>
      <x:c r="AC286" s="65"/>
      <x:c r="AD286" s="65"/>
      <x:c r="AE286" s="65"/>
      <x:c r="AF286" s="65"/>
      <x:c r="AG286" s="65"/>
      <x:c r="AH286" s="65"/>
      <x:c r="AI286" s="72" t="str">
        <x:f>IF(W286="","",'Campaigns &amp; Budget'!$E$7&amp;IF('Campaigns &amp; Budget'!$F$7="","","; "&amp;'Campaigns &amp; Budget'!$F$7))</x:f>
      </x:c>
      <x:c r="AJ286" s="72" t="str">
        <x:f>IF(W286="","",IF(COUNTIFS($W$7:$W$405,W286)&gt;1,"Duplicate activation ID",IF(X286&lt;&gt;'Campaigns &amp; Budget'!$A$7,"Unknown campaign",IF(OR(ISBLANK(Z286),ISBLANK(AA286),ISBLANK(AB286),AD286=""),"Missing date / time / PIC",IF(AB286&lt;=AA286,"End must follow start",IF(OR(Z286&lt;'Campaigns &amp; Budget'!$C$7,Z286&gt;'Campaigns &amp; Budget'!$D$7),"Outside campaign dates",IF(AND(AG286&lt;&gt;"",COUNTIFS('Tasks &amp; Gantt'!$A$7:$A$155,AG286,'Tasks &amp; Gantt'!$B$7:$B$155,X286)&lt;&gt;1),"Task not in campaign","")))))))</x:f>
      </x:c>
      <x:c r="AL286" t="str">
        <x:f>IF(OR(W286="",AH286="Cancelled",ISBLANK(Z286),ISBLANK(AA286)),"",COUNTIFS($X$7:$X$405,X286,$Z$7:$Z$405,Z286,$AA$7:$AA$405,"&lt;"&amp;AA286,$AH$7:$AH$405,"&lt;&gt;Cancelled")+COUNTIFS($X$7:$X$405,X286,$Z$7:$Z$405,Z286,$AA$7:$AA$405,AA286,$W$7:$W$405,"&lt;="&amp;W286,$AH$7:$AH$405,"&lt;&gt;Cancelled"))</x:f>
      </x:c>
      <x:c r="AM286" t="n">
        <x:f>IF(OR(W286="",X286&lt;&gt;$R$4),-1,IF(AL286="",-1,Z286*1000+AL286))</x:f>
        <x:v>-1</x:v>
      </x:c>
    </x:row>
    <x:row r="287" ht="24" customHeight="1">
      <x:c r="W287" s="65"/>
      <x:c r="X287" s="65"/>
      <x:c r="Y287" s="65"/>
      <x:c r="Z287" s="69"/>
      <x:c r="AA287" s="70"/>
      <x:c r="AB287" s="70"/>
      <x:c r="AC287" s="65"/>
      <x:c r="AD287" s="65"/>
      <x:c r="AE287" s="65"/>
      <x:c r="AF287" s="65"/>
      <x:c r="AG287" s="65"/>
      <x:c r="AH287" s="65"/>
      <x:c r="AI287" s="72" t="str">
        <x:f>IF(W287="","",'Campaigns &amp; Budget'!$E$7&amp;IF('Campaigns &amp; Budget'!$F$7="","","; "&amp;'Campaigns &amp; Budget'!$F$7))</x:f>
      </x:c>
      <x:c r="AJ287" s="72" t="str">
        <x:f>IF(W287="","",IF(COUNTIFS($W$7:$W$405,W287)&gt;1,"Duplicate activation ID",IF(X287&lt;&gt;'Campaigns &amp; Budget'!$A$7,"Unknown campaign",IF(OR(ISBLANK(Z287),ISBLANK(AA287),ISBLANK(AB287),AD287=""),"Missing date / time / PIC",IF(AB287&lt;=AA287,"End must follow start",IF(OR(Z287&lt;'Campaigns &amp; Budget'!$C$7,Z287&gt;'Campaigns &amp; Budget'!$D$7),"Outside campaign dates",IF(AND(AG287&lt;&gt;"",COUNTIFS('Tasks &amp; Gantt'!$A$7:$A$155,AG287,'Tasks &amp; Gantt'!$B$7:$B$155,X287)&lt;&gt;1),"Task not in campaign","")))))))</x:f>
      </x:c>
      <x:c r="AL287" t="str">
        <x:f>IF(OR(W287="",AH287="Cancelled",ISBLANK(Z287),ISBLANK(AA287)),"",COUNTIFS($X$7:$X$405,X287,$Z$7:$Z$405,Z287,$AA$7:$AA$405,"&lt;"&amp;AA287,$AH$7:$AH$405,"&lt;&gt;Cancelled")+COUNTIFS($X$7:$X$405,X287,$Z$7:$Z$405,Z287,$AA$7:$AA$405,AA287,$W$7:$W$405,"&lt;="&amp;W287,$AH$7:$AH$405,"&lt;&gt;Cancelled"))</x:f>
      </x:c>
      <x:c r="AM287" t="n">
        <x:f>IF(OR(W287="",X287&lt;&gt;$R$4),-1,IF(AL287="",-1,Z287*1000+AL287))</x:f>
        <x:v>-1</x:v>
      </x:c>
    </x:row>
    <x:row r="288" ht="24" customHeight="1">
      <x:c r="W288" s="65"/>
      <x:c r="X288" s="65"/>
      <x:c r="Y288" s="65"/>
      <x:c r="Z288" s="69"/>
      <x:c r="AA288" s="70"/>
      <x:c r="AB288" s="70"/>
      <x:c r="AC288" s="65"/>
      <x:c r="AD288" s="65"/>
      <x:c r="AE288" s="65"/>
      <x:c r="AF288" s="65"/>
      <x:c r="AG288" s="65"/>
      <x:c r="AH288" s="65"/>
      <x:c r="AI288" s="72" t="str">
        <x:f>IF(W288="","",'Campaigns &amp; Budget'!$E$7&amp;IF('Campaigns &amp; Budget'!$F$7="","","; "&amp;'Campaigns &amp; Budget'!$F$7))</x:f>
      </x:c>
      <x:c r="AJ288" s="72" t="str">
        <x:f>IF(W288="","",IF(COUNTIFS($W$7:$W$405,W288)&gt;1,"Duplicate activation ID",IF(X288&lt;&gt;'Campaigns &amp; Budget'!$A$7,"Unknown campaign",IF(OR(ISBLANK(Z288),ISBLANK(AA288),ISBLANK(AB288),AD288=""),"Missing date / time / PIC",IF(AB288&lt;=AA288,"End must follow start",IF(OR(Z288&lt;'Campaigns &amp; Budget'!$C$7,Z288&gt;'Campaigns &amp; Budget'!$D$7),"Outside campaign dates",IF(AND(AG288&lt;&gt;"",COUNTIFS('Tasks &amp; Gantt'!$A$7:$A$155,AG288,'Tasks &amp; Gantt'!$B$7:$B$155,X288)&lt;&gt;1),"Task not in campaign","")))))))</x:f>
      </x:c>
      <x:c r="AL288" t="str">
        <x:f>IF(OR(W288="",AH288="Cancelled",ISBLANK(Z288),ISBLANK(AA288)),"",COUNTIFS($X$7:$X$405,X288,$Z$7:$Z$405,Z288,$AA$7:$AA$405,"&lt;"&amp;AA288,$AH$7:$AH$405,"&lt;&gt;Cancelled")+COUNTIFS($X$7:$X$405,X288,$Z$7:$Z$405,Z288,$AA$7:$AA$405,AA288,$W$7:$W$405,"&lt;="&amp;W288,$AH$7:$AH$405,"&lt;&gt;Cancelled"))</x:f>
      </x:c>
      <x:c r="AM288" t="n">
        <x:f>IF(OR(W288="",X288&lt;&gt;$R$4),-1,IF(AL288="",-1,Z288*1000+AL288))</x:f>
        <x:v>-1</x:v>
      </x:c>
    </x:row>
    <x:row r="289" ht="24" customHeight="1">
      <x:c r="W289" s="65"/>
      <x:c r="X289" s="65"/>
      <x:c r="Y289" s="65"/>
      <x:c r="Z289" s="69"/>
      <x:c r="AA289" s="70"/>
      <x:c r="AB289" s="70"/>
      <x:c r="AC289" s="65"/>
      <x:c r="AD289" s="65"/>
      <x:c r="AE289" s="65"/>
      <x:c r="AF289" s="65"/>
      <x:c r="AG289" s="65"/>
      <x:c r="AH289" s="65"/>
      <x:c r="AI289" s="72" t="str">
        <x:f>IF(W289="","",'Campaigns &amp; Budget'!$E$7&amp;IF('Campaigns &amp; Budget'!$F$7="","","; "&amp;'Campaigns &amp; Budget'!$F$7))</x:f>
      </x:c>
      <x:c r="AJ289" s="72" t="str">
        <x:f>IF(W289="","",IF(COUNTIFS($W$7:$W$405,W289)&gt;1,"Duplicate activation ID",IF(X289&lt;&gt;'Campaigns &amp; Budget'!$A$7,"Unknown campaign",IF(OR(ISBLANK(Z289),ISBLANK(AA289),ISBLANK(AB289),AD289=""),"Missing date / time / PIC",IF(AB289&lt;=AA289,"End must follow start",IF(OR(Z289&lt;'Campaigns &amp; Budget'!$C$7,Z289&gt;'Campaigns &amp; Budget'!$D$7),"Outside campaign dates",IF(AND(AG289&lt;&gt;"",COUNTIFS('Tasks &amp; Gantt'!$A$7:$A$155,AG289,'Tasks &amp; Gantt'!$B$7:$B$155,X289)&lt;&gt;1),"Task not in campaign","")))))))</x:f>
      </x:c>
      <x:c r="AL289" t="str">
        <x:f>IF(OR(W289="",AH289="Cancelled",ISBLANK(Z289),ISBLANK(AA289)),"",COUNTIFS($X$7:$X$405,X289,$Z$7:$Z$405,Z289,$AA$7:$AA$405,"&lt;"&amp;AA289,$AH$7:$AH$405,"&lt;&gt;Cancelled")+COUNTIFS($X$7:$X$405,X289,$Z$7:$Z$405,Z289,$AA$7:$AA$405,AA289,$W$7:$W$405,"&lt;="&amp;W289,$AH$7:$AH$405,"&lt;&gt;Cancelled"))</x:f>
      </x:c>
      <x:c r="AM289" t="n">
        <x:f>IF(OR(W289="",X289&lt;&gt;$R$4),-1,IF(AL289="",-1,Z289*1000+AL289))</x:f>
        <x:v>-1</x:v>
      </x:c>
    </x:row>
    <x:row r="290" ht="24" customHeight="1">
      <x:c r="W290" s="65"/>
      <x:c r="X290" s="65"/>
      <x:c r="Y290" s="65"/>
      <x:c r="Z290" s="69"/>
      <x:c r="AA290" s="70"/>
      <x:c r="AB290" s="70"/>
      <x:c r="AC290" s="65"/>
      <x:c r="AD290" s="65"/>
      <x:c r="AE290" s="65"/>
      <x:c r="AF290" s="65"/>
      <x:c r="AG290" s="65"/>
      <x:c r="AH290" s="65"/>
      <x:c r="AI290" s="72" t="str">
        <x:f>IF(W290="","",'Campaigns &amp; Budget'!$E$7&amp;IF('Campaigns &amp; Budget'!$F$7="","","; "&amp;'Campaigns &amp; Budget'!$F$7))</x:f>
      </x:c>
      <x:c r="AJ290" s="72" t="str">
        <x:f>IF(W290="","",IF(COUNTIFS($W$7:$W$405,W290)&gt;1,"Duplicate activation ID",IF(X290&lt;&gt;'Campaigns &amp; Budget'!$A$7,"Unknown campaign",IF(OR(ISBLANK(Z290),ISBLANK(AA290),ISBLANK(AB290),AD290=""),"Missing date / time / PIC",IF(AB290&lt;=AA290,"End must follow start",IF(OR(Z290&lt;'Campaigns &amp; Budget'!$C$7,Z290&gt;'Campaigns &amp; Budget'!$D$7),"Outside campaign dates",IF(AND(AG290&lt;&gt;"",COUNTIFS('Tasks &amp; Gantt'!$A$7:$A$155,AG290,'Tasks &amp; Gantt'!$B$7:$B$155,X290)&lt;&gt;1),"Task not in campaign","")))))))</x:f>
      </x:c>
      <x:c r="AL290" t="str">
        <x:f>IF(OR(W290="",AH290="Cancelled",ISBLANK(Z290),ISBLANK(AA290)),"",COUNTIFS($X$7:$X$405,X290,$Z$7:$Z$405,Z290,$AA$7:$AA$405,"&lt;"&amp;AA290,$AH$7:$AH$405,"&lt;&gt;Cancelled")+COUNTIFS($X$7:$X$405,X290,$Z$7:$Z$405,Z290,$AA$7:$AA$405,AA290,$W$7:$W$405,"&lt;="&amp;W290,$AH$7:$AH$405,"&lt;&gt;Cancelled"))</x:f>
      </x:c>
      <x:c r="AM290" t="n">
        <x:f>IF(OR(W290="",X290&lt;&gt;$R$4),-1,IF(AL290="",-1,Z290*1000+AL290))</x:f>
        <x:v>-1</x:v>
      </x:c>
    </x:row>
    <x:row r="291" ht="24" customHeight="1">
      <x:c r="W291" s="65"/>
      <x:c r="X291" s="65"/>
      <x:c r="Y291" s="65"/>
      <x:c r="Z291" s="69"/>
      <x:c r="AA291" s="70"/>
      <x:c r="AB291" s="70"/>
      <x:c r="AC291" s="65"/>
      <x:c r="AD291" s="65"/>
      <x:c r="AE291" s="65"/>
      <x:c r="AF291" s="65"/>
      <x:c r="AG291" s="65"/>
      <x:c r="AH291" s="65"/>
      <x:c r="AI291" s="72" t="str">
        <x:f>IF(W291="","",'Campaigns &amp; Budget'!$E$7&amp;IF('Campaigns &amp; Budget'!$F$7="","","; "&amp;'Campaigns &amp; Budget'!$F$7))</x:f>
      </x:c>
      <x:c r="AJ291" s="72" t="str">
        <x:f>IF(W291="","",IF(COUNTIFS($W$7:$W$405,W291)&gt;1,"Duplicate activation ID",IF(X291&lt;&gt;'Campaigns &amp; Budget'!$A$7,"Unknown campaign",IF(OR(ISBLANK(Z291),ISBLANK(AA291),ISBLANK(AB291),AD291=""),"Missing date / time / PIC",IF(AB291&lt;=AA291,"End must follow start",IF(OR(Z291&lt;'Campaigns &amp; Budget'!$C$7,Z291&gt;'Campaigns &amp; Budget'!$D$7),"Outside campaign dates",IF(AND(AG291&lt;&gt;"",COUNTIFS('Tasks &amp; Gantt'!$A$7:$A$155,AG291,'Tasks &amp; Gantt'!$B$7:$B$155,X291)&lt;&gt;1),"Task not in campaign","")))))))</x:f>
      </x:c>
      <x:c r="AL291" t="str">
        <x:f>IF(OR(W291="",AH291="Cancelled",ISBLANK(Z291),ISBLANK(AA291)),"",COUNTIFS($X$7:$X$405,X291,$Z$7:$Z$405,Z291,$AA$7:$AA$405,"&lt;"&amp;AA291,$AH$7:$AH$405,"&lt;&gt;Cancelled")+COUNTIFS($X$7:$X$405,X291,$Z$7:$Z$405,Z291,$AA$7:$AA$405,AA291,$W$7:$W$405,"&lt;="&amp;W291,$AH$7:$AH$405,"&lt;&gt;Cancelled"))</x:f>
      </x:c>
      <x:c r="AM291" t="n">
        <x:f>IF(OR(W291="",X291&lt;&gt;$R$4),-1,IF(AL291="",-1,Z291*1000+AL291))</x:f>
        <x:v>-1</x:v>
      </x:c>
    </x:row>
    <x:row r="292" ht="24" customHeight="1">
      <x:c r="W292" s="65"/>
      <x:c r="X292" s="65"/>
      <x:c r="Y292" s="65"/>
      <x:c r="Z292" s="69"/>
      <x:c r="AA292" s="70"/>
      <x:c r="AB292" s="70"/>
      <x:c r="AC292" s="65"/>
      <x:c r="AD292" s="65"/>
      <x:c r="AE292" s="65"/>
      <x:c r="AF292" s="65"/>
      <x:c r="AG292" s="65"/>
      <x:c r="AH292" s="65"/>
      <x:c r="AI292" s="72" t="str">
        <x:f>IF(W292="","",'Campaigns &amp; Budget'!$E$7&amp;IF('Campaigns &amp; Budget'!$F$7="","","; "&amp;'Campaigns &amp; Budget'!$F$7))</x:f>
      </x:c>
      <x:c r="AJ292" s="72" t="str">
        <x:f>IF(W292="","",IF(COUNTIFS($W$7:$W$405,W292)&gt;1,"Duplicate activation ID",IF(X292&lt;&gt;'Campaigns &amp; Budget'!$A$7,"Unknown campaign",IF(OR(ISBLANK(Z292),ISBLANK(AA292),ISBLANK(AB292),AD292=""),"Missing date / time / PIC",IF(AB292&lt;=AA292,"End must follow start",IF(OR(Z292&lt;'Campaigns &amp; Budget'!$C$7,Z292&gt;'Campaigns &amp; Budget'!$D$7),"Outside campaign dates",IF(AND(AG292&lt;&gt;"",COUNTIFS('Tasks &amp; Gantt'!$A$7:$A$155,AG292,'Tasks &amp; Gantt'!$B$7:$B$155,X292)&lt;&gt;1),"Task not in campaign","")))))))</x:f>
      </x:c>
      <x:c r="AL292" t="str">
        <x:f>IF(OR(W292="",AH292="Cancelled",ISBLANK(Z292),ISBLANK(AA292)),"",COUNTIFS($X$7:$X$405,X292,$Z$7:$Z$405,Z292,$AA$7:$AA$405,"&lt;"&amp;AA292,$AH$7:$AH$405,"&lt;&gt;Cancelled")+COUNTIFS($X$7:$X$405,X292,$Z$7:$Z$405,Z292,$AA$7:$AA$405,AA292,$W$7:$W$405,"&lt;="&amp;W292,$AH$7:$AH$405,"&lt;&gt;Cancelled"))</x:f>
      </x:c>
      <x:c r="AM292" t="n">
        <x:f>IF(OR(W292="",X292&lt;&gt;$R$4),-1,IF(AL292="",-1,Z292*1000+AL292))</x:f>
        <x:v>-1</x:v>
      </x:c>
    </x:row>
    <x:row r="293" ht="24" customHeight="1">
      <x:c r="W293" s="65"/>
      <x:c r="X293" s="65"/>
      <x:c r="Y293" s="65"/>
      <x:c r="Z293" s="69"/>
      <x:c r="AA293" s="70"/>
      <x:c r="AB293" s="70"/>
      <x:c r="AC293" s="65"/>
      <x:c r="AD293" s="65"/>
      <x:c r="AE293" s="65"/>
      <x:c r="AF293" s="65"/>
      <x:c r="AG293" s="65"/>
      <x:c r="AH293" s="65"/>
      <x:c r="AI293" s="72" t="str">
        <x:f>IF(W293="","",'Campaigns &amp; Budget'!$E$7&amp;IF('Campaigns &amp; Budget'!$F$7="","","; "&amp;'Campaigns &amp; Budget'!$F$7))</x:f>
      </x:c>
      <x:c r="AJ293" s="72" t="str">
        <x:f>IF(W293="","",IF(COUNTIFS($W$7:$W$405,W293)&gt;1,"Duplicate activation ID",IF(X293&lt;&gt;'Campaigns &amp; Budget'!$A$7,"Unknown campaign",IF(OR(ISBLANK(Z293),ISBLANK(AA293),ISBLANK(AB293),AD293=""),"Missing date / time / PIC",IF(AB293&lt;=AA293,"End must follow start",IF(OR(Z293&lt;'Campaigns &amp; Budget'!$C$7,Z293&gt;'Campaigns &amp; Budget'!$D$7),"Outside campaign dates",IF(AND(AG293&lt;&gt;"",COUNTIFS('Tasks &amp; Gantt'!$A$7:$A$155,AG293,'Tasks &amp; Gantt'!$B$7:$B$155,X293)&lt;&gt;1),"Task not in campaign","")))))))</x:f>
      </x:c>
      <x:c r="AL293" t="str">
        <x:f>IF(OR(W293="",AH293="Cancelled",ISBLANK(Z293),ISBLANK(AA293)),"",COUNTIFS($X$7:$X$405,X293,$Z$7:$Z$405,Z293,$AA$7:$AA$405,"&lt;"&amp;AA293,$AH$7:$AH$405,"&lt;&gt;Cancelled")+COUNTIFS($X$7:$X$405,X293,$Z$7:$Z$405,Z293,$AA$7:$AA$405,AA293,$W$7:$W$405,"&lt;="&amp;W293,$AH$7:$AH$405,"&lt;&gt;Cancelled"))</x:f>
      </x:c>
      <x:c r="AM293" t="n">
        <x:f>IF(OR(W293="",X293&lt;&gt;$R$4),-1,IF(AL293="",-1,Z293*1000+AL293))</x:f>
        <x:v>-1</x:v>
      </x:c>
    </x:row>
    <x:row r="294" ht="24" customHeight="1">
      <x:c r="W294" s="65"/>
      <x:c r="X294" s="65"/>
      <x:c r="Y294" s="65"/>
      <x:c r="Z294" s="69"/>
      <x:c r="AA294" s="70"/>
      <x:c r="AB294" s="70"/>
      <x:c r="AC294" s="65"/>
      <x:c r="AD294" s="65"/>
      <x:c r="AE294" s="65"/>
      <x:c r="AF294" s="65"/>
      <x:c r="AG294" s="65"/>
      <x:c r="AH294" s="65"/>
      <x:c r="AI294" s="72" t="str">
        <x:f>IF(W294="","",'Campaigns &amp; Budget'!$E$7&amp;IF('Campaigns &amp; Budget'!$F$7="","","; "&amp;'Campaigns &amp; Budget'!$F$7))</x:f>
      </x:c>
      <x:c r="AJ294" s="72" t="str">
        <x:f>IF(W294="","",IF(COUNTIFS($W$7:$W$405,W294)&gt;1,"Duplicate activation ID",IF(X294&lt;&gt;'Campaigns &amp; Budget'!$A$7,"Unknown campaign",IF(OR(ISBLANK(Z294),ISBLANK(AA294),ISBLANK(AB294),AD294=""),"Missing date / time / PIC",IF(AB294&lt;=AA294,"End must follow start",IF(OR(Z294&lt;'Campaigns &amp; Budget'!$C$7,Z294&gt;'Campaigns &amp; Budget'!$D$7),"Outside campaign dates",IF(AND(AG294&lt;&gt;"",COUNTIFS('Tasks &amp; Gantt'!$A$7:$A$155,AG294,'Tasks &amp; Gantt'!$B$7:$B$155,X294)&lt;&gt;1),"Task not in campaign","")))))))</x:f>
      </x:c>
      <x:c r="AL294" t="str">
        <x:f>IF(OR(W294="",AH294="Cancelled",ISBLANK(Z294),ISBLANK(AA294)),"",COUNTIFS($X$7:$X$405,X294,$Z$7:$Z$405,Z294,$AA$7:$AA$405,"&lt;"&amp;AA294,$AH$7:$AH$405,"&lt;&gt;Cancelled")+COUNTIFS($X$7:$X$405,X294,$Z$7:$Z$405,Z294,$AA$7:$AA$405,AA294,$W$7:$W$405,"&lt;="&amp;W294,$AH$7:$AH$405,"&lt;&gt;Cancelled"))</x:f>
      </x:c>
      <x:c r="AM294" t="n">
        <x:f>IF(OR(W294="",X294&lt;&gt;$R$4),-1,IF(AL294="",-1,Z294*1000+AL294))</x:f>
        <x:v>-1</x:v>
      </x:c>
    </x:row>
    <x:row r="295" ht="24" customHeight="1">
      <x:c r="W295" s="65"/>
      <x:c r="X295" s="65"/>
      <x:c r="Y295" s="65"/>
      <x:c r="Z295" s="69"/>
      <x:c r="AA295" s="70"/>
      <x:c r="AB295" s="70"/>
      <x:c r="AC295" s="65"/>
      <x:c r="AD295" s="65"/>
      <x:c r="AE295" s="65"/>
      <x:c r="AF295" s="65"/>
      <x:c r="AG295" s="65"/>
      <x:c r="AH295" s="65"/>
      <x:c r="AI295" s="72" t="str">
        <x:f>IF(W295="","",'Campaigns &amp; Budget'!$E$7&amp;IF('Campaigns &amp; Budget'!$F$7="","","; "&amp;'Campaigns &amp; Budget'!$F$7))</x:f>
      </x:c>
      <x:c r="AJ295" s="72" t="str">
        <x:f>IF(W295="","",IF(COUNTIFS($W$7:$W$405,W295)&gt;1,"Duplicate activation ID",IF(X295&lt;&gt;'Campaigns &amp; Budget'!$A$7,"Unknown campaign",IF(OR(ISBLANK(Z295),ISBLANK(AA295),ISBLANK(AB295),AD295=""),"Missing date / time / PIC",IF(AB295&lt;=AA295,"End must follow start",IF(OR(Z295&lt;'Campaigns &amp; Budget'!$C$7,Z295&gt;'Campaigns &amp; Budget'!$D$7),"Outside campaign dates",IF(AND(AG295&lt;&gt;"",COUNTIFS('Tasks &amp; Gantt'!$A$7:$A$155,AG295,'Tasks &amp; Gantt'!$B$7:$B$155,X295)&lt;&gt;1),"Task not in campaign","")))))))</x:f>
      </x:c>
      <x:c r="AL295" t="str">
        <x:f>IF(OR(W295="",AH295="Cancelled",ISBLANK(Z295),ISBLANK(AA295)),"",COUNTIFS($X$7:$X$405,X295,$Z$7:$Z$405,Z295,$AA$7:$AA$405,"&lt;"&amp;AA295,$AH$7:$AH$405,"&lt;&gt;Cancelled")+COUNTIFS($X$7:$X$405,X295,$Z$7:$Z$405,Z295,$AA$7:$AA$405,AA295,$W$7:$W$405,"&lt;="&amp;W295,$AH$7:$AH$405,"&lt;&gt;Cancelled"))</x:f>
      </x:c>
      <x:c r="AM295" t="n">
        <x:f>IF(OR(W295="",X295&lt;&gt;$R$4),-1,IF(AL295="",-1,Z295*1000+AL295))</x:f>
        <x:v>-1</x:v>
      </x:c>
    </x:row>
    <x:row r="296" ht="24" customHeight="1">
      <x:c r="W296" s="65"/>
      <x:c r="X296" s="65"/>
      <x:c r="Y296" s="65"/>
      <x:c r="Z296" s="69"/>
      <x:c r="AA296" s="70"/>
      <x:c r="AB296" s="70"/>
      <x:c r="AC296" s="65"/>
      <x:c r="AD296" s="65"/>
      <x:c r="AE296" s="65"/>
      <x:c r="AF296" s="65"/>
      <x:c r="AG296" s="65"/>
      <x:c r="AH296" s="65"/>
      <x:c r="AI296" s="72" t="str">
        <x:f>IF(W296="","",'Campaigns &amp; Budget'!$E$7&amp;IF('Campaigns &amp; Budget'!$F$7="","","; "&amp;'Campaigns &amp; Budget'!$F$7))</x:f>
      </x:c>
      <x:c r="AJ296" s="72" t="str">
        <x:f>IF(W296="","",IF(COUNTIFS($W$7:$W$405,W296)&gt;1,"Duplicate activation ID",IF(X296&lt;&gt;'Campaigns &amp; Budget'!$A$7,"Unknown campaign",IF(OR(ISBLANK(Z296),ISBLANK(AA296),ISBLANK(AB296),AD296=""),"Missing date / time / PIC",IF(AB296&lt;=AA296,"End must follow start",IF(OR(Z296&lt;'Campaigns &amp; Budget'!$C$7,Z296&gt;'Campaigns &amp; Budget'!$D$7),"Outside campaign dates",IF(AND(AG296&lt;&gt;"",COUNTIFS('Tasks &amp; Gantt'!$A$7:$A$155,AG296,'Tasks &amp; Gantt'!$B$7:$B$155,X296)&lt;&gt;1),"Task not in campaign","")))))))</x:f>
      </x:c>
      <x:c r="AL296" t="str">
        <x:f>IF(OR(W296="",AH296="Cancelled",ISBLANK(Z296),ISBLANK(AA296)),"",COUNTIFS($X$7:$X$405,X296,$Z$7:$Z$405,Z296,$AA$7:$AA$405,"&lt;"&amp;AA296,$AH$7:$AH$405,"&lt;&gt;Cancelled")+COUNTIFS($X$7:$X$405,X296,$Z$7:$Z$405,Z296,$AA$7:$AA$405,AA296,$W$7:$W$405,"&lt;="&amp;W296,$AH$7:$AH$405,"&lt;&gt;Cancelled"))</x:f>
      </x:c>
      <x:c r="AM296" t="n">
        <x:f>IF(OR(W296="",X296&lt;&gt;$R$4),-1,IF(AL296="",-1,Z296*1000+AL296))</x:f>
        <x:v>-1</x:v>
      </x:c>
    </x:row>
    <x:row r="297" ht="24" customHeight="1">
      <x:c r="W297" s="65"/>
      <x:c r="X297" s="65"/>
      <x:c r="Y297" s="65"/>
      <x:c r="Z297" s="69"/>
      <x:c r="AA297" s="70"/>
      <x:c r="AB297" s="70"/>
      <x:c r="AC297" s="65"/>
      <x:c r="AD297" s="65"/>
      <x:c r="AE297" s="65"/>
      <x:c r="AF297" s="65"/>
      <x:c r="AG297" s="65"/>
      <x:c r="AH297" s="65"/>
      <x:c r="AI297" s="72" t="str">
        <x:f>IF(W297="","",'Campaigns &amp; Budget'!$E$7&amp;IF('Campaigns &amp; Budget'!$F$7="","","; "&amp;'Campaigns &amp; Budget'!$F$7))</x:f>
      </x:c>
      <x:c r="AJ297" s="72" t="str">
        <x:f>IF(W297="","",IF(COUNTIFS($W$7:$W$405,W297)&gt;1,"Duplicate activation ID",IF(X297&lt;&gt;'Campaigns &amp; Budget'!$A$7,"Unknown campaign",IF(OR(ISBLANK(Z297),ISBLANK(AA297),ISBLANK(AB297),AD297=""),"Missing date / time / PIC",IF(AB297&lt;=AA297,"End must follow start",IF(OR(Z297&lt;'Campaigns &amp; Budget'!$C$7,Z297&gt;'Campaigns &amp; Budget'!$D$7),"Outside campaign dates",IF(AND(AG297&lt;&gt;"",COUNTIFS('Tasks &amp; Gantt'!$A$7:$A$155,AG297,'Tasks &amp; Gantt'!$B$7:$B$155,X297)&lt;&gt;1),"Task not in campaign","")))))))</x:f>
      </x:c>
      <x:c r="AL297" t="str">
        <x:f>IF(OR(W297="",AH297="Cancelled",ISBLANK(Z297),ISBLANK(AA297)),"",COUNTIFS($X$7:$X$405,X297,$Z$7:$Z$405,Z297,$AA$7:$AA$405,"&lt;"&amp;AA297,$AH$7:$AH$405,"&lt;&gt;Cancelled")+COUNTIFS($X$7:$X$405,X297,$Z$7:$Z$405,Z297,$AA$7:$AA$405,AA297,$W$7:$W$405,"&lt;="&amp;W297,$AH$7:$AH$405,"&lt;&gt;Cancelled"))</x:f>
      </x:c>
      <x:c r="AM297" t="n">
        <x:f>IF(OR(W297="",X297&lt;&gt;$R$4),-1,IF(AL297="",-1,Z297*1000+AL297))</x:f>
        <x:v>-1</x:v>
      </x:c>
    </x:row>
    <x:row r="298" ht="24" customHeight="1">
      <x:c r="W298" s="65"/>
      <x:c r="X298" s="65"/>
      <x:c r="Y298" s="65"/>
      <x:c r="Z298" s="69"/>
      <x:c r="AA298" s="70"/>
      <x:c r="AB298" s="70"/>
      <x:c r="AC298" s="65"/>
      <x:c r="AD298" s="65"/>
      <x:c r="AE298" s="65"/>
      <x:c r="AF298" s="65"/>
      <x:c r="AG298" s="65"/>
      <x:c r="AH298" s="65"/>
      <x:c r="AI298" s="72" t="str">
        <x:f>IF(W298="","",'Campaigns &amp; Budget'!$E$7&amp;IF('Campaigns &amp; Budget'!$F$7="","","; "&amp;'Campaigns &amp; Budget'!$F$7))</x:f>
      </x:c>
      <x:c r="AJ298" s="72" t="str">
        <x:f>IF(W298="","",IF(COUNTIFS($W$7:$W$405,W298)&gt;1,"Duplicate activation ID",IF(X298&lt;&gt;'Campaigns &amp; Budget'!$A$7,"Unknown campaign",IF(OR(ISBLANK(Z298),ISBLANK(AA298),ISBLANK(AB298),AD298=""),"Missing date / time / PIC",IF(AB298&lt;=AA298,"End must follow start",IF(OR(Z298&lt;'Campaigns &amp; Budget'!$C$7,Z298&gt;'Campaigns &amp; Budget'!$D$7),"Outside campaign dates",IF(AND(AG298&lt;&gt;"",COUNTIFS('Tasks &amp; Gantt'!$A$7:$A$155,AG298,'Tasks &amp; Gantt'!$B$7:$B$155,X298)&lt;&gt;1),"Task not in campaign","")))))))</x:f>
      </x:c>
      <x:c r="AL298" t="str">
        <x:f>IF(OR(W298="",AH298="Cancelled",ISBLANK(Z298),ISBLANK(AA298)),"",COUNTIFS($X$7:$X$405,X298,$Z$7:$Z$405,Z298,$AA$7:$AA$405,"&lt;"&amp;AA298,$AH$7:$AH$405,"&lt;&gt;Cancelled")+COUNTIFS($X$7:$X$405,X298,$Z$7:$Z$405,Z298,$AA$7:$AA$405,AA298,$W$7:$W$405,"&lt;="&amp;W298,$AH$7:$AH$405,"&lt;&gt;Cancelled"))</x:f>
      </x:c>
      <x:c r="AM298" t="n">
        <x:f>IF(OR(W298="",X298&lt;&gt;$R$4),-1,IF(AL298="",-1,Z298*1000+AL298))</x:f>
        <x:v>-1</x:v>
      </x:c>
    </x:row>
    <x:row r="299" ht="24" customHeight="1">
      <x:c r="W299" s="65"/>
      <x:c r="X299" s="65"/>
      <x:c r="Y299" s="65"/>
      <x:c r="Z299" s="69"/>
      <x:c r="AA299" s="70"/>
      <x:c r="AB299" s="70"/>
      <x:c r="AC299" s="65"/>
      <x:c r="AD299" s="65"/>
      <x:c r="AE299" s="65"/>
      <x:c r="AF299" s="65"/>
      <x:c r="AG299" s="65"/>
      <x:c r="AH299" s="65"/>
      <x:c r="AI299" s="72" t="str">
        <x:f>IF(W299="","",'Campaigns &amp; Budget'!$E$7&amp;IF('Campaigns &amp; Budget'!$F$7="","","; "&amp;'Campaigns &amp; Budget'!$F$7))</x:f>
      </x:c>
      <x:c r="AJ299" s="72" t="str">
        <x:f>IF(W299="","",IF(COUNTIFS($W$7:$W$405,W299)&gt;1,"Duplicate activation ID",IF(X299&lt;&gt;'Campaigns &amp; Budget'!$A$7,"Unknown campaign",IF(OR(ISBLANK(Z299),ISBLANK(AA299),ISBLANK(AB299),AD299=""),"Missing date / time / PIC",IF(AB299&lt;=AA299,"End must follow start",IF(OR(Z299&lt;'Campaigns &amp; Budget'!$C$7,Z299&gt;'Campaigns &amp; Budget'!$D$7),"Outside campaign dates",IF(AND(AG299&lt;&gt;"",COUNTIFS('Tasks &amp; Gantt'!$A$7:$A$155,AG299,'Tasks &amp; Gantt'!$B$7:$B$155,X299)&lt;&gt;1),"Task not in campaign","")))))))</x:f>
      </x:c>
      <x:c r="AL299" t="str">
        <x:f>IF(OR(W299="",AH299="Cancelled",ISBLANK(Z299),ISBLANK(AA299)),"",COUNTIFS($X$7:$X$405,X299,$Z$7:$Z$405,Z299,$AA$7:$AA$405,"&lt;"&amp;AA299,$AH$7:$AH$405,"&lt;&gt;Cancelled")+COUNTIFS($X$7:$X$405,X299,$Z$7:$Z$405,Z299,$AA$7:$AA$405,AA299,$W$7:$W$405,"&lt;="&amp;W299,$AH$7:$AH$405,"&lt;&gt;Cancelled"))</x:f>
      </x:c>
      <x:c r="AM299" t="n">
        <x:f>IF(OR(W299="",X299&lt;&gt;$R$4),-1,IF(AL299="",-1,Z299*1000+AL299))</x:f>
        <x:v>-1</x:v>
      </x:c>
    </x:row>
    <x:row r="300" ht="24" customHeight="1">
      <x:c r="W300" s="65"/>
      <x:c r="X300" s="65"/>
      <x:c r="Y300" s="65"/>
      <x:c r="Z300" s="69"/>
      <x:c r="AA300" s="70"/>
      <x:c r="AB300" s="70"/>
      <x:c r="AC300" s="65"/>
      <x:c r="AD300" s="65"/>
      <x:c r="AE300" s="65"/>
      <x:c r="AF300" s="65"/>
      <x:c r="AG300" s="65"/>
      <x:c r="AH300" s="65"/>
      <x:c r="AI300" s="72" t="str">
        <x:f>IF(W300="","",'Campaigns &amp; Budget'!$E$7&amp;IF('Campaigns &amp; Budget'!$F$7="","","; "&amp;'Campaigns &amp; Budget'!$F$7))</x:f>
      </x:c>
      <x:c r="AJ300" s="72" t="str">
        <x:f>IF(W300="","",IF(COUNTIFS($W$7:$W$405,W300)&gt;1,"Duplicate activation ID",IF(X300&lt;&gt;'Campaigns &amp; Budget'!$A$7,"Unknown campaign",IF(OR(ISBLANK(Z300),ISBLANK(AA300),ISBLANK(AB300),AD300=""),"Missing date / time / PIC",IF(AB300&lt;=AA300,"End must follow start",IF(OR(Z300&lt;'Campaigns &amp; Budget'!$C$7,Z300&gt;'Campaigns &amp; Budget'!$D$7),"Outside campaign dates",IF(AND(AG300&lt;&gt;"",COUNTIFS('Tasks &amp; Gantt'!$A$7:$A$155,AG300,'Tasks &amp; Gantt'!$B$7:$B$155,X300)&lt;&gt;1),"Task not in campaign","")))))))</x:f>
      </x:c>
      <x:c r="AL300" t="str">
        <x:f>IF(OR(W300="",AH300="Cancelled",ISBLANK(Z300),ISBLANK(AA300)),"",COUNTIFS($X$7:$X$405,X300,$Z$7:$Z$405,Z300,$AA$7:$AA$405,"&lt;"&amp;AA300,$AH$7:$AH$405,"&lt;&gt;Cancelled")+COUNTIFS($X$7:$X$405,X300,$Z$7:$Z$405,Z300,$AA$7:$AA$405,AA300,$W$7:$W$405,"&lt;="&amp;W300,$AH$7:$AH$405,"&lt;&gt;Cancelled"))</x:f>
      </x:c>
      <x:c r="AM300" t="n">
        <x:f>IF(OR(W300="",X300&lt;&gt;$R$4),-1,IF(AL300="",-1,Z300*1000+AL300))</x:f>
        <x:v>-1</x:v>
      </x:c>
    </x:row>
    <x:row r="301" ht="24" customHeight="1">
      <x:c r="W301" s="65"/>
      <x:c r="X301" s="65"/>
      <x:c r="Y301" s="65"/>
      <x:c r="Z301" s="69"/>
      <x:c r="AA301" s="70"/>
      <x:c r="AB301" s="70"/>
      <x:c r="AC301" s="65"/>
      <x:c r="AD301" s="65"/>
      <x:c r="AE301" s="65"/>
      <x:c r="AF301" s="65"/>
      <x:c r="AG301" s="65"/>
      <x:c r="AH301" s="65"/>
      <x:c r="AI301" s="72" t="str">
        <x:f>IF(W301="","",'Campaigns &amp; Budget'!$E$7&amp;IF('Campaigns &amp; Budget'!$F$7="","","; "&amp;'Campaigns &amp; Budget'!$F$7))</x:f>
      </x:c>
      <x:c r="AJ301" s="72" t="str">
        <x:f>IF(W301="","",IF(COUNTIFS($W$7:$W$405,W301)&gt;1,"Duplicate activation ID",IF(X301&lt;&gt;'Campaigns &amp; Budget'!$A$7,"Unknown campaign",IF(OR(ISBLANK(Z301),ISBLANK(AA301),ISBLANK(AB301),AD301=""),"Missing date / time / PIC",IF(AB301&lt;=AA301,"End must follow start",IF(OR(Z301&lt;'Campaigns &amp; Budget'!$C$7,Z301&gt;'Campaigns &amp; Budget'!$D$7),"Outside campaign dates",IF(AND(AG301&lt;&gt;"",COUNTIFS('Tasks &amp; Gantt'!$A$7:$A$155,AG301,'Tasks &amp; Gantt'!$B$7:$B$155,X301)&lt;&gt;1),"Task not in campaign","")))))))</x:f>
      </x:c>
      <x:c r="AL301" t="str">
        <x:f>IF(OR(W301="",AH301="Cancelled",ISBLANK(Z301),ISBLANK(AA301)),"",COUNTIFS($X$7:$X$405,X301,$Z$7:$Z$405,Z301,$AA$7:$AA$405,"&lt;"&amp;AA301,$AH$7:$AH$405,"&lt;&gt;Cancelled")+COUNTIFS($X$7:$X$405,X301,$Z$7:$Z$405,Z301,$AA$7:$AA$405,AA301,$W$7:$W$405,"&lt;="&amp;W301,$AH$7:$AH$405,"&lt;&gt;Cancelled"))</x:f>
      </x:c>
      <x:c r="AM301" t="n">
        <x:f>IF(OR(W301="",X301&lt;&gt;$R$4),-1,IF(AL301="",-1,Z301*1000+AL301))</x:f>
        <x:v>-1</x:v>
      </x:c>
    </x:row>
    <x:row r="302" ht="24" customHeight="1">
      <x:c r="W302" s="65"/>
      <x:c r="X302" s="65"/>
      <x:c r="Y302" s="65"/>
      <x:c r="Z302" s="69"/>
      <x:c r="AA302" s="70"/>
      <x:c r="AB302" s="70"/>
      <x:c r="AC302" s="65"/>
      <x:c r="AD302" s="65"/>
      <x:c r="AE302" s="65"/>
      <x:c r="AF302" s="65"/>
      <x:c r="AG302" s="65"/>
      <x:c r="AH302" s="65"/>
      <x:c r="AI302" s="72" t="str">
        <x:f>IF(W302="","",'Campaigns &amp; Budget'!$E$7&amp;IF('Campaigns &amp; Budget'!$F$7="","","; "&amp;'Campaigns &amp; Budget'!$F$7))</x:f>
      </x:c>
      <x:c r="AJ302" s="72" t="str">
        <x:f>IF(W302="","",IF(COUNTIFS($W$7:$W$405,W302)&gt;1,"Duplicate activation ID",IF(X302&lt;&gt;'Campaigns &amp; Budget'!$A$7,"Unknown campaign",IF(OR(ISBLANK(Z302),ISBLANK(AA302),ISBLANK(AB302),AD302=""),"Missing date / time / PIC",IF(AB302&lt;=AA302,"End must follow start",IF(OR(Z302&lt;'Campaigns &amp; Budget'!$C$7,Z302&gt;'Campaigns &amp; Budget'!$D$7),"Outside campaign dates",IF(AND(AG302&lt;&gt;"",COUNTIFS('Tasks &amp; Gantt'!$A$7:$A$155,AG302,'Tasks &amp; Gantt'!$B$7:$B$155,X302)&lt;&gt;1),"Task not in campaign","")))))))</x:f>
      </x:c>
      <x:c r="AL302" t="str">
        <x:f>IF(OR(W302="",AH302="Cancelled",ISBLANK(Z302),ISBLANK(AA302)),"",COUNTIFS($X$7:$X$405,X302,$Z$7:$Z$405,Z302,$AA$7:$AA$405,"&lt;"&amp;AA302,$AH$7:$AH$405,"&lt;&gt;Cancelled")+COUNTIFS($X$7:$X$405,X302,$Z$7:$Z$405,Z302,$AA$7:$AA$405,AA302,$W$7:$W$405,"&lt;="&amp;W302,$AH$7:$AH$405,"&lt;&gt;Cancelled"))</x:f>
      </x:c>
      <x:c r="AM302" t="n">
        <x:f>IF(OR(W302="",X302&lt;&gt;$R$4),-1,IF(AL302="",-1,Z302*1000+AL302))</x:f>
        <x:v>-1</x:v>
      </x:c>
    </x:row>
    <x:row r="303" ht="24" customHeight="1">
      <x:c r="W303" s="65"/>
      <x:c r="X303" s="65"/>
      <x:c r="Y303" s="65"/>
      <x:c r="Z303" s="69"/>
      <x:c r="AA303" s="70"/>
      <x:c r="AB303" s="70"/>
      <x:c r="AC303" s="65"/>
      <x:c r="AD303" s="65"/>
      <x:c r="AE303" s="65"/>
      <x:c r="AF303" s="65"/>
      <x:c r="AG303" s="65"/>
      <x:c r="AH303" s="65"/>
      <x:c r="AI303" s="72" t="str">
        <x:f>IF(W303="","",'Campaigns &amp; Budget'!$E$7&amp;IF('Campaigns &amp; Budget'!$F$7="","","; "&amp;'Campaigns &amp; Budget'!$F$7))</x:f>
      </x:c>
      <x:c r="AJ303" s="72" t="str">
        <x:f>IF(W303="","",IF(COUNTIFS($W$7:$W$405,W303)&gt;1,"Duplicate activation ID",IF(X303&lt;&gt;'Campaigns &amp; Budget'!$A$7,"Unknown campaign",IF(OR(ISBLANK(Z303),ISBLANK(AA303),ISBLANK(AB303),AD303=""),"Missing date / time / PIC",IF(AB303&lt;=AA303,"End must follow start",IF(OR(Z303&lt;'Campaigns &amp; Budget'!$C$7,Z303&gt;'Campaigns &amp; Budget'!$D$7),"Outside campaign dates",IF(AND(AG303&lt;&gt;"",COUNTIFS('Tasks &amp; Gantt'!$A$7:$A$155,AG303,'Tasks &amp; Gantt'!$B$7:$B$155,X303)&lt;&gt;1),"Task not in campaign","")))))))</x:f>
      </x:c>
      <x:c r="AL303" t="str">
        <x:f>IF(OR(W303="",AH303="Cancelled",ISBLANK(Z303),ISBLANK(AA303)),"",COUNTIFS($X$7:$X$405,X303,$Z$7:$Z$405,Z303,$AA$7:$AA$405,"&lt;"&amp;AA303,$AH$7:$AH$405,"&lt;&gt;Cancelled")+COUNTIFS($X$7:$X$405,X303,$Z$7:$Z$405,Z303,$AA$7:$AA$405,AA303,$W$7:$W$405,"&lt;="&amp;W303,$AH$7:$AH$405,"&lt;&gt;Cancelled"))</x:f>
      </x:c>
      <x:c r="AM303" t="n">
        <x:f>IF(OR(W303="",X303&lt;&gt;$R$4),-1,IF(AL303="",-1,Z303*1000+AL303))</x:f>
        <x:v>-1</x:v>
      </x:c>
    </x:row>
    <x:row r="304" ht="24" customHeight="1">
      <x:c r="W304" s="65"/>
      <x:c r="X304" s="65"/>
      <x:c r="Y304" s="65"/>
      <x:c r="Z304" s="69"/>
      <x:c r="AA304" s="70"/>
      <x:c r="AB304" s="70"/>
      <x:c r="AC304" s="65"/>
      <x:c r="AD304" s="65"/>
      <x:c r="AE304" s="65"/>
      <x:c r="AF304" s="65"/>
      <x:c r="AG304" s="65"/>
      <x:c r="AH304" s="65"/>
      <x:c r="AI304" s="72" t="str">
        <x:f>IF(W304="","",'Campaigns &amp; Budget'!$E$7&amp;IF('Campaigns &amp; Budget'!$F$7="","","; "&amp;'Campaigns &amp; Budget'!$F$7))</x:f>
      </x:c>
      <x:c r="AJ304" s="72" t="str">
        <x:f>IF(W304="","",IF(COUNTIFS($W$7:$W$405,W304)&gt;1,"Duplicate activation ID",IF(X304&lt;&gt;'Campaigns &amp; Budget'!$A$7,"Unknown campaign",IF(OR(ISBLANK(Z304),ISBLANK(AA304),ISBLANK(AB304),AD304=""),"Missing date / time / PIC",IF(AB304&lt;=AA304,"End must follow start",IF(OR(Z304&lt;'Campaigns &amp; Budget'!$C$7,Z304&gt;'Campaigns &amp; Budget'!$D$7),"Outside campaign dates",IF(AND(AG304&lt;&gt;"",COUNTIFS('Tasks &amp; Gantt'!$A$7:$A$155,AG304,'Tasks &amp; Gantt'!$B$7:$B$155,X304)&lt;&gt;1),"Task not in campaign","")))))))</x:f>
      </x:c>
      <x:c r="AL304" t="str">
        <x:f>IF(OR(W304="",AH304="Cancelled",ISBLANK(Z304),ISBLANK(AA304)),"",COUNTIFS($X$7:$X$405,X304,$Z$7:$Z$405,Z304,$AA$7:$AA$405,"&lt;"&amp;AA304,$AH$7:$AH$405,"&lt;&gt;Cancelled")+COUNTIFS($X$7:$X$405,X304,$Z$7:$Z$405,Z304,$AA$7:$AA$405,AA304,$W$7:$W$405,"&lt;="&amp;W304,$AH$7:$AH$405,"&lt;&gt;Cancelled"))</x:f>
      </x:c>
      <x:c r="AM304" t="n">
        <x:f>IF(OR(W304="",X304&lt;&gt;$R$4),-1,IF(AL304="",-1,Z304*1000+AL304))</x:f>
        <x:v>-1</x:v>
      </x:c>
    </x:row>
    <x:row r="305" ht="24" customHeight="1">
      <x:c r="W305" s="65"/>
      <x:c r="X305" s="65"/>
      <x:c r="Y305" s="65"/>
      <x:c r="Z305" s="69"/>
      <x:c r="AA305" s="70"/>
      <x:c r="AB305" s="70"/>
      <x:c r="AC305" s="65"/>
      <x:c r="AD305" s="65"/>
      <x:c r="AE305" s="65"/>
      <x:c r="AF305" s="65"/>
      <x:c r="AG305" s="65"/>
      <x:c r="AH305" s="65"/>
      <x:c r="AI305" s="72" t="str">
        <x:f>IF(W305="","",'Campaigns &amp; Budget'!$E$7&amp;IF('Campaigns &amp; Budget'!$F$7="","","; "&amp;'Campaigns &amp; Budget'!$F$7))</x:f>
      </x:c>
      <x:c r="AJ305" s="72" t="str">
        <x:f>IF(W305="","",IF(COUNTIFS($W$7:$W$405,W305)&gt;1,"Duplicate activation ID",IF(X305&lt;&gt;'Campaigns &amp; Budget'!$A$7,"Unknown campaign",IF(OR(ISBLANK(Z305),ISBLANK(AA305),ISBLANK(AB305),AD305=""),"Missing date / time / PIC",IF(AB305&lt;=AA305,"End must follow start",IF(OR(Z305&lt;'Campaigns &amp; Budget'!$C$7,Z305&gt;'Campaigns &amp; Budget'!$D$7),"Outside campaign dates",IF(AND(AG305&lt;&gt;"",COUNTIFS('Tasks &amp; Gantt'!$A$7:$A$155,AG305,'Tasks &amp; Gantt'!$B$7:$B$155,X305)&lt;&gt;1),"Task not in campaign","")))))))</x:f>
      </x:c>
      <x:c r="AL305" t="str">
        <x:f>IF(OR(W305="",AH305="Cancelled",ISBLANK(Z305),ISBLANK(AA305)),"",COUNTIFS($X$7:$X$405,X305,$Z$7:$Z$405,Z305,$AA$7:$AA$405,"&lt;"&amp;AA305,$AH$7:$AH$405,"&lt;&gt;Cancelled")+COUNTIFS($X$7:$X$405,X305,$Z$7:$Z$405,Z305,$AA$7:$AA$405,AA305,$W$7:$W$405,"&lt;="&amp;W305,$AH$7:$AH$405,"&lt;&gt;Cancelled"))</x:f>
      </x:c>
      <x:c r="AM305" t="n">
        <x:f>IF(OR(W305="",X305&lt;&gt;$R$4),-1,IF(AL305="",-1,Z305*1000+AL305))</x:f>
        <x:v>-1</x:v>
      </x:c>
    </x:row>
    <x:row r="306" ht="24" customHeight="1">
      <x:c r="W306" s="65"/>
      <x:c r="X306" s="65"/>
      <x:c r="Y306" s="65"/>
      <x:c r="Z306" s="69"/>
      <x:c r="AA306" s="70"/>
      <x:c r="AB306" s="70"/>
      <x:c r="AC306" s="65"/>
      <x:c r="AD306" s="65"/>
      <x:c r="AE306" s="65"/>
      <x:c r="AF306" s="65"/>
      <x:c r="AG306" s="65"/>
      <x:c r="AH306" s="65"/>
      <x:c r="AI306" s="72" t="str">
        <x:f>IF(W306="","",'Campaigns &amp; Budget'!$E$7&amp;IF('Campaigns &amp; Budget'!$F$7="","","; "&amp;'Campaigns &amp; Budget'!$F$7))</x:f>
      </x:c>
      <x:c r="AJ306" s="72" t="str">
        <x:f>IF(W306="","",IF(COUNTIFS($W$7:$W$405,W306)&gt;1,"Duplicate activation ID",IF(X306&lt;&gt;'Campaigns &amp; Budget'!$A$7,"Unknown campaign",IF(OR(ISBLANK(Z306),ISBLANK(AA306),ISBLANK(AB306),AD306=""),"Missing date / time / PIC",IF(AB306&lt;=AA306,"End must follow start",IF(OR(Z306&lt;'Campaigns &amp; Budget'!$C$7,Z306&gt;'Campaigns &amp; Budget'!$D$7),"Outside campaign dates",IF(AND(AG306&lt;&gt;"",COUNTIFS('Tasks &amp; Gantt'!$A$7:$A$155,AG306,'Tasks &amp; Gantt'!$B$7:$B$155,X306)&lt;&gt;1),"Task not in campaign","")))))))</x:f>
      </x:c>
      <x:c r="AL306" t="str">
        <x:f>IF(OR(W306="",AH306="Cancelled",ISBLANK(Z306),ISBLANK(AA306)),"",COUNTIFS($X$7:$X$405,X306,$Z$7:$Z$405,Z306,$AA$7:$AA$405,"&lt;"&amp;AA306,$AH$7:$AH$405,"&lt;&gt;Cancelled")+COUNTIFS($X$7:$X$405,X306,$Z$7:$Z$405,Z306,$AA$7:$AA$405,AA306,$W$7:$W$405,"&lt;="&amp;W306,$AH$7:$AH$405,"&lt;&gt;Cancelled"))</x:f>
      </x:c>
      <x:c r="AM306" t="n">
        <x:f>IF(OR(W306="",X306&lt;&gt;$R$4),-1,IF(AL306="",-1,Z306*1000+AL306))</x:f>
        <x:v>-1</x:v>
      </x:c>
    </x:row>
    <x:row r="307" ht="24" customHeight="1">
      <x:c r="W307" s="65"/>
      <x:c r="X307" s="65"/>
      <x:c r="Y307" s="65"/>
      <x:c r="Z307" s="69"/>
      <x:c r="AA307" s="70"/>
      <x:c r="AB307" s="70"/>
      <x:c r="AC307" s="65"/>
      <x:c r="AD307" s="65"/>
      <x:c r="AE307" s="65"/>
      <x:c r="AF307" s="65"/>
      <x:c r="AG307" s="65"/>
      <x:c r="AH307" s="65"/>
      <x:c r="AI307" s="72" t="str">
        <x:f>IF(W307="","",'Campaigns &amp; Budget'!$E$7&amp;IF('Campaigns &amp; Budget'!$F$7="","","; "&amp;'Campaigns &amp; Budget'!$F$7))</x:f>
      </x:c>
      <x:c r="AJ307" s="72" t="str">
        <x:f>IF(W307="","",IF(COUNTIFS($W$7:$W$405,W307)&gt;1,"Duplicate activation ID",IF(X307&lt;&gt;'Campaigns &amp; Budget'!$A$7,"Unknown campaign",IF(OR(ISBLANK(Z307),ISBLANK(AA307),ISBLANK(AB307),AD307=""),"Missing date / time / PIC",IF(AB307&lt;=AA307,"End must follow start",IF(OR(Z307&lt;'Campaigns &amp; Budget'!$C$7,Z307&gt;'Campaigns &amp; Budget'!$D$7),"Outside campaign dates",IF(AND(AG307&lt;&gt;"",COUNTIFS('Tasks &amp; Gantt'!$A$7:$A$155,AG307,'Tasks &amp; Gantt'!$B$7:$B$155,X307)&lt;&gt;1),"Task not in campaign","")))))))</x:f>
      </x:c>
      <x:c r="AL307" t="str">
        <x:f>IF(OR(W307="",AH307="Cancelled",ISBLANK(Z307),ISBLANK(AA307)),"",COUNTIFS($X$7:$X$405,X307,$Z$7:$Z$405,Z307,$AA$7:$AA$405,"&lt;"&amp;AA307,$AH$7:$AH$405,"&lt;&gt;Cancelled")+COUNTIFS($X$7:$X$405,X307,$Z$7:$Z$405,Z307,$AA$7:$AA$405,AA307,$W$7:$W$405,"&lt;="&amp;W307,$AH$7:$AH$405,"&lt;&gt;Cancelled"))</x:f>
      </x:c>
      <x:c r="AM307" t="n">
        <x:f>IF(OR(W307="",X307&lt;&gt;$R$4),-1,IF(AL307="",-1,Z307*1000+AL307))</x:f>
        <x:v>-1</x:v>
      </x:c>
    </x:row>
    <x:row r="308" ht="24" customHeight="1">
      <x:c r="W308" s="65"/>
      <x:c r="X308" s="65"/>
      <x:c r="Y308" s="65"/>
      <x:c r="Z308" s="69"/>
      <x:c r="AA308" s="70"/>
      <x:c r="AB308" s="70"/>
      <x:c r="AC308" s="65"/>
      <x:c r="AD308" s="65"/>
      <x:c r="AE308" s="65"/>
      <x:c r="AF308" s="65"/>
      <x:c r="AG308" s="65"/>
      <x:c r="AH308" s="65"/>
      <x:c r="AI308" s="72" t="str">
        <x:f>IF(W308="","",'Campaigns &amp; Budget'!$E$7&amp;IF('Campaigns &amp; Budget'!$F$7="","","; "&amp;'Campaigns &amp; Budget'!$F$7))</x:f>
      </x:c>
      <x:c r="AJ308" s="72" t="str">
        <x:f>IF(W308="","",IF(COUNTIFS($W$7:$W$405,W308)&gt;1,"Duplicate activation ID",IF(X308&lt;&gt;'Campaigns &amp; Budget'!$A$7,"Unknown campaign",IF(OR(ISBLANK(Z308),ISBLANK(AA308),ISBLANK(AB308),AD308=""),"Missing date / time / PIC",IF(AB308&lt;=AA308,"End must follow start",IF(OR(Z308&lt;'Campaigns &amp; Budget'!$C$7,Z308&gt;'Campaigns &amp; Budget'!$D$7),"Outside campaign dates",IF(AND(AG308&lt;&gt;"",COUNTIFS('Tasks &amp; Gantt'!$A$7:$A$155,AG308,'Tasks &amp; Gantt'!$B$7:$B$155,X308)&lt;&gt;1),"Task not in campaign","")))))))</x:f>
      </x:c>
      <x:c r="AL308" t="str">
        <x:f>IF(OR(W308="",AH308="Cancelled",ISBLANK(Z308),ISBLANK(AA308)),"",COUNTIFS($X$7:$X$405,X308,$Z$7:$Z$405,Z308,$AA$7:$AA$405,"&lt;"&amp;AA308,$AH$7:$AH$405,"&lt;&gt;Cancelled")+COUNTIFS($X$7:$X$405,X308,$Z$7:$Z$405,Z308,$AA$7:$AA$405,AA308,$W$7:$W$405,"&lt;="&amp;W308,$AH$7:$AH$405,"&lt;&gt;Cancelled"))</x:f>
      </x:c>
      <x:c r="AM308" t="n">
        <x:f>IF(OR(W308="",X308&lt;&gt;$R$4),-1,IF(AL308="",-1,Z308*1000+AL308))</x:f>
        <x:v>-1</x:v>
      </x:c>
    </x:row>
    <x:row r="309" ht="24" customHeight="1">
      <x:c r="W309" s="65"/>
      <x:c r="X309" s="65"/>
      <x:c r="Y309" s="65"/>
      <x:c r="Z309" s="69"/>
      <x:c r="AA309" s="70"/>
      <x:c r="AB309" s="70"/>
      <x:c r="AC309" s="65"/>
      <x:c r="AD309" s="65"/>
      <x:c r="AE309" s="65"/>
      <x:c r="AF309" s="65"/>
      <x:c r="AG309" s="65"/>
      <x:c r="AH309" s="65"/>
      <x:c r="AI309" s="72" t="str">
        <x:f>IF(W309="","",'Campaigns &amp; Budget'!$E$7&amp;IF('Campaigns &amp; Budget'!$F$7="","","; "&amp;'Campaigns &amp; Budget'!$F$7))</x:f>
      </x:c>
      <x:c r="AJ309" s="72" t="str">
        <x:f>IF(W309="","",IF(COUNTIFS($W$7:$W$405,W309)&gt;1,"Duplicate activation ID",IF(X309&lt;&gt;'Campaigns &amp; Budget'!$A$7,"Unknown campaign",IF(OR(ISBLANK(Z309),ISBLANK(AA309),ISBLANK(AB309),AD309=""),"Missing date / time / PIC",IF(AB309&lt;=AA309,"End must follow start",IF(OR(Z309&lt;'Campaigns &amp; Budget'!$C$7,Z309&gt;'Campaigns &amp; Budget'!$D$7),"Outside campaign dates",IF(AND(AG309&lt;&gt;"",COUNTIFS('Tasks &amp; Gantt'!$A$7:$A$155,AG309,'Tasks &amp; Gantt'!$B$7:$B$155,X309)&lt;&gt;1),"Task not in campaign","")))))))</x:f>
      </x:c>
      <x:c r="AL309" t="str">
        <x:f>IF(OR(W309="",AH309="Cancelled",ISBLANK(Z309),ISBLANK(AA309)),"",COUNTIFS($X$7:$X$405,X309,$Z$7:$Z$405,Z309,$AA$7:$AA$405,"&lt;"&amp;AA309,$AH$7:$AH$405,"&lt;&gt;Cancelled")+COUNTIFS($X$7:$X$405,X309,$Z$7:$Z$405,Z309,$AA$7:$AA$405,AA309,$W$7:$W$405,"&lt;="&amp;W309,$AH$7:$AH$405,"&lt;&gt;Cancelled"))</x:f>
      </x:c>
      <x:c r="AM309" t="n">
        <x:f>IF(OR(W309="",X309&lt;&gt;$R$4),-1,IF(AL309="",-1,Z309*1000+AL309))</x:f>
        <x:v>-1</x:v>
      </x:c>
    </x:row>
    <x:row r="310" ht="24" customHeight="1">
      <x:c r="W310" s="65"/>
      <x:c r="X310" s="65"/>
      <x:c r="Y310" s="65"/>
      <x:c r="Z310" s="69"/>
      <x:c r="AA310" s="70"/>
      <x:c r="AB310" s="70"/>
      <x:c r="AC310" s="65"/>
      <x:c r="AD310" s="65"/>
      <x:c r="AE310" s="65"/>
      <x:c r="AF310" s="65"/>
      <x:c r="AG310" s="65"/>
      <x:c r="AH310" s="65"/>
      <x:c r="AI310" s="72" t="str">
        <x:f>IF(W310="","",'Campaigns &amp; Budget'!$E$7&amp;IF('Campaigns &amp; Budget'!$F$7="","","; "&amp;'Campaigns &amp; Budget'!$F$7))</x:f>
      </x:c>
      <x:c r="AJ310" s="72" t="str">
        <x:f>IF(W310="","",IF(COUNTIFS($W$7:$W$405,W310)&gt;1,"Duplicate activation ID",IF(X310&lt;&gt;'Campaigns &amp; Budget'!$A$7,"Unknown campaign",IF(OR(ISBLANK(Z310),ISBLANK(AA310),ISBLANK(AB310),AD310=""),"Missing date / time / PIC",IF(AB310&lt;=AA310,"End must follow start",IF(OR(Z310&lt;'Campaigns &amp; Budget'!$C$7,Z310&gt;'Campaigns &amp; Budget'!$D$7),"Outside campaign dates",IF(AND(AG310&lt;&gt;"",COUNTIFS('Tasks &amp; Gantt'!$A$7:$A$155,AG310,'Tasks &amp; Gantt'!$B$7:$B$155,X310)&lt;&gt;1),"Task not in campaign","")))))))</x:f>
      </x:c>
      <x:c r="AL310" t="str">
        <x:f>IF(OR(W310="",AH310="Cancelled",ISBLANK(Z310),ISBLANK(AA310)),"",COUNTIFS($X$7:$X$405,X310,$Z$7:$Z$405,Z310,$AA$7:$AA$405,"&lt;"&amp;AA310,$AH$7:$AH$405,"&lt;&gt;Cancelled")+COUNTIFS($X$7:$X$405,X310,$Z$7:$Z$405,Z310,$AA$7:$AA$405,AA310,$W$7:$W$405,"&lt;="&amp;W310,$AH$7:$AH$405,"&lt;&gt;Cancelled"))</x:f>
      </x:c>
      <x:c r="AM310" t="n">
        <x:f>IF(OR(W310="",X310&lt;&gt;$R$4),-1,IF(AL310="",-1,Z310*1000+AL310))</x:f>
        <x:v>-1</x:v>
      </x:c>
    </x:row>
    <x:row r="311" ht="24" customHeight="1">
      <x:c r="W311" s="65"/>
      <x:c r="X311" s="65"/>
      <x:c r="Y311" s="65"/>
      <x:c r="Z311" s="69"/>
      <x:c r="AA311" s="70"/>
      <x:c r="AB311" s="70"/>
      <x:c r="AC311" s="65"/>
      <x:c r="AD311" s="65"/>
      <x:c r="AE311" s="65"/>
      <x:c r="AF311" s="65"/>
      <x:c r="AG311" s="65"/>
      <x:c r="AH311" s="65"/>
      <x:c r="AI311" s="72" t="str">
        <x:f>IF(W311="","",'Campaigns &amp; Budget'!$E$7&amp;IF('Campaigns &amp; Budget'!$F$7="","","; "&amp;'Campaigns &amp; Budget'!$F$7))</x:f>
      </x:c>
      <x:c r="AJ311" s="72" t="str">
        <x:f>IF(W311="","",IF(COUNTIFS($W$7:$W$405,W311)&gt;1,"Duplicate activation ID",IF(X311&lt;&gt;'Campaigns &amp; Budget'!$A$7,"Unknown campaign",IF(OR(ISBLANK(Z311),ISBLANK(AA311),ISBLANK(AB311),AD311=""),"Missing date / time / PIC",IF(AB311&lt;=AA311,"End must follow start",IF(OR(Z311&lt;'Campaigns &amp; Budget'!$C$7,Z311&gt;'Campaigns &amp; Budget'!$D$7),"Outside campaign dates",IF(AND(AG311&lt;&gt;"",COUNTIFS('Tasks &amp; Gantt'!$A$7:$A$155,AG311,'Tasks &amp; Gantt'!$B$7:$B$155,X311)&lt;&gt;1),"Task not in campaign","")))))))</x:f>
      </x:c>
      <x:c r="AL311" t="str">
        <x:f>IF(OR(W311="",AH311="Cancelled",ISBLANK(Z311),ISBLANK(AA311)),"",COUNTIFS($X$7:$X$405,X311,$Z$7:$Z$405,Z311,$AA$7:$AA$405,"&lt;"&amp;AA311,$AH$7:$AH$405,"&lt;&gt;Cancelled")+COUNTIFS($X$7:$X$405,X311,$Z$7:$Z$405,Z311,$AA$7:$AA$405,AA311,$W$7:$W$405,"&lt;="&amp;W311,$AH$7:$AH$405,"&lt;&gt;Cancelled"))</x:f>
      </x:c>
      <x:c r="AM311" t="n">
        <x:f>IF(OR(W311="",X311&lt;&gt;$R$4),-1,IF(AL311="",-1,Z311*1000+AL311))</x:f>
        <x:v>-1</x:v>
      </x:c>
    </x:row>
    <x:row r="312" ht="24" customHeight="1">
      <x:c r="W312" s="65"/>
      <x:c r="X312" s="65"/>
      <x:c r="Y312" s="65"/>
      <x:c r="Z312" s="69"/>
      <x:c r="AA312" s="70"/>
      <x:c r="AB312" s="70"/>
      <x:c r="AC312" s="65"/>
      <x:c r="AD312" s="65"/>
      <x:c r="AE312" s="65"/>
      <x:c r="AF312" s="65"/>
      <x:c r="AG312" s="65"/>
      <x:c r="AH312" s="65"/>
      <x:c r="AI312" s="72" t="str">
        <x:f>IF(W312="","",'Campaigns &amp; Budget'!$E$7&amp;IF('Campaigns &amp; Budget'!$F$7="","","; "&amp;'Campaigns &amp; Budget'!$F$7))</x:f>
      </x:c>
      <x:c r="AJ312" s="72" t="str">
        <x:f>IF(W312="","",IF(COUNTIFS($W$7:$W$405,W312)&gt;1,"Duplicate activation ID",IF(X312&lt;&gt;'Campaigns &amp; Budget'!$A$7,"Unknown campaign",IF(OR(ISBLANK(Z312),ISBLANK(AA312),ISBLANK(AB312),AD312=""),"Missing date / time / PIC",IF(AB312&lt;=AA312,"End must follow start",IF(OR(Z312&lt;'Campaigns &amp; Budget'!$C$7,Z312&gt;'Campaigns &amp; Budget'!$D$7),"Outside campaign dates",IF(AND(AG312&lt;&gt;"",COUNTIFS('Tasks &amp; Gantt'!$A$7:$A$155,AG312,'Tasks &amp; Gantt'!$B$7:$B$155,X312)&lt;&gt;1),"Task not in campaign","")))))))</x:f>
      </x:c>
      <x:c r="AL312" t="str">
        <x:f>IF(OR(W312="",AH312="Cancelled",ISBLANK(Z312),ISBLANK(AA312)),"",COUNTIFS($X$7:$X$405,X312,$Z$7:$Z$405,Z312,$AA$7:$AA$405,"&lt;"&amp;AA312,$AH$7:$AH$405,"&lt;&gt;Cancelled")+COUNTIFS($X$7:$X$405,X312,$Z$7:$Z$405,Z312,$AA$7:$AA$405,AA312,$W$7:$W$405,"&lt;="&amp;W312,$AH$7:$AH$405,"&lt;&gt;Cancelled"))</x:f>
      </x:c>
      <x:c r="AM312" t="n">
        <x:f>IF(OR(W312="",X312&lt;&gt;$R$4),-1,IF(AL312="",-1,Z312*1000+AL312))</x:f>
        <x:v>-1</x:v>
      </x:c>
    </x:row>
    <x:row r="313" ht="24" customHeight="1">
      <x:c r="W313" s="65"/>
      <x:c r="X313" s="65"/>
      <x:c r="Y313" s="65"/>
      <x:c r="Z313" s="69"/>
      <x:c r="AA313" s="70"/>
      <x:c r="AB313" s="70"/>
      <x:c r="AC313" s="65"/>
      <x:c r="AD313" s="65"/>
      <x:c r="AE313" s="65"/>
      <x:c r="AF313" s="65"/>
      <x:c r="AG313" s="65"/>
      <x:c r="AH313" s="65"/>
      <x:c r="AI313" s="72" t="str">
        <x:f>IF(W313="","",'Campaigns &amp; Budget'!$E$7&amp;IF('Campaigns &amp; Budget'!$F$7="","","; "&amp;'Campaigns &amp; Budget'!$F$7))</x:f>
      </x:c>
      <x:c r="AJ313" s="72" t="str">
        <x:f>IF(W313="","",IF(COUNTIFS($W$7:$W$405,W313)&gt;1,"Duplicate activation ID",IF(X313&lt;&gt;'Campaigns &amp; Budget'!$A$7,"Unknown campaign",IF(OR(ISBLANK(Z313),ISBLANK(AA313),ISBLANK(AB313),AD313=""),"Missing date / time / PIC",IF(AB313&lt;=AA313,"End must follow start",IF(OR(Z313&lt;'Campaigns &amp; Budget'!$C$7,Z313&gt;'Campaigns &amp; Budget'!$D$7),"Outside campaign dates",IF(AND(AG313&lt;&gt;"",COUNTIFS('Tasks &amp; Gantt'!$A$7:$A$155,AG313,'Tasks &amp; Gantt'!$B$7:$B$155,X313)&lt;&gt;1),"Task not in campaign","")))))))</x:f>
      </x:c>
      <x:c r="AL313" t="str">
        <x:f>IF(OR(W313="",AH313="Cancelled",ISBLANK(Z313),ISBLANK(AA313)),"",COUNTIFS($X$7:$X$405,X313,$Z$7:$Z$405,Z313,$AA$7:$AA$405,"&lt;"&amp;AA313,$AH$7:$AH$405,"&lt;&gt;Cancelled")+COUNTIFS($X$7:$X$405,X313,$Z$7:$Z$405,Z313,$AA$7:$AA$405,AA313,$W$7:$W$405,"&lt;="&amp;W313,$AH$7:$AH$405,"&lt;&gt;Cancelled"))</x:f>
      </x:c>
      <x:c r="AM313" t="n">
        <x:f>IF(OR(W313="",X313&lt;&gt;$R$4),-1,IF(AL313="",-1,Z313*1000+AL313))</x:f>
        <x:v>-1</x:v>
      </x:c>
    </x:row>
    <x:row r="314" ht="24" customHeight="1">
      <x:c r="W314" s="65"/>
      <x:c r="X314" s="65"/>
      <x:c r="Y314" s="65"/>
      <x:c r="Z314" s="69"/>
      <x:c r="AA314" s="70"/>
      <x:c r="AB314" s="70"/>
      <x:c r="AC314" s="65"/>
      <x:c r="AD314" s="65"/>
      <x:c r="AE314" s="65"/>
      <x:c r="AF314" s="65"/>
      <x:c r="AG314" s="65"/>
      <x:c r="AH314" s="65"/>
      <x:c r="AI314" s="72" t="str">
        <x:f>IF(W314="","",'Campaigns &amp; Budget'!$E$7&amp;IF('Campaigns &amp; Budget'!$F$7="","","; "&amp;'Campaigns &amp; Budget'!$F$7))</x:f>
      </x:c>
      <x:c r="AJ314" s="72" t="str">
        <x:f>IF(W314="","",IF(COUNTIFS($W$7:$W$405,W314)&gt;1,"Duplicate activation ID",IF(X314&lt;&gt;'Campaigns &amp; Budget'!$A$7,"Unknown campaign",IF(OR(ISBLANK(Z314),ISBLANK(AA314),ISBLANK(AB314),AD314=""),"Missing date / time / PIC",IF(AB314&lt;=AA314,"End must follow start",IF(OR(Z314&lt;'Campaigns &amp; Budget'!$C$7,Z314&gt;'Campaigns &amp; Budget'!$D$7),"Outside campaign dates",IF(AND(AG314&lt;&gt;"",COUNTIFS('Tasks &amp; Gantt'!$A$7:$A$155,AG314,'Tasks &amp; Gantt'!$B$7:$B$155,X314)&lt;&gt;1),"Task not in campaign","")))))))</x:f>
      </x:c>
      <x:c r="AL314" t="str">
        <x:f>IF(OR(W314="",AH314="Cancelled",ISBLANK(Z314),ISBLANK(AA314)),"",COUNTIFS($X$7:$X$405,X314,$Z$7:$Z$405,Z314,$AA$7:$AA$405,"&lt;"&amp;AA314,$AH$7:$AH$405,"&lt;&gt;Cancelled")+COUNTIFS($X$7:$X$405,X314,$Z$7:$Z$405,Z314,$AA$7:$AA$405,AA314,$W$7:$W$405,"&lt;="&amp;W314,$AH$7:$AH$405,"&lt;&gt;Cancelled"))</x:f>
      </x:c>
      <x:c r="AM314" t="n">
        <x:f>IF(OR(W314="",X314&lt;&gt;$R$4),-1,IF(AL314="",-1,Z314*1000+AL314))</x:f>
        <x:v>-1</x:v>
      </x:c>
    </x:row>
    <x:row r="315" ht="24" customHeight="1">
      <x:c r="W315" s="65"/>
      <x:c r="X315" s="65"/>
      <x:c r="Y315" s="65"/>
      <x:c r="Z315" s="69"/>
      <x:c r="AA315" s="70"/>
      <x:c r="AB315" s="70"/>
      <x:c r="AC315" s="65"/>
      <x:c r="AD315" s="65"/>
      <x:c r="AE315" s="65"/>
      <x:c r="AF315" s="65"/>
      <x:c r="AG315" s="65"/>
      <x:c r="AH315" s="65"/>
      <x:c r="AI315" s="72" t="str">
        <x:f>IF(W315="","",'Campaigns &amp; Budget'!$E$7&amp;IF('Campaigns &amp; Budget'!$F$7="","","; "&amp;'Campaigns &amp; Budget'!$F$7))</x:f>
      </x:c>
      <x:c r="AJ315" s="72" t="str">
        <x:f>IF(W315="","",IF(COUNTIFS($W$7:$W$405,W315)&gt;1,"Duplicate activation ID",IF(X315&lt;&gt;'Campaigns &amp; Budget'!$A$7,"Unknown campaign",IF(OR(ISBLANK(Z315),ISBLANK(AA315),ISBLANK(AB315),AD315=""),"Missing date / time / PIC",IF(AB315&lt;=AA315,"End must follow start",IF(OR(Z315&lt;'Campaigns &amp; Budget'!$C$7,Z315&gt;'Campaigns &amp; Budget'!$D$7),"Outside campaign dates",IF(AND(AG315&lt;&gt;"",COUNTIFS('Tasks &amp; Gantt'!$A$7:$A$155,AG315,'Tasks &amp; Gantt'!$B$7:$B$155,X315)&lt;&gt;1),"Task not in campaign","")))))))</x:f>
      </x:c>
      <x:c r="AL315" t="str">
        <x:f>IF(OR(W315="",AH315="Cancelled",ISBLANK(Z315),ISBLANK(AA315)),"",COUNTIFS($X$7:$X$405,X315,$Z$7:$Z$405,Z315,$AA$7:$AA$405,"&lt;"&amp;AA315,$AH$7:$AH$405,"&lt;&gt;Cancelled")+COUNTIFS($X$7:$X$405,X315,$Z$7:$Z$405,Z315,$AA$7:$AA$405,AA315,$W$7:$W$405,"&lt;="&amp;W315,$AH$7:$AH$405,"&lt;&gt;Cancelled"))</x:f>
      </x:c>
      <x:c r="AM315" t="n">
        <x:f>IF(OR(W315="",X315&lt;&gt;$R$4),-1,IF(AL315="",-1,Z315*1000+AL315))</x:f>
        <x:v>-1</x:v>
      </x:c>
    </x:row>
    <x:row r="316" ht="24" customHeight="1">
      <x:c r="W316" s="65"/>
      <x:c r="X316" s="65"/>
      <x:c r="Y316" s="65"/>
      <x:c r="Z316" s="69"/>
      <x:c r="AA316" s="70"/>
      <x:c r="AB316" s="70"/>
      <x:c r="AC316" s="65"/>
      <x:c r="AD316" s="65"/>
      <x:c r="AE316" s="65"/>
      <x:c r="AF316" s="65"/>
      <x:c r="AG316" s="65"/>
      <x:c r="AH316" s="65"/>
      <x:c r="AI316" s="72" t="str">
        <x:f>IF(W316="","",'Campaigns &amp; Budget'!$E$7&amp;IF('Campaigns &amp; Budget'!$F$7="","","; "&amp;'Campaigns &amp; Budget'!$F$7))</x:f>
      </x:c>
      <x:c r="AJ316" s="72" t="str">
        <x:f>IF(W316="","",IF(COUNTIFS($W$7:$W$405,W316)&gt;1,"Duplicate activation ID",IF(X316&lt;&gt;'Campaigns &amp; Budget'!$A$7,"Unknown campaign",IF(OR(ISBLANK(Z316),ISBLANK(AA316),ISBLANK(AB316),AD316=""),"Missing date / time / PIC",IF(AB316&lt;=AA316,"End must follow start",IF(OR(Z316&lt;'Campaigns &amp; Budget'!$C$7,Z316&gt;'Campaigns &amp; Budget'!$D$7),"Outside campaign dates",IF(AND(AG316&lt;&gt;"",COUNTIFS('Tasks &amp; Gantt'!$A$7:$A$155,AG316,'Tasks &amp; Gantt'!$B$7:$B$155,X316)&lt;&gt;1),"Task not in campaign","")))))))</x:f>
      </x:c>
      <x:c r="AL316" t="str">
        <x:f>IF(OR(W316="",AH316="Cancelled",ISBLANK(Z316),ISBLANK(AA316)),"",COUNTIFS($X$7:$X$405,X316,$Z$7:$Z$405,Z316,$AA$7:$AA$405,"&lt;"&amp;AA316,$AH$7:$AH$405,"&lt;&gt;Cancelled")+COUNTIFS($X$7:$X$405,X316,$Z$7:$Z$405,Z316,$AA$7:$AA$405,AA316,$W$7:$W$405,"&lt;="&amp;W316,$AH$7:$AH$405,"&lt;&gt;Cancelled"))</x:f>
      </x:c>
      <x:c r="AM316" t="n">
        <x:f>IF(OR(W316="",X316&lt;&gt;$R$4),-1,IF(AL316="",-1,Z316*1000+AL316))</x:f>
        <x:v>-1</x:v>
      </x:c>
    </x:row>
    <x:row r="317" ht="24" customHeight="1">
      <x:c r="W317" s="65"/>
      <x:c r="X317" s="65"/>
      <x:c r="Y317" s="65"/>
      <x:c r="Z317" s="69"/>
      <x:c r="AA317" s="70"/>
      <x:c r="AB317" s="70"/>
      <x:c r="AC317" s="65"/>
      <x:c r="AD317" s="65"/>
      <x:c r="AE317" s="65"/>
      <x:c r="AF317" s="65"/>
      <x:c r="AG317" s="65"/>
      <x:c r="AH317" s="65"/>
      <x:c r="AI317" s="72" t="str">
        <x:f>IF(W317="","",'Campaigns &amp; Budget'!$E$7&amp;IF('Campaigns &amp; Budget'!$F$7="","","; "&amp;'Campaigns &amp; Budget'!$F$7))</x:f>
      </x:c>
      <x:c r="AJ317" s="72" t="str">
        <x:f>IF(W317="","",IF(COUNTIFS($W$7:$W$405,W317)&gt;1,"Duplicate activation ID",IF(X317&lt;&gt;'Campaigns &amp; Budget'!$A$7,"Unknown campaign",IF(OR(ISBLANK(Z317),ISBLANK(AA317),ISBLANK(AB317),AD317=""),"Missing date / time / PIC",IF(AB317&lt;=AA317,"End must follow start",IF(OR(Z317&lt;'Campaigns &amp; Budget'!$C$7,Z317&gt;'Campaigns &amp; Budget'!$D$7),"Outside campaign dates",IF(AND(AG317&lt;&gt;"",COUNTIFS('Tasks &amp; Gantt'!$A$7:$A$155,AG317,'Tasks &amp; Gantt'!$B$7:$B$155,X317)&lt;&gt;1),"Task not in campaign","")))))))</x:f>
      </x:c>
      <x:c r="AL317" t="str">
        <x:f>IF(OR(W317="",AH317="Cancelled",ISBLANK(Z317),ISBLANK(AA317)),"",COUNTIFS($X$7:$X$405,X317,$Z$7:$Z$405,Z317,$AA$7:$AA$405,"&lt;"&amp;AA317,$AH$7:$AH$405,"&lt;&gt;Cancelled")+COUNTIFS($X$7:$X$405,X317,$Z$7:$Z$405,Z317,$AA$7:$AA$405,AA317,$W$7:$W$405,"&lt;="&amp;W317,$AH$7:$AH$405,"&lt;&gt;Cancelled"))</x:f>
      </x:c>
      <x:c r="AM317" t="n">
        <x:f>IF(OR(W317="",X317&lt;&gt;$R$4),-1,IF(AL317="",-1,Z317*1000+AL317))</x:f>
        <x:v>-1</x:v>
      </x:c>
    </x:row>
    <x:row r="318" ht="24" customHeight="1">
      <x:c r="W318" s="65"/>
      <x:c r="X318" s="65"/>
      <x:c r="Y318" s="65"/>
      <x:c r="Z318" s="69"/>
      <x:c r="AA318" s="70"/>
      <x:c r="AB318" s="70"/>
      <x:c r="AC318" s="65"/>
      <x:c r="AD318" s="65"/>
      <x:c r="AE318" s="65"/>
      <x:c r="AF318" s="65"/>
      <x:c r="AG318" s="65"/>
      <x:c r="AH318" s="65"/>
      <x:c r="AI318" s="72" t="str">
        <x:f>IF(W318="","",'Campaigns &amp; Budget'!$E$7&amp;IF('Campaigns &amp; Budget'!$F$7="","","; "&amp;'Campaigns &amp; Budget'!$F$7))</x:f>
      </x:c>
      <x:c r="AJ318" s="72" t="str">
        <x:f>IF(W318="","",IF(COUNTIFS($W$7:$W$405,W318)&gt;1,"Duplicate activation ID",IF(X318&lt;&gt;'Campaigns &amp; Budget'!$A$7,"Unknown campaign",IF(OR(ISBLANK(Z318),ISBLANK(AA318),ISBLANK(AB318),AD318=""),"Missing date / time / PIC",IF(AB318&lt;=AA318,"End must follow start",IF(OR(Z318&lt;'Campaigns &amp; Budget'!$C$7,Z318&gt;'Campaigns &amp; Budget'!$D$7),"Outside campaign dates",IF(AND(AG318&lt;&gt;"",COUNTIFS('Tasks &amp; Gantt'!$A$7:$A$155,AG318,'Tasks &amp; Gantt'!$B$7:$B$155,X318)&lt;&gt;1),"Task not in campaign","")))))))</x:f>
      </x:c>
      <x:c r="AL318" t="str">
        <x:f>IF(OR(W318="",AH318="Cancelled",ISBLANK(Z318),ISBLANK(AA318)),"",COUNTIFS($X$7:$X$405,X318,$Z$7:$Z$405,Z318,$AA$7:$AA$405,"&lt;"&amp;AA318,$AH$7:$AH$405,"&lt;&gt;Cancelled")+COUNTIFS($X$7:$X$405,X318,$Z$7:$Z$405,Z318,$AA$7:$AA$405,AA318,$W$7:$W$405,"&lt;="&amp;W318,$AH$7:$AH$405,"&lt;&gt;Cancelled"))</x:f>
      </x:c>
      <x:c r="AM318" t="n">
        <x:f>IF(OR(W318="",X318&lt;&gt;$R$4),-1,IF(AL318="",-1,Z318*1000+AL318))</x:f>
        <x:v>-1</x:v>
      </x:c>
    </x:row>
    <x:row r="319" ht="24" customHeight="1">
      <x:c r="W319" s="65"/>
      <x:c r="X319" s="65"/>
      <x:c r="Y319" s="65"/>
      <x:c r="Z319" s="69"/>
      <x:c r="AA319" s="70"/>
      <x:c r="AB319" s="70"/>
      <x:c r="AC319" s="65"/>
      <x:c r="AD319" s="65"/>
      <x:c r="AE319" s="65"/>
      <x:c r="AF319" s="65"/>
      <x:c r="AG319" s="65"/>
      <x:c r="AH319" s="65"/>
      <x:c r="AI319" s="72" t="str">
        <x:f>IF(W319="","",'Campaigns &amp; Budget'!$E$7&amp;IF('Campaigns &amp; Budget'!$F$7="","","; "&amp;'Campaigns &amp; Budget'!$F$7))</x:f>
      </x:c>
      <x:c r="AJ319" s="72" t="str">
        <x:f>IF(W319="","",IF(COUNTIFS($W$7:$W$405,W319)&gt;1,"Duplicate activation ID",IF(X319&lt;&gt;'Campaigns &amp; Budget'!$A$7,"Unknown campaign",IF(OR(ISBLANK(Z319),ISBLANK(AA319),ISBLANK(AB319),AD319=""),"Missing date / time / PIC",IF(AB319&lt;=AA319,"End must follow start",IF(OR(Z319&lt;'Campaigns &amp; Budget'!$C$7,Z319&gt;'Campaigns &amp; Budget'!$D$7),"Outside campaign dates",IF(AND(AG319&lt;&gt;"",COUNTIFS('Tasks &amp; Gantt'!$A$7:$A$155,AG319,'Tasks &amp; Gantt'!$B$7:$B$155,X319)&lt;&gt;1),"Task not in campaign","")))))))</x:f>
      </x:c>
      <x:c r="AL319" t="str">
        <x:f>IF(OR(W319="",AH319="Cancelled",ISBLANK(Z319),ISBLANK(AA319)),"",COUNTIFS($X$7:$X$405,X319,$Z$7:$Z$405,Z319,$AA$7:$AA$405,"&lt;"&amp;AA319,$AH$7:$AH$405,"&lt;&gt;Cancelled")+COUNTIFS($X$7:$X$405,X319,$Z$7:$Z$405,Z319,$AA$7:$AA$405,AA319,$W$7:$W$405,"&lt;="&amp;W319,$AH$7:$AH$405,"&lt;&gt;Cancelled"))</x:f>
      </x:c>
      <x:c r="AM319" t="n">
        <x:f>IF(OR(W319="",X319&lt;&gt;$R$4),-1,IF(AL319="",-1,Z319*1000+AL319))</x:f>
        <x:v>-1</x:v>
      </x:c>
    </x:row>
    <x:row r="320" ht="24" customHeight="1">
      <x:c r="W320" s="65"/>
      <x:c r="X320" s="65"/>
      <x:c r="Y320" s="65"/>
      <x:c r="Z320" s="69"/>
      <x:c r="AA320" s="70"/>
      <x:c r="AB320" s="70"/>
      <x:c r="AC320" s="65"/>
      <x:c r="AD320" s="65"/>
      <x:c r="AE320" s="65"/>
      <x:c r="AF320" s="65"/>
      <x:c r="AG320" s="65"/>
      <x:c r="AH320" s="65"/>
      <x:c r="AI320" s="72" t="str">
        <x:f>IF(W320="","",'Campaigns &amp; Budget'!$E$7&amp;IF('Campaigns &amp; Budget'!$F$7="","","; "&amp;'Campaigns &amp; Budget'!$F$7))</x:f>
      </x:c>
      <x:c r="AJ320" s="72" t="str">
        <x:f>IF(W320="","",IF(COUNTIFS($W$7:$W$405,W320)&gt;1,"Duplicate activation ID",IF(X320&lt;&gt;'Campaigns &amp; Budget'!$A$7,"Unknown campaign",IF(OR(ISBLANK(Z320),ISBLANK(AA320),ISBLANK(AB320),AD320=""),"Missing date / time / PIC",IF(AB320&lt;=AA320,"End must follow start",IF(OR(Z320&lt;'Campaigns &amp; Budget'!$C$7,Z320&gt;'Campaigns &amp; Budget'!$D$7),"Outside campaign dates",IF(AND(AG320&lt;&gt;"",COUNTIFS('Tasks &amp; Gantt'!$A$7:$A$155,AG320,'Tasks &amp; Gantt'!$B$7:$B$155,X320)&lt;&gt;1),"Task not in campaign","")))))))</x:f>
      </x:c>
      <x:c r="AL320" t="str">
        <x:f>IF(OR(W320="",AH320="Cancelled",ISBLANK(Z320),ISBLANK(AA320)),"",COUNTIFS($X$7:$X$405,X320,$Z$7:$Z$405,Z320,$AA$7:$AA$405,"&lt;"&amp;AA320,$AH$7:$AH$405,"&lt;&gt;Cancelled")+COUNTIFS($X$7:$X$405,X320,$Z$7:$Z$405,Z320,$AA$7:$AA$405,AA320,$W$7:$W$405,"&lt;="&amp;W320,$AH$7:$AH$405,"&lt;&gt;Cancelled"))</x:f>
      </x:c>
      <x:c r="AM320" t="n">
        <x:f>IF(OR(W320="",X320&lt;&gt;$R$4),-1,IF(AL320="",-1,Z320*1000+AL320))</x:f>
        <x:v>-1</x:v>
      </x:c>
    </x:row>
    <x:row r="321" ht="24" customHeight="1">
      <x:c r="W321" s="65"/>
      <x:c r="X321" s="65"/>
      <x:c r="Y321" s="65"/>
      <x:c r="Z321" s="69"/>
      <x:c r="AA321" s="70"/>
      <x:c r="AB321" s="70"/>
      <x:c r="AC321" s="65"/>
      <x:c r="AD321" s="65"/>
      <x:c r="AE321" s="65"/>
      <x:c r="AF321" s="65"/>
      <x:c r="AG321" s="65"/>
      <x:c r="AH321" s="65"/>
      <x:c r="AI321" s="72" t="str">
        <x:f>IF(W321="","",'Campaigns &amp; Budget'!$E$7&amp;IF('Campaigns &amp; Budget'!$F$7="","","; "&amp;'Campaigns &amp; Budget'!$F$7))</x:f>
      </x:c>
      <x:c r="AJ321" s="72" t="str">
        <x:f>IF(W321="","",IF(COUNTIFS($W$7:$W$405,W321)&gt;1,"Duplicate activation ID",IF(X321&lt;&gt;'Campaigns &amp; Budget'!$A$7,"Unknown campaign",IF(OR(ISBLANK(Z321),ISBLANK(AA321),ISBLANK(AB321),AD321=""),"Missing date / time / PIC",IF(AB321&lt;=AA321,"End must follow start",IF(OR(Z321&lt;'Campaigns &amp; Budget'!$C$7,Z321&gt;'Campaigns &amp; Budget'!$D$7),"Outside campaign dates",IF(AND(AG321&lt;&gt;"",COUNTIFS('Tasks &amp; Gantt'!$A$7:$A$155,AG321,'Tasks &amp; Gantt'!$B$7:$B$155,X321)&lt;&gt;1),"Task not in campaign","")))))))</x:f>
      </x:c>
      <x:c r="AL321" t="str">
        <x:f>IF(OR(W321="",AH321="Cancelled",ISBLANK(Z321),ISBLANK(AA321)),"",COUNTIFS($X$7:$X$405,X321,$Z$7:$Z$405,Z321,$AA$7:$AA$405,"&lt;"&amp;AA321,$AH$7:$AH$405,"&lt;&gt;Cancelled")+COUNTIFS($X$7:$X$405,X321,$Z$7:$Z$405,Z321,$AA$7:$AA$405,AA321,$W$7:$W$405,"&lt;="&amp;W321,$AH$7:$AH$405,"&lt;&gt;Cancelled"))</x:f>
      </x:c>
      <x:c r="AM321" t="n">
        <x:f>IF(OR(W321="",X321&lt;&gt;$R$4),-1,IF(AL321="",-1,Z321*1000+AL321))</x:f>
        <x:v>-1</x:v>
      </x:c>
    </x:row>
    <x:row r="322" ht="24" customHeight="1">
      <x:c r="W322" s="65"/>
      <x:c r="X322" s="65"/>
      <x:c r="Y322" s="65"/>
      <x:c r="Z322" s="69"/>
      <x:c r="AA322" s="70"/>
      <x:c r="AB322" s="70"/>
      <x:c r="AC322" s="65"/>
      <x:c r="AD322" s="65"/>
      <x:c r="AE322" s="65"/>
      <x:c r="AF322" s="65"/>
      <x:c r="AG322" s="65"/>
      <x:c r="AH322" s="65"/>
      <x:c r="AI322" s="72" t="str">
        <x:f>IF(W322="","",'Campaigns &amp; Budget'!$E$7&amp;IF('Campaigns &amp; Budget'!$F$7="","","; "&amp;'Campaigns &amp; Budget'!$F$7))</x:f>
      </x:c>
      <x:c r="AJ322" s="72" t="str">
        <x:f>IF(W322="","",IF(COUNTIFS($W$7:$W$405,W322)&gt;1,"Duplicate activation ID",IF(X322&lt;&gt;'Campaigns &amp; Budget'!$A$7,"Unknown campaign",IF(OR(ISBLANK(Z322),ISBLANK(AA322),ISBLANK(AB322),AD322=""),"Missing date / time / PIC",IF(AB322&lt;=AA322,"End must follow start",IF(OR(Z322&lt;'Campaigns &amp; Budget'!$C$7,Z322&gt;'Campaigns &amp; Budget'!$D$7),"Outside campaign dates",IF(AND(AG322&lt;&gt;"",COUNTIFS('Tasks &amp; Gantt'!$A$7:$A$155,AG322,'Tasks &amp; Gantt'!$B$7:$B$155,X322)&lt;&gt;1),"Task not in campaign","")))))))</x:f>
      </x:c>
      <x:c r="AL322" t="str">
        <x:f>IF(OR(W322="",AH322="Cancelled",ISBLANK(Z322),ISBLANK(AA322)),"",COUNTIFS($X$7:$X$405,X322,$Z$7:$Z$405,Z322,$AA$7:$AA$405,"&lt;"&amp;AA322,$AH$7:$AH$405,"&lt;&gt;Cancelled")+COUNTIFS($X$7:$X$405,X322,$Z$7:$Z$405,Z322,$AA$7:$AA$405,AA322,$W$7:$W$405,"&lt;="&amp;W322,$AH$7:$AH$405,"&lt;&gt;Cancelled"))</x:f>
      </x:c>
      <x:c r="AM322" t="n">
        <x:f>IF(OR(W322="",X322&lt;&gt;$R$4),-1,IF(AL322="",-1,Z322*1000+AL322))</x:f>
        <x:v>-1</x:v>
      </x:c>
    </x:row>
    <x:row r="323" ht="24" customHeight="1">
      <x:c r="W323" s="65"/>
      <x:c r="X323" s="65"/>
      <x:c r="Y323" s="65"/>
      <x:c r="Z323" s="69"/>
      <x:c r="AA323" s="70"/>
      <x:c r="AB323" s="70"/>
      <x:c r="AC323" s="65"/>
      <x:c r="AD323" s="65"/>
      <x:c r="AE323" s="65"/>
      <x:c r="AF323" s="65"/>
      <x:c r="AG323" s="65"/>
      <x:c r="AH323" s="65"/>
      <x:c r="AI323" s="72" t="str">
        <x:f>IF(W323="","",'Campaigns &amp; Budget'!$E$7&amp;IF('Campaigns &amp; Budget'!$F$7="","","; "&amp;'Campaigns &amp; Budget'!$F$7))</x:f>
      </x:c>
      <x:c r="AJ323" s="72" t="str">
        <x:f>IF(W323="","",IF(COUNTIFS($W$7:$W$405,W323)&gt;1,"Duplicate activation ID",IF(X323&lt;&gt;'Campaigns &amp; Budget'!$A$7,"Unknown campaign",IF(OR(ISBLANK(Z323),ISBLANK(AA323),ISBLANK(AB323),AD323=""),"Missing date / time / PIC",IF(AB323&lt;=AA323,"End must follow start",IF(OR(Z323&lt;'Campaigns &amp; Budget'!$C$7,Z323&gt;'Campaigns &amp; Budget'!$D$7),"Outside campaign dates",IF(AND(AG323&lt;&gt;"",COUNTIFS('Tasks &amp; Gantt'!$A$7:$A$155,AG323,'Tasks &amp; Gantt'!$B$7:$B$155,X323)&lt;&gt;1),"Task not in campaign","")))))))</x:f>
      </x:c>
      <x:c r="AL323" t="str">
        <x:f>IF(OR(W323="",AH323="Cancelled",ISBLANK(Z323),ISBLANK(AA323)),"",COUNTIFS($X$7:$X$405,X323,$Z$7:$Z$405,Z323,$AA$7:$AA$405,"&lt;"&amp;AA323,$AH$7:$AH$405,"&lt;&gt;Cancelled")+COUNTIFS($X$7:$X$405,X323,$Z$7:$Z$405,Z323,$AA$7:$AA$405,AA323,$W$7:$W$405,"&lt;="&amp;W323,$AH$7:$AH$405,"&lt;&gt;Cancelled"))</x:f>
      </x:c>
      <x:c r="AM323" t="n">
        <x:f>IF(OR(W323="",X323&lt;&gt;$R$4),-1,IF(AL323="",-1,Z323*1000+AL323))</x:f>
        <x:v>-1</x:v>
      </x:c>
    </x:row>
    <x:row r="324" ht="24" customHeight="1">
      <x:c r="W324" s="65"/>
      <x:c r="X324" s="65"/>
      <x:c r="Y324" s="65"/>
      <x:c r="Z324" s="69"/>
      <x:c r="AA324" s="70"/>
      <x:c r="AB324" s="70"/>
      <x:c r="AC324" s="65"/>
      <x:c r="AD324" s="65"/>
      <x:c r="AE324" s="65"/>
      <x:c r="AF324" s="65"/>
      <x:c r="AG324" s="65"/>
      <x:c r="AH324" s="65"/>
      <x:c r="AI324" s="72" t="str">
        <x:f>IF(W324="","",'Campaigns &amp; Budget'!$E$7&amp;IF('Campaigns &amp; Budget'!$F$7="","","; "&amp;'Campaigns &amp; Budget'!$F$7))</x:f>
      </x:c>
      <x:c r="AJ324" s="72" t="str">
        <x:f>IF(W324="","",IF(COUNTIFS($W$7:$W$405,W324)&gt;1,"Duplicate activation ID",IF(X324&lt;&gt;'Campaigns &amp; Budget'!$A$7,"Unknown campaign",IF(OR(ISBLANK(Z324),ISBLANK(AA324),ISBLANK(AB324),AD324=""),"Missing date / time / PIC",IF(AB324&lt;=AA324,"End must follow start",IF(OR(Z324&lt;'Campaigns &amp; Budget'!$C$7,Z324&gt;'Campaigns &amp; Budget'!$D$7),"Outside campaign dates",IF(AND(AG324&lt;&gt;"",COUNTIFS('Tasks &amp; Gantt'!$A$7:$A$155,AG324,'Tasks &amp; Gantt'!$B$7:$B$155,X324)&lt;&gt;1),"Task not in campaign","")))))))</x:f>
      </x:c>
      <x:c r="AL324" t="str">
        <x:f>IF(OR(W324="",AH324="Cancelled",ISBLANK(Z324),ISBLANK(AA324)),"",COUNTIFS($X$7:$X$405,X324,$Z$7:$Z$405,Z324,$AA$7:$AA$405,"&lt;"&amp;AA324,$AH$7:$AH$405,"&lt;&gt;Cancelled")+COUNTIFS($X$7:$X$405,X324,$Z$7:$Z$405,Z324,$AA$7:$AA$405,AA324,$W$7:$W$405,"&lt;="&amp;W324,$AH$7:$AH$405,"&lt;&gt;Cancelled"))</x:f>
      </x:c>
      <x:c r="AM324" t="n">
        <x:f>IF(OR(W324="",X324&lt;&gt;$R$4),-1,IF(AL324="",-1,Z324*1000+AL324))</x:f>
        <x:v>-1</x:v>
      </x:c>
    </x:row>
    <x:row r="325" ht="24" customHeight="1">
      <x:c r="W325" s="65"/>
      <x:c r="X325" s="65"/>
      <x:c r="Y325" s="65"/>
      <x:c r="Z325" s="69"/>
      <x:c r="AA325" s="70"/>
      <x:c r="AB325" s="70"/>
      <x:c r="AC325" s="65"/>
      <x:c r="AD325" s="65"/>
      <x:c r="AE325" s="65"/>
      <x:c r="AF325" s="65"/>
      <x:c r="AG325" s="65"/>
      <x:c r="AH325" s="65"/>
      <x:c r="AI325" s="72" t="str">
        <x:f>IF(W325="","",'Campaigns &amp; Budget'!$E$7&amp;IF('Campaigns &amp; Budget'!$F$7="","","; "&amp;'Campaigns &amp; Budget'!$F$7))</x:f>
      </x:c>
      <x:c r="AJ325" s="72" t="str">
        <x:f>IF(W325="","",IF(COUNTIFS($W$7:$W$405,W325)&gt;1,"Duplicate activation ID",IF(X325&lt;&gt;'Campaigns &amp; Budget'!$A$7,"Unknown campaign",IF(OR(ISBLANK(Z325),ISBLANK(AA325),ISBLANK(AB325),AD325=""),"Missing date / time / PIC",IF(AB325&lt;=AA325,"End must follow start",IF(OR(Z325&lt;'Campaigns &amp; Budget'!$C$7,Z325&gt;'Campaigns &amp; Budget'!$D$7),"Outside campaign dates",IF(AND(AG325&lt;&gt;"",COUNTIFS('Tasks &amp; Gantt'!$A$7:$A$155,AG325,'Tasks &amp; Gantt'!$B$7:$B$155,X325)&lt;&gt;1),"Task not in campaign","")))))))</x:f>
      </x:c>
      <x:c r="AL325" t="str">
        <x:f>IF(OR(W325="",AH325="Cancelled",ISBLANK(Z325),ISBLANK(AA325)),"",COUNTIFS($X$7:$X$405,X325,$Z$7:$Z$405,Z325,$AA$7:$AA$405,"&lt;"&amp;AA325,$AH$7:$AH$405,"&lt;&gt;Cancelled")+COUNTIFS($X$7:$X$405,X325,$Z$7:$Z$405,Z325,$AA$7:$AA$405,AA325,$W$7:$W$405,"&lt;="&amp;W325,$AH$7:$AH$405,"&lt;&gt;Cancelled"))</x:f>
      </x:c>
      <x:c r="AM325" t="n">
        <x:f>IF(OR(W325="",X325&lt;&gt;$R$4),-1,IF(AL325="",-1,Z325*1000+AL325))</x:f>
        <x:v>-1</x:v>
      </x:c>
    </x:row>
    <x:row r="326" ht="24" customHeight="1">
      <x:c r="W326" s="65"/>
      <x:c r="X326" s="65"/>
      <x:c r="Y326" s="65"/>
      <x:c r="Z326" s="69"/>
      <x:c r="AA326" s="70"/>
      <x:c r="AB326" s="70"/>
      <x:c r="AC326" s="65"/>
      <x:c r="AD326" s="65"/>
      <x:c r="AE326" s="65"/>
      <x:c r="AF326" s="65"/>
      <x:c r="AG326" s="65"/>
      <x:c r="AH326" s="65"/>
      <x:c r="AI326" s="72" t="str">
        <x:f>IF(W326="","",'Campaigns &amp; Budget'!$E$7&amp;IF('Campaigns &amp; Budget'!$F$7="","","; "&amp;'Campaigns &amp; Budget'!$F$7))</x:f>
      </x:c>
      <x:c r="AJ326" s="72" t="str">
        <x:f>IF(W326="","",IF(COUNTIFS($W$7:$W$405,W326)&gt;1,"Duplicate activation ID",IF(X326&lt;&gt;'Campaigns &amp; Budget'!$A$7,"Unknown campaign",IF(OR(ISBLANK(Z326),ISBLANK(AA326),ISBLANK(AB326),AD326=""),"Missing date / time / PIC",IF(AB326&lt;=AA326,"End must follow start",IF(OR(Z326&lt;'Campaigns &amp; Budget'!$C$7,Z326&gt;'Campaigns &amp; Budget'!$D$7),"Outside campaign dates",IF(AND(AG326&lt;&gt;"",COUNTIFS('Tasks &amp; Gantt'!$A$7:$A$155,AG326,'Tasks &amp; Gantt'!$B$7:$B$155,X326)&lt;&gt;1),"Task not in campaign","")))))))</x:f>
      </x:c>
      <x:c r="AL326" t="str">
        <x:f>IF(OR(W326="",AH326="Cancelled",ISBLANK(Z326),ISBLANK(AA326)),"",COUNTIFS($X$7:$X$405,X326,$Z$7:$Z$405,Z326,$AA$7:$AA$405,"&lt;"&amp;AA326,$AH$7:$AH$405,"&lt;&gt;Cancelled")+COUNTIFS($X$7:$X$405,X326,$Z$7:$Z$405,Z326,$AA$7:$AA$405,AA326,$W$7:$W$405,"&lt;="&amp;W326,$AH$7:$AH$405,"&lt;&gt;Cancelled"))</x:f>
      </x:c>
      <x:c r="AM326" t="n">
        <x:f>IF(OR(W326="",X326&lt;&gt;$R$4),-1,IF(AL326="",-1,Z326*1000+AL326))</x:f>
        <x:v>-1</x:v>
      </x:c>
    </x:row>
    <x:row r="327" ht="24" customHeight="1">
      <x:c r="W327" s="65"/>
      <x:c r="X327" s="65"/>
      <x:c r="Y327" s="65"/>
      <x:c r="Z327" s="69"/>
      <x:c r="AA327" s="70"/>
      <x:c r="AB327" s="70"/>
      <x:c r="AC327" s="65"/>
      <x:c r="AD327" s="65"/>
      <x:c r="AE327" s="65"/>
      <x:c r="AF327" s="65"/>
      <x:c r="AG327" s="65"/>
      <x:c r="AH327" s="65"/>
      <x:c r="AI327" s="72" t="str">
        <x:f>IF(W327="","",'Campaigns &amp; Budget'!$E$7&amp;IF('Campaigns &amp; Budget'!$F$7="","","; "&amp;'Campaigns &amp; Budget'!$F$7))</x:f>
      </x:c>
      <x:c r="AJ327" s="72" t="str">
        <x:f>IF(W327="","",IF(COUNTIFS($W$7:$W$405,W327)&gt;1,"Duplicate activation ID",IF(X327&lt;&gt;'Campaigns &amp; Budget'!$A$7,"Unknown campaign",IF(OR(ISBLANK(Z327),ISBLANK(AA327),ISBLANK(AB327),AD327=""),"Missing date / time / PIC",IF(AB327&lt;=AA327,"End must follow start",IF(OR(Z327&lt;'Campaigns &amp; Budget'!$C$7,Z327&gt;'Campaigns &amp; Budget'!$D$7),"Outside campaign dates",IF(AND(AG327&lt;&gt;"",COUNTIFS('Tasks &amp; Gantt'!$A$7:$A$155,AG327,'Tasks &amp; Gantt'!$B$7:$B$155,X327)&lt;&gt;1),"Task not in campaign","")))))))</x:f>
      </x:c>
      <x:c r="AL327" t="str">
        <x:f>IF(OR(W327="",AH327="Cancelled",ISBLANK(Z327),ISBLANK(AA327)),"",COUNTIFS($X$7:$X$405,X327,$Z$7:$Z$405,Z327,$AA$7:$AA$405,"&lt;"&amp;AA327,$AH$7:$AH$405,"&lt;&gt;Cancelled")+COUNTIFS($X$7:$X$405,X327,$Z$7:$Z$405,Z327,$AA$7:$AA$405,AA327,$W$7:$W$405,"&lt;="&amp;W327,$AH$7:$AH$405,"&lt;&gt;Cancelled"))</x:f>
      </x:c>
      <x:c r="AM327" t="n">
        <x:f>IF(OR(W327="",X327&lt;&gt;$R$4),-1,IF(AL327="",-1,Z327*1000+AL327))</x:f>
        <x:v>-1</x:v>
      </x:c>
    </x:row>
    <x:row r="328" ht="24" customHeight="1">
      <x:c r="W328" s="65"/>
      <x:c r="X328" s="65"/>
      <x:c r="Y328" s="65"/>
      <x:c r="Z328" s="69"/>
      <x:c r="AA328" s="70"/>
      <x:c r="AB328" s="70"/>
      <x:c r="AC328" s="65"/>
      <x:c r="AD328" s="65"/>
      <x:c r="AE328" s="65"/>
      <x:c r="AF328" s="65"/>
      <x:c r="AG328" s="65"/>
      <x:c r="AH328" s="65"/>
      <x:c r="AI328" s="72" t="str">
        <x:f>IF(W328="","",'Campaigns &amp; Budget'!$E$7&amp;IF('Campaigns &amp; Budget'!$F$7="","","; "&amp;'Campaigns &amp; Budget'!$F$7))</x:f>
      </x:c>
      <x:c r="AJ328" s="72" t="str">
        <x:f>IF(W328="","",IF(COUNTIFS($W$7:$W$405,W328)&gt;1,"Duplicate activation ID",IF(X328&lt;&gt;'Campaigns &amp; Budget'!$A$7,"Unknown campaign",IF(OR(ISBLANK(Z328),ISBLANK(AA328),ISBLANK(AB328),AD328=""),"Missing date / time / PIC",IF(AB328&lt;=AA328,"End must follow start",IF(OR(Z328&lt;'Campaigns &amp; Budget'!$C$7,Z328&gt;'Campaigns &amp; Budget'!$D$7),"Outside campaign dates",IF(AND(AG328&lt;&gt;"",COUNTIFS('Tasks &amp; Gantt'!$A$7:$A$155,AG328,'Tasks &amp; Gantt'!$B$7:$B$155,X328)&lt;&gt;1),"Task not in campaign","")))))))</x:f>
      </x:c>
      <x:c r="AL328" t="str">
        <x:f>IF(OR(W328="",AH328="Cancelled",ISBLANK(Z328),ISBLANK(AA328)),"",COUNTIFS($X$7:$X$405,X328,$Z$7:$Z$405,Z328,$AA$7:$AA$405,"&lt;"&amp;AA328,$AH$7:$AH$405,"&lt;&gt;Cancelled")+COUNTIFS($X$7:$X$405,X328,$Z$7:$Z$405,Z328,$AA$7:$AA$405,AA328,$W$7:$W$405,"&lt;="&amp;W328,$AH$7:$AH$405,"&lt;&gt;Cancelled"))</x:f>
      </x:c>
      <x:c r="AM328" t="n">
        <x:f>IF(OR(W328="",X328&lt;&gt;$R$4),-1,IF(AL328="",-1,Z328*1000+AL328))</x:f>
        <x:v>-1</x:v>
      </x:c>
    </x:row>
    <x:row r="329" ht="24" customHeight="1">
      <x:c r="W329" s="65"/>
      <x:c r="X329" s="65"/>
      <x:c r="Y329" s="65"/>
      <x:c r="Z329" s="69"/>
      <x:c r="AA329" s="70"/>
      <x:c r="AB329" s="70"/>
      <x:c r="AC329" s="65"/>
      <x:c r="AD329" s="65"/>
      <x:c r="AE329" s="65"/>
      <x:c r="AF329" s="65"/>
      <x:c r="AG329" s="65"/>
      <x:c r="AH329" s="65"/>
      <x:c r="AI329" s="72" t="str">
        <x:f>IF(W329="","",'Campaigns &amp; Budget'!$E$7&amp;IF('Campaigns &amp; Budget'!$F$7="","","; "&amp;'Campaigns &amp; Budget'!$F$7))</x:f>
      </x:c>
      <x:c r="AJ329" s="72" t="str">
        <x:f>IF(W329="","",IF(COUNTIFS($W$7:$W$405,W329)&gt;1,"Duplicate activation ID",IF(X329&lt;&gt;'Campaigns &amp; Budget'!$A$7,"Unknown campaign",IF(OR(ISBLANK(Z329),ISBLANK(AA329),ISBLANK(AB329),AD329=""),"Missing date / time / PIC",IF(AB329&lt;=AA329,"End must follow start",IF(OR(Z329&lt;'Campaigns &amp; Budget'!$C$7,Z329&gt;'Campaigns &amp; Budget'!$D$7),"Outside campaign dates",IF(AND(AG329&lt;&gt;"",COUNTIFS('Tasks &amp; Gantt'!$A$7:$A$155,AG329,'Tasks &amp; Gantt'!$B$7:$B$155,X329)&lt;&gt;1),"Task not in campaign","")))))))</x:f>
      </x:c>
      <x:c r="AL329" t="str">
        <x:f>IF(OR(W329="",AH329="Cancelled",ISBLANK(Z329),ISBLANK(AA329)),"",COUNTIFS($X$7:$X$405,X329,$Z$7:$Z$405,Z329,$AA$7:$AA$405,"&lt;"&amp;AA329,$AH$7:$AH$405,"&lt;&gt;Cancelled")+COUNTIFS($X$7:$X$405,X329,$Z$7:$Z$405,Z329,$AA$7:$AA$405,AA329,$W$7:$W$405,"&lt;="&amp;W329,$AH$7:$AH$405,"&lt;&gt;Cancelled"))</x:f>
      </x:c>
      <x:c r="AM329" t="n">
        <x:f>IF(OR(W329="",X329&lt;&gt;$R$4),-1,IF(AL329="",-1,Z329*1000+AL329))</x:f>
        <x:v>-1</x:v>
      </x:c>
    </x:row>
    <x:row r="330" ht="24" customHeight="1">
      <x:c r="W330" s="65"/>
      <x:c r="X330" s="65"/>
      <x:c r="Y330" s="65"/>
      <x:c r="Z330" s="69"/>
      <x:c r="AA330" s="70"/>
      <x:c r="AB330" s="70"/>
      <x:c r="AC330" s="65"/>
      <x:c r="AD330" s="65"/>
      <x:c r="AE330" s="65"/>
      <x:c r="AF330" s="65"/>
      <x:c r="AG330" s="65"/>
      <x:c r="AH330" s="65"/>
      <x:c r="AI330" s="72" t="str">
        <x:f>IF(W330="","",'Campaigns &amp; Budget'!$E$7&amp;IF('Campaigns &amp; Budget'!$F$7="","","; "&amp;'Campaigns &amp; Budget'!$F$7))</x:f>
      </x:c>
      <x:c r="AJ330" s="72" t="str">
        <x:f>IF(W330="","",IF(COUNTIFS($W$7:$W$405,W330)&gt;1,"Duplicate activation ID",IF(X330&lt;&gt;'Campaigns &amp; Budget'!$A$7,"Unknown campaign",IF(OR(ISBLANK(Z330),ISBLANK(AA330),ISBLANK(AB330),AD330=""),"Missing date / time / PIC",IF(AB330&lt;=AA330,"End must follow start",IF(OR(Z330&lt;'Campaigns &amp; Budget'!$C$7,Z330&gt;'Campaigns &amp; Budget'!$D$7),"Outside campaign dates",IF(AND(AG330&lt;&gt;"",COUNTIFS('Tasks &amp; Gantt'!$A$7:$A$155,AG330,'Tasks &amp; Gantt'!$B$7:$B$155,X330)&lt;&gt;1),"Task not in campaign","")))))))</x:f>
      </x:c>
      <x:c r="AL330" t="str">
        <x:f>IF(OR(W330="",AH330="Cancelled",ISBLANK(Z330),ISBLANK(AA330)),"",COUNTIFS($X$7:$X$405,X330,$Z$7:$Z$405,Z330,$AA$7:$AA$405,"&lt;"&amp;AA330,$AH$7:$AH$405,"&lt;&gt;Cancelled")+COUNTIFS($X$7:$X$405,X330,$Z$7:$Z$405,Z330,$AA$7:$AA$405,AA330,$W$7:$W$405,"&lt;="&amp;W330,$AH$7:$AH$405,"&lt;&gt;Cancelled"))</x:f>
      </x:c>
      <x:c r="AM330" t="n">
        <x:f>IF(OR(W330="",X330&lt;&gt;$R$4),-1,IF(AL330="",-1,Z330*1000+AL330))</x:f>
        <x:v>-1</x:v>
      </x:c>
    </x:row>
    <x:row r="331" ht="24" customHeight="1">
      <x:c r="W331" s="65"/>
      <x:c r="X331" s="65"/>
      <x:c r="Y331" s="65"/>
      <x:c r="Z331" s="69"/>
      <x:c r="AA331" s="70"/>
      <x:c r="AB331" s="70"/>
      <x:c r="AC331" s="65"/>
      <x:c r="AD331" s="65"/>
      <x:c r="AE331" s="65"/>
      <x:c r="AF331" s="65"/>
      <x:c r="AG331" s="65"/>
      <x:c r="AH331" s="65"/>
      <x:c r="AI331" s="72" t="str">
        <x:f>IF(W331="","",'Campaigns &amp; Budget'!$E$7&amp;IF('Campaigns &amp; Budget'!$F$7="","","; "&amp;'Campaigns &amp; Budget'!$F$7))</x:f>
      </x:c>
      <x:c r="AJ331" s="72" t="str">
        <x:f>IF(W331="","",IF(COUNTIFS($W$7:$W$405,W331)&gt;1,"Duplicate activation ID",IF(X331&lt;&gt;'Campaigns &amp; Budget'!$A$7,"Unknown campaign",IF(OR(ISBLANK(Z331),ISBLANK(AA331),ISBLANK(AB331),AD331=""),"Missing date / time / PIC",IF(AB331&lt;=AA331,"End must follow start",IF(OR(Z331&lt;'Campaigns &amp; Budget'!$C$7,Z331&gt;'Campaigns &amp; Budget'!$D$7),"Outside campaign dates",IF(AND(AG331&lt;&gt;"",COUNTIFS('Tasks &amp; Gantt'!$A$7:$A$155,AG331,'Tasks &amp; Gantt'!$B$7:$B$155,X331)&lt;&gt;1),"Task not in campaign","")))))))</x:f>
      </x:c>
      <x:c r="AL331" t="str">
        <x:f>IF(OR(W331="",AH331="Cancelled",ISBLANK(Z331),ISBLANK(AA331)),"",COUNTIFS($X$7:$X$405,X331,$Z$7:$Z$405,Z331,$AA$7:$AA$405,"&lt;"&amp;AA331,$AH$7:$AH$405,"&lt;&gt;Cancelled")+COUNTIFS($X$7:$X$405,X331,$Z$7:$Z$405,Z331,$AA$7:$AA$405,AA331,$W$7:$W$405,"&lt;="&amp;W331,$AH$7:$AH$405,"&lt;&gt;Cancelled"))</x:f>
      </x:c>
      <x:c r="AM331" t="n">
        <x:f>IF(OR(W331="",X331&lt;&gt;$R$4),-1,IF(AL331="",-1,Z331*1000+AL331))</x:f>
        <x:v>-1</x:v>
      </x:c>
    </x:row>
    <x:row r="332" ht="24" customHeight="1">
      <x:c r="W332" s="65"/>
      <x:c r="X332" s="65"/>
      <x:c r="Y332" s="65"/>
      <x:c r="Z332" s="69"/>
      <x:c r="AA332" s="70"/>
      <x:c r="AB332" s="70"/>
      <x:c r="AC332" s="65"/>
      <x:c r="AD332" s="65"/>
      <x:c r="AE332" s="65"/>
      <x:c r="AF332" s="65"/>
      <x:c r="AG332" s="65"/>
      <x:c r="AH332" s="65"/>
      <x:c r="AI332" s="72" t="str">
        <x:f>IF(W332="","",'Campaigns &amp; Budget'!$E$7&amp;IF('Campaigns &amp; Budget'!$F$7="","","; "&amp;'Campaigns &amp; Budget'!$F$7))</x:f>
      </x:c>
      <x:c r="AJ332" s="72" t="str">
        <x:f>IF(W332="","",IF(COUNTIFS($W$7:$W$405,W332)&gt;1,"Duplicate activation ID",IF(X332&lt;&gt;'Campaigns &amp; Budget'!$A$7,"Unknown campaign",IF(OR(ISBLANK(Z332),ISBLANK(AA332),ISBLANK(AB332),AD332=""),"Missing date / time / PIC",IF(AB332&lt;=AA332,"End must follow start",IF(OR(Z332&lt;'Campaigns &amp; Budget'!$C$7,Z332&gt;'Campaigns &amp; Budget'!$D$7),"Outside campaign dates",IF(AND(AG332&lt;&gt;"",COUNTIFS('Tasks &amp; Gantt'!$A$7:$A$155,AG332,'Tasks &amp; Gantt'!$B$7:$B$155,X332)&lt;&gt;1),"Task not in campaign","")))))))</x:f>
      </x:c>
      <x:c r="AL332" t="str">
        <x:f>IF(OR(W332="",AH332="Cancelled",ISBLANK(Z332),ISBLANK(AA332)),"",COUNTIFS($X$7:$X$405,X332,$Z$7:$Z$405,Z332,$AA$7:$AA$405,"&lt;"&amp;AA332,$AH$7:$AH$405,"&lt;&gt;Cancelled")+COUNTIFS($X$7:$X$405,X332,$Z$7:$Z$405,Z332,$AA$7:$AA$405,AA332,$W$7:$W$405,"&lt;="&amp;W332,$AH$7:$AH$405,"&lt;&gt;Cancelled"))</x:f>
      </x:c>
      <x:c r="AM332" t="n">
        <x:f>IF(OR(W332="",X332&lt;&gt;$R$4),-1,IF(AL332="",-1,Z332*1000+AL332))</x:f>
        <x:v>-1</x:v>
      </x:c>
    </x:row>
    <x:row r="333" ht="24" customHeight="1">
      <x:c r="W333" s="65"/>
      <x:c r="X333" s="65"/>
      <x:c r="Y333" s="65"/>
      <x:c r="Z333" s="69"/>
      <x:c r="AA333" s="70"/>
      <x:c r="AB333" s="70"/>
      <x:c r="AC333" s="65"/>
      <x:c r="AD333" s="65"/>
      <x:c r="AE333" s="65"/>
      <x:c r="AF333" s="65"/>
      <x:c r="AG333" s="65"/>
      <x:c r="AH333" s="65"/>
      <x:c r="AI333" s="72" t="str">
        <x:f>IF(W333="","",'Campaigns &amp; Budget'!$E$7&amp;IF('Campaigns &amp; Budget'!$F$7="","","; "&amp;'Campaigns &amp; Budget'!$F$7))</x:f>
      </x:c>
      <x:c r="AJ333" s="72" t="str">
        <x:f>IF(W333="","",IF(COUNTIFS($W$7:$W$405,W333)&gt;1,"Duplicate activation ID",IF(X333&lt;&gt;'Campaigns &amp; Budget'!$A$7,"Unknown campaign",IF(OR(ISBLANK(Z333),ISBLANK(AA333),ISBLANK(AB333),AD333=""),"Missing date / time / PIC",IF(AB333&lt;=AA333,"End must follow start",IF(OR(Z333&lt;'Campaigns &amp; Budget'!$C$7,Z333&gt;'Campaigns &amp; Budget'!$D$7),"Outside campaign dates",IF(AND(AG333&lt;&gt;"",COUNTIFS('Tasks &amp; Gantt'!$A$7:$A$155,AG333,'Tasks &amp; Gantt'!$B$7:$B$155,X333)&lt;&gt;1),"Task not in campaign","")))))))</x:f>
      </x:c>
      <x:c r="AL333" t="str">
        <x:f>IF(OR(W333="",AH333="Cancelled",ISBLANK(Z333),ISBLANK(AA333)),"",COUNTIFS($X$7:$X$405,X333,$Z$7:$Z$405,Z333,$AA$7:$AA$405,"&lt;"&amp;AA333,$AH$7:$AH$405,"&lt;&gt;Cancelled")+COUNTIFS($X$7:$X$405,X333,$Z$7:$Z$405,Z333,$AA$7:$AA$405,AA333,$W$7:$W$405,"&lt;="&amp;W333,$AH$7:$AH$405,"&lt;&gt;Cancelled"))</x:f>
      </x:c>
      <x:c r="AM333" t="n">
        <x:f>IF(OR(W333="",X333&lt;&gt;$R$4),-1,IF(AL333="",-1,Z333*1000+AL333))</x:f>
        <x:v>-1</x:v>
      </x:c>
    </x:row>
    <x:row r="334" ht="24" customHeight="1">
      <x:c r="W334" s="65"/>
      <x:c r="X334" s="65"/>
      <x:c r="Y334" s="65"/>
      <x:c r="Z334" s="69"/>
      <x:c r="AA334" s="70"/>
      <x:c r="AB334" s="70"/>
      <x:c r="AC334" s="65"/>
      <x:c r="AD334" s="65"/>
      <x:c r="AE334" s="65"/>
      <x:c r="AF334" s="65"/>
      <x:c r="AG334" s="65"/>
      <x:c r="AH334" s="65"/>
      <x:c r="AI334" s="72" t="str">
        <x:f>IF(W334="","",'Campaigns &amp; Budget'!$E$7&amp;IF('Campaigns &amp; Budget'!$F$7="","","; "&amp;'Campaigns &amp; Budget'!$F$7))</x:f>
      </x:c>
      <x:c r="AJ334" s="72" t="str">
        <x:f>IF(W334="","",IF(COUNTIFS($W$7:$W$405,W334)&gt;1,"Duplicate activation ID",IF(X334&lt;&gt;'Campaigns &amp; Budget'!$A$7,"Unknown campaign",IF(OR(ISBLANK(Z334),ISBLANK(AA334),ISBLANK(AB334),AD334=""),"Missing date / time / PIC",IF(AB334&lt;=AA334,"End must follow start",IF(OR(Z334&lt;'Campaigns &amp; Budget'!$C$7,Z334&gt;'Campaigns &amp; Budget'!$D$7),"Outside campaign dates",IF(AND(AG334&lt;&gt;"",COUNTIFS('Tasks &amp; Gantt'!$A$7:$A$155,AG334,'Tasks &amp; Gantt'!$B$7:$B$155,X334)&lt;&gt;1),"Task not in campaign","")))))))</x:f>
      </x:c>
      <x:c r="AL334" t="str">
        <x:f>IF(OR(W334="",AH334="Cancelled",ISBLANK(Z334),ISBLANK(AA334)),"",COUNTIFS($X$7:$X$405,X334,$Z$7:$Z$405,Z334,$AA$7:$AA$405,"&lt;"&amp;AA334,$AH$7:$AH$405,"&lt;&gt;Cancelled")+COUNTIFS($X$7:$X$405,X334,$Z$7:$Z$405,Z334,$AA$7:$AA$405,AA334,$W$7:$W$405,"&lt;="&amp;W334,$AH$7:$AH$405,"&lt;&gt;Cancelled"))</x:f>
      </x:c>
      <x:c r="AM334" t="n">
        <x:f>IF(OR(W334="",X334&lt;&gt;$R$4),-1,IF(AL334="",-1,Z334*1000+AL334))</x:f>
        <x:v>-1</x:v>
      </x:c>
    </x:row>
    <x:row r="335" ht="24" customHeight="1">
      <x:c r="W335" s="65"/>
      <x:c r="X335" s="65"/>
      <x:c r="Y335" s="65"/>
      <x:c r="Z335" s="69"/>
      <x:c r="AA335" s="70"/>
      <x:c r="AB335" s="70"/>
      <x:c r="AC335" s="65"/>
      <x:c r="AD335" s="65"/>
      <x:c r="AE335" s="65"/>
      <x:c r="AF335" s="65"/>
      <x:c r="AG335" s="65"/>
      <x:c r="AH335" s="65"/>
      <x:c r="AI335" s="72" t="str">
        <x:f>IF(W335="","",'Campaigns &amp; Budget'!$E$7&amp;IF('Campaigns &amp; Budget'!$F$7="","","; "&amp;'Campaigns &amp; Budget'!$F$7))</x:f>
      </x:c>
      <x:c r="AJ335" s="72" t="str">
        <x:f>IF(W335="","",IF(COUNTIFS($W$7:$W$405,W335)&gt;1,"Duplicate activation ID",IF(X335&lt;&gt;'Campaigns &amp; Budget'!$A$7,"Unknown campaign",IF(OR(ISBLANK(Z335),ISBLANK(AA335),ISBLANK(AB335),AD335=""),"Missing date / time / PIC",IF(AB335&lt;=AA335,"End must follow start",IF(OR(Z335&lt;'Campaigns &amp; Budget'!$C$7,Z335&gt;'Campaigns &amp; Budget'!$D$7),"Outside campaign dates",IF(AND(AG335&lt;&gt;"",COUNTIFS('Tasks &amp; Gantt'!$A$7:$A$155,AG335,'Tasks &amp; Gantt'!$B$7:$B$155,X335)&lt;&gt;1),"Task not in campaign","")))))))</x:f>
      </x:c>
      <x:c r="AL335" t="str">
        <x:f>IF(OR(W335="",AH335="Cancelled",ISBLANK(Z335),ISBLANK(AA335)),"",COUNTIFS($X$7:$X$405,X335,$Z$7:$Z$405,Z335,$AA$7:$AA$405,"&lt;"&amp;AA335,$AH$7:$AH$405,"&lt;&gt;Cancelled")+COUNTIFS($X$7:$X$405,X335,$Z$7:$Z$405,Z335,$AA$7:$AA$405,AA335,$W$7:$W$405,"&lt;="&amp;W335,$AH$7:$AH$405,"&lt;&gt;Cancelled"))</x:f>
      </x:c>
      <x:c r="AM335" t="n">
        <x:f>IF(OR(W335="",X335&lt;&gt;$R$4),-1,IF(AL335="",-1,Z335*1000+AL335))</x:f>
        <x:v>-1</x:v>
      </x:c>
    </x:row>
    <x:row r="336" ht="24" customHeight="1">
      <x:c r="W336" s="65"/>
      <x:c r="X336" s="65"/>
      <x:c r="Y336" s="65"/>
      <x:c r="Z336" s="69"/>
      <x:c r="AA336" s="70"/>
      <x:c r="AB336" s="70"/>
      <x:c r="AC336" s="65"/>
      <x:c r="AD336" s="65"/>
      <x:c r="AE336" s="65"/>
      <x:c r="AF336" s="65"/>
      <x:c r="AG336" s="65"/>
      <x:c r="AH336" s="65"/>
      <x:c r="AI336" s="72" t="str">
        <x:f>IF(W336="","",'Campaigns &amp; Budget'!$E$7&amp;IF('Campaigns &amp; Budget'!$F$7="","","; "&amp;'Campaigns &amp; Budget'!$F$7))</x:f>
      </x:c>
      <x:c r="AJ336" s="72" t="str">
        <x:f>IF(W336="","",IF(COUNTIFS($W$7:$W$405,W336)&gt;1,"Duplicate activation ID",IF(X336&lt;&gt;'Campaigns &amp; Budget'!$A$7,"Unknown campaign",IF(OR(ISBLANK(Z336),ISBLANK(AA336),ISBLANK(AB336),AD336=""),"Missing date / time / PIC",IF(AB336&lt;=AA336,"End must follow start",IF(OR(Z336&lt;'Campaigns &amp; Budget'!$C$7,Z336&gt;'Campaigns &amp; Budget'!$D$7),"Outside campaign dates",IF(AND(AG336&lt;&gt;"",COUNTIFS('Tasks &amp; Gantt'!$A$7:$A$155,AG336,'Tasks &amp; Gantt'!$B$7:$B$155,X336)&lt;&gt;1),"Task not in campaign","")))))))</x:f>
      </x:c>
      <x:c r="AL336" t="str">
        <x:f>IF(OR(W336="",AH336="Cancelled",ISBLANK(Z336),ISBLANK(AA336)),"",COUNTIFS($X$7:$X$405,X336,$Z$7:$Z$405,Z336,$AA$7:$AA$405,"&lt;"&amp;AA336,$AH$7:$AH$405,"&lt;&gt;Cancelled")+COUNTIFS($X$7:$X$405,X336,$Z$7:$Z$405,Z336,$AA$7:$AA$405,AA336,$W$7:$W$405,"&lt;="&amp;W336,$AH$7:$AH$405,"&lt;&gt;Cancelled"))</x:f>
      </x:c>
      <x:c r="AM336" t="n">
        <x:f>IF(OR(W336="",X336&lt;&gt;$R$4),-1,IF(AL336="",-1,Z336*1000+AL336))</x:f>
        <x:v>-1</x:v>
      </x:c>
    </x:row>
    <x:row r="337" ht="24" customHeight="1">
      <x:c r="W337" s="65"/>
      <x:c r="X337" s="65"/>
      <x:c r="Y337" s="65"/>
      <x:c r="Z337" s="69"/>
      <x:c r="AA337" s="70"/>
      <x:c r="AB337" s="70"/>
      <x:c r="AC337" s="65"/>
      <x:c r="AD337" s="65"/>
      <x:c r="AE337" s="65"/>
      <x:c r="AF337" s="65"/>
      <x:c r="AG337" s="65"/>
      <x:c r="AH337" s="65"/>
      <x:c r="AI337" s="72" t="str">
        <x:f>IF(W337="","",'Campaigns &amp; Budget'!$E$7&amp;IF('Campaigns &amp; Budget'!$F$7="","","; "&amp;'Campaigns &amp; Budget'!$F$7))</x:f>
      </x:c>
      <x:c r="AJ337" s="72" t="str">
        <x:f>IF(W337="","",IF(COUNTIFS($W$7:$W$405,W337)&gt;1,"Duplicate activation ID",IF(X337&lt;&gt;'Campaigns &amp; Budget'!$A$7,"Unknown campaign",IF(OR(ISBLANK(Z337),ISBLANK(AA337),ISBLANK(AB337),AD337=""),"Missing date / time / PIC",IF(AB337&lt;=AA337,"End must follow start",IF(OR(Z337&lt;'Campaigns &amp; Budget'!$C$7,Z337&gt;'Campaigns &amp; Budget'!$D$7),"Outside campaign dates",IF(AND(AG337&lt;&gt;"",COUNTIFS('Tasks &amp; Gantt'!$A$7:$A$155,AG337,'Tasks &amp; Gantt'!$B$7:$B$155,X337)&lt;&gt;1),"Task not in campaign","")))))))</x:f>
      </x:c>
      <x:c r="AL337" t="str">
        <x:f>IF(OR(W337="",AH337="Cancelled",ISBLANK(Z337),ISBLANK(AA337)),"",COUNTIFS($X$7:$X$405,X337,$Z$7:$Z$405,Z337,$AA$7:$AA$405,"&lt;"&amp;AA337,$AH$7:$AH$405,"&lt;&gt;Cancelled")+COUNTIFS($X$7:$X$405,X337,$Z$7:$Z$405,Z337,$AA$7:$AA$405,AA337,$W$7:$W$405,"&lt;="&amp;W337,$AH$7:$AH$405,"&lt;&gt;Cancelled"))</x:f>
      </x:c>
      <x:c r="AM337" t="n">
        <x:f>IF(OR(W337="",X337&lt;&gt;$R$4),-1,IF(AL337="",-1,Z337*1000+AL337))</x:f>
        <x:v>-1</x:v>
      </x:c>
    </x:row>
    <x:row r="338" ht="24" customHeight="1">
      <x:c r="W338" s="65"/>
      <x:c r="X338" s="65"/>
      <x:c r="Y338" s="65"/>
      <x:c r="Z338" s="69"/>
      <x:c r="AA338" s="70"/>
      <x:c r="AB338" s="70"/>
      <x:c r="AC338" s="65"/>
      <x:c r="AD338" s="65"/>
      <x:c r="AE338" s="65"/>
      <x:c r="AF338" s="65"/>
      <x:c r="AG338" s="65"/>
      <x:c r="AH338" s="65"/>
      <x:c r="AI338" s="72" t="str">
        <x:f>IF(W338="","",'Campaigns &amp; Budget'!$E$7&amp;IF('Campaigns &amp; Budget'!$F$7="","","; "&amp;'Campaigns &amp; Budget'!$F$7))</x:f>
      </x:c>
      <x:c r="AJ338" s="72" t="str">
        <x:f>IF(W338="","",IF(COUNTIFS($W$7:$W$405,W338)&gt;1,"Duplicate activation ID",IF(X338&lt;&gt;'Campaigns &amp; Budget'!$A$7,"Unknown campaign",IF(OR(ISBLANK(Z338),ISBLANK(AA338),ISBLANK(AB338),AD338=""),"Missing date / time / PIC",IF(AB338&lt;=AA338,"End must follow start",IF(OR(Z338&lt;'Campaigns &amp; Budget'!$C$7,Z338&gt;'Campaigns &amp; Budget'!$D$7),"Outside campaign dates",IF(AND(AG338&lt;&gt;"",COUNTIFS('Tasks &amp; Gantt'!$A$7:$A$155,AG338,'Tasks &amp; Gantt'!$B$7:$B$155,X338)&lt;&gt;1),"Task not in campaign","")))))))</x:f>
      </x:c>
      <x:c r="AL338" t="str">
        <x:f>IF(OR(W338="",AH338="Cancelled",ISBLANK(Z338),ISBLANK(AA338)),"",COUNTIFS($X$7:$X$405,X338,$Z$7:$Z$405,Z338,$AA$7:$AA$405,"&lt;"&amp;AA338,$AH$7:$AH$405,"&lt;&gt;Cancelled")+COUNTIFS($X$7:$X$405,X338,$Z$7:$Z$405,Z338,$AA$7:$AA$405,AA338,$W$7:$W$405,"&lt;="&amp;W338,$AH$7:$AH$405,"&lt;&gt;Cancelled"))</x:f>
      </x:c>
      <x:c r="AM338" t="n">
        <x:f>IF(OR(W338="",X338&lt;&gt;$R$4),-1,IF(AL338="",-1,Z338*1000+AL338))</x:f>
        <x:v>-1</x:v>
      </x:c>
    </x:row>
    <x:row r="339" ht="24" customHeight="1">
      <x:c r="W339" s="65"/>
      <x:c r="X339" s="65"/>
      <x:c r="Y339" s="65"/>
      <x:c r="Z339" s="69"/>
      <x:c r="AA339" s="70"/>
      <x:c r="AB339" s="70"/>
      <x:c r="AC339" s="65"/>
      <x:c r="AD339" s="65"/>
      <x:c r="AE339" s="65"/>
      <x:c r="AF339" s="65"/>
      <x:c r="AG339" s="65"/>
      <x:c r="AH339" s="65"/>
      <x:c r="AI339" s="72" t="str">
        <x:f>IF(W339="","",'Campaigns &amp; Budget'!$E$7&amp;IF('Campaigns &amp; Budget'!$F$7="","","; "&amp;'Campaigns &amp; Budget'!$F$7))</x:f>
      </x:c>
      <x:c r="AJ339" s="72" t="str">
        <x:f>IF(W339="","",IF(COUNTIFS($W$7:$W$405,W339)&gt;1,"Duplicate activation ID",IF(X339&lt;&gt;'Campaigns &amp; Budget'!$A$7,"Unknown campaign",IF(OR(ISBLANK(Z339),ISBLANK(AA339),ISBLANK(AB339),AD339=""),"Missing date / time / PIC",IF(AB339&lt;=AA339,"End must follow start",IF(OR(Z339&lt;'Campaigns &amp; Budget'!$C$7,Z339&gt;'Campaigns &amp; Budget'!$D$7),"Outside campaign dates",IF(AND(AG339&lt;&gt;"",COUNTIFS('Tasks &amp; Gantt'!$A$7:$A$155,AG339,'Tasks &amp; Gantt'!$B$7:$B$155,X339)&lt;&gt;1),"Task not in campaign","")))))))</x:f>
      </x:c>
      <x:c r="AL339" t="str">
        <x:f>IF(OR(W339="",AH339="Cancelled",ISBLANK(Z339),ISBLANK(AA339)),"",COUNTIFS($X$7:$X$405,X339,$Z$7:$Z$405,Z339,$AA$7:$AA$405,"&lt;"&amp;AA339,$AH$7:$AH$405,"&lt;&gt;Cancelled")+COUNTIFS($X$7:$X$405,X339,$Z$7:$Z$405,Z339,$AA$7:$AA$405,AA339,$W$7:$W$405,"&lt;="&amp;W339,$AH$7:$AH$405,"&lt;&gt;Cancelled"))</x:f>
      </x:c>
      <x:c r="AM339" t="n">
        <x:f>IF(OR(W339="",X339&lt;&gt;$R$4),-1,IF(AL339="",-1,Z339*1000+AL339))</x:f>
        <x:v>-1</x:v>
      </x:c>
    </x:row>
    <x:row r="340" ht="24" customHeight="1">
      <x:c r="W340" s="65"/>
      <x:c r="X340" s="65"/>
      <x:c r="Y340" s="65"/>
      <x:c r="Z340" s="69"/>
      <x:c r="AA340" s="70"/>
      <x:c r="AB340" s="70"/>
      <x:c r="AC340" s="65"/>
      <x:c r="AD340" s="65"/>
      <x:c r="AE340" s="65"/>
      <x:c r="AF340" s="65"/>
      <x:c r="AG340" s="65"/>
      <x:c r="AH340" s="65"/>
      <x:c r="AI340" s="72" t="str">
        <x:f>IF(W340="","",'Campaigns &amp; Budget'!$E$7&amp;IF('Campaigns &amp; Budget'!$F$7="","","; "&amp;'Campaigns &amp; Budget'!$F$7))</x:f>
      </x:c>
      <x:c r="AJ340" s="72" t="str">
        <x:f>IF(W340="","",IF(COUNTIFS($W$7:$W$405,W340)&gt;1,"Duplicate activation ID",IF(X340&lt;&gt;'Campaigns &amp; Budget'!$A$7,"Unknown campaign",IF(OR(ISBLANK(Z340),ISBLANK(AA340),ISBLANK(AB340),AD340=""),"Missing date / time / PIC",IF(AB340&lt;=AA340,"End must follow start",IF(OR(Z340&lt;'Campaigns &amp; Budget'!$C$7,Z340&gt;'Campaigns &amp; Budget'!$D$7),"Outside campaign dates",IF(AND(AG340&lt;&gt;"",COUNTIFS('Tasks &amp; Gantt'!$A$7:$A$155,AG340,'Tasks &amp; Gantt'!$B$7:$B$155,X340)&lt;&gt;1),"Task not in campaign","")))))))</x:f>
      </x:c>
      <x:c r="AL340" t="str">
        <x:f>IF(OR(W340="",AH340="Cancelled",ISBLANK(Z340),ISBLANK(AA340)),"",COUNTIFS($X$7:$X$405,X340,$Z$7:$Z$405,Z340,$AA$7:$AA$405,"&lt;"&amp;AA340,$AH$7:$AH$405,"&lt;&gt;Cancelled")+COUNTIFS($X$7:$X$405,X340,$Z$7:$Z$405,Z340,$AA$7:$AA$405,AA340,$W$7:$W$405,"&lt;="&amp;W340,$AH$7:$AH$405,"&lt;&gt;Cancelled"))</x:f>
      </x:c>
      <x:c r="AM340" t="n">
        <x:f>IF(OR(W340="",X340&lt;&gt;$R$4),-1,IF(AL340="",-1,Z340*1000+AL340))</x:f>
        <x:v>-1</x:v>
      </x:c>
    </x:row>
    <x:row r="341" ht="24" customHeight="1">
      <x:c r="W341" s="65"/>
      <x:c r="X341" s="65"/>
      <x:c r="Y341" s="65"/>
      <x:c r="Z341" s="69"/>
      <x:c r="AA341" s="70"/>
      <x:c r="AB341" s="70"/>
      <x:c r="AC341" s="65"/>
      <x:c r="AD341" s="65"/>
      <x:c r="AE341" s="65"/>
      <x:c r="AF341" s="65"/>
      <x:c r="AG341" s="65"/>
      <x:c r="AH341" s="65"/>
      <x:c r="AI341" s="72" t="str">
        <x:f>IF(W341="","",'Campaigns &amp; Budget'!$E$7&amp;IF('Campaigns &amp; Budget'!$F$7="","","; "&amp;'Campaigns &amp; Budget'!$F$7))</x:f>
      </x:c>
      <x:c r="AJ341" s="72" t="str">
        <x:f>IF(W341="","",IF(COUNTIFS($W$7:$W$405,W341)&gt;1,"Duplicate activation ID",IF(X341&lt;&gt;'Campaigns &amp; Budget'!$A$7,"Unknown campaign",IF(OR(ISBLANK(Z341),ISBLANK(AA341),ISBLANK(AB341),AD341=""),"Missing date / time / PIC",IF(AB341&lt;=AA341,"End must follow start",IF(OR(Z341&lt;'Campaigns &amp; Budget'!$C$7,Z341&gt;'Campaigns &amp; Budget'!$D$7),"Outside campaign dates",IF(AND(AG341&lt;&gt;"",COUNTIFS('Tasks &amp; Gantt'!$A$7:$A$155,AG341,'Tasks &amp; Gantt'!$B$7:$B$155,X341)&lt;&gt;1),"Task not in campaign","")))))))</x:f>
      </x:c>
      <x:c r="AL341" t="str">
        <x:f>IF(OR(W341="",AH341="Cancelled",ISBLANK(Z341),ISBLANK(AA341)),"",COUNTIFS($X$7:$X$405,X341,$Z$7:$Z$405,Z341,$AA$7:$AA$405,"&lt;"&amp;AA341,$AH$7:$AH$405,"&lt;&gt;Cancelled")+COUNTIFS($X$7:$X$405,X341,$Z$7:$Z$405,Z341,$AA$7:$AA$405,AA341,$W$7:$W$405,"&lt;="&amp;W341,$AH$7:$AH$405,"&lt;&gt;Cancelled"))</x:f>
      </x:c>
      <x:c r="AM341" t="n">
        <x:f>IF(OR(W341="",X341&lt;&gt;$R$4),-1,IF(AL341="",-1,Z341*1000+AL341))</x:f>
        <x:v>-1</x:v>
      </x:c>
    </x:row>
    <x:row r="342" ht="24" customHeight="1">
      <x:c r="W342" s="65"/>
      <x:c r="X342" s="65"/>
      <x:c r="Y342" s="65"/>
      <x:c r="Z342" s="69"/>
      <x:c r="AA342" s="70"/>
      <x:c r="AB342" s="70"/>
      <x:c r="AC342" s="65"/>
      <x:c r="AD342" s="65"/>
      <x:c r="AE342" s="65"/>
      <x:c r="AF342" s="65"/>
      <x:c r="AG342" s="65"/>
      <x:c r="AH342" s="65"/>
      <x:c r="AI342" s="72" t="str">
        <x:f>IF(W342="","",'Campaigns &amp; Budget'!$E$7&amp;IF('Campaigns &amp; Budget'!$F$7="","","; "&amp;'Campaigns &amp; Budget'!$F$7))</x:f>
      </x:c>
      <x:c r="AJ342" s="72" t="str">
        <x:f>IF(W342="","",IF(COUNTIFS($W$7:$W$405,W342)&gt;1,"Duplicate activation ID",IF(X342&lt;&gt;'Campaigns &amp; Budget'!$A$7,"Unknown campaign",IF(OR(ISBLANK(Z342),ISBLANK(AA342),ISBLANK(AB342),AD342=""),"Missing date / time / PIC",IF(AB342&lt;=AA342,"End must follow start",IF(OR(Z342&lt;'Campaigns &amp; Budget'!$C$7,Z342&gt;'Campaigns &amp; Budget'!$D$7),"Outside campaign dates",IF(AND(AG342&lt;&gt;"",COUNTIFS('Tasks &amp; Gantt'!$A$7:$A$155,AG342,'Tasks &amp; Gantt'!$B$7:$B$155,X342)&lt;&gt;1),"Task not in campaign","")))))))</x:f>
      </x:c>
      <x:c r="AL342" t="str">
        <x:f>IF(OR(W342="",AH342="Cancelled",ISBLANK(Z342),ISBLANK(AA342)),"",COUNTIFS($X$7:$X$405,X342,$Z$7:$Z$405,Z342,$AA$7:$AA$405,"&lt;"&amp;AA342,$AH$7:$AH$405,"&lt;&gt;Cancelled")+COUNTIFS($X$7:$X$405,X342,$Z$7:$Z$405,Z342,$AA$7:$AA$405,AA342,$W$7:$W$405,"&lt;="&amp;W342,$AH$7:$AH$405,"&lt;&gt;Cancelled"))</x:f>
      </x:c>
      <x:c r="AM342" t="n">
        <x:f>IF(OR(W342="",X342&lt;&gt;$R$4),-1,IF(AL342="",-1,Z342*1000+AL342))</x:f>
        <x:v>-1</x:v>
      </x:c>
    </x:row>
    <x:row r="343" ht="24" customHeight="1">
      <x:c r="W343" s="65"/>
      <x:c r="X343" s="65"/>
      <x:c r="Y343" s="65"/>
      <x:c r="Z343" s="69"/>
      <x:c r="AA343" s="70"/>
      <x:c r="AB343" s="70"/>
      <x:c r="AC343" s="65"/>
      <x:c r="AD343" s="65"/>
      <x:c r="AE343" s="65"/>
      <x:c r="AF343" s="65"/>
      <x:c r="AG343" s="65"/>
      <x:c r="AH343" s="65"/>
      <x:c r="AI343" s="72" t="str">
        <x:f>IF(W343="","",'Campaigns &amp; Budget'!$E$7&amp;IF('Campaigns &amp; Budget'!$F$7="","","; "&amp;'Campaigns &amp; Budget'!$F$7))</x:f>
      </x:c>
      <x:c r="AJ343" s="72" t="str">
        <x:f>IF(W343="","",IF(COUNTIFS($W$7:$W$405,W343)&gt;1,"Duplicate activation ID",IF(X343&lt;&gt;'Campaigns &amp; Budget'!$A$7,"Unknown campaign",IF(OR(ISBLANK(Z343),ISBLANK(AA343),ISBLANK(AB343),AD343=""),"Missing date / time / PIC",IF(AB343&lt;=AA343,"End must follow start",IF(OR(Z343&lt;'Campaigns &amp; Budget'!$C$7,Z343&gt;'Campaigns &amp; Budget'!$D$7),"Outside campaign dates",IF(AND(AG343&lt;&gt;"",COUNTIFS('Tasks &amp; Gantt'!$A$7:$A$155,AG343,'Tasks &amp; Gantt'!$B$7:$B$155,X343)&lt;&gt;1),"Task not in campaign","")))))))</x:f>
      </x:c>
      <x:c r="AL343" t="str">
        <x:f>IF(OR(W343="",AH343="Cancelled",ISBLANK(Z343),ISBLANK(AA343)),"",COUNTIFS($X$7:$X$405,X343,$Z$7:$Z$405,Z343,$AA$7:$AA$405,"&lt;"&amp;AA343,$AH$7:$AH$405,"&lt;&gt;Cancelled")+COUNTIFS($X$7:$X$405,X343,$Z$7:$Z$405,Z343,$AA$7:$AA$405,AA343,$W$7:$W$405,"&lt;="&amp;W343,$AH$7:$AH$405,"&lt;&gt;Cancelled"))</x:f>
      </x:c>
      <x:c r="AM343" t="n">
        <x:f>IF(OR(W343="",X343&lt;&gt;$R$4),-1,IF(AL343="",-1,Z343*1000+AL343))</x:f>
        <x:v>-1</x:v>
      </x:c>
    </x:row>
    <x:row r="344" ht="24" customHeight="1">
      <x:c r="W344" s="65"/>
      <x:c r="X344" s="65"/>
      <x:c r="Y344" s="65"/>
      <x:c r="Z344" s="69"/>
      <x:c r="AA344" s="70"/>
      <x:c r="AB344" s="70"/>
      <x:c r="AC344" s="65"/>
      <x:c r="AD344" s="65"/>
      <x:c r="AE344" s="65"/>
      <x:c r="AF344" s="65"/>
      <x:c r="AG344" s="65"/>
      <x:c r="AH344" s="65"/>
      <x:c r="AI344" s="72" t="str">
        <x:f>IF(W344="","",'Campaigns &amp; Budget'!$E$7&amp;IF('Campaigns &amp; Budget'!$F$7="","","; "&amp;'Campaigns &amp; Budget'!$F$7))</x:f>
      </x:c>
      <x:c r="AJ344" s="72" t="str">
        <x:f>IF(W344="","",IF(COUNTIFS($W$7:$W$405,W344)&gt;1,"Duplicate activation ID",IF(X344&lt;&gt;'Campaigns &amp; Budget'!$A$7,"Unknown campaign",IF(OR(ISBLANK(Z344),ISBLANK(AA344),ISBLANK(AB344),AD344=""),"Missing date / time / PIC",IF(AB344&lt;=AA344,"End must follow start",IF(OR(Z344&lt;'Campaigns &amp; Budget'!$C$7,Z344&gt;'Campaigns &amp; Budget'!$D$7),"Outside campaign dates",IF(AND(AG344&lt;&gt;"",COUNTIFS('Tasks &amp; Gantt'!$A$7:$A$155,AG344,'Tasks &amp; Gantt'!$B$7:$B$155,X344)&lt;&gt;1),"Task not in campaign","")))))))</x:f>
      </x:c>
      <x:c r="AL344" t="str">
        <x:f>IF(OR(W344="",AH344="Cancelled",ISBLANK(Z344),ISBLANK(AA344)),"",COUNTIFS($X$7:$X$405,X344,$Z$7:$Z$405,Z344,$AA$7:$AA$405,"&lt;"&amp;AA344,$AH$7:$AH$405,"&lt;&gt;Cancelled")+COUNTIFS($X$7:$X$405,X344,$Z$7:$Z$405,Z344,$AA$7:$AA$405,AA344,$W$7:$W$405,"&lt;="&amp;W344,$AH$7:$AH$405,"&lt;&gt;Cancelled"))</x:f>
      </x:c>
      <x:c r="AM344" t="n">
        <x:f>IF(OR(W344="",X344&lt;&gt;$R$4),-1,IF(AL344="",-1,Z344*1000+AL344))</x:f>
        <x:v>-1</x:v>
      </x:c>
    </x:row>
    <x:row r="345" ht="24" customHeight="1">
      <x:c r="W345" s="65"/>
      <x:c r="X345" s="65"/>
      <x:c r="Y345" s="65"/>
      <x:c r="Z345" s="69"/>
      <x:c r="AA345" s="70"/>
      <x:c r="AB345" s="70"/>
      <x:c r="AC345" s="65"/>
      <x:c r="AD345" s="65"/>
      <x:c r="AE345" s="65"/>
      <x:c r="AF345" s="65"/>
      <x:c r="AG345" s="65"/>
      <x:c r="AH345" s="65"/>
      <x:c r="AI345" s="72" t="str">
        <x:f>IF(W345="","",'Campaigns &amp; Budget'!$E$7&amp;IF('Campaigns &amp; Budget'!$F$7="","","; "&amp;'Campaigns &amp; Budget'!$F$7))</x:f>
      </x:c>
      <x:c r="AJ345" s="72" t="str">
        <x:f>IF(W345="","",IF(COUNTIFS($W$7:$W$405,W345)&gt;1,"Duplicate activation ID",IF(X345&lt;&gt;'Campaigns &amp; Budget'!$A$7,"Unknown campaign",IF(OR(ISBLANK(Z345),ISBLANK(AA345),ISBLANK(AB345),AD345=""),"Missing date / time / PIC",IF(AB345&lt;=AA345,"End must follow start",IF(OR(Z345&lt;'Campaigns &amp; Budget'!$C$7,Z345&gt;'Campaigns &amp; Budget'!$D$7),"Outside campaign dates",IF(AND(AG345&lt;&gt;"",COUNTIFS('Tasks &amp; Gantt'!$A$7:$A$155,AG345,'Tasks &amp; Gantt'!$B$7:$B$155,X345)&lt;&gt;1),"Task not in campaign","")))))))</x:f>
      </x:c>
      <x:c r="AL345" t="str">
        <x:f>IF(OR(W345="",AH345="Cancelled",ISBLANK(Z345),ISBLANK(AA345)),"",COUNTIFS($X$7:$X$405,X345,$Z$7:$Z$405,Z345,$AA$7:$AA$405,"&lt;"&amp;AA345,$AH$7:$AH$405,"&lt;&gt;Cancelled")+COUNTIFS($X$7:$X$405,X345,$Z$7:$Z$405,Z345,$AA$7:$AA$405,AA345,$W$7:$W$405,"&lt;="&amp;W345,$AH$7:$AH$405,"&lt;&gt;Cancelled"))</x:f>
      </x:c>
      <x:c r="AM345" t="n">
        <x:f>IF(OR(W345="",X345&lt;&gt;$R$4),-1,IF(AL345="",-1,Z345*1000+AL345))</x:f>
        <x:v>-1</x:v>
      </x:c>
    </x:row>
    <x:row r="346" ht="24" customHeight="1">
      <x:c r="W346" s="65"/>
      <x:c r="X346" s="65"/>
      <x:c r="Y346" s="65"/>
      <x:c r="Z346" s="69"/>
      <x:c r="AA346" s="70"/>
      <x:c r="AB346" s="70"/>
      <x:c r="AC346" s="65"/>
      <x:c r="AD346" s="65"/>
      <x:c r="AE346" s="65"/>
      <x:c r="AF346" s="65"/>
      <x:c r="AG346" s="65"/>
      <x:c r="AH346" s="65"/>
      <x:c r="AI346" s="72" t="str">
        <x:f>IF(W346="","",'Campaigns &amp; Budget'!$E$7&amp;IF('Campaigns &amp; Budget'!$F$7="","","; "&amp;'Campaigns &amp; Budget'!$F$7))</x:f>
      </x:c>
      <x:c r="AJ346" s="72" t="str">
        <x:f>IF(W346="","",IF(COUNTIFS($W$7:$W$405,W346)&gt;1,"Duplicate activation ID",IF(X346&lt;&gt;'Campaigns &amp; Budget'!$A$7,"Unknown campaign",IF(OR(ISBLANK(Z346),ISBLANK(AA346),ISBLANK(AB346),AD346=""),"Missing date / time / PIC",IF(AB346&lt;=AA346,"End must follow start",IF(OR(Z346&lt;'Campaigns &amp; Budget'!$C$7,Z346&gt;'Campaigns &amp; Budget'!$D$7),"Outside campaign dates",IF(AND(AG346&lt;&gt;"",COUNTIFS('Tasks &amp; Gantt'!$A$7:$A$155,AG346,'Tasks &amp; Gantt'!$B$7:$B$155,X346)&lt;&gt;1),"Task not in campaign","")))))))</x:f>
      </x:c>
      <x:c r="AL346" t="str">
        <x:f>IF(OR(W346="",AH346="Cancelled",ISBLANK(Z346),ISBLANK(AA346)),"",COUNTIFS($X$7:$X$405,X346,$Z$7:$Z$405,Z346,$AA$7:$AA$405,"&lt;"&amp;AA346,$AH$7:$AH$405,"&lt;&gt;Cancelled")+COUNTIFS($X$7:$X$405,X346,$Z$7:$Z$405,Z346,$AA$7:$AA$405,AA346,$W$7:$W$405,"&lt;="&amp;W346,$AH$7:$AH$405,"&lt;&gt;Cancelled"))</x:f>
      </x:c>
      <x:c r="AM346" t="n">
        <x:f>IF(OR(W346="",X346&lt;&gt;$R$4),-1,IF(AL346="",-1,Z346*1000+AL346))</x:f>
        <x:v>-1</x:v>
      </x:c>
    </x:row>
    <x:row r="347" ht="24" customHeight="1">
      <x:c r="W347" s="65"/>
      <x:c r="X347" s="65"/>
      <x:c r="Y347" s="65"/>
      <x:c r="Z347" s="69"/>
      <x:c r="AA347" s="70"/>
      <x:c r="AB347" s="70"/>
      <x:c r="AC347" s="65"/>
      <x:c r="AD347" s="65"/>
      <x:c r="AE347" s="65"/>
      <x:c r="AF347" s="65"/>
      <x:c r="AG347" s="65"/>
      <x:c r="AH347" s="65"/>
      <x:c r="AI347" s="72" t="str">
        <x:f>IF(W347="","",'Campaigns &amp; Budget'!$E$7&amp;IF('Campaigns &amp; Budget'!$F$7="","","; "&amp;'Campaigns &amp; Budget'!$F$7))</x:f>
      </x:c>
      <x:c r="AJ347" s="72" t="str">
        <x:f>IF(W347="","",IF(COUNTIFS($W$7:$W$405,W347)&gt;1,"Duplicate activation ID",IF(X347&lt;&gt;'Campaigns &amp; Budget'!$A$7,"Unknown campaign",IF(OR(ISBLANK(Z347),ISBLANK(AA347),ISBLANK(AB347),AD347=""),"Missing date / time / PIC",IF(AB347&lt;=AA347,"End must follow start",IF(OR(Z347&lt;'Campaigns &amp; Budget'!$C$7,Z347&gt;'Campaigns &amp; Budget'!$D$7),"Outside campaign dates",IF(AND(AG347&lt;&gt;"",COUNTIFS('Tasks &amp; Gantt'!$A$7:$A$155,AG347,'Tasks &amp; Gantt'!$B$7:$B$155,X347)&lt;&gt;1),"Task not in campaign","")))))))</x:f>
      </x:c>
      <x:c r="AL347" t="str">
        <x:f>IF(OR(W347="",AH347="Cancelled",ISBLANK(Z347),ISBLANK(AA347)),"",COUNTIFS($X$7:$X$405,X347,$Z$7:$Z$405,Z347,$AA$7:$AA$405,"&lt;"&amp;AA347,$AH$7:$AH$405,"&lt;&gt;Cancelled")+COUNTIFS($X$7:$X$405,X347,$Z$7:$Z$405,Z347,$AA$7:$AA$405,AA347,$W$7:$W$405,"&lt;="&amp;W347,$AH$7:$AH$405,"&lt;&gt;Cancelled"))</x:f>
      </x:c>
      <x:c r="AM347" t="n">
        <x:f>IF(OR(W347="",X347&lt;&gt;$R$4),-1,IF(AL347="",-1,Z347*1000+AL347))</x:f>
        <x:v>-1</x:v>
      </x:c>
    </x:row>
    <x:row r="348" ht="24" customHeight="1">
      <x:c r="W348" s="65"/>
      <x:c r="X348" s="65"/>
      <x:c r="Y348" s="65"/>
      <x:c r="Z348" s="69"/>
      <x:c r="AA348" s="70"/>
      <x:c r="AB348" s="70"/>
      <x:c r="AC348" s="65"/>
      <x:c r="AD348" s="65"/>
      <x:c r="AE348" s="65"/>
      <x:c r="AF348" s="65"/>
      <x:c r="AG348" s="65"/>
      <x:c r="AH348" s="65"/>
      <x:c r="AI348" s="72" t="str">
        <x:f>IF(W348="","",'Campaigns &amp; Budget'!$E$7&amp;IF('Campaigns &amp; Budget'!$F$7="","","; "&amp;'Campaigns &amp; Budget'!$F$7))</x:f>
      </x:c>
      <x:c r="AJ348" s="72" t="str">
        <x:f>IF(W348="","",IF(COUNTIFS($W$7:$W$405,W348)&gt;1,"Duplicate activation ID",IF(X348&lt;&gt;'Campaigns &amp; Budget'!$A$7,"Unknown campaign",IF(OR(ISBLANK(Z348),ISBLANK(AA348),ISBLANK(AB348),AD348=""),"Missing date / time / PIC",IF(AB348&lt;=AA348,"End must follow start",IF(OR(Z348&lt;'Campaigns &amp; Budget'!$C$7,Z348&gt;'Campaigns &amp; Budget'!$D$7),"Outside campaign dates",IF(AND(AG348&lt;&gt;"",COUNTIFS('Tasks &amp; Gantt'!$A$7:$A$155,AG348,'Tasks &amp; Gantt'!$B$7:$B$155,X348)&lt;&gt;1),"Task not in campaign","")))))))</x:f>
      </x:c>
      <x:c r="AL348" t="str">
        <x:f>IF(OR(W348="",AH348="Cancelled",ISBLANK(Z348),ISBLANK(AA348)),"",COUNTIFS($X$7:$X$405,X348,$Z$7:$Z$405,Z348,$AA$7:$AA$405,"&lt;"&amp;AA348,$AH$7:$AH$405,"&lt;&gt;Cancelled")+COUNTIFS($X$7:$X$405,X348,$Z$7:$Z$405,Z348,$AA$7:$AA$405,AA348,$W$7:$W$405,"&lt;="&amp;W348,$AH$7:$AH$405,"&lt;&gt;Cancelled"))</x:f>
      </x:c>
      <x:c r="AM348" t="n">
        <x:f>IF(OR(W348="",X348&lt;&gt;$R$4),-1,IF(AL348="",-1,Z348*1000+AL348))</x:f>
        <x:v>-1</x:v>
      </x:c>
    </x:row>
    <x:row r="349" ht="24" customHeight="1">
      <x:c r="W349" s="65"/>
      <x:c r="X349" s="65"/>
      <x:c r="Y349" s="65"/>
      <x:c r="Z349" s="69"/>
      <x:c r="AA349" s="70"/>
      <x:c r="AB349" s="70"/>
      <x:c r="AC349" s="65"/>
      <x:c r="AD349" s="65"/>
      <x:c r="AE349" s="65"/>
      <x:c r="AF349" s="65"/>
      <x:c r="AG349" s="65"/>
      <x:c r="AH349" s="65"/>
      <x:c r="AI349" s="72" t="str">
        <x:f>IF(W349="","",'Campaigns &amp; Budget'!$E$7&amp;IF('Campaigns &amp; Budget'!$F$7="","","; "&amp;'Campaigns &amp; Budget'!$F$7))</x:f>
      </x:c>
      <x:c r="AJ349" s="72" t="str">
        <x:f>IF(W349="","",IF(COUNTIFS($W$7:$W$405,W349)&gt;1,"Duplicate activation ID",IF(X349&lt;&gt;'Campaigns &amp; Budget'!$A$7,"Unknown campaign",IF(OR(ISBLANK(Z349),ISBLANK(AA349),ISBLANK(AB349),AD349=""),"Missing date / time / PIC",IF(AB349&lt;=AA349,"End must follow start",IF(OR(Z349&lt;'Campaigns &amp; Budget'!$C$7,Z349&gt;'Campaigns &amp; Budget'!$D$7),"Outside campaign dates",IF(AND(AG349&lt;&gt;"",COUNTIFS('Tasks &amp; Gantt'!$A$7:$A$155,AG349,'Tasks &amp; Gantt'!$B$7:$B$155,X349)&lt;&gt;1),"Task not in campaign","")))))))</x:f>
      </x:c>
      <x:c r="AL349" t="str">
        <x:f>IF(OR(W349="",AH349="Cancelled",ISBLANK(Z349),ISBLANK(AA349)),"",COUNTIFS($X$7:$X$405,X349,$Z$7:$Z$405,Z349,$AA$7:$AA$405,"&lt;"&amp;AA349,$AH$7:$AH$405,"&lt;&gt;Cancelled")+COUNTIFS($X$7:$X$405,X349,$Z$7:$Z$405,Z349,$AA$7:$AA$405,AA349,$W$7:$W$405,"&lt;="&amp;W349,$AH$7:$AH$405,"&lt;&gt;Cancelled"))</x:f>
      </x:c>
      <x:c r="AM349" t="n">
        <x:f>IF(OR(W349="",X349&lt;&gt;$R$4),-1,IF(AL349="",-1,Z349*1000+AL349))</x:f>
        <x:v>-1</x:v>
      </x:c>
    </x:row>
    <x:row r="350" ht="24" customHeight="1">
      <x:c r="W350" s="65"/>
      <x:c r="X350" s="65"/>
      <x:c r="Y350" s="65"/>
      <x:c r="Z350" s="69"/>
      <x:c r="AA350" s="70"/>
      <x:c r="AB350" s="70"/>
      <x:c r="AC350" s="65"/>
      <x:c r="AD350" s="65"/>
      <x:c r="AE350" s="65"/>
      <x:c r="AF350" s="65"/>
      <x:c r="AG350" s="65"/>
      <x:c r="AH350" s="65"/>
      <x:c r="AI350" s="72" t="str">
        <x:f>IF(W350="","",'Campaigns &amp; Budget'!$E$7&amp;IF('Campaigns &amp; Budget'!$F$7="","","; "&amp;'Campaigns &amp; Budget'!$F$7))</x:f>
      </x:c>
      <x:c r="AJ350" s="72" t="str">
        <x:f>IF(W350="","",IF(COUNTIFS($W$7:$W$405,W350)&gt;1,"Duplicate activation ID",IF(X350&lt;&gt;'Campaigns &amp; Budget'!$A$7,"Unknown campaign",IF(OR(ISBLANK(Z350),ISBLANK(AA350),ISBLANK(AB350),AD350=""),"Missing date / time / PIC",IF(AB350&lt;=AA350,"End must follow start",IF(OR(Z350&lt;'Campaigns &amp; Budget'!$C$7,Z350&gt;'Campaigns &amp; Budget'!$D$7),"Outside campaign dates",IF(AND(AG350&lt;&gt;"",COUNTIFS('Tasks &amp; Gantt'!$A$7:$A$155,AG350,'Tasks &amp; Gantt'!$B$7:$B$155,X350)&lt;&gt;1),"Task not in campaign","")))))))</x:f>
      </x:c>
      <x:c r="AL350" t="str">
        <x:f>IF(OR(W350="",AH350="Cancelled",ISBLANK(Z350),ISBLANK(AA350)),"",COUNTIFS($X$7:$X$405,X350,$Z$7:$Z$405,Z350,$AA$7:$AA$405,"&lt;"&amp;AA350,$AH$7:$AH$405,"&lt;&gt;Cancelled")+COUNTIFS($X$7:$X$405,X350,$Z$7:$Z$405,Z350,$AA$7:$AA$405,AA350,$W$7:$W$405,"&lt;="&amp;W350,$AH$7:$AH$405,"&lt;&gt;Cancelled"))</x:f>
      </x:c>
      <x:c r="AM350" t="n">
        <x:f>IF(OR(W350="",X350&lt;&gt;$R$4),-1,IF(AL350="",-1,Z350*1000+AL350))</x:f>
        <x:v>-1</x:v>
      </x:c>
    </x:row>
    <x:row r="351" ht="24" customHeight="1">
      <x:c r="W351" s="65"/>
      <x:c r="X351" s="65"/>
      <x:c r="Y351" s="65"/>
      <x:c r="Z351" s="69"/>
      <x:c r="AA351" s="70"/>
      <x:c r="AB351" s="70"/>
      <x:c r="AC351" s="65"/>
      <x:c r="AD351" s="65"/>
      <x:c r="AE351" s="65"/>
      <x:c r="AF351" s="65"/>
      <x:c r="AG351" s="65"/>
      <x:c r="AH351" s="65"/>
      <x:c r="AI351" s="72" t="str">
        <x:f>IF(W351="","",'Campaigns &amp; Budget'!$E$7&amp;IF('Campaigns &amp; Budget'!$F$7="","","; "&amp;'Campaigns &amp; Budget'!$F$7))</x:f>
      </x:c>
      <x:c r="AJ351" s="72" t="str">
        <x:f>IF(W351="","",IF(COUNTIFS($W$7:$W$405,W351)&gt;1,"Duplicate activation ID",IF(X351&lt;&gt;'Campaigns &amp; Budget'!$A$7,"Unknown campaign",IF(OR(ISBLANK(Z351),ISBLANK(AA351),ISBLANK(AB351),AD351=""),"Missing date / time / PIC",IF(AB351&lt;=AA351,"End must follow start",IF(OR(Z351&lt;'Campaigns &amp; Budget'!$C$7,Z351&gt;'Campaigns &amp; Budget'!$D$7),"Outside campaign dates",IF(AND(AG351&lt;&gt;"",COUNTIFS('Tasks &amp; Gantt'!$A$7:$A$155,AG351,'Tasks &amp; Gantt'!$B$7:$B$155,X351)&lt;&gt;1),"Task not in campaign","")))))))</x:f>
      </x:c>
      <x:c r="AL351" t="str">
        <x:f>IF(OR(W351="",AH351="Cancelled",ISBLANK(Z351),ISBLANK(AA351)),"",COUNTIFS($X$7:$X$405,X351,$Z$7:$Z$405,Z351,$AA$7:$AA$405,"&lt;"&amp;AA351,$AH$7:$AH$405,"&lt;&gt;Cancelled")+COUNTIFS($X$7:$X$405,X351,$Z$7:$Z$405,Z351,$AA$7:$AA$405,AA351,$W$7:$W$405,"&lt;="&amp;W351,$AH$7:$AH$405,"&lt;&gt;Cancelled"))</x:f>
      </x:c>
      <x:c r="AM351" t="n">
        <x:f>IF(OR(W351="",X351&lt;&gt;$R$4),-1,IF(AL351="",-1,Z351*1000+AL351))</x:f>
        <x:v>-1</x:v>
      </x:c>
    </x:row>
    <x:row r="352" ht="24" customHeight="1">
      <x:c r="W352" s="65"/>
      <x:c r="X352" s="65"/>
      <x:c r="Y352" s="65"/>
      <x:c r="Z352" s="69"/>
      <x:c r="AA352" s="70"/>
      <x:c r="AB352" s="70"/>
      <x:c r="AC352" s="65"/>
      <x:c r="AD352" s="65"/>
      <x:c r="AE352" s="65"/>
      <x:c r="AF352" s="65"/>
      <x:c r="AG352" s="65"/>
      <x:c r="AH352" s="65"/>
      <x:c r="AI352" s="72" t="str">
        <x:f>IF(W352="","",'Campaigns &amp; Budget'!$E$7&amp;IF('Campaigns &amp; Budget'!$F$7="","","; "&amp;'Campaigns &amp; Budget'!$F$7))</x:f>
      </x:c>
      <x:c r="AJ352" s="72" t="str">
        <x:f>IF(W352="","",IF(COUNTIFS($W$7:$W$405,W352)&gt;1,"Duplicate activation ID",IF(X352&lt;&gt;'Campaigns &amp; Budget'!$A$7,"Unknown campaign",IF(OR(ISBLANK(Z352),ISBLANK(AA352),ISBLANK(AB352),AD352=""),"Missing date / time / PIC",IF(AB352&lt;=AA352,"End must follow start",IF(OR(Z352&lt;'Campaigns &amp; Budget'!$C$7,Z352&gt;'Campaigns &amp; Budget'!$D$7),"Outside campaign dates",IF(AND(AG352&lt;&gt;"",COUNTIFS('Tasks &amp; Gantt'!$A$7:$A$155,AG352,'Tasks &amp; Gantt'!$B$7:$B$155,X352)&lt;&gt;1),"Task not in campaign","")))))))</x:f>
      </x:c>
      <x:c r="AL352" t="str">
        <x:f>IF(OR(W352="",AH352="Cancelled",ISBLANK(Z352),ISBLANK(AA352)),"",COUNTIFS($X$7:$X$405,X352,$Z$7:$Z$405,Z352,$AA$7:$AA$405,"&lt;"&amp;AA352,$AH$7:$AH$405,"&lt;&gt;Cancelled")+COUNTIFS($X$7:$X$405,X352,$Z$7:$Z$405,Z352,$AA$7:$AA$405,AA352,$W$7:$W$405,"&lt;="&amp;W352,$AH$7:$AH$405,"&lt;&gt;Cancelled"))</x:f>
      </x:c>
      <x:c r="AM352" t="n">
        <x:f>IF(OR(W352="",X352&lt;&gt;$R$4),-1,IF(AL352="",-1,Z352*1000+AL352))</x:f>
        <x:v>-1</x:v>
      </x:c>
    </x:row>
    <x:row r="353" ht="24" customHeight="1">
      <x:c r="W353" s="65"/>
      <x:c r="X353" s="65"/>
      <x:c r="Y353" s="65"/>
      <x:c r="Z353" s="69"/>
      <x:c r="AA353" s="70"/>
      <x:c r="AB353" s="70"/>
      <x:c r="AC353" s="65"/>
      <x:c r="AD353" s="65"/>
      <x:c r="AE353" s="65"/>
      <x:c r="AF353" s="65"/>
      <x:c r="AG353" s="65"/>
      <x:c r="AH353" s="65"/>
      <x:c r="AI353" s="72" t="str">
        <x:f>IF(W353="","",'Campaigns &amp; Budget'!$E$7&amp;IF('Campaigns &amp; Budget'!$F$7="","","; "&amp;'Campaigns &amp; Budget'!$F$7))</x:f>
      </x:c>
      <x:c r="AJ353" s="72" t="str">
        <x:f>IF(W353="","",IF(COUNTIFS($W$7:$W$405,W353)&gt;1,"Duplicate activation ID",IF(X353&lt;&gt;'Campaigns &amp; Budget'!$A$7,"Unknown campaign",IF(OR(ISBLANK(Z353),ISBLANK(AA353),ISBLANK(AB353),AD353=""),"Missing date / time / PIC",IF(AB353&lt;=AA353,"End must follow start",IF(OR(Z353&lt;'Campaigns &amp; Budget'!$C$7,Z353&gt;'Campaigns &amp; Budget'!$D$7),"Outside campaign dates",IF(AND(AG353&lt;&gt;"",COUNTIFS('Tasks &amp; Gantt'!$A$7:$A$155,AG353,'Tasks &amp; Gantt'!$B$7:$B$155,X353)&lt;&gt;1),"Task not in campaign","")))))))</x:f>
      </x:c>
      <x:c r="AL353" t="str">
        <x:f>IF(OR(W353="",AH353="Cancelled",ISBLANK(Z353),ISBLANK(AA353)),"",COUNTIFS($X$7:$X$405,X353,$Z$7:$Z$405,Z353,$AA$7:$AA$405,"&lt;"&amp;AA353,$AH$7:$AH$405,"&lt;&gt;Cancelled")+COUNTIFS($X$7:$X$405,X353,$Z$7:$Z$405,Z353,$AA$7:$AA$405,AA353,$W$7:$W$405,"&lt;="&amp;W353,$AH$7:$AH$405,"&lt;&gt;Cancelled"))</x:f>
      </x:c>
      <x:c r="AM353" t="n">
        <x:f>IF(OR(W353="",X353&lt;&gt;$R$4),-1,IF(AL353="",-1,Z353*1000+AL353))</x:f>
        <x:v>-1</x:v>
      </x:c>
    </x:row>
    <x:row r="354" ht="24" customHeight="1">
      <x:c r="W354" s="65"/>
      <x:c r="X354" s="65"/>
      <x:c r="Y354" s="65"/>
      <x:c r="Z354" s="69"/>
      <x:c r="AA354" s="70"/>
      <x:c r="AB354" s="70"/>
      <x:c r="AC354" s="65"/>
      <x:c r="AD354" s="65"/>
      <x:c r="AE354" s="65"/>
      <x:c r="AF354" s="65"/>
      <x:c r="AG354" s="65"/>
      <x:c r="AH354" s="65"/>
      <x:c r="AI354" s="72" t="str">
        <x:f>IF(W354="","",'Campaigns &amp; Budget'!$E$7&amp;IF('Campaigns &amp; Budget'!$F$7="","","; "&amp;'Campaigns &amp; Budget'!$F$7))</x:f>
      </x:c>
      <x:c r="AJ354" s="72" t="str">
        <x:f>IF(W354="","",IF(COUNTIFS($W$7:$W$405,W354)&gt;1,"Duplicate activation ID",IF(X354&lt;&gt;'Campaigns &amp; Budget'!$A$7,"Unknown campaign",IF(OR(ISBLANK(Z354),ISBLANK(AA354),ISBLANK(AB354),AD354=""),"Missing date / time / PIC",IF(AB354&lt;=AA354,"End must follow start",IF(OR(Z354&lt;'Campaigns &amp; Budget'!$C$7,Z354&gt;'Campaigns &amp; Budget'!$D$7),"Outside campaign dates",IF(AND(AG354&lt;&gt;"",COUNTIFS('Tasks &amp; Gantt'!$A$7:$A$155,AG354,'Tasks &amp; Gantt'!$B$7:$B$155,X354)&lt;&gt;1),"Task not in campaign","")))))))</x:f>
      </x:c>
      <x:c r="AL354" t="str">
        <x:f>IF(OR(W354="",AH354="Cancelled",ISBLANK(Z354),ISBLANK(AA354)),"",COUNTIFS($X$7:$X$405,X354,$Z$7:$Z$405,Z354,$AA$7:$AA$405,"&lt;"&amp;AA354,$AH$7:$AH$405,"&lt;&gt;Cancelled")+COUNTIFS($X$7:$X$405,X354,$Z$7:$Z$405,Z354,$AA$7:$AA$405,AA354,$W$7:$W$405,"&lt;="&amp;W354,$AH$7:$AH$405,"&lt;&gt;Cancelled"))</x:f>
      </x:c>
      <x:c r="AM354" t="n">
        <x:f>IF(OR(W354="",X354&lt;&gt;$R$4),-1,IF(AL354="",-1,Z354*1000+AL354))</x:f>
        <x:v>-1</x:v>
      </x:c>
    </x:row>
    <x:row r="355" ht="24" customHeight="1">
      <x:c r="W355" s="65"/>
      <x:c r="X355" s="65"/>
      <x:c r="Y355" s="65"/>
      <x:c r="Z355" s="69"/>
      <x:c r="AA355" s="70"/>
      <x:c r="AB355" s="70"/>
      <x:c r="AC355" s="65"/>
      <x:c r="AD355" s="65"/>
      <x:c r="AE355" s="65"/>
      <x:c r="AF355" s="65"/>
      <x:c r="AG355" s="65"/>
      <x:c r="AH355" s="65"/>
      <x:c r="AI355" s="72" t="str">
        <x:f>IF(W355="","",'Campaigns &amp; Budget'!$E$7&amp;IF('Campaigns &amp; Budget'!$F$7="","","; "&amp;'Campaigns &amp; Budget'!$F$7))</x:f>
      </x:c>
      <x:c r="AJ355" s="72" t="str">
        <x:f>IF(W355="","",IF(COUNTIFS($W$7:$W$405,W355)&gt;1,"Duplicate activation ID",IF(X355&lt;&gt;'Campaigns &amp; Budget'!$A$7,"Unknown campaign",IF(OR(ISBLANK(Z355),ISBLANK(AA355),ISBLANK(AB355),AD355=""),"Missing date / time / PIC",IF(AB355&lt;=AA355,"End must follow start",IF(OR(Z355&lt;'Campaigns &amp; Budget'!$C$7,Z355&gt;'Campaigns &amp; Budget'!$D$7),"Outside campaign dates",IF(AND(AG355&lt;&gt;"",COUNTIFS('Tasks &amp; Gantt'!$A$7:$A$155,AG355,'Tasks &amp; Gantt'!$B$7:$B$155,X355)&lt;&gt;1),"Task not in campaign","")))))))</x:f>
      </x:c>
      <x:c r="AL355" t="str">
        <x:f>IF(OR(W355="",AH355="Cancelled",ISBLANK(Z355),ISBLANK(AA355)),"",COUNTIFS($X$7:$X$405,X355,$Z$7:$Z$405,Z355,$AA$7:$AA$405,"&lt;"&amp;AA355,$AH$7:$AH$405,"&lt;&gt;Cancelled")+COUNTIFS($X$7:$X$405,X355,$Z$7:$Z$405,Z355,$AA$7:$AA$405,AA355,$W$7:$W$405,"&lt;="&amp;W355,$AH$7:$AH$405,"&lt;&gt;Cancelled"))</x:f>
      </x:c>
      <x:c r="AM355" t="n">
        <x:f>IF(OR(W355="",X355&lt;&gt;$R$4),-1,IF(AL355="",-1,Z355*1000+AL355))</x:f>
        <x:v>-1</x:v>
      </x:c>
    </x:row>
    <x:row r="356" ht="24" customHeight="1">
      <x:c r="W356" s="65"/>
      <x:c r="X356" s="65"/>
      <x:c r="Y356" s="65"/>
      <x:c r="Z356" s="69"/>
      <x:c r="AA356" s="70"/>
      <x:c r="AB356" s="70"/>
      <x:c r="AC356" s="65"/>
      <x:c r="AD356" s="65"/>
      <x:c r="AE356" s="65"/>
      <x:c r="AF356" s="65"/>
      <x:c r="AG356" s="65"/>
      <x:c r="AH356" s="65"/>
      <x:c r="AI356" s="72" t="str">
        <x:f>IF(W356="","",'Campaigns &amp; Budget'!$E$7&amp;IF('Campaigns &amp; Budget'!$F$7="","","; "&amp;'Campaigns &amp; Budget'!$F$7))</x:f>
      </x:c>
      <x:c r="AJ356" s="72" t="str">
        <x:f>IF(W356="","",IF(COUNTIFS($W$7:$W$405,W356)&gt;1,"Duplicate activation ID",IF(X356&lt;&gt;'Campaigns &amp; Budget'!$A$7,"Unknown campaign",IF(OR(ISBLANK(Z356),ISBLANK(AA356),ISBLANK(AB356),AD356=""),"Missing date / time / PIC",IF(AB356&lt;=AA356,"End must follow start",IF(OR(Z356&lt;'Campaigns &amp; Budget'!$C$7,Z356&gt;'Campaigns &amp; Budget'!$D$7),"Outside campaign dates",IF(AND(AG356&lt;&gt;"",COUNTIFS('Tasks &amp; Gantt'!$A$7:$A$155,AG356,'Tasks &amp; Gantt'!$B$7:$B$155,X356)&lt;&gt;1),"Task not in campaign","")))))))</x:f>
      </x:c>
      <x:c r="AL356" t="str">
        <x:f>IF(OR(W356="",AH356="Cancelled",ISBLANK(Z356),ISBLANK(AA356)),"",COUNTIFS($X$7:$X$405,X356,$Z$7:$Z$405,Z356,$AA$7:$AA$405,"&lt;"&amp;AA356,$AH$7:$AH$405,"&lt;&gt;Cancelled")+COUNTIFS($X$7:$X$405,X356,$Z$7:$Z$405,Z356,$AA$7:$AA$405,AA356,$W$7:$W$405,"&lt;="&amp;W356,$AH$7:$AH$405,"&lt;&gt;Cancelled"))</x:f>
      </x:c>
      <x:c r="AM356" t="n">
        <x:f>IF(OR(W356="",X356&lt;&gt;$R$4),-1,IF(AL356="",-1,Z356*1000+AL356))</x:f>
        <x:v>-1</x:v>
      </x:c>
    </x:row>
    <x:row r="357" ht="24" customHeight="1">
      <x:c r="W357" s="65"/>
      <x:c r="X357" s="65"/>
      <x:c r="Y357" s="65"/>
      <x:c r="Z357" s="69"/>
      <x:c r="AA357" s="70"/>
      <x:c r="AB357" s="70"/>
      <x:c r="AC357" s="65"/>
      <x:c r="AD357" s="65"/>
      <x:c r="AE357" s="65"/>
      <x:c r="AF357" s="65"/>
      <x:c r="AG357" s="65"/>
      <x:c r="AH357" s="65"/>
      <x:c r="AI357" s="72" t="str">
        <x:f>IF(W357="","",'Campaigns &amp; Budget'!$E$7&amp;IF('Campaigns &amp; Budget'!$F$7="","","; "&amp;'Campaigns &amp; Budget'!$F$7))</x:f>
      </x:c>
      <x:c r="AJ357" s="72" t="str">
        <x:f>IF(W357="","",IF(COUNTIFS($W$7:$W$405,W357)&gt;1,"Duplicate activation ID",IF(X357&lt;&gt;'Campaigns &amp; Budget'!$A$7,"Unknown campaign",IF(OR(ISBLANK(Z357),ISBLANK(AA357),ISBLANK(AB357),AD357=""),"Missing date / time / PIC",IF(AB357&lt;=AA357,"End must follow start",IF(OR(Z357&lt;'Campaigns &amp; Budget'!$C$7,Z357&gt;'Campaigns &amp; Budget'!$D$7),"Outside campaign dates",IF(AND(AG357&lt;&gt;"",COUNTIFS('Tasks &amp; Gantt'!$A$7:$A$155,AG357,'Tasks &amp; Gantt'!$B$7:$B$155,X357)&lt;&gt;1),"Task not in campaign","")))))))</x:f>
      </x:c>
      <x:c r="AL357" t="str">
        <x:f>IF(OR(W357="",AH357="Cancelled",ISBLANK(Z357),ISBLANK(AA357)),"",COUNTIFS($X$7:$X$405,X357,$Z$7:$Z$405,Z357,$AA$7:$AA$405,"&lt;"&amp;AA357,$AH$7:$AH$405,"&lt;&gt;Cancelled")+COUNTIFS($X$7:$X$405,X357,$Z$7:$Z$405,Z357,$AA$7:$AA$405,AA357,$W$7:$W$405,"&lt;="&amp;W357,$AH$7:$AH$405,"&lt;&gt;Cancelled"))</x:f>
      </x:c>
      <x:c r="AM357" t="n">
        <x:f>IF(OR(W357="",X357&lt;&gt;$R$4),-1,IF(AL357="",-1,Z357*1000+AL357))</x:f>
        <x:v>-1</x:v>
      </x:c>
    </x:row>
    <x:row r="358" ht="24" customHeight="1">
      <x:c r="W358" s="65"/>
      <x:c r="X358" s="65"/>
      <x:c r="Y358" s="65"/>
      <x:c r="Z358" s="69"/>
      <x:c r="AA358" s="70"/>
      <x:c r="AB358" s="70"/>
      <x:c r="AC358" s="65"/>
      <x:c r="AD358" s="65"/>
      <x:c r="AE358" s="65"/>
      <x:c r="AF358" s="65"/>
      <x:c r="AG358" s="65"/>
      <x:c r="AH358" s="65"/>
      <x:c r="AI358" s="72" t="str">
        <x:f>IF(W358="","",'Campaigns &amp; Budget'!$E$7&amp;IF('Campaigns &amp; Budget'!$F$7="","","; "&amp;'Campaigns &amp; Budget'!$F$7))</x:f>
      </x:c>
      <x:c r="AJ358" s="72" t="str">
        <x:f>IF(W358="","",IF(COUNTIFS($W$7:$W$405,W358)&gt;1,"Duplicate activation ID",IF(X358&lt;&gt;'Campaigns &amp; Budget'!$A$7,"Unknown campaign",IF(OR(ISBLANK(Z358),ISBLANK(AA358),ISBLANK(AB358),AD358=""),"Missing date / time / PIC",IF(AB358&lt;=AA358,"End must follow start",IF(OR(Z358&lt;'Campaigns &amp; Budget'!$C$7,Z358&gt;'Campaigns &amp; Budget'!$D$7),"Outside campaign dates",IF(AND(AG358&lt;&gt;"",COUNTIFS('Tasks &amp; Gantt'!$A$7:$A$155,AG358,'Tasks &amp; Gantt'!$B$7:$B$155,X358)&lt;&gt;1),"Task not in campaign","")))))))</x:f>
      </x:c>
      <x:c r="AL358" t="str">
        <x:f>IF(OR(W358="",AH358="Cancelled",ISBLANK(Z358),ISBLANK(AA358)),"",COUNTIFS($X$7:$X$405,X358,$Z$7:$Z$405,Z358,$AA$7:$AA$405,"&lt;"&amp;AA358,$AH$7:$AH$405,"&lt;&gt;Cancelled")+COUNTIFS($X$7:$X$405,X358,$Z$7:$Z$405,Z358,$AA$7:$AA$405,AA358,$W$7:$W$405,"&lt;="&amp;W358,$AH$7:$AH$405,"&lt;&gt;Cancelled"))</x:f>
      </x:c>
      <x:c r="AM358" t="n">
        <x:f>IF(OR(W358="",X358&lt;&gt;$R$4),-1,IF(AL358="",-1,Z358*1000+AL358))</x:f>
        <x:v>-1</x:v>
      </x:c>
    </x:row>
    <x:row r="359" ht="24" customHeight="1">
      <x:c r="W359" s="65"/>
      <x:c r="X359" s="65"/>
      <x:c r="Y359" s="65"/>
      <x:c r="Z359" s="69"/>
      <x:c r="AA359" s="70"/>
      <x:c r="AB359" s="70"/>
      <x:c r="AC359" s="65"/>
      <x:c r="AD359" s="65"/>
      <x:c r="AE359" s="65"/>
      <x:c r="AF359" s="65"/>
      <x:c r="AG359" s="65"/>
      <x:c r="AH359" s="65"/>
      <x:c r="AI359" s="72" t="str">
        <x:f>IF(W359="","",'Campaigns &amp; Budget'!$E$7&amp;IF('Campaigns &amp; Budget'!$F$7="","","; "&amp;'Campaigns &amp; Budget'!$F$7))</x:f>
      </x:c>
      <x:c r="AJ359" s="72" t="str">
        <x:f>IF(W359="","",IF(COUNTIFS($W$7:$W$405,W359)&gt;1,"Duplicate activation ID",IF(X359&lt;&gt;'Campaigns &amp; Budget'!$A$7,"Unknown campaign",IF(OR(ISBLANK(Z359),ISBLANK(AA359),ISBLANK(AB359),AD359=""),"Missing date / time / PIC",IF(AB359&lt;=AA359,"End must follow start",IF(OR(Z359&lt;'Campaigns &amp; Budget'!$C$7,Z359&gt;'Campaigns &amp; Budget'!$D$7),"Outside campaign dates",IF(AND(AG359&lt;&gt;"",COUNTIFS('Tasks &amp; Gantt'!$A$7:$A$155,AG359,'Tasks &amp; Gantt'!$B$7:$B$155,X359)&lt;&gt;1),"Task not in campaign","")))))))</x:f>
      </x:c>
      <x:c r="AL359" t="str">
        <x:f>IF(OR(W359="",AH359="Cancelled",ISBLANK(Z359),ISBLANK(AA359)),"",COUNTIFS($X$7:$X$405,X359,$Z$7:$Z$405,Z359,$AA$7:$AA$405,"&lt;"&amp;AA359,$AH$7:$AH$405,"&lt;&gt;Cancelled")+COUNTIFS($X$7:$X$405,X359,$Z$7:$Z$405,Z359,$AA$7:$AA$405,AA359,$W$7:$W$405,"&lt;="&amp;W359,$AH$7:$AH$405,"&lt;&gt;Cancelled"))</x:f>
      </x:c>
      <x:c r="AM359" t="n">
        <x:f>IF(OR(W359="",X359&lt;&gt;$R$4),-1,IF(AL359="",-1,Z359*1000+AL359))</x:f>
        <x:v>-1</x:v>
      </x:c>
    </x:row>
    <x:row r="360" ht="24" customHeight="1">
      <x:c r="W360" s="65"/>
      <x:c r="X360" s="65"/>
      <x:c r="Y360" s="65"/>
      <x:c r="Z360" s="69"/>
      <x:c r="AA360" s="70"/>
      <x:c r="AB360" s="70"/>
      <x:c r="AC360" s="65"/>
      <x:c r="AD360" s="65"/>
      <x:c r="AE360" s="65"/>
      <x:c r="AF360" s="65"/>
      <x:c r="AG360" s="65"/>
      <x:c r="AH360" s="65"/>
      <x:c r="AI360" s="72" t="str">
        <x:f>IF(W360="","",'Campaigns &amp; Budget'!$E$7&amp;IF('Campaigns &amp; Budget'!$F$7="","","; "&amp;'Campaigns &amp; Budget'!$F$7))</x:f>
      </x:c>
      <x:c r="AJ360" s="72" t="str">
        <x:f>IF(W360="","",IF(COUNTIFS($W$7:$W$405,W360)&gt;1,"Duplicate activation ID",IF(X360&lt;&gt;'Campaigns &amp; Budget'!$A$7,"Unknown campaign",IF(OR(ISBLANK(Z360),ISBLANK(AA360),ISBLANK(AB360),AD360=""),"Missing date / time / PIC",IF(AB360&lt;=AA360,"End must follow start",IF(OR(Z360&lt;'Campaigns &amp; Budget'!$C$7,Z360&gt;'Campaigns &amp; Budget'!$D$7),"Outside campaign dates",IF(AND(AG360&lt;&gt;"",COUNTIFS('Tasks &amp; Gantt'!$A$7:$A$155,AG360,'Tasks &amp; Gantt'!$B$7:$B$155,X360)&lt;&gt;1),"Task not in campaign","")))))))</x:f>
      </x:c>
      <x:c r="AL360" t="str">
        <x:f>IF(OR(W360="",AH360="Cancelled",ISBLANK(Z360),ISBLANK(AA360)),"",COUNTIFS($X$7:$X$405,X360,$Z$7:$Z$405,Z360,$AA$7:$AA$405,"&lt;"&amp;AA360,$AH$7:$AH$405,"&lt;&gt;Cancelled")+COUNTIFS($X$7:$X$405,X360,$Z$7:$Z$405,Z360,$AA$7:$AA$405,AA360,$W$7:$W$405,"&lt;="&amp;W360,$AH$7:$AH$405,"&lt;&gt;Cancelled"))</x:f>
      </x:c>
      <x:c r="AM360" t="n">
        <x:f>IF(OR(W360="",X360&lt;&gt;$R$4),-1,IF(AL360="",-1,Z360*1000+AL360))</x:f>
        <x:v>-1</x:v>
      </x:c>
    </x:row>
    <x:row r="361" ht="24" customHeight="1">
      <x:c r="W361" s="65"/>
      <x:c r="X361" s="65"/>
      <x:c r="Y361" s="65"/>
      <x:c r="Z361" s="69"/>
      <x:c r="AA361" s="70"/>
      <x:c r="AB361" s="70"/>
      <x:c r="AC361" s="65"/>
      <x:c r="AD361" s="65"/>
      <x:c r="AE361" s="65"/>
      <x:c r="AF361" s="65"/>
      <x:c r="AG361" s="65"/>
      <x:c r="AH361" s="65"/>
      <x:c r="AI361" s="72" t="str">
        <x:f>IF(W361="","",'Campaigns &amp; Budget'!$E$7&amp;IF('Campaigns &amp; Budget'!$F$7="","","; "&amp;'Campaigns &amp; Budget'!$F$7))</x:f>
      </x:c>
      <x:c r="AJ361" s="72" t="str">
        <x:f>IF(W361="","",IF(COUNTIFS($W$7:$W$405,W361)&gt;1,"Duplicate activation ID",IF(X361&lt;&gt;'Campaigns &amp; Budget'!$A$7,"Unknown campaign",IF(OR(ISBLANK(Z361),ISBLANK(AA361),ISBLANK(AB361),AD361=""),"Missing date / time / PIC",IF(AB361&lt;=AA361,"End must follow start",IF(OR(Z361&lt;'Campaigns &amp; Budget'!$C$7,Z361&gt;'Campaigns &amp; Budget'!$D$7),"Outside campaign dates",IF(AND(AG361&lt;&gt;"",COUNTIFS('Tasks &amp; Gantt'!$A$7:$A$155,AG361,'Tasks &amp; Gantt'!$B$7:$B$155,X361)&lt;&gt;1),"Task not in campaign","")))))))</x:f>
      </x:c>
      <x:c r="AL361" t="str">
        <x:f>IF(OR(W361="",AH361="Cancelled",ISBLANK(Z361),ISBLANK(AA361)),"",COUNTIFS($X$7:$X$405,X361,$Z$7:$Z$405,Z361,$AA$7:$AA$405,"&lt;"&amp;AA361,$AH$7:$AH$405,"&lt;&gt;Cancelled")+COUNTIFS($X$7:$X$405,X361,$Z$7:$Z$405,Z361,$AA$7:$AA$405,AA361,$W$7:$W$405,"&lt;="&amp;W361,$AH$7:$AH$405,"&lt;&gt;Cancelled"))</x:f>
      </x:c>
      <x:c r="AM361" t="n">
        <x:f>IF(OR(W361="",X361&lt;&gt;$R$4),-1,IF(AL361="",-1,Z361*1000+AL361))</x:f>
        <x:v>-1</x:v>
      </x:c>
    </x:row>
    <x:row r="362" ht="24" customHeight="1">
      <x:c r="W362" s="65"/>
      <x:c r="X362" s="65"/>
      <x:c r="Y362" s="65"/>
      <x:c r="Z362" s="69"/>
      <x:c r="AA362" s="70"/>
      <x:c r="AB362" s="70"/>
      <x:c r="AC362" s="65"/>
      <x:c r="AD362" s="65"/>
      <x:c r="AE362" s="65"/>
      <x:c r="AF362" s="65"/>
      <x:c r="AG362" s="65"/>
      <x:c r="AH362" s="65"/>
      <x:c r="AI362" s="72" t="str">
        <x:f>IF(W362="","",'Campaigns &amp; Budget'!$E$7&amp;IF('Campaigns &amp; Budget'!$F$7="","","; "&amp;'Campaigns &amp; Budget'!$F$7))</x:f>
      </x:c>
      <x:c r="AJ362" s="72" t="str">
        <x:f>IF(W362="","",IF(COUNTIFS($W$7:$W$405,W362)&gt;1,"Duplicate activation ID",IF(X362&lt;&gt;'Campaigns &amp; Budget'!$A$7,"Unknown campaign",IF(OR(ISBLANK(Z362),ISBLANK(AA362),ISBLANK(AB362),AD362=""),"Missing date / time / PIC",IF(AB362&lt;=AA362,"End must follow start",IF(OR(Z362&lt;'Campaigns &amp; Budget'!$C$7,Z362&gt;'Campaigns &amp; Budget'!$D$7),"Outside campaign dates",IF(AND(AG362&lt;&gt;"",COUNTIFS('Tasks &amp; Gantt'!$A$7:$A$155,AG362,'Tasks &amp; Gantt'!$B$7:$B$155,X362)&lt;&gt;1),"Task not in campaign","")))))))</x:f>
      </x:c>
      <x:c r="AL362" t="str">
        <x:f>IF(OR(W362="",AH362="Cancelled",ISBLANK(Z362),ISBLANK(AA362)),"",COUNTIFS($X$7:$X$405,X362,$Z$7:$Z$405,Z362,$AA$7:$AA$405,"&lt;"&amp;AA362,$AH$7:$AH$405,"&lt;&gt;Cancelled")+COUNTIFS($X$7:$X$405,X362,$Z$7:$Z$405,Z362,$AA$7:$AA$405,AA362,$W$7:$W$405,"&lt;="&amp;W362,$AH$7:$AH$405,"&lt;&gt;Cancelled"))</x:f>
      </x:c>
      <x:c r="AM362" t="n">
        <x:f>IF(OR(W362="",X362&lt;&gt;$R$4),-1,IF(AL362="",-1,Z362*1000+AL362))</x:f>
        <x:v>-1</x:v>
      </x:c>
    </x:row>
    <x:row r="363" ht="24" customHeight="1">
      <x:c r="W363" s="65"/>
      <x:c r="X363" s="65"/>
      <x:c r="Y363" s="65"/>
      <x:c r="Z363" s="69"/>
      <x:c r="AA363" s="70"/>
      <x:c r="AB363" s="70"/>
      <x:c r="AC363" s="65"/>
      <x:c r="AD363" s="65"/>
      <x:c r="AE363" s="65"/>
      <x:c r="AF363" s="65"/>
      <x:c r="AG363" s="65"/>
      <x:c r="AH363" s="65"/>
      <x:c r="AI363" s="72" t="str">
        <x:f>IF(W363="","",'Campaigns &amp; Budget'!$E$7&amp;IF('Campaigns &amp; Budget'!$F$7="","","; "&amp;'Campaigns &amp; Budget'!$F$7))</x:f>
      </x:c>
      <x:c r="AJ363" s="72" t="str">
        <x:f>IF(W363="","",IF(COUNTIFS($W$7:$W$405,W363)&gt;1,"Duplicate activation ID",IF(X363&lt;&gt;'Campaigns &amp; Budget'!$A$7,"Unknown campaign",IF(OR(ISBLANK(Z363),ISBLANK(AA363),ISBLANK(AB363),AD363=""),"Missing date / time / PIC",IF(AB363&lt;=AA363,"End must follow start",IF(OR(Z363&lt;'Campaigns &amp; Budget'!$C$7,Z363&gt;'Campaigns &amp; Budget'!$D$7),"Outside campaign dates",IF(AND(AG363&lt;&gt;"",COUNTIFS('Tasks &amp; Gantt'!$A$7:$A$155,AG363,'Tasks &amp; Gantt'!$B$7:$B$155,X363)&lt;&gt;1),"Task not in campaign","")))))))</x:f>
      </x:c>
      <x:c r="AL363" t="str">
        <x:f>IF(OR(W363="",AH363="Cancelled",ISBLANK(Z363),ISBLANK(AA363)),"",COUNTIFS($X$7:$X$405,X363,$Z$7:$Z$405,Z363,$AA$7:$AA$405,"&lt;"&amp;AA363,$AH$7:$AH$405,"&lt;&gt;Cancelled")+COUNTIFS($X$7:$X$405,X363,$Z$7:$Z$405,Z363,$AA$7:$AA$405,AA363,$W$7:$W$405,"&lt;="&amp;W363,$AH$7:$AH$405,"&lt;&gt;Cancelled"))</x:f>
      </x:c>
      <x:c r="AM363" t="n">
        <x:f>IF(OR(W363="",X363&lt;&gt;$R$4),-1,IF(AL363="",-1,Z363*1000+AL363))</x:f>
        <x:v>-1</x:v>
      </x:c>
    </x:row>
    <x:row r="364" ht="24" customHeight="1">
      <x:c r="W364" s="65"/>
      <x:c r="X364" s="65"/>
      <x:c r="Y364" s="65"/>
      <x:c r="Z364" s="69"/>
      <x:c r="AA364" s="70"/>
      <x:c r="AB364" s="70"/>
      <x:c r="AC364" s="65"/>
      <x:c r="AD364" s="65"/>
      <x:c r="AE364" s="65"/>
      <x:c r="AF364" s="65"/>
      <x:c r="AG364" s="65"/>
      <x:c r="AH364" s="65"/>
      <x:c r="AI364" s="72" t="str">
        <x:f>IF(W364="","",'Campaigns &amp; Budget'!$E$7&amp;IF('Campaigns &amp; Budget'!$F$7="","","; "&amp;'Campaigns &amp; Budget'!$F$7))</x:f>
      </x:c>
      <x:c r="AJ364" s="72" t="str">
        <x:f>IF(W364="","",IF(COUNTIFS($W$7:$W$405,W364)&gt;1,"Duplicate activation ID",IF(X364&lt;&gt;'Campaigns &amp; Budget'!$A$7,"Unknown campaign",IF(OR(ISBLANK(Z364),ISBLANK(AA364),ISBLANK(AB364),AD364=""),"Missing date / time / PIC",IF(AB364&lt;=AA364,"End must follow start",IF(OR(Z364&lt;'Campaigns &amp; Budget'!$C$7,Z364&gt;'Campaigns &amp; Budget'!$D$7),"Outside campaign dates",IF(AND(AG364&lt;&gt;"",COUNTIFS('Tasks &amp; Gantt'!$A$7:$A$155,AG364,'Tasks &amp; Gantt'!$B$7:$B$155,X364)&lt;&gt;1),"Task not in campaign","")))))))</x:f>
      </x:c>
      <x:c r="AL364" t="str">
        <x:f>IF(OR(W364="",AH364="Cancelled",ISBLANK(Z364),ISBLANK(AA364)),"",COUNTIFS($X$7:$X$405,X364,$Z$7:$Z$405,Z364,$AA$7:$AA$405,"&lt;"&amp;AA364,$AH$7:$AH$405,"&lt;&gt;Cancelled")+COUNTIFS($X$7:$X$405,X364,$Z$7:$Z$405,Z364,$AA$7:$AA$405,AA364,$W$7:$W$405,"&lt;="&amp;W364,$AH$7:$AH$405,"&lt;&gt;Cancelled"))</x:f>
      </x:c>
      <x:c r="AM364" t="n">
        <x:f>IF(OR(W364="",X364&lt;&gt;$R$4),-1,IF(AL364="",-1,Z364*1000+AL364))</x:f>
        <x:v>-1</x:v>
      </x:c>
    </x:row>
    <x:row r="365" ht="24" customHeight="1">
      <x:c r="W365" s="65"/>
      <x:c r="X365" s="65"/>
      <x:c r="Y365" s="65"/>
      <x:c r="Z365" s="69"/>
      <x:c r="AA365" s="70"/>
      <x:c r="AB365" s="70"/>
      <x:c r="AC365" s="65"/>
      <x:c r="AD365" s="65"/>
      <x:c r="AE365" s="65"/>
      <x:c r="AF365" s="65"/>
      <x:c r="AG365" s="65"/>
      <x:c r="AH365" s="65"/>
      <x:c r="AI365" s="72" t="str">
        <x:f>IF(W365="","",'Campaigns &amp; Budget'!$E$7&amp;IF('Campaigns &amp; Budget'!$F$7="","","; "&amp;'Campaigns &amp; Budget'!$F$7))</x:f>
      </x:c>
      <x:c r="AJ365" s="72" t="str">
        <x:f>IF(W365="","",IF(COUNTIFS($W$7:$W$405,W365)&gt;1,"Duplicate activation ID",IF(X365&lt;&gt;'Campaigns &amp; Budget'!$A$7,"Unknown campaign",IF(OR(ISBLANK(Z365),ISBLANK(AA365),ISBLANK(AB365),AD365=""),"Missing date / time / PIC",IF(AB365&lt;=AA365,"End must follow start",IF(OR(Z365&lt;'Campaigns &amp; Budget'!$C$7,Z365&gt;'Campaigns &amp; Budget'!$D$7),"Outside campaign dates",IF(AND(AG365&lt;&gt;"",COUNTIFS('Tasks &amp; Gantt'!$A$7:$A$155,AG365,'Tasks &amp; Gantt'!$B$7:$B$155,X365)&lt;&gt;1),"Task not in campaign","")))))))</x:f>
      </x:c>
      <x:c r="AL365" t="str">
        <x:f>IF(OR(W365="",AH365="Cancelled",ISBLANK(Z365),ISBLANK(AA365)),"",COUNTIFS($X$7:$X$405,X365,$Z$7:$Z$405,Z365,$AA$7:$AA$405,"&lt;"&amp;AA365,$AH$7:$AH$405,"&lt;&gt;Cancelled")+COUNTIFS($X$7:$X$405,X365,$Z$7:$Z$405,Z365,$AA$7:$AA$405,AA365,$W$7:$W$405,"&lt;="&amp;W365,$AH$7:$AH$405,"&lt;&gt;Cancelled"))</x:f>
      </x:c>
      <x:c r="AM365" t="n">
        <x:f>IF(OR(W365="",X365&lt;&gt;$R$4),-1,IF(AL365="",-1,Z365*1000+AL365))</x:f>
        <x:v>-1</x:v>
      </x:c>
    </x:row>
    <x:row r="366" ht="24" customHeight="1">
      <x:c r="W366" s="65"/>
      <x:c r="X366" s="65"/>
      <x:c r="Y366" s="65"/>
      <x:c r="Z366" s="69"/>
      <x:c r="AA366" s="70"/>
      <x:c r="AB366" s="70"/>
      <x:c r="AC366" s="65"/>
      <x:c r="AD366" s="65"/>
      <x:c r="AE366" s="65"/>
      <x:c r="AF366" s="65"/>
      <x:c r="AG366" s="65"/>
      <x:c r="AH366" s="65"/>
      <x:c r="AI366" s="72" t="str">
        <x:f>IF(W366="","",'Campaigns &amp; Budget'!$E$7&amp;IF('Campaigns &amp; Budget'!$F$7="","","; "&amp;'Campaigns &amp; Budget'!$F$7))</x:f>
      </x:c>
      <x:c r="AJ366" s="72" t="str">
        <x:f>IF(W366="","",IF(COUNTIFS($W$7:$W$405,W366)&gt;1,"Duplicate activation ID",IF(X366&lt;&gt;'Campaigns &amp; Budget'!$A$7,"Unknown campaign",IF(OR(ISBLANK(Z366),ISBLANK(AA366),ISBLANK(AB366),AD366=""),"Missing date / time / PIC",IF(AB366&lt;=AA366,"End must follow start",IF(OR(Z366&lt;'Campaigns &amp; Budget'!$C$7,Z366&gt;'Campaigns &amp; Budget'!$D$7),"Outside campaign dates",IF(AND(AG366&lt;&gt;"",COUNTIFS('Tasks &amp; Gantt'!$A$7:$A$155,AG366,'Tasks &amp; Gantt'!$B$7:$B$155,X366)&lt;&gt;1),"Task not in campaign","")))))))</x:f>
      </x:c>
      <x:c r="AL366" t="str">
        <x:f>IF(OR(W366="",AH366="Cancelled",ISBLANK(Z366),ISBLANK(AA366)),"",COUNTIFS($X$7:$X$405,X366,$Z$7:$Z$405,Z366,$AA$7:$AA$405,"&lt;"&amp;AA366,$AH$7:$AH$405,"&lt;&gt;Cancelled")+COUNTIFS($X$7:$X$405,X366,$Z$7:$Z$405,Z366,$AA$7:$AA$405,AA366,$W$7:$W$405,"&lt;="&amp;W366,$AH$7:$AH$405,"&lt;&gt;Cancelled"))</x:f>
      </x:c>
      <x:c r="AM366" t="n">
        <x:f>IF(OR(W366="",X366&lt;&gt;$R$4),-1,IF(AL366="",-1,Z366*1000+AL366))</x:f>
        <x:v>-1</x:v>
      </x:c>
    </x:row>
    <x:row r="367" ht="24" customHeight="1">
      <x:c r="W367" s="65"/>
      <x:c r="X367" s="65"/>
      <x:c r="Y367" s="65"/>
      <x:c r="Z367" s="69"/>
      <x:c r="AA367" s="70"/>
      <x:c r="AB367" s="70"/>
      <x:c r="AC367" s="65"/>
      <x:c r="AD367" s="65"/>
      <x:c r="AE367" s="65"/>
      <x:c r="AF367" s="65"/>
      <x:c r="AG367" s="65"/>
      <x:c r="AH367" s="65"/>
      <x:c r="AI367" s="72" t="str">
        <x:f>IF(W367="","",'Campaigns &amp; Budget'!$E$7&amp;IF('Campaigns &amp; Budget'!$F$7="","","; "&amp;'Campaigns &amp; Budget'!$F$7))</x:f>
      </x:c>
      <x:c r="AJ367" s="72" t="str">
        <x:f>IF(W367="","",IF(COUNTIFS($W$7:$W$405,W367)&gt;1,"Duplicate activation ID",IF(X367&lt;&gt;'Campaigns &amp; Budget'!$A$7,"Unknown campaign",IF(OR(ISBLANK(Z367),ISBLANK(AA367),ISBLANK(AB367),AD367=""),"Missing date / time / PIC",IF(AB367&lt;=AA367,"End must follow start",IF(OR(Z367&lt;'Campaigns &amp; Budget'!$C$7,Z367&gt;'Campaigns &amp; Budget'!$D$7),"Outside campaign dates",IF(AND(AG367&lt;&gt;"",COUNTIFS('Tasks &amp; Gantt'!$A$7:$A$155,AG367,'Tasks &amp; Gantt'!$B$7:$B$155,X367)&lt;&gt;1),"Task not in campaign","")))))))</x:f>
      </x:c>
      <x:c r="AL367" t="str">
        <x:f>IF(OR(W367="",AH367="Cancelled",ISBLANK(Z367),ISBLANK(AA367)),"",COUNTIFS($X$7:$X$405,X367,$Z$7:$Z$405,Z367,$AA$7:$AA$405,"&lt;"&amp;AA367,$AH$7:$AH$405,"&lt;&gt;Cancelled")+COUNTIFS($X$7:$X$405,X367,$Z$7:$Z$405,Z367,$AA$7:$AA$405,AA367,$W$7:$W$405,"&lt;="&amp;W367,$AH$7:$AH$405,"&lt;&gt;Cancelled"))</x:f>
      </x:c>
      <x:c r="AM367" t="n">
        <x:f>IF(OR(W367="",X367&lt;&gt;$R$4),-1,IF(AL367="",-1,Z367*1000+AL367))</x:f>
        <x:v>-1</x:v>
      </x:c>
    </x:row>
    <x:row r="368" ht="24" customHeight="1">
      <x:c r="W368" s="65"/>
      <x:c r="X368" s="65"/>
      <x:c r="Y368" s="65"/>
      <x:c r="Z368" s="69"/>
      <x:c r="AA368" s="70"/>
      <x:c r="AB368" s="70"/>
      <x:c r="AC368" s="65"/>
      <x:c r="AD368" s="65"/>
      <x:c r="AE368" s="65"/>
      <x:c r="AF368" s="65"/>
      <x:c r="AG368" s="65"/>
      <x:c r="AH368" s="65"/>
      <x:c r="AI368" s="72" t="str">
        <x:f>IF(W368="","",'Campaigns &amp; Budget'!$E$7&amp;IF('Campaigns &amp; Budget'!$F$7="","","; "&amp;'Campaigns &amp; Budget'!$F$7))</x:f>
      </x:c>
      <x:c r="AJ368" s="72" t="str">
        <x:f>IF(W368="","",IF(COUNTIFS($W$7:$W$405,W368)&gt;1,"Duplicate activation ID",IF(X368&lt;&gt;'Campaigns &amp; Budget'!$A$7,"Unknown campaign",IF(OR(ISBLANK(Z368),ISBLANK(AA368),ISBLANK(AB368),AD368=""),"Missing date / time / PIC",IF(AB368&lt;=AA368,"End must follow start",IF(OR(Z368&lt;'Campaigns &amp; Budget'!$C$7,Z368&gt;'Campaigns &amp; Budget'!$D$7),"Outside campaign dates",IF(AND(AG368&lt;&gt;"",COUNTIFS('Tasks &amp; Gantt'!$A$7:$A$155,AG368,'Tasks &amp; Gantt'!$B$7:$B$155,X368)&lt;&gt;1),"Task not in campaign","")))))))</x:f>
      </x:c>
      <x:c r="AL368" t="str">
        <x:f>IF(OR(W368="",AH368="Cancelled",ISBLANK(Z368),ISBLANK(AA368)),"",COUNTIFS($X$7:$X$405,X368,$Z$7:$Z$405,Z368,$AA$7:$AA$405,"&lt;"&amp;AA368,$AH$7:$AH$405,"&lt;&gt;Cancelled")+COUNTIFS($X$7:$X$405,X368,$Z$7:$Z$405,Z368,$AA$7:$AA$405,AA368,$W$7:$W$405,"&lt;="&amp;W368,$AH$7:$AH$405,"&lt;&gt;Cancelled"))</x:f>
      </x:c>
      <x:c r="AM368" t="n">
        <x:f>IF(OR(W368="",X368&lt;&gt;$R$4),-1,IF(AL368="",-1,Z368*1000+AL368))</x:f>
        <x:v>-1</x:v>
      </x:c>
    </x:row>
    <x:row r="369" ht="24" customHeight="1">
      <x:c r="W369" s="65"/>
      <x:c r="X369" s="65"/>
      <x:c r="Y369" s="65"/>
      <x:c r="Z369" s="69"/>
      <x:c r="AA369" s="70"/>
      <x:c r="AB369" s="70"/>
      <x:c r="AC369" s="65"/>
      <x:c r="AD369" s="65"/>
      <x:c r="AE369" s="65"/>
      <x:c r="AF369" s="65"/>
      <x:c r="AG369" s="65"/>
      <x:c r="AH369" s="65"/>
      <x:c r="AI369" s="72" t="str">
        <x:f>IF(W369="","",'Campaigns &amp; Budget'!$E$7&amp;IF('Campaigns &amp; Budget'!$F$7="","","; "&amp;'Campaigns &amp; Budget'!$F$7))</x:f>
      </x:c>
      <x:c r="AJ369" s="72" t="str">
        <x:f>IF(W369="","",IF(COUNTIFS($W$7:$W$405,W369)&gt;1,"Duplicate activation ID",IF(X369&lt;&gt;'Campaigns &amp; Budget'!$A$7,"Unknown campaign",IF(OR(ISBLANK(Z369),ISBLANK(AA369),ISBLANK(AB369),AD369=""),"Missing date / time / PIC",IF(AB369&lt;=AA369,"End must follow start",IF(OR(Z369&lt;'Campaigns &amp; Budget'!$C$7,Z369&gt;'Campaigns &amp; Budget'!$D$7),"Outside campaign dates",IF(AND(AG369&lt;&gt;"",COUNTIFS('Tasks &amp; Gantt'!$A$7:$A$155,AG369,'Tasks &amp; Gantt'!$B$7:$B$155,X369)&lt;&gt;1),"Task not in campaign","")))))))</x:f>
      </x:c>
      <x:c r="AL369" t="str">
        <x:f>IF(OR(W369="",AH369="Cancelled",ISBLANK(Z369),ISBLANK(AA369)),"",COUNTIFS($X$7:$X$405,X369,$Z$7:$Z$405,Z369,$AA$7:$AA$405,"&lt;"&amp;AA369,$AH$7:$AH$405,"&lt;&gt;Cancelled")+COUNTIFS($X$7:$X$405,X369,$Z$7:$Z$405,Z369,$AA$7:$AA$405,AA369,$W$7:$W$405,"&lt;="&amp;W369,$AH$7:$AH$405,"&lt;&gt;Cancelled"))</x:f>
      </x:c>
      <x:c r="AM369" t="n">
        <x:f>IF(OR(W369="",X369&lt;&gt;$R$4),-1,IF(AL369="",-1,Z369*1000+AL369))</x:f>
        <x:v>-1</x:v>
      </x:c>
    </x:row>
    <x:row r="370" ht="24" customHeight="1">
      <x:c r="W370" s="65"/>
      <x:c r="X370" s="65"/>
      <x:c r="Y370" s="65"/>
      <x:c r="Z370" s="69"/>
      <x:c r="AA370" s="70"/>
      <x:c r="AB370" s="70"/>
      <x:c r="AC370" s="65"/>
      <x:c r="AD370" s="65"/>
      <x:c r="AE370" s="65"/>
      <x:c r="AF370" s="65"/>
      <x:c r="AG370" s="65"/>
      <x:c r="AH370" s="65"/>
      <x:c r="AI370" s="72" t="str">
        <x:f>IF(W370="","",'Campaigns &amp; Budget'!$E$7&amp;IF('Campaigns &amp; Budget'!$F$7="","","; "&amp;'Campaigns &amp; Budget'!$F$7))</x:f>
      </x:c>
      <x:c r="AJ370" s="72" t="str">
        <x:f>IF(W370="","",IF(COUNTIFS($W$7:$W$405,W370)&gt;1,"Duplicate activation ID",IF(X370&lt;&gt;'Campaigns &amp; Budget'!$A$7,"Unknown campaign",IF(OR(ISBLANK(Z370),ISBLANK(AA370),ISBLANK(AB370),AD370=""),"Missing date / time / PIC",IF(AB370&lt;=AA370,"End must follow start",IF(OR(Z370&lt;'Campaigns &amp; Budget'!$C$7,Z370&gt;'Campaigns &amp; Budget'!$D$7),"Outside campaign dates",IF(AND(AG370&lt;&gt;"",COUNTIFS('Tasks &amp; Gantt'!$A$7:$A$155,AG370,'Tasks &amp; Gantt'!$B$7:$B$155,X370)&lt;&gt;1),"Task not in campaign","")))))))</x:f>
      </x:c>
      <x:c r="AL370" t="str">
        <x:f>IF(OR(W370="",AH370="Cancelled",ISBLANK(Z370),ISBLANK(AA370)),"",COUNTIFS($X$7:$X$405,X370,$Z$7:$Z$405,Z370,$AA$7:$AA$405,"&lt;"&amp;AA370,$AH$7:$AH$405,"&lt;&gt;Cancelled")+COUNTIFS($X$7:$X$405,X370,$Z$7:$Z$405,Z370,$AA$7:$AA$405,AA370,$W$7:$W$405,"&lt;="&amp;W370,$AH$7:$AH$405,"&lt;&gt;Cancelled"))</x:f>
      </x:c>
      <x:c r="AM370" t="n">
        <x:f>IF(OR(W370="",X370&lt;&gt;$R$4),-1,IF(AL370="",-1,Z370*1000+AL370))</x:f>
        <x:v>-1</x:v>
      </x:c>
    </x:row>
    <x:row r="371" ht="24" customHeight="1">
      <x:c r="W371" s="65"/>
      <x:c r="X371" s="65"/>
      <x:c r="Y371" s="65"/>
      <x:c r="Z371" s="69"/>
      <x:c r="AA371" s="70"/>
      <x:c r="AB371" s="70"/>
      <x:c r="AC371" s="65"/>
      <x:c r="AD371" s="65"/>
      <x:c r="AE371" s="65"/>
      <x:c r="AF371" s="65"/>
      <x:c r="AG371" s="65"/>
      <x:c r="AH371" s="65"/>
      <x:c r="AI371" s="72" t="str">
        <x:f>IF(W371="","",'Campaigns &amp; Budget'!$E$7&amp;IF('Campaigns &amp; Budget'!$F$7="","","; "&amp;'Campaigns &amp; Budget'!$F$7))</x:f>
      </x:c>
      <x:c r="AJ371" s="72" t="str">
        <x:f>IF(W371="","",IF(COUNTIFS($W$7:$W$405,W371)&gt;1,"Duplicate activation ID",IF(X371&lt;&gt;'Campaigns &amp; Budget'!$A$7,"Unknown campaign",IF(OR(ISBLANK(Z371),ISBLANK(AA371),ISBLANK(AB371),AD371=""),"Missing date / time / PIC",IF(AB371&lt;=AA371,"End must follow start",IF(OR(Z371&lt;'Campaigns &amp; Budget'!$C$7,Z371&gt;'Campaigns &amp; Budget'!$D$7),"Outside campaign dates",IF(AND(AG371&lt;&gt;"",COUNTIFS('Tasks &amp; Gantt'!$A$7:$A$155,AG371,'Tasks &amp; Gantt'!$B$7:$B$155,X371)&lt;&gt;1),"Task not in campaign","")))))))</x:f>
      </x:c>
      <x:c r="AL371" t="str">
        <x:f>IF(OR(W371="",AH371="Cancelled",ISBLANK(Z371),ISBLANK(AA371)),"",COUNTIFS($X$7:$X$405,X371,$Z$7:$Z$405,Z371,$AA$7:$AA$405,"&lt;"&amp;AA371,$AH$7:$AH$405,"&lt;&gt;Cancelled")+COUNTIFS($X$7:$X$405,X371,$Z$7:$Z$405,Z371,$AA$7:$AA$405,AA371,$W$7:$W$405,"&lt;="&amp;W371,$AH$7:$AH$405,"&lt;&gt;Cancelled"))</x:f>
      </x:c>
      <x:c r="AM371" t="n">
        <x:f>IF(OR(W371="",X371&lt;&gt;$R$4),-1,IF(AL371="",-1,Z371*1000+AL371))</x:f>
        <x:v>-1</x:v>
      </x:c>
    </x:row>
    <x:row r="372" ht="24" customHeight="1">
      <x:c r="W372" s="65"/>
      <x:c r="X372" s="65"/>
      <x:c r="Y372" s="65"/>
      <x:c r="Z372" s="69"/>
      <x:c r="AA372" s="70"/>
      <x:c r="AB372" s="70"/>
      <x:c r="AC372" s="65"/>
      <x:c r="AD372" s="65"/>
      <x:c r="AE372" s="65"/>
      <x:c r="AF372" s="65"/>
      <x:c r="AG372" s="65"/>
      <x:c r="AH372" s="65"/>
      <x:c r="AI372" s="72" t="str">
        <x:f>IF(W372="","",'Campaigns &amp; Budget'!$E$7&amp;IF('Campaigns &amp; Budget'!$F$7="","","; "&amp;'Campaigns &amp; Budget'!$F$7))</x:f>
      </x:c>
      <x:c r="AJ372" s="72" t="str">
        <x:f>IF(W372="","",IF(COUNTIFS($W$7:$W$405,W372)&gt;1,"Duplicate activation ID",IF(X372&lt;&gt;'Campaigns &amp; Budget'!$A$7,"Unknown campaign",IF(OR(ISBLANK(Z372),ISBLANK(AA372),ISBLANK(AB372),AD372=""),"Missing date / time / PIC",IF(AB372&lt;=AA372,"End must follow start",IF(OR(Z372&lt;'Campaigns &amp; Budget'!$C$7,Z372&gt;'Campaigns &amp; Budget'!$D$7),"Outside campaign dates",IF(AND(AG372&lt;&gt;"",COUNTIFS('Tasks &amp; Gantt'!$A$7:$A$155,AG372,'Tasks &amp; Gantt'!$B$7:$B$155,X372)&lt;&gt;1),"Task not in campaign","")))))))</x:f>
      </x:c>
      <x:c r="AL372" t="str">
        <x:f>IF(OR(W372="",AH372="Cancelled",ISBLANK(Z372),ISBLANK(AA372)),"",COUNTIFS($X$7:$X$405,X372,$Z$7:$Z$405,Z372,$AA$7:$AA$405,"&lt;"&amp;AA372,$AH$7:$AH$405,"&lt;&gt;Cancelled")+COUNTIFS($X$7:$X$405,X372,$Z$7:$Z$405,Z372,$AA$7:$AA$405,AA372,$W$7:$W$405,"&lt;="&amp;W372,$AH$7:$AH$405,"&lt;&gt;Cancelled"))</x:f>
      </x:c>
      <x:c r="AM372" t="n">
        <x:f>IF(OR(W372="",X372&lt;&gt;$R$4),-1,IF(AL372="",-1,Z372*1000+AL372))</x:f>
        <x:v>-1</x:v>
      </x:c>
    </x:row>
    <x:row r="373" ht="24" customHeight="1">
      <x:c r="W373" s="65"/>
      <x:c r="X373" s="65"/>
      <x:c r="Y373" s="65"/>
      <x:c r="Z373" s="69"/>
      <x:c r="AA373" s="70"/>
      <x:c r="AB373" s="70"/>
      <x:c r="AC373" s="65"/>
      <x:c r="AD373" s="65"/>
      <x:c r="AE373" s="65"/>
      <x:c r="AF373" s="65"/>
      <x:c r="AG373" s="65"/>
      <x:c r="AH373" s="65"/>
      <x:c r="AI373" s="72" t="str">
        <x:f>IF(W373="","",'Campaigns &amp; Budget'!$E$7&amp;IF('Campaigns &amp; Budget'!$F$7="","","; "&amp;'Campaigns &amp; Budget'!$F$7))</x:f>
      </x:c>
      <x:c r="AJ373" s="72" t="str">
        <x:f>IF(W373="","",IF(COUNTIFS($W$7:$W$405,W373)&gt;1,"Duplicate activation ID",IF(X373&lt;&gt;'Campaigns &amp; Budget'!$A$7,"Unknown campaign",IF(OR(ISBLANK(Z373),ISBLANK(AA373),ISBLANK(AB373),AD373=""),"Missing date / time / PIC",IF(AB373&lt;=AA373,"End must follow start",IF(OR(Z373&lt;'Campaigns &amp; Budget'!$C$7,Z373&gt;'Campaigns &amp; Budget'!$D$7),"Outside campaign dates",IF(AND(AG373&lt;&gt;"",COUNTIFS('Tasks &amp; Gantt'!$A$7:$A$155,AG373,'Tasks &amp; Gantt'!$B$7:$B$155,X373)&lt;&gt;1),"Task not in campaign","")))))))</x:f>
      </x:c>
      <x:c r="AL373" t="str">
        <x:f>IF(OR(W373="",AH373="Cancelled",ISBLANK(Z373),ISBLANK(AA373)),"",COUNTIFS($X$7:$X$405,X373,$Z$7:$Z$405,Z373,$AA$7:$AA$405,"&lt;"&amp;AA373,$AH$7:$AH$405,"&lt;&gt;Cancelled")+COUNTIFS($X$7:$X$405,X373,$Z$7:$Z$405,Z373,$AA$7:$AA$405,AA373,$W$7:$W$405,"&lt;="&amp;W373,$AH$7:$AH$405,"&lt;&gt;Cancelled"))</x:f>
      </x:c>
      <x:c r="AM373" t="n">
        <x:f>IF(OR(W373="",X373&lt;&gt;$R$4),-1,IF(AL373="",-1,Z373*1000+AL373))</x:f>
        <x:v>-1</x:v>
      </x:c>
    </x:row>
    <x:row r="374" ht="24" customHeight="1">
      <x:c r="W374" s="65"/>
      <x:c r="X374" s="65"/>
      <x:c r="Y374" s="65"/>
      <x:c r="Z374" s="69"/>
      <x:c r="AA374" s="70"/>
      <x:c r="AB374" s="70"/>
      <x:c r="AC374" s="65"/>
      <x:c r="AD374" s="65"/>
      <x:c r="AE374" s="65"/>
      <x:c r="AF374" s="65"/>
      <x:c r="AG374" s="65"/>
      <x:c r="AH374" s="65"/>
      <x:c r="AI374" s="72" t="str">
        <x:f>IF(W374="","",'Campaigns &amp; Budget'!$E$7&amp;IF('Campaigns &amp; Budget'!$F$7="","","; "&amp;'Campaigns &amp; Budget'!$F$7))</x:f>
      </x:c>
      <x:c r="AJ374" s="72" t="str">
        <x:f>IF(W374="","",IF(COUNTIFS($W$7:$W$405,W374)&gt;1,"Duplicate activation ID",IF(X374&lt;&gt;'Campaigns &amp; Budget'!$A$7,"Unknown campaign",IF(OR(ISBLANK(Z374),ISBLANK(AA374),ISBLANK(AB374),AD374=""),"Missing date / time / PIC",IF(AB374&lt;=AA374,"End must follow start",IF(OR(Z374&lt;'Campaigns &amp; Budget'!$C$7,Z374&gt;'Campaigns &amp; Budget'!$D$7),"Outside campaign dates",IF(AND(AG374&lt;&gt;"",COUNTIFS('Tasks &amp; Gantt'!$A$7:$A$155,AG374,'Tasks &amp; Gantt'!$B$7:$B$155,X374)&lt;&gt;1),"Task not in campaign","")))))))</x:f>
      </x:c>
      <x:c r="AL374" t="str">
        <x:f>IF(OR(W374="",AH374="Cancelled",ISBLANK(Z374),ISBLANK(AA374)),"",COUNTIFS($X$7:$X$405,X374,$Z$7:$Z$405,Z374,$AA$7:$AA$405,"&lt;"&amp;AA374,$AH$7:$AH$405,"&lt;&gt;Cancelled")+COUNTIFS($X$7:$X$405,X374,$Z$7:$Z$405,Z374,$AA$7:$AA$405,AA374,$W$7:$W$405,"&lt;="&amp;W374,$AH$7:$AH$405,"&lt;&gt;Cancelled"))</x:f>
      </x:c>
      <x:c r="AM374" t="n">
        <x:f>IF(OR(W374="",X374&lt;&gt;$R$4),-1,IF(AL374="",-1,Z374*1000+AL374))</x:f>
        <x:v>-1</x:v>
      </x:c>
    </x:row>
    <x:row r="375" ht="24" customHeight="1">
      <x:c r="W375" s="65"/>
      <x:c r="X375" s="65"/>
      <x:c r="Y375" s="65"/>
      <x:c r="Z375" s="69"/>
      <x:c r="AA375" s="70"/>
      <x:c r="AB375" s="70"/>
      <x:c r="AC375" s="65"/>
      <x:c r="AD375" s="65"/>
      <x:c r="AE375" s="65"/>
      <x:c r="AF375" s="65"/>
      <x:c r="AG375" s="65"/>
      <x:c r="AH375" s="65"/>
      <x:c r="AI375" s="72" t="str">
        <x:f>IF(W375="","",'Campaigns &amp; Budget'!$E$7&amp;IF('Campaigns &amp; Budget'!$F$7="","","; "&amp;'Campaigns &amp; Budget'!$F$7))</x:f>
      </x:c>
      <x:c r="AJ375" s="72" t="str">
        <x:f>IF(W375="","",IF(COUNTIFS($W$7:$W$405,W375)&gt;1,"Duplicate activation ID",IF(X375&lt;&gt;'Campaigns &amp; Budget'!$A$7,"Unknown campaign",IF(OR(ISBLANK(Z375),ISBLANK(AA375),ISBLANK(AB375),AD375=""),"Missing date / time / PIC",IF(AB375&lt;=AA375,"End must follow start",IF(OR(Z375&lt;'Campaigns &amp; Budget'!$C$7,Z375&gt;'Campaigns &amp; Budget'!$D$7),"Outside campaign dates",IF(AND(AG375&lt;&gt;"",COUNTIFS('Tasks &amp; Gantt'!$A$7:$A$155,AG375,'Tasks &amp; Gantt'!$B$7:$B$155,X375)&lt;&gt;1),"Task not in campaign","")))))))</x:f>
      </x:c>
      <x:c r="AL375" t="str">
        <x:f>IF(OR(W375="",AH375="Cancelled",ISBLANK(Z375),ISBLANK(AA375)),"",COUNTIFS($X$7:$X$405,X375,$Z$7:$Z$405,Z375,$AA$7:$AA$405,"&lt;"&amp;AA375,$AH$7:$AH$405,"&lt;&gt;Cancelled")+COUNTIFS($X$7:$X$405,X375,$Z$7:$Z$405,Z375,$AA$7:$AA$405,AA375,$W$7:$W$405,"&lt;="&amp;W375,$AH$7:$AH$405,"&lt;&gt;Cancelled"))</x:f>
      </x:c>
      <x:c r="AM375" t="n">
        <x:f>IF(OR(W375="",X375&lt;&gt;$R$4),-1,IF(AL375="",-1,Z375*1000+AL375))</x:f>
        <x:v>-1</x:v>
      </x:c>
    </x:row>
    <x:row r="376" ht="24" customHeight="1">
      <x:c r="W376" s="65"/>
      <x:c r="X376" s="65"/>
      <x:c r="Y376" s="65"/>
      <x:c r="Z376" s="69"/>
      <x:c r="AA376" s="70"/>
      <x:c r="AB376" s="70"/>
      <x:c r="AC376" s="65"/>
      <x:c r="AD376" s="65"/>
      <x:c r="AE376" s="65"/>
      <x:c r="AF376" s="65"/>
      <x:c r="AG376" s="65"/>
      <x:c r="AH376" s="65"/>
      <x:c r="AI376" s="72" t="str">
        <x:f>IF(W376="","",'Campaigns &amp; Budget'!$E$7&amp;IF('Campaigns &amp; Budget'!$F$7="","","; "&amp;'Campaigns &amp; Budget'!$F$7))</x:f>
      </x:c>
      <x:c r="AJ376" s="72" t="str">
        <x:f>IF(W376="","",IF(COUNTIFS($W$7:$W$405,W376)&gt;1,"Duplicate activation ID",IF(X376&lt;&gt;'Campaigns &amp; Budget'!$A$7,"Unknown campaign",IF(OR(ISBLANK(Z376),ISBLANK(AA376),ISBLANK(AB376),AD376=""),"Missing date / time / PIC",IF(AB376&lt;=AA376,"End must follow start",IF(OR(Z376&lt;'Campaigns &amp; Budget'!$C$7,Z376&gt;'Campaigns &amp; Budget'!$D$7),"Outside campaign dates",IF(AND(AG376&lt;&gt;"",COUNTIFS('Tasks &amp; Gantt'!$A$7:$A$155,AG376,'Tasks &amp; Gantt'!$B$7:$B$155,X376)&lt;&gt;1),"Task not in campaign","")))))))</x:f>
      </x:c>
      <x:c r="AL376" t="str">
        <x:f>IF(OR(W376="",AH376="Cancelled",ISBLANK(Z376),ISBLANK(AA376)),"",COUNTIFS($X$7:$X$405,X376,$Z$7:$Z$405,Z376,$AA$7:$AA$405,"&lt;"&amp;AA376,$AH$7:$AH$405,"&lt;&gt;Cancelled")+COUNTIFS($X$7:$X$405,X376,$Z$7:$Z$405,Z376,$AA$7:$AA$405,AA376,$W$7:$W$405,"&lt;="&amp;W376,$AH$7:$AH$405,"&lt;&gt;Cancelled"))</x:f>
      </x:c>
      <x:c r="AM376" t="n">
        <x:f>IF(OR(W376="",X376&lt;&gt;$R$4),-1,IF(AL376="",-1,Z376*1000+AL376))</x:f>
        <x:v>-1</x:v>
      </x:c>
    </x:row>
    <x:row r="377" ht="24" customHeight="1">
      <x:c r="W377" s="65"/>
      <x:c r="X377" s="65"/>
      <x:c r="Y377" s="65"/>
      <x:c r="Z377" s="69"/>
      <x:c r="AA377" s="70"/>
      <x:c r="AB377" s="70"/>
      <x:c r="AC377" s="65"/>
      <x:c r="AD377" s="65"/>
      <x:c r="AE377" s="65"/>
      <x:c r="AF377" s="65"/>
      <x:c r="AG377" s="65"/>
      <x:c r="AH377" s="65"/>
      <x:c r="AI377" s="72" t="str">
        <x:f>IF(W377="","",'Campaigns &amp; Budget'!$E$7&amp;IF('Campaigns &amp; Budget'!$F$7="","","; "&amp;'Campaigns &amp; Budget'!$F$7))</x:f>
      </x:c>
      <x:c r="AJ377" s="72" t="str">
        <x:f>IF(W377="","",IF(COUNTIFS($W$7:$W$405,W377)&gt;1,"Duplicate activation ID",IF(X377&lt;&gt;'Campaigns &amp; Budget'!$A$7,"Unknown campaign",IF(OR(ISBLANK(Z377),ISBLANK(AA377),ISBLANK(AB377),AD377=""),"Missing date / time / PIC",IF(AB377&lt;=AA377,"End must follow start",IF(OR(Z377&lt;'Campaigns &amp; Budget'!$C$7,Z377&gt;'Campaigns &amp; Budget'!$D$7),"Outside campaign dates",IF(AND(AG377&lt;&gt;"",COUNTIFS('Tasks &amp; Gantt'!$A$7:$A$155,AG377,'Tasks &amp; Gantt'!$B$7:$B$155,X377)&lt;&gt;1),"Task not in campaign","")))))))</x:f>
      </x:c>
      <x:c r="AL377" t="str">
        <x:f>IF(OR(W377="",AH377="Cancelled",ISBLANK(Z377),ISBLANK(AA377)),"",COUNTIFS($X$7:$X$405,X377,$Z$7:$Z$405,Z377,$AA$7:$AA$405,"&lt;"&amp;AA377,$AH$7:$AH$405,"&lt;&gt;Cancelled")+COUNTIFS($X$7:$X$405,X377,$Z$7:$Z$405,Z377,$AA$7:$AA$405,AA377,$W$7:$W$405,"&lt;="&amp;W377,$AH$7:$AH$405,"&lt;&gt;Cancelled"))</x:f>
      </x:c>
      <x:c r="AM377" t="n">
        <x:f>IF(OR(W377="",X377&lt;&gt;$R$4),-1,IF(AL377="",-1,Z377*1000+AL377))</x:f>
        <x:v>-1</x:v>
      </x:c>
    </x:row>
    <x:row r="378" ht="24" customHeight="1">
      <x:c r="W378" s="65"/>
      <x:c r="X378" s="65"/>
      <x:c r="Y378" s="65"/>
      <x:c r="Z378" s="69"/>
      <x:c r="AA378" s="70"/>
      <x:c r="AB378" s="70"/>
      <x:c r="AC378" s="65"/>
      <x:c r="AD378" s="65"/>
      <x:c r="AE378" s="65"/>
      <x:c r="AF378" s="65"/>
      <x:c r="AG378" s="65"/>
      <x:c r="AH378" s="65"/>
      <x:c r="AI378" s="72" t="str">
        <x:f>IF(W378="","",'Campaigns &amp; Budget'!$E$7&amp;IF('Campaigns &amp; Budget'!$F$7="","","; "&amp;'Campaigns &amp; Budget'!$F$7))</x:f>
      </x:c>
      <x:c r="AJ378" s="72" t="str">
        <x:f>IF(W378="","",IF(COUNTIFS($W$7:$W$405,W378)&gt;1,"Duplicate activation ID",IF(X378&lt;&gt;'Campaigns &amp; Budget'!$A$7,"Unknown campaign",IF(OR(ISBLANK(Z378),ISBLANK(AA378),ISBLANK(AB378),AD378=""),"Missing date / time / PIC",IF(AB378&lt;=AA378,"End must follow start",IF(OR(Z378&lt;'Campaigns &amp; Budget'!$C$7,Z378&gt;'Campaigns &amp; Budget'!$D$7),"Outside campaign dates",IF(AND(AG378&lt;&gt;"",COUNTIFS('Tasks &amp; Gantt'!$A$7:$A$155,AG378,'Tasks &amp; Gantt'!$B$7:$B$155,X378)&lt;&gt;1),"Task not in campaign","")))))))</x:f>
      </x:c>
      <x:c r="AL378" t="str">
        <x:f>IF(OR(W378="",AH378="Cancelled",ISBLANK(Z378),ISBLANK(AA378)),"",COUNTIFS($X$7:$X$405,X378,$Z$7:$Z$405,Z378,$AA$7:$AA$405,"&lt;"&amp;AA378,$AH$7:$AH$405,"&lt;&gt;Cancelled")+COUNTIFS($X$7:$X$405,X378,$Z$7:$Z$405,Z378,$AA$7:$AA$405,AA378,$W$7:$W$405,"&lt;="&amp;W378,$AH$7:$AH$405,"&lt;&gt;Cancelled"))</x:f>
      </x:c>
      <x:c r="AM378" t="n">
        <x:f>IF(OR(W378="",X378&lt;&gt;$R$4),-1,IF(AL378="",-1,Z378*1000+AL378))</x:f>
        <x:v>-1</x:v>
      </x:c>
    </x:row>
    <x:row r="379" ht="24" customHeight="1">
      <x:c r="W379" s="65"/>
      <x:c r="X379" s="65"/>
      <x:c r="Y379" s="65"/>
      <x:c r="Z379" s="69"/>
      <x:c r="AA379" s="70"/>
      <x:c r="AB379" s="70"/>
      <x:c r="AC379" s="65"/>
      <x:c r="AD379" s="65"/>
      <x:c r="AE379" s="65"/>
      <x:c r="AF379" s="65"/>
      <x:c r="AG379" s="65"/>
      <x:c r="AH379" s="65"/>
      <x:c r="AI379" s="72" t="str">
        <x:f>IF(W379="","",'Campaigns &amp; Budget'!$E$7&amp;IF('Campaigns &amp; Budget'!$F$7="","","; "&amp;'Campaigns &amp; Budget'!$F$7))</x:f>
      </x:c>
      <x:c r="AJ379" s="72" t="str">
        <x:f>IF(W379="","",IF(COUNTIFS($W$7:$W$405,W379)&gt;1,"Duplicate activation ID",IF(X379&lt;&gt;'Campaigns &amp; Budget'!$A$7,"Unknown campaign",IF(OR(ISBLANK(Z379),ISBLANK(AA379),ISBLANK(AB379),AD379=""),"Missing date / time / PIC",IF(AB379&lt;=AA379,"End must follow start",IF(OR(Z379&lt;'Campaigns &amp; Budget'!$C$7,Z379&gt;'Campaigns &amp; Budget'!$D$7),"Outside campaign dates",IF(AND(AG379&lt;&gt;"",COUNTIFS('Tasks &amp; Gantt'!$A$7:$A$155,AG379,'Tasks &amp; Gantt'!$B$7:$B$155,X379)&lt;&gt;1),"Task not in campaign","")))))))</x:f>
      </x:c>
      <x:c r="AL379" t="str">
        <x:f>IF(OR(W379="",AH379="Cancelled",ISBLANK(Z379),ISBLANK(AA379)),"",COUNTIFS($X$7:$X$405,X379,$Z$7:$Z$405,Z379,$AA$7:$AA$405,"&lt;"&amp;AA379,$AH$7:$AH$405,"&lt;&gt;Cancelled")+COUNTIFS($X$7:$X$405,X379,$Z$7:$Z$405,Z379,$AA$7:$AA$405,AA379,$W$7:$W$405,"&lt;="&amp;W379,$AH$7:$AH$405,"&lt;&gt;Cancelled"))</x:f>
      </x:c>
      <x:c r="AM379" t="n">
        <x:f>IF(OR(W379="",X379&lt;&gt;$R$4),-1,IF(AL379="",-1,Z379*1000+AL379))</x:f>
        <x:v>-1</x:v>
      </x:c>
    </x:row>
    <x:row r="380" ht="24" customHeight="1">
      <x:c r="W380" s="65"/>
      <x:c r="X380" s="65"/>
      <x:c r="Y380" s="65"/>
      <x:c r="Z380" s="69"/>
      <x:c r="AA380" s="70"/>
      <x:c r="AB380" s="70"/>
      <x:c r="AC380" s="65"/>
      <x:c r="AD380" s="65"/>
      <x:c r="AE380" s="65"/>
      <x:c r="AF380" s="65"/>
      <x:c r="AG380" s="65"/>
      <x:c r="AH380" s="65"/>
      <x:c r="AI380" s="72" t="str">
        <x:f>IF(W380="","",'Campaigns &amp; Budget'!$E$7&amp;IF('Campaigns &amp; Budget'!$F$7="","","; "&amp;'Campaigns &amp; Budget'!$F$7))</x:f>
      </x:c>
      <x:c r="AJ380" s="72" t="str">
        <x:f>IF(W380="","",IF(COUNTIFS($W$7:$W$405,W380)&gt;1,"Duplicate activation ID",IF(X380&lt;&gt;'Campaigns &amp; Budget'!$A$7,"Unknown campaign",IF(OR(ISBLANK(Z380),ISBLANK(AA380),ISBLANK(AB380),AD380=""),"Missing date / time / PIC",IF(AB380&lt;=AA380,"End must follow start",IF(OR(Z380&lt;'Campaigns &amp; Budget'!$C$7,Z380&gt;'Campaigns &amp; Budget'!$D$7),"Outside campaign dates",IF(AND(AG380&lt;&gt;"",COUNTIFS('Tasks &amp; Gantt'!$A$7:$A$155,AG380,'Tasks &amp; Gantt'!$B$7:$B$155,X380)&lt;&gt;1),"Task not in campaign","")))))))</x:f>
      </x:c>
      <x:c r="AL380" t="str">
        <x:f>IF(OR(W380="",AH380="Cancelled",ISBLANK(Z380),ISBLANK(AA380)),"",COUNTIFS($X$7:$X$405,X380,$Z$7:$Z$405,Z380,$AA$7:$AA$405,"&lt;"&amp;AA380,$AH$7:$AH$405,"&lt;&gt;Cancelled")+COUNTIFS($X$7:$X$405,X380,$Z$7:$Z$405,Z380,$AA$7:$AA$405,AA380,$W$7:$W$405,"&lt;="&amp;W380,$AH$7:$AH$405,"&lt;&gt;Cancelled"))</x:f>
      </x:c>
      <x:c r="AM380" t="n">
        <x:f>IF(OR(W380="",X380&lt;&gt;$R$4),-1,IF(AL380="",-1,Z380*1000+AL380))</x:f>
        <x:v>-1</x:v>
      </x:c>
    </x:row>
    <x:row r="381" ht="24" customHeight="1">
      <x:c r="W381" s="65"/>
      <x:c r="X381" s="65"/>
      <x:c r="Y381" s="65"/>
      <x:c r="Z381" s="69"/>
      <x:c r="AA381" s="70"/>
      <x:c r="AB381" s="70"/>
      <x:c r="AC381" s="65"/>
      <x:c r="AD381" s="65"/>
      <x:c r="AE381" s="65"/>
      <x:c r="AF381" s="65"/>
      <x:c r="AG381" s="65"/>
      <x:c r="AH381" s="65"/>
      <x:c r="AI381" s="72" t="str">
        <x:f>IF(W381="","",'Campaigns &amp; Budget'!$E$7&amp;IF('Campaigns &amp; Budget'!$F$7="","","; "&amp;'Campaigns &amp; Budget'!$F$7))</x:f>
      </x:c>
      <x:c r="AJ381" s="72" t="str">
        <x:f>IF(W381="","",IF(COUNTIFS($W$7:$W$405,W381)&gt;1,"Duplicate activation ID",IF(X381&lt;&gt;'Campaigns &amp; Budget'!$A$7,"Unknown campaign",IF(OR(ISBLANK(Z381),ISBLANK(AA381),ISBLANK(AB381),AD381=""),"Missing date / time / PIC",IF(AB381&lt;=AA381,"End must follow start",IF(OR(Z381&lt;'Campaigns &amp; Budget'!$C$7,Z381&gt;'Campaigns &amp; Budget'!$D$7),"Outside campaign dates",IF(AND(AG381&lt;&gt;"",COUNTIFS('Tasks &amp; Gantt'!$A$7:$A$155,AG381,'Tasks &amp; Gantt'!$B$7:$B$155,X381)&lt;&gt;1),"Task not in campaign","")))))))</x:f>
      </x:c>
      <x:c r="AL381" t="str">
        <x:f>IF(OR(W381="",AH381="Cancelled",ISBLANK(Z381),ISBLANK(AA381)),"",COUNTIFS($X$7:$X$405,X381,$Z$7:$Z$405,Z381,$AA$7:$AA$405,"&lt;"&amp;AA381,$AH$7:$AH$405,"&lt;&gt;Cancelled")+COUNTIFS($X$7:$X$405,X381,$Z$7:$Z$405,Z381,$AA$7:$AA$405,AA381,$W$7:$W$405,"&lt;="&amp;W381,$AH$7:$AH$405,"&lt;&gt;Cancelled"))</x:f>
      </x:c>
      <x:c r="AM381" t="n">
        <x:f>IF(OR(W381="",X381&lt;&gt;$R$4),-1,IF(AL381="",-1,Z381*1000+AL381))</x:f>
        <x:v>-1</x:v>
      </x:c>
    </x:row>
    <x:row r="382" ht="24" customHeight="1">
      <x:c r="W382" s="65"/>
      <x:c r="X382" s="65"/>
      <x:c r="Y382" s="65"/>
      <x:c r="Z382" s="69"/>
      <x:c r="AA382" s="70"/>
      <x:c r="AB382" s="70"/>
      <x:c r="AC382" s="65"/>
      <x:c r="AD382" s="65"/>
      <x:c r="AE382" s="65"/>
      <x:c r="AF382" s="65"/>
      <x:c r="AG382" s="65"/>
      <x:c r="AH382" s="65"/>
      <x:c r="AI382" s="72" t="str">
        <x:f>IF(W382="","",'Campaigns &amp; Budget'!$E$7&amp;IF('Campaigns &amp; Budget'!$F$7="","","; "&amp;'Campaigns &amp; Budget'!$F$7))</x:f>
      </x:c>
      <x:c r="AJ382" s="72" t="str">
        <x:f>IF(W382="","",IF(COUNTIFS($W$7:$W$405,W382)&gt;1,"Duplicate activation ID",IF(X382&lt;&gt;'Campaigns &amp; Budget'!$A$7,"Unknown campaign",IF(OR(ISBLANK(Z382),ISBLANK(AA382),ISBLANK(AB382),AD382=""),"Missing date / time / PIC",IF(AB382&lt;=AA382,"End must follow start",IF(OR(Z382&lt;'Campaigns &amp; Budget'!$C$7,Z382&gt;'Campaigns &amp; Budget'!$D$7),"Outside campaign dates",IF(AND(AG382&lt;&gt;"",COUNTIFS('Tasks &amp; Gantt'!$A$7:$A$155,AG382,'Tasks &amp; Gantt'!$B$7:$B$155,X382)&lt;&gt;1),"Task not in campaign","")))))))</x:f>
      </x:c>
      <x:c r="AL382" t="str">
        <x:f>IF(OR(W382="",AH382="Cancelled",ISBLANK(Z382),ISBLANK(AA382)),"",COUNTIFS($X$7:$X$405,X382,$Z$7:$Z$405,Z382,$AA$7:$AA$405,"&lt;"&amp;AA382,$AH$7:$AH$405,"&lt;&gt;Cancelled")+COUNTIFS($X$7:$X$405,X382,$Z$7:$Z$405,Z382,$AA$7:$AA$405,AA382,$W$7:$W$405,"&lt;="&amp;W382,$AH$7:$AH$405,"&lt;&gt;Cancelled"))</x:f>
      </x:c>
      <x:c r="AM382" t="n">
        <x:f>IF(OR(W382="",X382&lt;&gt;$R$4),-1,IF(AL382="",-1,Z382*1000+AL382))</x:f>
        <x:v>-1</x:v>
      </x:c>
    </x:row>
    <x:row r="383" ht="24" customHeight="1">
      <x:c r="W383" s="65"/>
      <x:c r="X383" s="65"/>
      <x:c r="Y383" s="65"/>
      <x:c r="Z383" s="69"/>
      <x:c r="AA383" s="70"/>
      <x:c r="AB383" s="70"/>
      <x:c r="AC383" s="65"/>
      <x:c r="AD383" s="65"/>
      <x:c r="AE383" s="65"/>
      <x:c r="AF383" s="65"/>
      <x:c r="AG383" s="65"/>
      <x:c r="AH383" s="65"/>
      <x:c r="AI383" s="72" t="str">
        <x:f>IF(W383="","",'Campaigns &amp; Budget'!$E$7&amp;IF('Campaigns &amp; Budget'!$F$7="","","; "&amp;'Campaigns &amp; Budget'!$F$7))</x:f>
      </x:c>
      <x:c r="AJ383" s="72" t="str">
        <x:f>IF(W383="","",IF(COUNTIFS($W$7:$W$405,W383)&gt;1,"Duplicate activation ID",IF(X383&lt;&gt;'Campaigns &amp; Budget'!$A$7,"Unknown campaign",IF(OR(ISBLANK(Z383),ISBLANK(AA383),ISBLANK(AB383),AD383=""),"Missing date / time / PIC",IF(AB383&lt;=AA383,"End must follow start",IF(OR(Z383&lt;'Campaigns &amp; Budget'!$C$7,Z383&gt;'Campaigns &amp; Budget'!$D$7),"Outside campaign dates",IF(AND(AG383&lt;&gt;"",COUNTIFS('Tasks &amp; Gantt'!$A$7:$A$155,AG383,'Tasks &amp; Gantt'!$B$7:$B$155,X383)&lt;&gt;1),"Task not in campaign","")))))))</x:f>
      </x:c>
      <x:c r="AL383" t="str">
        <x:f>IF(OR(W383="",AH383="Cancelled",ISBLANK(Z383),ISBLANK(AA383)),"",COUNTIFS($X$7:$X$405,X383,$Z$7:$Z$405,Z383,$AA$7:$AA$405,"&lt;"&amp;AA383,$AH$7:$AH$405,"&lt;&gt;Cancelled")+COUNTIFS($X$7:$X$405,X383,$Z$7:$Z$405,Z383,$AA$7:$AA$405,AA383,$W$7:$W$405,"&lt;="&amp;W383,$AH$7:$AH$405,"&lt;&gt;Cancelled"))</x:f>
      </x:c>
      <x:c r="AM383" t="n">
        <x:f>IF(OR(W383="",X383&lt;&gt;$R$4),-1,IF(AL383="",-1,Z383*1000+AL383))</x:f>
        <x:v>-1</x:v>
      </x:c>
    </x:row>
    <x:row r="384" ht="24" customHeight="1">
      <x:c r="W384" s="65"/>
      <x:c r="X384" s="65"/>
      <x:c r="Y384" s="65"/>
      <x:c r="Z384" s="69"/>
      <x:c r="AA384" s="70"/>
      <x:c r="AB384" s="70"/>
      <x:c r="AC384" s="65"/>
      <x:c r="AD384" s="65"/>
      <x:c r="AE384" s="65"/>
      <x:c r="AF384" s="65"/>
      <x:c r="AG384" s="65"/>
      <x:c r="AH384" s="65"/>
      <x:c r="AI384" s="72" t="str">
        <x:f>IF(W384="","",'Campaigns &amp; Budget'!$E$7&amp;IF('Campaigns &amp; Budget'!$F$7="","","; "&amp;'Campaigns &amp; Budget'!$F$7))</x:f>
      </x:c>
      <x:c r="AJ384" s="72" t="str">
        <x:f>IF(W384="","",IF(COUNTIFS($W$7:$W$405,W384)&gt;1,"Duplicate activation ID",IF(X384&lt;&gt;'Campaigns &amp; Budget'!$A$7,"Unknown campaign",IF(OR(ISBLANK(Z384),ISBLANK(AA384),ISBLANK(AB384),AD384=""),"Missing date / time / PIC",IF(AB384&lt;=AA384,"End must follow start",IF(OR(Z384&lt;'Campaigns &amp; Budget'!$C$7,Z384&gt;'Campaigns &amp; Budget'!$D$7),"Outside campaign dates",IF(AND(AG384&lt;&gt;"",COUNTIFS('Tasks &amp; Gantt'!$A$7:$A$155,AG384,'Tasks &amp; Gantt'!$B$7:$B$155,X384)&lt;&gt;1),"Task not in campaign","")))))))</x:f>
      </x:c>
      <x:c r="AL384" t="str">
        <x:f>IF(OR(W384="",AH384="Cancelled",ISBLANK(Z384),ISBLANK(AA384)),"",COUNTIFS($X$7:$X$405,X384,$Z$7:$Z$405,Z384,$AA$7:$AA$405,"&lt;"&amp;AA384,$AH$7:$AH$405,"&lt;&gt;Cancelled")+COUNTIFS($X$7:$X$405,X384,$Z$7:$Z$405,Z384,$AA$7:$AA$405,AA384,$W$7:$W$405,"&lt;="&amp;W384,$AH$7:$AH$405,"&lt;&gt;Cancelled"))</x:f>
      </x:c>
      <x:c r="AM384" t="n">
        <x:f>IF(OR(W384="",X384&lt;&gt;$R$4),-1,IF(AL384="",-1,Z384*1000+AL384))</x:f>
        <x:v>-1</x:v>
      </x:c>
    </x:row>
    <x:row r="385" ht="24" customHeight="1">
      <x:c r="W385" s="65"/>
      <x:c r="X385" s="65"/>
      <x:c r="Y385" s="65"/>
      <x:c r="Z385" s="69"/>
      <x:c r="AA385" s="70"/>
      <x:c r="AB385" s="70"/>
      <x:c r="AC385" s="65"/>
      <x:c r="AD385" s="65"/>
      <x:c r="AE385" s="65"/>
      <x:c r="AF385" s="65"/>
      <x:c r="AG385" s="65"/>
      <x:c r="AH385" s="65"/>
      <x:c r="AI385" s="72" t="str">
        <x:f>IF(W385="","",'Campaigns &amp; Budget'!$E$7&amp;IF('Campaigns &amp; Budget'!$F$7="","","; "&amp;'Campaigns &amp; Budget'!$F$7))</x:f>
      </x:c>
      <x:c r="AJ385" s="72" t="str">
        <x:f>IF(W385="","",IF(COUNTIFS($W$7:$W$405,W385)&gt;1,"Duplicate activation ID",IF(X385&lt;&gt;'Campaigns &amp; Budget'!$A$7,"Unknown campaign",IF(OR(ISBLANK(Z385),ISBLANK(AA385),ISBLANK(AB385),AD385=""),"Missing date / time / PIC",IF(AB385&lt;=AA385,"End must follow start",IF(OR(Z385&lt;'Campaigns &amp; Budget'!$C$7,Z385&gt;'Campaigns &amp; Budget'!$D$7),"Outside campaign dates",IF(AND(AG385&lt;&gt;"",COUNTIFS('Tasks &amp; Gantt'!$A$7:$A$155,AG385,'Tasks &amp; Gantt'!$B$7:$B$155,X385)&lt;&gt;1),"Task not in campaign","")))))))</x:f>
      </x:c>
      <x:c r="AL385" t="str">
        <x:f>IF(OR(W385="",AH385="Cancelled",ISBLANK(Z385),ISBLANK(AA385)),"",COUNTIFS($X$7:$X$405,X385,$Z$7:$Z$405,Z385,$AA$7:$AA$405,"&lt;"&amp;AA385,$AH$7:$AH$405,"&lt;&gt;Cancelled")+COUNTIFS($X$7:$X$405,X385,$Z$7:$Z$405,Z385,$AA$7:$AA$405,AA385,$W$7:$W$405,"&lt;="&amp;W385,$AH$7:$AH$405,"&lt;&gt;Cancelled"))</x:f>
      </x:c>
      <x:c r="AM385" t="n">
        <x:f>IF(OR(W385="",X385&lt;&gt;$R$4),-1,IF(AL385="",-1,Z385*1000+AL385))</x:f>
        <x:v>-1</x:v>
      </x:c>
    </x:row>
    <x:row r="386" ht="24" customHeight="1">
      <x:c r="W386" s="65"/>
      <x:c r="X386" s="65"/>
      <x:c r="Y386" s="65"/>
      <x:c r="Z386" s="69"/>
      <x:c r="AA386" s="70"/>
      <x:c r="AB386" s="70"/>
      <x:c r="AC386" s="65"/>
      <x:c r="AD386" s="65"/>
      <x:c r="AE386" s="65"/>
      <x:c r="AF386" s="65"/>
      <x:c r="AG386" s="65"/>
      <x:c r="AH386" s="65"/>
      <x:c r="AI386" s="72" t="str">
        <x:f>IF(W386="","",'Campaigns &amp; Budget'!$E$7&amp;IF('Campaigns &amp; Budget'!$F$7="","","; "&amp;'Campaigns &amp; Budget'!$F$7))</x:f>
      </x:c>
      <x:c r="AJ386" s="72" t="str">
        <x:f>IF(W386="","",IF(COUNTIFS($W$7:$W$405,W386)&gt;1,"Duplicate activation ID",IF(X386&lt;&gt;'Campaigns &amp; Budget'!$A$7,"Unknown campaign",IF(OR(ISBLANK(Z386),ISBLANK(AA386),ISBLANK(AB386),AD386=""),"Missing date / time / PIC",IF(AB386&lt;=AA386,"End must follow start",IF(OR(Z386&lt;'Campaigns &amp; Budget'!$C$7,Z386&gt;'Campaigns &amp; Budget'!$D$7),"Outside campaign dates",IF(AND(AG386&lt;&gt;"",COUNTIFS('Tasks &amp; Gantt'!$A$7:$A$155,AG386,'Tasks &amp; Gantt'!$B$7:$B$155,X386)&lt;&gt;1),"Task not in campaign","")))))))</x:f>
      </x:c>
      <x:c r="AL386" t="str">
        <x:f>IF(OR(W386="",AH386="Cancelled",ISBLANK(Z386),ISBLANK(AA386)),"",COUNTIFS($X$7:$X$405,X386,$Z$7:$Z$405,Z386,$AA$7:$AA$405,"&lt;"&amp;AA386,$AH$7:$AH$405,"&lt;&gt;Cancelled")+COUNTIFS($X$7:$X$405,X386,$Z$7:$Z$405,Z386,$AA$7:$AA$405,AA386,$W$7:$W$405,"&lt;="&amp;W386,$AH$7:$AH$405,"&lt;&gt;Cancelled"))</x:f>
      </x:c>
      <x:c r="AM386" t="n">
        <x:f>IF(OR(W386="",X386&lt;&gt;$R$4),-1,IF(AL386="",-1,Z386*1000+AL386))</x:f>
        <x:v>-1</x:v>
      </x:c>
    </x:row>
    <x:row r="387" ht="24" customHeight="1">
      <x:c r="W387" s="65"/>
      <x:c r="X387" s="65"/>
      <x:c r="Y387" s="65"/>
      <x:c r="Z387" s="69"/>
      <x:c r="AA387" s="70"/>
      <x:c r="AB387" s="70"/>
      <x:c r="AC387" s="65"/>
      <x:c r="AD387" s="65"/>
      <x:c r="AE387" s="65"/>
      <x:c r="AF387" s="65"/>
      <x:c r="AG387" s="65"/>
      <x:c r="AH387" s="65"/>
      <x:c r="AI387" s="72" t="str">
        <x:f>IF(W387="","",'Campaigns &amp; Budget'!$E$7&amp;IF('Campaigns &amp; Budget'!$F$7="","","; "&amp;'Campaigns &amp; Budget'!$F$7))</x:f>
      </x:c>
      <x:c r="AJ387" s="72" t="str">
        <x:f>IF(W387="","",IF(COUNTIFS($W$7:$W$405,W387)&gt;1,"Duplicate activation ID",IF(X387&lt;&gt;'Campaigns &amp; Budget'!$A$7,"Unknown campaign",IF(OR(ISBLANK(Z387),ISBLANK(AA387),ISBLANK(AB387),AD387=""),"Missing date / time / PIC",IF(AB387&lt;=AA387,"End must follow start",IF(OR(Z387&lt;'Campaigns &amp; Budget'!$C$7,Z387&gt;'Campaigns &amp; Budget'!$D$7),"Outside campaign dates",IF(AND(AG387&lt;&gt;"",COUNTIFS('Tasks &amp; Gantt'!$A$7:$A$155,AG387,'Tasks &amp; Gantt'!$B$7:$B$155,X387)&lt;&gt;1),"Task not in campaign","")))))))</x:f>
      </x:c>
      <x:c r="AL387" t="str">
        <x:f>IF(OR(W387="",AH387="Cancelled",ISBLANK(Z387),ISBLANK(AA387)),"",COUNTIFS($X$7:$X$405,X387,$Z$7:$Z$405,Z387,$AA$7:$AA$405,"&lt;"&amp;AA387,$AH$7:$AH$405,"&lt;&gt;Cancelled")+COUNTIFS($X$7:$X$405,X387,$Z$7:$Z$405,Z387,$AA$7:$AA$405,AA387,$W$7:$W$405,"&lt;="&amp;W387,$AH$7:$AH$405,"&lt;&gt;Cancelled"))</x:f>
      </x:c>
      <x:c r="AM387" t="n">
        <x:f>IF(OR(W387="",X387&lt;&gt;$R$4),-1,IF(AL387="",-1,Z387*1000+AL387))</x:f>
        <x:v>-1</x:v>
      </x:c>
    </x:row>
    <x:row r="388" ht="24" customHeight="1">
      <x:c r="W388" s="65"/>
      <x:c r="X388" s="65"/>
      <x:c r="Y388" s="65"/>
      <x:c r="Z388" s="69"/>
      <x:c r="AA388" s="70"/>
      <x:c r="AB388" s="70"/>
      <x:c r="AC388" s="65"/>
      <x:c r="AD388" s="65"/>
      <x:c r="AE388" s="65"/>
      <x:c r="AF388" s="65"/>
      <x:c r="AG388" s="65"/>
      <x:c r="AH388" s="65"/>
      <x:c r="AI388" s="72" t="str">
        <x:f>IF(W388="","",'Campaigns &amp; Budget'!$E$7&amp;IF('Campaigns &amp; Budget'!$F$7="","","; "&amp;'Campaigns &amp; Budget'!$F$7))</x:f>
      </x:c>
      <x:c r="AJ388" s="72" t="str">
        <x:f>IF(W388="","",IF(COUNTIFS($W$7:$W$405,W388)&gt;1,"Duplicate activation ID",IF(X388&lt;&gt;'Campaigns &amp; Budget'!$A$7,"Unknown campaign",IF(OR(ISBLANK(Z388),ISBLANK(AA388),ISBLANK(AB388),AD388=""),"Missing date / time / PIC",IF(AB388&lt;=AA388,"End must follow start",IF(OR(Z388&lt;'Campaigns &amp; Budget'!$C$7,Z388&gt;'Campaigns &amp; Budget'!$D$7),"Outside campaign dates",IF(AND(AG388&lt;&gt;"",COUNTIFS('Tasks &amp; Gantt'!$A$7:$A$155,AG388,'Tasks &amp; Gantt'!$B$7:$B$155,X388)&lt;&gt;1),"Task not in campaign","")))))))</x:f>
      </x:c>
      <x:c r="AL388" t="str">
        <x:f>IF(OR(W388="",AH388="Cancelled",ISBLANK(Z388),ISBLANK(AA388)),"",COUNTIFS($X$7:$X$405,X388,$Z$7:$Z$405,Z388,$AA$7:$AA$405,"&lt;"&amp;AA388,$AH$7:$AH$405,"&lt;&gt;Cancelled")+COUNTIFS($X$7:$X$405,X388,$Z$7:$Z$405,Z388,$AA$7:$AA$405,AA388,$W$7:$W$405,"&lt;="&amp;W388,$AH$7:$AH$405,"&lt;&gt;Cancelled"))</x:f>
      </x:c>
      <x:c r="AM388" t="n">
        <x:f>IF(OR(W388="",X388&lt;&gt;$R$4),-1,IF(AL388="",-1,Z388*1000+AL388))</x:f>
        <x:v>-1</x:v>
      </x:c>
    </x:row>
    <x:row r="389" ht="24" customHeight="1">
      <x:c r="W389" s="65"/>
      <x:c r="X389" s="65"/>
      <x:c r="Y389" s="65"/>
      <x:c r="Z389" s="69"/>
      <x:c r="AA389" s="70"/>
      <x:c r="AB389" s="70"/>
      <x:c r="AC389" s="65"/>
      <x:c r="AD389" s="65"/>
      <x:c r="AE389" s="65"/>
      <x:c r="AF389" s="65"/>
      <x:c r="AG389" s="65"/>
      <x:c r="AH389" s="65"/>
      <x:c r="AI389" s="72" t="str">
        <x:f>IF(W389="","",'Campaigns &amp; Budget'!$E$7&amp;IF('Campaigns &amp; Budget'!$F$7="","","; "&amp;'Campaigns &amp; Budget'!$F$7))</x:f>
      </x:c>
      <x:c r="AJ389" s="72" t="str">
        <x:f>IF(W389="","",IF(COUNTIFS($W$7:$W$405,W389)&gt;1,"Duplicate activation ID",IF(X389&lt;&gt;'Campaigns &amp; Budget'!$A$7,"Unknown campaign",IF(OR(ISBLANK(Z389),ISBLANK(AA389),ISBLANK(AB389),AD389=""),"Missing date / time / PIC",IF(AB389&lt;=AA389,"End must follow start",IF(OR(Z389&lt;'Campaigns &amp; Budget'!$C$7,Z389&gt;'Campaigns &amp; Budget'!$D$7),"Outside campaign dates",IF(AND(AG389&lt;&gt;"",COUNTIFS('Tasks &amp; Gantt'!$A$7:$A$155,AG389,'Tasks &amp; Gantt'!$B$7:$B$155,X389)&lt;&gt;1),"Task not in campaign","")))))))</x:f>
      </x:c>
      <x:c r="AL389" t="str">
        <x:f>IF(OR(W389="",AH389="Cancelled",ISBLANK(Z389),ISBLANK(AA389)),"",COUNTIFS($X$7:$X$405,X389,$Z$7:$Z$405,Z389,$AA$7:$AA$405,"&lt;"&amp;AA389,$AH$7:$AH$405,"&lt;&gt;Cancelled")+COUNTIFS($X$7:$X$405,X389,$Z$7:$Z$405,Z389,$AA$7:$AA$405,AA389,$W$7:$W$405,"&lt;="&amp;W389,$AH$7:$AH$405,"&lt;&gt;Cancelled"))</x:f>
      </x:c>
      <x:c r="AM389" t="n">
        <x:f>IF(OR(W389="",X389&lt;&gt;$R$4),-1,IF(AL389="",-1,Z389*1000+AL389))</x:f>
        <x:v>-1</x:v>
      </x:c>
    </x:row>
    <x:row r="390" ht="24" customHeight="1">
      <x:c r="W390" s="65"/>
      <x:c r="X390" s="65"/>
      <x:c r="Y390" s="65"/>
      <x:c r="Z390" s="69"/>
      <x:c r="AA390" s="70"/>
      <x:c r="AB390" s="70"/>
      <x:c r="AC390" s="65"/>
      <x:c r="AD390" s="65"/>
      <x:c r="AE390" s="65"/>
      <x:c r="AF390" s="65"/>
      <x:c r="AG390" s="65"/>
      <x:c r="AH390" s="65"/>
      <x:c r="AI390" s="72" t="str">
        <x:f>IF(W390="","",'Campaigns &amp; Budget'!$E$7&amp;IF('Campaigns &amp; Budget'!$F$7="","","; "&amp;'Campaigns &amp; Budget'!$F$7))</x:f>
      </x:c>
      <x:c r="AJ390" s="72" t="str">
        <x:f>IF(W390="","",IF(COUNTIFS($W$7:$W$405,W390)&gt;1,"Duplicate activation ID",IF(X390&lt;&gt;'Campaigns &amp; Budget'!$A$7,"Unknown campaign",IF(OR(ISBLANK(Z390),ISBLANK(AA390),ISBLANK(AB390),AD390=""),"Missing date / time / PIC",IF(AB390&lt;=AA390,"End must follow start",IF(OR(Z390&lt;'Campaigns &amp; Budget'!$C$7,Z390&gt;'Campaigns &amp; Budget'!$D$7),"Outside campaign dates",IF(AND(AG390&lt;&gt;"",COUNTIFS('Tasks &amp; Gantt'!$A$7:$A$155,AG390,'Tasks &amp; Gantt'!$B$7:$B$155,X390)&lt;&gt;1),"Task not in campaign","")))))))</x:f>
      </x:c>
      <x:c r="AL390" t="str">
        <x:f>IF(OR(W390="",AH390="Cancelled",ISBLANK(Z390),ISBLANK(AA390)),"",COUNTIFS($X$7:$X$405,X390,$Z$7:$Z$405,Z390,$AA$7:$AA$405,"&lt;"&amp;AA390,$AH$7:$AH$405,"&lt;&gt;Cancelled")+COUNTIFS($X$7:$X$405,X390,$Z$7:$Z$405,Z390,$AA$7:$AA$405,AA390,$W$7:$W$405,"&lt;="&amp;W390,$AH$7:$AH$405,"&lt;&gt;Cancelled"))</x:f>
      </x:c>
      <x:c r="AM390" t="n">
        <x:f>IF(OR(W390="",X390&lt;&gt;$R$4),-1,IF(AL390="",-1,Z390*1000+AL390))</x:f>
        <x:v>-1</x:v>
      </x:c>
    </x:row>
    <x:row r="391" ht="24" customHeight="1">
      <x:c r="W391" s="65"/>
      <x:c r="X391" s="65"/>
      <x:c r="Y391" s="65"/>
      <x:c r="Z391" s="69"/>
      <x:c r="AA391" s="70"/>
      <x:c r="AB391" s="70"/>
      <x:c r="AC391" s="65"/>
      <x:c r="AD391" s="65"/>
      <x:c r="AE391" s="65"/>
      <x:c r="AF391" s="65"/>
      <x:c r="AG391" s="65"/>
      <x:c r="AH391" s="65"/>
      <x:c r="AI391" s="72" t="str">
        <x:f>IF(W391="","",'Campaigns &amp; Budget'!$E$7&amp;IF('Campaigns &amp; Budget'!$F$7="","","; "&amp;'Campaigns &amp; Budget'!$F$7))</x:f>
      </x:c>
      <x:c r="AJ391" s="72" t="str">
        <x:f>IF(W391="","",IF(COUNTIFS($W$7:$W$405,W391)&gt;1,"Duplicate activation ID",IF(X391&lt;&gt;'Campaigns &amp; Budget'!$A$7,"Unknown campaign",IF(OR(ISBLANK(Z391),ISBLANK(AA391),ISBLANK(AB391),AD391=""),"Missing date / time / PIC",IF(AB391&lt;=AA391,"End must follow start",IF(OR(Z391&lt;'Campaigns &amp; Budget'!$C$7,Z391&gt;'Campaigns &amp; Budget'!$D$7),"Outside campaign dates",IF(AND(AG391&lt;&gt;"",COUNTIFS('Tasks &amp; Gantt'!$A$7:$A$155,AG391,'Tasks &amp; Gantt'!$B$7:$B$155,X391)&lt;&gt;1),"Task not in campaign","")))))))</x:f>
      </x:c>
      <x:c r="AL391" t="str">
        <x:f>IF(OR(W391="",AH391="Cancelled",ISBLANK(Z391),ISBLANK(AA391)),"",COUNTIFS($X$7:$X$405,X391,$Z$7:$Z$405,Z391,$AA$7:$AA$405,"&lt;"&amp;AA391,$AH$7:$AH$405,"&lt;&gt;Cancelled")+COUNTIFS($X$7:$X$405,X391,$Z$7:$Z$405,Z391,$AA$7:$AA$405,AA391,$W$7:$W$405,"&lt;="&amp;W391,$AH$7:$AH$405,"&lt;&gt;Cancelled"))</x:f>
      </x:c>
      <x:c r="AM391" t="n">
        <x:f>IF(OR(W391="",X391&lt;&gt;$R$4),-1,IF(AL391="",-1,Z391*1000+AL391))</x:f>
        <x:v>-1</x:v>
      </x:c>
    </x:row>
    <x:row r="392" ht="24" customHeight="1">
      <x:c r="W392" s="65"/>
      <x:c r="X392" s="65"/>
      <x:c r="Y392" s="65"/>
      <x:c r="Z392" s="69"/>
      <x:c r="AA392" s="70"/>
      <x:c r="AB392" s="70"/>
      <x:c r="AC392" s="65"/>
      <x:c r="AD392" s="65"/>
      <x:c r="AE392" s="65"/>
      <x:c r="AF392" s="65"/>
      <x:c r="AG392" s="65"/>
      <x:c r="AH392" s="65"/>
      <x:c r="AI392" s="72" t="str">
        <x:f>IF(W392="","",'Campaigns &amp; Budget'!$E$7&amp;IF('Campaigns &amp; Budget'!$F$7="","","; "&amp;'Campaigns &amp; Budget'!$F$7))</x:f>
      </x:c>
      <x:c r="AJ392" s="72" t="str">
        <x:f>IF(W392="","",IF(COUNTIFS($W$7:$W$405,W392)&gt;1,"Duplicate activation ID",IF(X392&lt;&gt;'Campaigns &amp; Budget'!$A$7,"Unknown campaign",IF(OR(ISBLANK(Z392),ISBLANK(AA392),ISBLANK(AB392),AD392=""),"Missing date / time / PIC",IF(AB392&lt;=AA392,"End must follow start",IF(OR(Z392&lt;'Campaigns &amp; Budget'!$C$7,Z392&gt;'Campaigns &amp; Budget'!$D$7),"Outside campaign dates",IF(AND(AG392&lt;&gt;"",COUNTIFS('Tasks &amp; Gantt'!$A$7:$A$155,AG392,'Tasks &amp; Gantt'!$B$7:$B$155,X392)&lt;&gt;1),"Task not in campaign","")))))))</x:f>
      </x:c>
      <x:c r="AL392" t="str">
        <x:f>IF(OR(W392="",AH392="Cancelled",ISBLANK(Z392),ISBLANK(AA392)),"",COUNTIFS($X$7:$X$405,X392,$Z$7:$Z$405,Z392,$AA$7:$AA$405,"&lt;"&amp;AA392,$AH$7:$AH$405,"&lt;&gt;Cancelled")+COUNTIFS($X$7:$X$405,X392,$Z$7:$Z$405,Z392,$AA$7:$AA$405,AA392,$W$7:$W$405,"&lt;="&amp;W392,$AH$7:$AH$405,"&lt;&gt;Cancelled"))</x:f>
      </x:c>
      <x:c r="AM392" t="n">
        <x:f>IF(OR(W392="",X392&lt;&gt;$R$4),-1,IF(AL392="",-1,Z392*1000+AL392))</x:f>
        <x:v>-1</x:v>
      </x:c>
    </x:row>
    <x:row r="393" ht="24" customHeight="1">
      <x:c r="W393" s="65"/>
      <x:c r="X393" s="65"/>
      <x:c r="Y393" s="65"/>
      <x:c r="Z393" s="69"/>
      <x:c r="AA393" s="70"/>
      <x:c r="AB393" s="70"/>
      <x:c r="AC393" s="65"/>
      <x:c r="AD393" s="65"/>
      <x:c r="AE393" s="65"/>
      <x:c r="AF393" s="65"/>
      <x:c r="AG393" s="65"/>
      <x:c r="AH393" s="65"/>
      <x:c r="AI393" s="72" t="str">
        <x:f>IF(W393="","",'Campaigns &amp; Budget'!$E$7&amp;IF('Campaigns &amp; Budget'!$F$7="","","; "&amp;'Campaigns &amp; Budget'!$F$7))</x:f>
      </x:c>
      <x:c r="AJ393" s="72" t="str">
        <x:f>IF(W393="","",IF(COUNTIFS($W$7:$W$405,W393)&gt;1,"Duplicate activation ID",IF(X393&lt;&gt;'Campaigns &amp; Budget'!$A$7,"Unknown campaign",IF(OR(ISBLANK(Z393),ISBLANK(AA393),ISBLANK(AB393),AD393=""),"Missing date / time / PIC",IF(AB393&lt;=AA393,"End must follow start",IF(OR(Z393&lt;'Campaigns &amp; Budget'!$C$7,Z393&gt;'Campaigns &amp; Budget'!$D$7),"Outside campaign dates",IF(AND(AG393&lt;&gt;"",COUNTIFS('Tasks &amp; Gantt'!$A$7:$A$155,AG393,'Tasks &amp; Gantt'!$B$7:$B$155,X393)&lt;&gt;1),"Task not in campaign","")))))))</x:f>
      </x:c>
      <x:c r="AL393" t="str">
        <x:f>IF(OR(W393="",AH393="Cancelled",ISBLANK(Z393),ISBLANK(AA393)),"",COUNTIFS($X$7:$X$405,X393,$Z$7:$Z$405,Z393,$AA$7:$AA$405,"&lt;"&amp;AA393,$AH$7:$AH$405,"&lt;&gt;Cancelled")+COUNTIFS($X$7:$X$405,X393,$Z$7:$Z$405,Z393,$AA$7:$AA$405,AA393,$W$7:$W$405,"&lt;="&amp;W393,$AH$7:$AH$405,"&lt;&gt;Cancelled"))</x:f>
      </x:c>
      <x:c r="AM393" t="n">
        <x:f>IF(OR(W393="",X393&lt;&gt;$R$4),-1,IF(AL393="",-1,Z393*1000+AL393))</x:f>
        <x:v>-1</x:v>
      </x:c>
    </x:row>
    <x:row r="394" ht="24" customHeight="1">
      <x:c r="W394" s="65"/>
      <x:c r="X394" s="65"/>
      <x:c r="Y394" s="65"/>
      <x:c r="Z394" s="69"/>
      <x:c r="AA394" s="70"/>
      <x:c r="AB394" s="70"/>
      <x:c r="AC394" s="65"/>
      <x:c r="AD394" s="65"/>
      <x:c r="AE394" s="65"/>
      <x:c r="AF394" s="65"/>
      <x:c r="AG394" s="65"/>
      <x:c r="AH394" s="65"/>
      <x:c r="AI394" s="72" t="str">
        <x:f>IF(W394="","",'Campaigns &amp; Budget'!$E$7&amp;IF('Campaigns &amp; Budget'!$F$7="","","; "&amp;'Campaigns &amp; Budget'!$F$7))</x:f>
      </x:c>
      <x:c r="AJ394" s="72" t="str">
        <x:f>IF(W394="","",IF(COUNTIFS($W$7:$W$405,W394)&gt;1,"Duplicate activation ID",IF(X394&lt;&gt;'Campaigns &amp; Budget'!$A$7,"Unknown campaign",IF(OR(ISBLANK(Z394),ISBLANK(AA394),ISBLANK(AB394),AD394=""),"Missing date / time / PIC",IF(AB394&lt;=AA394,"End must follow start",IF(OR(Z394&lt;'Campaigns &amp; Budget'!$C$7,Z394&gt;'Campaigns &amp; Budget'!$D$7),"Outside campaign dates",IF(AND(AG394&lt;&gt;"",COUNTIFS('Tasks &amp; Gantt'!$A$7:$A$155,AG394,'Tasks &amp; Gantt'!$B$7:$B$155,X394)&lt;&gt;1),"Task not in campaign","")))))))</x:f>
      </x:c>
      <x:c r="AL394" t="str">
        <x:f>IF(OR(W394="",AH394="Cancelled",ISBLANK(Z394),ISBLANK(AA394)),"",COUNTIFS($X$7:$X$405,X394,$Z$7:$Z$405,Z394,$AA$7:$AA$405,"&lt;"&amp;AA394,$AH$7:$AH$405,"&lt;&gt;Cancelled")+COUNTIFS($X$7:$X$405,X394,$Z$7:$Z$405,Z394,$AA$7:$AA$405,AA394,$W$7:$W$405,"&lt;="&amp;W394,$AH$7:$AH$405,"&lt;&gt;Cancelled"))</x:f>
      </x:c>
      <x:c r="AM394" t="n">
        <x:f>IF(OR(W394="",X394&lt;&gt;$R$4),-1,IF(AL394="",-1,Z394*1000+AL394))</x:f>
        <x:v>-1</x:v>
      </x:c>
    </x:row>
    <x:row r="395" ht="24" customHeight="1">
      <x:c r="W395" s="65"/>
      <x:c r="X395" s="65"/>
      <x:c r="Y395" s="65"/>
      <x:c r="Z395" s="69"/>
      <x:c r="AA395" s="70"/>
      <x:c r="AB395" s="70"/>
      <x:c r="AC395" s="65"/>
      <x:c r="AD395" s="65"/>
      <x:c r="AE395" s="65"/>
      <x:c r="AF395" s="65"/>
      <x:c r="AG395" s="65"/>
      <x:c r="AH395" s="65"/>
      <x:c r="AI395" s="72" t="str">
        <x:f>IF(W395="","",'Campaigns &amp; Budget'!$E$7&amp;IF('Campaigns &amp; Budget'!$F$7="","","; "&amp;'Campaigns &amp; Budget'!$F$7))</x:f>
      </x:c>
      <x:c r="AJ395" s="72" t="str">
        <x:f>IF(W395="","",IF(COUNTIFS($W$7:$W$405,W395)&gt;1,"Duplicate activation ID",IF(X395&lt;&gt;'Campaigns &amp; Budget'!$A$7,"Unknown campaign",IF(OR(ISBLANK(Z395),ISBLANK(AA395),ISBLANK(AB395),AD395=""),"Missing date / time / PIC",IF(AB395&lt;=AA395,"End must follow start",IF(OR(Z395&lt;'Campaigns &amp; Budget'!$C$7,Z395&gt;'Campaigns &amp; Budget'!$D$7),"Outside campaign dates",IF(AND(AG395&lt;&gt;"",COUNTIFS('Tasks &amp; Gantt'!$A$7:$A$155,AG395,'Tasks &amp; Gantt'!$B$7:$B$155,X395)&lt;&gt;1),"Task not in campaign","")))))))</x:f>
      </x:c>
      <x:c r="AL395" t="str">
        <x:f>IF(OR(W395="",AH395="Cancelled",ISBLANK(Z395),ISBLANK(AA395)),"",COUNTIFS($X$7:$X$405,X395,$Z$7:$Z$405,Z395,$AA$7:$AA$405,"&lt;"&amp;AA395,$AH$7:$AH$405,"&lt;&gt;Cancelled")+COUNTIFS($X$7:$X$405,X395,$Z$7:$Z$405,Z395,$AA$7:$AA$405,AA395,$W$7:$W$405,"&lt;="&amp;W395,$AH$7:$AH$405,"&lt;&gt;Cancelled"))</x:f>
      </x:c>
      <x:c r="AM395" t="n">
        <x:f>IF(OR(W395="",X395&lt;&gt;$R$4),-1,IF(AL395="",-1,Z395*1000+AL395))</x:f>
        <x:v>-1</x:v>
      </x:c>
    </x:row>
    <x:row r="396" ht="24" customHeight="1">
      <x:c r="W396" s="65"/>
      <x:c r="X396" s="65"/>
      <x:c r="Y396" s="65"/>
      <x:c r="Z396" s="69"/>
      <x:c r="AA396" s="70"/>
      <x:c r="AB396" s="70"/>
      <x:c r="AC396" s="65"/>
      <x:c r="AD396" s="65"/>
      <x:c r="AE396" s="65"/>
      <x:c r="AF396" s="65"/>
      <x:c r="AG396" s="65"/>
      <x:c r="AH396" s="65"/>
      <x:c r="AI396" s="72" t="str">
        <x:f>IF(W396="","",'Campaigns &amp; Budget'!$E$7&amp;IF('Campaigns &amp; Budget'!$F$7="","","; "&amp;'Campaigns &amp; Budget'!$F$7))</x:f>
      </x:c>
      <x:c r="AJ396" s="72" t="str">
        <x:f>IF(W396="","",IF(COUNTIFS($W$7:$W$405,W396)&gt;1,"Duplicate activation ID",IF(X396&lt;&gt;'Campaigns &amp; Budget'!$A$7,"Unknown campaign",IF(OR(ISBLANK(Z396),ISBLANK(AA396),ISBLANK(AB396),AD396=""),"Missing date / time / PIC",IF(AB396&lt;=AA396,"End must follow start",IF(OR(Z396&lt;'Campaigns &amp; Budget'!$C$7,Z396&gt;'Campaigns &amp; Budget'!$D$7),"Outside campaign dates",IF(AND(AG396&lt;&gt;"",COUNTIFS('Tasks &amp; Gantt'!$A$7:$A$155,AG396,'Tasks &amp; Gantt'!$B$7:$B$155,X396)&lt;&gt;1),"Task not in campaign","")))))))</x:f>
      </x:c>
      <x:c r="AL396" t="str">
        <x:f>IF(OR(W396="",AH396="Cancelled",ISBLANK(Z396),ISBLANK(AA396)),"",COUNTIFS($X$7:$X$405,X396,$Z$7:$Z$405,Z396,$AA$7:$AA$405,"&lt;"&amp;AA396,$AH$7:$AH$405,"&lt;&gt;Cancelled")+COUNTIFS($X$7:$X$405,X396,$Z$7:$Z$405,Z396,$AA$7:$AA$405,AA396,$W$7:$W$405,"&lt;="&amp;W396,$AH$7:$AH$405,"&lt;&gt;Cancelled"))</x:f>
      </x:c>
      <x:c r="AM396" t="n">
        <x:f>IF(OR(W396="",X396&lt;&gt;$R$4),-1,IF(AL396="",-1,Z396*1000+AL396))</x:f>
        <x:v>-1</x:v>
      </x:c>
    </x:row>
    <x:row r="397" ht="24" customHeight="1">
      <x:c r="W397" s="65"/>
      <x:c r="X397" s="65"/>
      <x:c r="Y397" s="65"/>
      <x:c r="Z397" s="69"/>
      <x:c r="AA397" s="70"/>
      <x:c r="AB397" s="70"/>
      <x:c r="AC397" s="65"/>
      <x:c r="AD397" s="65"/>
      <x:c r="AE397" s="65"/>
      <x:c r="AF397" s="65"/>
      <x:c r="AG397" s="65"/>
      <x:c r="AH397" s="65"/>
      <x:c r="AI397" s="72" t="str">
        <x:f>IF(W397="","",'Campaigns &amp; Budget'!$E$7&amp;IF('Campaigns &amp; Budget'!$F$7="","","; "&amp;'Campaigns &amp; Budget'!$F$7))</x:f>
      </x:c>
      <x:c r="AJ397" s="72" t="str">
        <x:f>IF(W397="","",IF(COUNTIFS($W$7:$W$405,W397)&gt;1,"Duplicate activation ID",IF(X397&lt;&gt;'Campaigns &amp; Budget'!$A$7,"Unknown campaign",IF(OR(ISBLANK(Z397),ISBLANK(AA397),ISBLANK(AB397),AD397=""),"Missing date / time / PIC",IF(AB397&lt;=AA397,"End must follow start",IF(OR(Z397&lt;'Campaigns &amp; Budget'!$C$7,Z397&gt;'Campaigns &amp; Budget'!$D$7),"Outside campaign dates",IF(AND(AG397&lt;&gt;"",COUNTIFS('Tasks &amp; Gantt'!$A$7:$A$155,AG397,'Tasks &amp; Gantt'!$B$7:$B$155,X397)&lt;&gt;1),"Task not in campaign","")))))))</x:f>
      </x:c>
      <x:c r="AL397" t="str">
        <x:f>IF(OR(W397="",AH397="Cancelled",ISBLANK(Z397),ISBLANK(AA397)),"",COUNTIFS($X$7:$X$405,X397,$Z$7:$Z$405,Z397,$AA$7:$AA$405,"&lt;"&amp;AA397,$AH$7:$AH$405,"&lt;&gt;Cancelled")+COUNTIFS($X$7:$X$405,X397,$Z$7:$Z$405,Z397,$AA$7:$AA$405,AA397,$W$7:$W$405,"&lt;="&amp;W397,$AH$7:$AH$405,"&lt;&gt;Cancelled"))</x:f>
      </x:c>
      <x:c r="AM397" t="n">
        <x:f>IF(OR(W397="",X397&lt;&gt;$R$4),-1,IF(AL397="",-1,Z397*1000+AL397))</x:f>
        <x:v>-1</x:v>
      </x:c>
    </x:row>
    <x:row r="398" ht="24" customHeight="1">
      <x:c r="W398" s="65"/>
      <x:c r="X398" s="65"/>
      <x:c r="Y398" s="65"/>
      <x:c r="Z398" s="69"/>
      <x:c r="AA398" s="70"/>
      <x:c r="AB398" s="70"/>
      <x:c r="AC398" s="65"/>
      <x:c r="AD398" s="65"/>
      <x:c r="AE398" s="65"/>
      <x:c r="AF398" s="65"/>
      <x:c r="AG398" s="65"/>
      <x:c r="AH398" s="65"/>
      <x:c r="AI398" s="72" t="str">
        <x:f>IF(W398="","",'Campaigns &amp; Budget'!$E$7&amp;IF('Campaigns &amp; Budget'!$F$7="","","; "&amp;'Campaigns &amp; Budget'!$F$7))</x:f>
      </x:c>
      <x:c r="AJ398" s="72" t="str">
        <x:f>IF(W398="","",IF(COUNTIFS($W$7:$W$405,W398)&gt;1,"Duplicate activation ID",IF(X398&lt;&gt;'Campaigns &amp; Budget'!$A$7,"Unknown campaign",IF(OR(ISBLANK(Z398),ISBLANK(AA398),ISBLANK(AB398),AD398=""),"Missing date / time / PIC",IF(AB398&lt;=AA398,"End must follow start",IF(OR(Z398&lt;'Campaigns &amp; Budget'!$C$7,Z398&gt;'Campaigns &amp; Budget'!$D$7),"Outside campaign dates",IF(AND(AG398&lt;&gt;"",COUNTIFS('Tasks &amp; Gantt'!$A$7:$A$155,AG398,'Tasks &amp; Gantt'!$B$7:$B$155,X398)&lt;&gt;1),"Task not in campaign","")))))))</x:f>
      </x:c>
      <x:c r="AL398" t="str">
        <x:f>IF(OR(W398="",AH398="Cancelled",ISBLANK(Z398),ISBLANK(AA398)),"",COUNTIFS($X$7:$X$405,X398,$Z$7:$Z$405,Z398,$AA$7:$AA$405,"&lt;"&amp;AA398,$AH$7:$AH$405,"&lt;&gt;Cancelled")+COUNTIFS($X$7:$X$405,X398,$Z$7:$Z$405,Z398,$AA$7:$AA$405,AA398,$W$7:$W$405,"&lt;="&amp;W398,$AH$7:$AH$405,"&lt;&gt;Cancelled"))</x:f>
      </x:c>
      <x:c r="AM398" t="n">
        <x:f>IF(OR(W398="",X398&lt;&gt;$R$4),-1,IF(AL398="",-1,Z398*1000+AL398))</x:f>
        <x:v>-1</x:v>
      </x:c>
    </x:row>
    <x:row r="399" ht="24" customHeight="1">
      <x:c r="W399" s="65"/>
      <x:c r="X399" s="65"/>
      <x:c r="Y399" s="65"/>
      <x:c r="Z399" s="69"/>
      <x:c r="AA399" s="70"/>
      <x:c r="AB399" s="70"/>
      <x:c r="AC399" s="65"/>
      <x:c r="AD399" s="65"/>
      <x:c r="AE399" s="65"/>
      <x:c r="AF399" s="65"/>
      <x:c r="AG399" s="65"/>
      <x:c r="AH399" s="65"/>
      <x:c r="AI399" s="72" t="str">
        <x:f>IF(W399="","",'Campaigns &amp; Budget'!$E$7&amp;IF('Campaigns &amp; Budget'!$F$7="","","; "&amp;'Campaigns &amp; Budget'!$F$7))</x:f>
      </x:c>
      <x:c r="AJ399" s="72" t="str">
        <x:f>IF(W399="","",IF(COUNTIFS($W$7:$W$405,W399)&gt;1,"Duplicate activation ID",IF(X399&lt;&gt;'Campaigns &amp; Budget'!$A$7,"Unknown campaign",IF(OR(ISBLANK(Z399),ISBLANK(AA399),ISBLANK(AB399),AD399=""),"Missing date / time / PIC",IF(AB399&lt;=AA399,"End must follow start",IF(OR(Z399&lt;'Campaigns &amp; Budget'!$C$7,Z399&gt;'Campaigns &amp; Budget'!$D$7),"Outside campaign dates",IF(AND(AG399&lt;&gt;"",COUNTIFS('Tasks &amp; Gantt'!$A$7:$A$155,AG399,'Tasks &amp; Gantt'!$B$7:$B$155,X399)&lt;&gt;1),"Task not in campaign","")))))))</x:f>
      </x:c>
      <x:c r="AL399" t="str">
        <x:f>IF(OR(W399="",AH399="Cancelled",ISBLANK(Z399),ISBLANK(AA399)),"",COUNTIFS($X$7:$X$405,X399,$Z$7:$Z$405,Z399,$AA$7:$AA$405,"&lt;"&amp;AA399,$AH$7:$AH$405,"&lt;&gt;Cancelled")+COUNTIFS($X$7:$X$405,X399,$Z$7:$Z$405,Z399,$AA$7:$AA$405,AA399,$W$7:$W$405,"&lt;="&amp;W399,$AH$7:$AH$405,"&lt;&gt;Cancelled"))</x:f>
      </x:c>
      <x:c r="AM399" t="n">
        <x:f>IF(OR(W399="",X399&lt;&gt;$R$4),-1,IF(AL399="",-1,Z399*1000+AL399))</x:f>
        <x:v>-1</x:v>
      </x:c>
    </x:row>
    <x:row r="400" ht="24" customHeight="1">
      <x:c r="W400" s="65"/>
      <x:c r="X400" s="65"/>
      <x:c r="Y400" s="65"/>
      <x:c r="Z400" s="69"/>
      <x:c r="AA400" s="70"/>
      <x:c r="AB400" s="70"/>
      <x:c r="AC400" s="65"/>
      <x:c r="AD400" s="65"/>
      <x:c r="AE400" s="65"/>
      <x:c r="AF400" s="65"/>
      <x:c r="AG400" s="65"/>
      <x:c r="AH400" s="65"/>
      <x:c r="AI400" s="72" t="str">
        <x:f>IF(W400="","",'Campaigns &amp; Budget'!$E$7&amp;IF('Campaigns &amp; Budget'!$F$7="","","; "&amp;'Campaigns &amp; Budget'!$F$7))</x:f>
      </x:c>
      <x:c r="AJ400" s="72" t="str">
        <x:f>IF(W400="","",IF(COUNTIFS($W$7:$W$405,W400)&gt;1,"Duplicate activation ID",IF(X400&lt;&gt;'Campaigns &amp; Budget'!$A$7,"Unknown campaign",IF(OR(ISBLANK(Z400),ISBLANK(AA400),ISBLANK(AB400),AD400=""),"Missing date / time / PIC",IF(AB400&lt;=AA400,"End must follow start",IF(OR(Z400&lt;'Campaigns &amp; Budget'!$C$7,Z400&gt;'Campaigns &amp; Budget'!$D$7),"Outside campaign dates",IF(AND(AG400&lt;&gt;"",COUNTIFS('Tasks &amp; Gantt'!$A$7:$A$155,AG400,'Tasks &amp; Gantt'!$B$7:$B$155,X400)&lt;&gt;1),"Task not in campaign","")))))))</x:f>
      </x:c>
      <x:c r="AL400" t="str">
        <x:f>IF(OR(W400="",AH400="Cancelled",ISBLANK(Z400),ISBLANK(AA400)),"",COUNTIFS($X$7:$X$405,X400,$Z$7:$Z$405,Z400,$AA$7:$AA$405,"&lt;"&amp;AA400,$AH$7:$AH$405,"&lt;&gt;Cancelled")+COUNTIFS($X$7:$X$405,X400,$Z$7:$Z$405,Z400,$AA$7:$AA$405,AA400,$W$7:$W$405,"&lt;="&amp;W400,$AH$7:$AH$405,"&lt;&gt;Cancelled"))</x:f>
      </x:c>
      <x:c r="AM400" t="n">
        <x:f>IF(OR(W400="",X400&lt;&gt;$R$4),-1,IF(AL400="",-1,Z400*1000+AL400))</x:f>
        <x:v>-1</x:v>
      </x:c>
    </x:row>
    <x:row r="401" ht="24" customHeight="1">
      <x:c r="W401" s="65"/>
      <x:c r="X401" s="65"/>
      <x:c r="Y401" s="65"/>
      <x:c r="Z401" s="69"/>
      <x:c r="AA401" s="70"/>
      <x:c r="AB401" s="70"/>
      <x:c r="AC401" s="65"/>
      <x:c r="AD401" s="65"/>
      <x:c r="AE401" s="65"/>
      <x:c r="AF401" s="65"/>
      <x:c r="AG401" s="65"/>
      <x:c r="AH401" s="65"/>
      <x:c r="AI401" s="72" t="str">
        <x:f>IF(W401="","",'Campaigns &amp; Budget'!$E$7&amp;IF('Campaigns &amp; Budget'!$F$7="","","; "&amp;'Campaigns &amp; Budget'!$F$7))</x:f>
      </x:c>
      <x:c r="AJ401" s="72" t="str">
        <x:f>IF(W401="","",IF(COUNTIFS($W$7:$W$405,W401)&gt;1,"Duplicate activation ID",IF(X401&lt;&gt;'Campaigns &amp; Budget'!$A$7,"Unknown campaign",IF(OR(ISBLANK(Z401),ISBLANK(AA401),ISBLANK(AB401),AD401=""),"Missing date / time / PIC",IF(AB401&lt;=AA401,"End must follow start",IF(OR(Z401&lt;'Campaigns &amp; Budget'!$C$7,Z401&gt;'Campaigns &amp; Budget'!$D$7),"Outside campaign dates",IF(AND(AG401&lt;&gt;"",COUNTIFS('Tasks &amp; Gantt'!$A$7:$A$155,AG401,'Tasks &amp; Gantt'!$B$7:$B$155,X401)&lt;&gt;1),"Task not in campaign","")))))))</x:f>
      </x:c>
      <x:c r="AL401" t="str">
        <x:f>IF(OR(W401="",AH401="Cancelled",ISBLANK(Z401),ISBLANK(AA401)),"",COUNTIFS($X$7:$X$405,X401,$Z$7:$Z$405,Z401,$AA$7:$AA$405,"&lt;"&amp;AA401,$AH$7:$AH$405,"&lt;&gt;Cancelled")+COUNTIFS($X$7:$X$405,X401,$Z$7:$Z$405,Z401,$AA$7:$AA$405,AA401,$W$7:$W$405,"&lt;="&amp;W401,$AH$7:$AH$405,"&lt;&gt;Cancelled"))</x:f>
      </x:c>
      <x:c r="AM401" t="n">
        <x:f>IF(OR(W401="",X401&lt;&gt;$R$4),-1,IF(AL401="",-1,Z401*1000+AL401))</x:f>
        <x:v>-1</x:v>
      </x:c>
    </x:row>
    <x:row r="402" ht="24" customHeight="1">
      <x:c r="W402" s="65"/>
      <x:c r="X402" s="65"/>
      <x:c r="Y402" s="65"/>
      <x:c r="Z402" s="69"/>
      <x:c r="AA402" s="70"/>
      <x:c r="AB402" s="70"/>
      <x:c r="AC402" s="65"/>
      <x:c r="AD402" s="65"/>
      <x:c r="AE402" s="65"/>
      <x:c r="AF402" s="65"/>
      <x:c r="AG402" s="65"/>
      <x:c r="AH402" s="65"/>
      <x:c r="AI402" s="72" t="str">
        <x:f>IF(W402="","",'Campaigns &amp; Budget'!$E$7&amp;IF('Campaigns &amp; Budget'!$F$7="","","; "&amp;'Campaigns &amp; Budget'!$F$7))</x:f>
      </x:c>
      <x:c r="AJ402" s="72" t="str">
        <x:f>IF(W402="","",IF(COUNTIFS($W$7:$W$405,W402)&gt;1,"Duplicate activation ID",IF(X402&lt;&gt;'Campaigns &amp; Budget'!$A$7,"Unknown campaign",IF(OR(ISBLANK(Z402),ISBLANK(AA402),ISBLANK(AB402),AD402=""),"Missing date / time / PIC",IF(AB402&lt;=AA402,"End must follow start",IF(OR(Z402&lt;'Campaigns &amp; Budget'!$C$7,Z402&gt;'Campaigns &amp; Budget'!$D$7),"Outside campaign dates",IF(AND(AG402&lt;&gt;"",COUNTIFS('Tasks &amp; Gantt'!$A$7:$A$155,AG402,'Tasks &amp; Gantt'!$B$7:$B$155,X402)&lt;&gt;1),"Task not in campaign","")))))))</x:f>
      </x:c>
      <x:c r="AL402" t="str">
        <x:f>IF(OR(W402="",AH402="Cancelled",ISBLANK(Z402),ISBLANK(AA402)),"",COUNTIFS($X$7:$X$405,X402,$Z$7:$Z$405,Z402,$AA$7:$AA$405,"&lt;"&amp;AA402,$AH$7:$AH$405,"&lt;&gt;Cancelled")+COUNTIFS($X$7:$X$405,X402,$Z$7:$Z$405,Z402,$AA$7:$AA$405,AA402,$W$7:$W$405,"&lt;="&amp;W402,$AH$7:$AH$405,"&lt;&gt;Cancelled"))</x:f>
      </x:c>
      <x:c r="AM402" t="n">
        <x:f>IF(OR(W402="",X402&lt;&gt;$R$4),-1,IF(AL402="",-1,Z402*1000+AL402))</x:f>
        <x:v>-1</x:v>
      </x:c>
    </x:row>
    <x:row r="403" ht="24" customHeight="1">
      <x:c r="W403" s="65"/>
      <x:c r="X403" s="65"/>
      <x:c r="Y403" s="65"/>
      <x:c r="Z403" s="69"/>
      <x:c r="AA403" s="70"/>
      <x:c r="AB403" s="70"/>
      <x:c r="AC403" s="65"/>
      <x:c r="AD403" s="65"/>
      <x:c r="AE403" s="65"/>
      <x:c r="AF403" s="65"/>
      <x:c r="AG403" s="65"/>
      <x:c r="AH403" s="65"/>
      <x:c r="AI403" s="72" t="str">
        <x:f>IF(W403="","",'Campaigns &amp; Budget'!$E$7&amp;IF('Campaigns &amp; Budget'!$F$7="","","; "&amp;'Campaigns &amp; Budget'!$F$7))</x:f>
      </x:c>
      <x:c r="AJ403" s="72" t="str">
        <x:f>IF(W403="","",IF(COUNTIFS($W$7:$W$405,W403)&gt;1,"Duplicate activation ID",IF(X403&lt;&gt;'Campaigns &amp; Budget'!$A$7,"Unknown campaign",IF(OR(ISBLANK(Z403),ISBLANK(AA403),ISBLANK(AB403),AD403=""),"Missing date / time / PIC",IF(AB403&lt;=AA403,"End must follow start",IF(OR(Z403&lt;'Campaigns &amp; Budget'!$C$7,Z403&gt;'Campaigns &amp; Budget'!$D$7),"Outside campaign dates",IF(AND(AG403&lt;&gt;"",COUNTIFS('Tasks &amp; Gantt'!$A$7:$A$155,AG403,'Tasks &amp; Gantt'!$B$7:$B$155,X403)&lt;&gt;1),"Task not in campaign","")))))))</x:f>
      </x:c>
      <x:c r="AL403" t="str">
        <x:f>IF(OR(W403="",AH403="Cancelled",ISBLANK(Z403),ISBLANK(AA403)),"",COUNTIFS($X$7:$X$405,X403,$Z$7:$Z$405,Z403,$AA$7:$AA$405,"&lt;"&amp;AA403,$AH$7:$AH$405,"&lt;&gt;Cancelled")+COUNTIFS($X$7:$X$405,X403,$Z$7:$Z$405,Z403,$AA$7:$AA$405,AA403,$W$7:$W$405,"&lt;="&amp;W403,$AH$7:$AH$405,"&lt;&gt;Cancelled"))</x:f>
      </x:c>
      <x:c r="AM403" t="n">
        <x:f>IF(OR(W403="",X403&lt;&gt;$R$4),-1,IF(AL403="",-1,Z403*1000+AL403))</x:f>
        <x:v>-1</x:v>
      </x:c>
    </x:row>
    <x:row r="404" ht="24" customHeight="1">
      <x:c r="W404" s="65"/>
      <x:c r="X404" s="65"/>
      <x:c r="Y404" s="65"/>
      <x:c r="Z404" s="69"/>
      <x:c r="AA404" s="70"/>
      <x:c r="AB404" s="70"/>
      <x:c r="AC404" s="65"/>
      <x:c r="AD404" s="65"/>
      <x:c r="AE404" s="65"/>
      <x:c r="AF404" s="65"/>
      <x:c r="AG404" s="65"/>
      <x:c r="AH404" s="65"/>
      <x:c r="AI404" s="72" t="str">
        <x:f>IF(W404="","",'Campaigns &amp; Budget'!$E$7&amp;IF('Campaigns &amp; Budget'!$F$7="","","; "&amp;'Campaigns &amp; Budget'!$F$7))</x:f>
      </x:c>
      <x:c r="AJ404" s="72" t="str">
        <x:f>IF(W404="","",IF(COUNTIFS($W$7:$W$405,W404)&gt;1,"Duplicate activation ID",IF(X404&lt;&gt;'Campaigns &amp; Budget'!$A$7,"Unknown campaign",IF(OR(ISBLANK(Z404),ISBLANK(AA404),ISBLANK(AB404),AD404=""),"Missing date / time / PIC",IF(AB404&lt;=AA404,"End must follow start",IF(OR(Z404&lt;'Campaigns &amp; Budget'!$C$7,Z404&gt;'Campaigns &amp; Budget'!$D$7),"Outside campaign dates",IF(AND(AG404&lt;&gt;"",COUNTIFS('Tasks &amp; Gantt'!$A$7:$A$155,AG404,'Tasks &amp; Gantt'!$B$7:$B$155,X404)&lt;&gt;1),"Task not in campaign","")))))))</x:f>
      </x:c>
      <x:c r="AL404" t="str">
        <x:f>IF(OR(W404="",AH404="Cancelled",ISBLANK(Z404),ISBLANK(AA404)),"",COUNTIFS($X$7:$X$405,X404,$Z$7:$Z$405,Z404,$AA$7:$AA$405,"&lt;"&amp;AA404,$AH$7:$AH$405,"&lt;&gt;Cancelled")+COUNTIFS($X$7:$X$405,X404,$Z$7:$Z$405,Z404,$AA$7:$AA$405,AA404,$W$7:$W$405,"&lt;="&amp;W404,$AH$7:$AH$405,"&lt;&gt;Cancelled"))</x:f>
      </x:c>
      <x:c r="AM404" t="n">
        <x:f>IF(OR(W404="",X404&lt;&gt;$R$4),-1,IF(AL404="",-1,Z404*1000+AL404))</x:f>
        <x:v>-1</x:v>
      </x:c>
    </x:row>
    <x:row r="405" ht="24" customHeight="1">
      <x:c r="W405" s="65"/>
      <x:c r="X405" s="65"/>
      <x:c r="Y405" s="65"/>
      <x:c r="Z405" s="69"/>
      <x:c r="AA405" s="70"/>
      <x:c r="AB405" s="70"/>
      <x:c r="AC405" s="65"/>
      <x:c r="AD405" s="65"/>
      <x:c r="AE405" s="65"/>
      <x:c r="AF405" s="65"/>
      <x:c r="AG405" s="65"/>
      <x:c r="AH405" s="65"/>
      <x:c r="AI405" s="72" t="str">
        <x:f>IF(W405="","",'Campaigns &amp; Budget'!$E$7&amp;IF('Campaigns &amp; Budget'!$F$7="","","; "&amp;'Campaigns &amp; Budget'!$F$7))</x:f>
      </x:c>
      <x:c r="AJ405" s="72" t="str">
        <x:f>IF(W405="","",IF(COUNTIFS($W$7:$W$405,W405)&gt;1,"Duplicate activation ID",IF(X405&lt;&gt;'Campaigns &amp; Budget'!$A$7,"Unknown campaign",IF(OR(ISBLANK(Z405),ISBLANK(AA405),ISBLANK(AB405),AD405=""),"Missing date / time / PIC",IF(AB405&lt;=AA405,"End must follow start",IF(OR(Z405&lt;'Campaigns &amp; Budget'!$C$7,Z405&gt;'Campaigns &amp; Budget'!$D$7),"Outside campaign dates",IF(AND(AG405&lt;&gt;"",COUNTIFS('Tasks &amp; Gantt'!$A$7:$A$155,AG405,'Tasks &amp; Gantt'!$B$7:$B$155,X405)&lt;&gt;1),"Task not in campaign","")))))))</x:f>
      </x:c>
      <x:c r="AL405" t="str">
        <x:f>IF(OR(W405="",AH405="Cancelled",ISBLANK(Z405),ISBLANK(AA405)),"",COUNTIFS($X$7:$X$405,X405,$Z$7:$Z$405,Z405,$AA$7:$AA$405,"&lt;"&amp;AA405,$AH$7:$AH$405,"&lt;&gt;Cancelled")+COUNTIFS($X$7:$X$405,X405,$Z$7:$Z$405,Z405,$AA$7:$AA$405,AA405,$W$7:$W$405,"&lt;="&amp;W405,$AH$7:$AH$405,"&lt;&gt;Cancelled"))</x:f>
      </x:c>
      <x:c r="AM405" t="n">
        <x:f>IF(OR(W405="",X405&lt;&gt;$R$4),-1,IF(AL405="",-1,Z405*1000+AL405))</x:f>
        <x:v>-1</x:v>
      </x:c>
    </x:row>
  </x:sheetData>
  <x:mergeCells>
    <x:mergeCell ref="A2:U2"/>
    <x:mergeCell ref="A3:U3"/>
    <x:mergeCell ref="A4:C4"/>
    <x:mergeCell ref="D4:F4"/>
    <x:mergeCell ref="H4:J4"/>
    <x:mergeCell ref="K4:M4"/>
    <x:mergeCell ref="O4:Q4"/>
    <x:mergeCell ref="R4:U4"/>
    <x:mergeCell ref="A5:C5"/>
    <x:mergeCell ref="D5:F5"/>
    <x:mergeCell ref="H5:J5"/>
    <x:mergeCell ref="K5:M5"/>
    <x:mergeCell ref="O5:Q5"/>
    <x:mergeCell ref="R5:U5"/>
    <x:mergeCell ref="A6:U6"/>
    <x:mergeCell ref="A7:U7"/>
    <x:mergeCell ref="A8:C8"/>
    <x:mergeCell ref="D8:F8"/>
    <x:mergeCell ref="G8:I8"/>
    <x:mergeCell ref="J8:L8"/>
    <x:mergeCell ref="M8:O8"/>
    <x:mergeCell ref="P8:R8"/>
    <x:mergeCell ref="S8:U8"/>
    <x:mergeCell ref="A9:C9"/>
    <x:mergeCell ref="A10:C10"/>
    <x:mergeCell ref="A11:C11"/>
    <x:mergeCell ref="A12:C12"/>
    <x:mergeCell ref="A13:C13"/>
    <x:mergeCell ref="A14:C14"/>
    <x:mergeCell ref="A15:C15"/>
    <x:mergeCell ref="A16:C16"/>
    <x:mergeCell ref="A17:C17"/>
    <x:mergeCell ref="A18:C18"/>
    <x:mergeCell ref="D9:F9"/>
    <x:mergeCell ref="D10:F10"/>
    <x:mergeCell ref="D11:F11"/>
    <x:mergeCell ref="D12:F12"/>
    <x:mergeCell ref="D13:F13"/>
    <x:mergeCell ref="D14:F14"/>
    <x:mergeCell ref="D15:F15"/>
    <x:mergeCell ref="D16:F16"/>
    <x:mergeCell ref="D17:F17"/>
    <x:mergeCell ref="D18:F18"/>
    <x:mergeCell ref="G9:I9"/>
    <x:mergeCell ref="G10:I10"/>
    <x:mergeCell ref="G11:I11"/>
    <x:mergeCell ref="G12:I12"/>
    <x:mergeCell ref="G13:I13"/>
    <x:mergeCell ref="G14:I14"/>
    <x:mergeCell ref="G15:I15"/>
    <x:mergeCell ref="G16:I16"/>
    <x:mergeCell ref="G17:I17"/>
    <x:mergeCell ref="G18:I18"/>
    <x:mergeCell ref="J9:L9"/>
    <x:mergeCell ref="J10:L10"/>
    <x:mergeCell ref="J11:L11"/>
    <x:mergeCell ref="J12:L12"/>
    <x:mergeCell ref="J13:L13"/>
    <x:mergeCell ref="J14:L14"/>
    <x:mergeCell ref="J15:L15"/>
    <x:mergeCell ref="J16:L16"/>
    <x:mergeCell ref="J17:L17"/>
    <x:mergeCell ref="J18:L18"/>
    <x:mergeCell ref="M9:O9"/>
    <x:mergeCell ref="M10:O10"/>
    <x:mergeCell ref="M11:O11"/>
    <x:mergeCell ref="M12:O12"/>
    <x:mergeCell ref="M13:O13"/>
    <x:mergeCell ref="M14:O14"/>
    <x:mergeCell ref="M15:O15"/>
    <x:mergeCell ref="M16:O16"/>
    <x:mergeCell ref="M17:O17"/>
    <x:mergeCell ref="M18:O18"/>
    <x:mergeCell ref="P9:R9"/>
    <x:mergeCell ref="P10:R10"/>
    <x:mergeCell ref="P11:R11"/>
    <x:mergeCell ref="P12:R12"/>
    <x:mergeCell ref="P13:R13"/>
    <x:mergeCell ref="P14:R14"/>
    <x:mergeCell ref="P15:R15"/>
    <x:mergeCell ref="P16:R16"/>
    <x:mergeCell ref="P17:R17"/>
    <x:mergeCell ref="P18:R18"/>
    <x:mergeCell ref="S9:U9"/>
    <x:mergeCell ref="S10:U10"/>
    <x:mergeCell ref="S11:U11"/>
    <x:mergeCell ref="S12:U12"/>
    <x:mergeCell ref="S13:U13"/>
    <x:mergeCell ref="S14:U14"/>
    <x:mergeCell ref="S15:U15"/>
    <x:mergeCell ref="S16:U16"/>
    <x:mergeCell ref="S17:U17"/>
    <x:mergeCell ref="S18:U18"/>
    <x:mergeCell ref="A20:C20"/>
    <x:mergeCell ref="A21:C21"/>
    <x:mergeCell ref="A22:C22"/>
    <x:mergeCell ref="A23:C23"/>
    <x:mergeCell ref="A24:C24"/>
    <x:mergeCell ref="A25:C25"/>
    <x:mergeCell ref="A26:C26"/>
    <x:mergeCell ref="A27:C27"/>
    <x:mergeCell ref="A28:C28"/>
    <x:mergeCell ref="A29:C29"/>
    <x:mergeCell ref="D20:F20"/>
    <x:mergeCell ref="D21:F21"/>
    <x:mergeCell ref="D22:F22"/>
    <x:mergeCell ref="D23:F23"/>
    <x:mergeCell ref="D24:F24"/>
    <x:mergeCell ref="D25:F25"/>
    <x:mergeCell ref="D26:F26"/>
    <x:mergeCell ref="D27:F27"/>
    <x:mergeCell ref="D28:F28"/>
    <x:mergeCell ref="D29:F29"/>
    <x:mergeCell ref="G20:I20"/>
    <x:mergeCell ref="G21:I21"/>
    <x:mergeCell ref="G22:I22"/>
    <x:mergeCell ref="G23:I23"/>
    <x:mergeCell ref="G24:I24"/>
    <x:mergeCell ref="G25:I25"/>
    <x:mergeCell ref="G26:I26"/>
    <x:mergeCell ref="G27:I27"/>
    <x:mergeCell ref="G28:I28"/>
    <x:mergeCell ref="G29:I29"/>
    <x:mergeCell ref="J20:L20"/>
    <x:mergeCell ref="J21:L21"/>
    <x:mergeCell ref="J22:L22"/>
    <x:mergeCell ref="J23:L23"/>
    <x:mergeCell ref="J24:L24"/>
    <x:mergeCell ref="J25:L25"/>
    <x:mergeCell ref="J26:L26"/>
    <x:mergeCell ref="J27:L27"/>
    <x:mergeCell ref="J28:L28"/>
    <x:mergeCell ref="J29:L29"/>
    <x:mergeCell ref="M20:O20"/>
    <x:mergeCell ref="M21:O21"/>
    <x:mergeCell ref="M22:O22"/>
    <x:mergeCell ref="M23:O23"/>
    <x:mergeCell ref="M24:O24"/>
    <x:mergeCell ref="M25:O25"/>
    <x:mergeCell ref="M26:O26"/>
    <x:mergeCell ref="M27:O27"/>
    <x:mergeCell ref="M28:O28"/>
    <x:mergeCell ref="M29:O29"/>
    <x:mergeCell ref="P20:R20"/>
    <x:mergeCell ref="P21:R21"/>
    <x:mergeCell ref="P22:R22"/>
    <x:mergeCell ref="P23:R23"/>
    <x:mergeCell ref="P24:R24"/>
    <x:mergeCell ref="P25:R25"/>
    <x:mergeCell ref="P26:R26"/>
    <x:mergeCell ref="P27:R27"/>
    <x:mergeCell ref="P28:R28"/>
    <x:mergeCell ref="P29:R29"/>
    <x:mergeCell ref="S20:U20"/>
    <x:mergeCell ref="S21:U21"/>
    <x:mergeCell ref="S22:U22"/>
    <x:mergeCell ref="S23:U23"/>
    <x:mergeCell ref="S24:U24"/>
    <x:mergeCell ref="S25:U25"/>
    <x:mergeCell ref="S26:U26"/>
    <x:mergeCell ref="S27:U27"/>
    <x:mergeCell ref="S28:U28"/>
    <x:mergeCell ref="S29:U29"/>
    <x:mergeCell ref="A31:C31"/>
    <x:mergeCell ref="A32:C32"/>
    <x:mergeCell ref="A33:C33"/>
    <x:mergeCell ref="A34:C34"/>
    <x:mergeCell ref="A35:C35"/>
    <x:mergeCell ref="A36:C36"/>
    <x:mergeCell ref="A37:C37"/>
    <x:mergeCell ref="A38:C38"/>
    <x:mergeCell ref="A39:C39"/>
    <x:mergeCell ref="A40:C40"/>
    <x:mergeCell ref="D31:F31"/>
    <x:mergeCell ref="D32:F32"/>
    <x:mergeCell ref="D33:F33"/>
    <x:mergeCell ref="D34:F34"/>
    <x:mergeCell ref="D35:F35"/>
    <x:mergeCell ref="D36:F36"/>
    <x:mergeCell ref="D37:F37"/>
    <x:mergeCell ref="D38:F38"/>
    <x:mergeCell ref="D39:F39"/>
    <x:mergeCell ref="D40:F40"/>
    <x:mergeCell ref="G31:I31"/>
    <x:mergeCell ref="G32:I32"/>
    <x:mergeCell ref="G33:I33"/>
    <x:mergeCell ref="G34:I34"/>
    <x:mergeCell ref="G35:I35"/>
    <x:mergeCell ref="G36:I36"/>
    <x:mergeCell ref="G37:I37"/>
    <x:mergeCell ref="G38:I38"/>
    <x:mergeCell ref="G39:I39"/>
    <x:mergeCell ref="G40:I40"/>
    <x:mergeCell ref="J31:L31"/>
    <x:mergeCell ref="J32:L32"/>
    <x:mergeCell ref="J33:L33"/>
    <x:mergeCell ref="J34:L34"/>
    <x:mergeCell ref="J35:L35"/>
    <x:mergeCell ref="J36:L36"/>
    <x:mergeCell ref="J37:L37"/>
    <x:mergeCell ref="J38:L38"/>
    <x:mergeCell ref="J39:L39"/>
    <x:mergeCell ref="J40:L40"/>
    <x:mergeCell ref="M31:O31"/>
    <x:mergeCell ref="M32:O32"/>
    <x:mergeCell ref="M33:O33"/>
    <x:mergeCell ref="M34:O34"/>
    <x:mergeCell ref="M35:O35"/>
    <x:mergeCell ref="M36:O36"/>
    <x:mergeCell ref="M37:O37"/>
    <x:mergeCell ref="M38:O38"/>
    <x:mergeCell ref="M39:O39"/>
    <x:mergeCell ref="M40:O40"/>
    <x:mergeCell ref="P31:R31"/>
    <x:mergeCell ref="P32:R32"/>
    <x:mergeCell ref="P33:R33"/>
    <x:mergeCell ref="P34:R34"/>
    <x:mergeCell ref="P35:R35"/>
    <x:mergeCell ref="P36:R36"/>
    <x:mergeCell ref="P37:R37"/>
    <x:mergeCell ref="P38:R38"/>
    <x:mergeCell ref="P39:R39"/>
    <x:mergeCell ref="P40:R40"/>
    <x:mergeCell ref="S31:U31"/>
    <x:mergeCell ref="S32:U32"/>
    <x:mergeCell ref="S33:U33"/>
    <x:mergeCell ref="S34:U34"/>
    <x:mergeCell ref="S35:U35"/>
    <x:mergeCell ref="S36:U36"/>
    <x:mergeCell ref="S37:U37"/>
    <x:mergeCell ref="S38:U38"/>
    <x:mergeCell ref="S39:U39"/>
    <x:mergeCell ref="S40:U40"/>
    <x:mergeCell ref="A42:C42"/>
    <x:mergeCell ref="A43:C43"/>
    <x:mergeCell ref="A44:C44"/>
    <x:mergeCell ref="A45:C45"/>
    <x:mergeCell ref="A46:C46"/>
    <x:mergeCell ref="A47:C47"/>
    <x:mergeCell ref="A48:C48"/>
    <x:mergeCell ref="A49:C49"/>
    <x:mergeCell ref="A50:C50"/>
    <x:mergeCell ref="A51:C51"/>
    <x:mergeCell ref="D42:F42"/>
    <x:mergeCell ref="D43:F43"/>
    <x:mergeCell ref="D44:F44"/>
    <x:mergeCell ref="D45:F45"/>
    <x:mergeCell ref="D46:F46"/>
    <x:mergeCell ref="D47:F47"/>
    <x:mergeCell ref="D48:F48"/>
    <x:mergeCell ref="D49:F49"/>
    <x:mergeCell ref="D50:F50"/>
    <x:mergeCell ref="D51:F51"/>
    <x:mergeCell ref="G42:I42"/>
    <x:mergeCell ref="G43:I43"/>
    <x:mergeCell ref="G44:I44"/>
    <x:mergeCell ref="G45:I45"/>
    <x:mergeCell ref="G46:I46"/>
    <x:mergeCell ref="G47:I47"/>
    <x:mergeCell ref="G48:I48"/>
    <x:mergeCell ref="G49:I49"/>
    <x:mergeCell ref="G50:I50"/>
    <x:mergeCell ref="G51:I51"/>
    <x:mergeCell ref="J42:L42"/>
    <x:mergeCell ref="J43:L43"/>
    <x:mergeCell ref="J44:L44"/>
    <x:mergeCell ref="J45:L45"/>
    <x:mergeCell ref="J46:L46"/>
    <x:mergeCell ref="J47:L47"/>
    <x:mergeCell ref="J48:L48"/>
    <x:mergeCell ref="J49:L49"/>
    <x:mergeCell ref="J50:L50"/>
    <x:mergeCell ref="J51:L51"/>
    <x:mergeCell ref="M42:O42"/>
    <x:mergeCell ref="M43:O43"/>
    <x:mergeCell ref="M44:O44"/>
    <x:mergeCell ref="M45:O45"/>
    <x:mergeCell ref="M46:O46"/>
    <x:mergeCell ref="M47:O47"/>
    <x:mergeCell ref="M48:O48"/>
    <x:mergeCell ref="M49:O49"/>
    <x:mergeCell ref="M50:O50"/>
    <x:mergeCell ref="M51:O51"/>
    <x:mergeCell ref="P42:R42"/>
    <x:mergeCell ref="P43:R43"/>
    <x:mergeCell ref="P44:R44"/>
    <x:mergeCell ref="P45:R45"/>
    <x:mergeCell ref="P46:R46"/>
    <x:mergeCell ref="P47:R47"/>
    <x:mergeCell ref="P48:R48"/>
    <x:mergeCell ref="P49:R49"/>
    <x:mergeCell ref="P50:R50"/>
    <x:mergeCell ref="P51:R51"/>
    <x:mergeCell ref="S42:U42"/>
    <x:mergeCell ref="S43:U43"/>
    <x:mergeCell ref="S44:U44"/>
    <x:mergeCell ref="S45:U45"/>
    <x:mergeCell ref="S46:U46"/>
    <x:mergeCell ref="S47:U47"/>
    <x:mergeCell ref="S48:U48"/>
    <x:mergeCell ref="S49:U49"/>
    <x:mergeCell ref="S50:U50"/>
    <x:mergeCell ref="S51:U51"/>
    <x:mergeCell ref="A53:C53"/>
    <x:mergeCell ref="A54:C54"/>
    <x:mergeCell ref="A55:C55"/>
    <x:mergeCell ref="A56:C56"/>
    <x:mergeCell ref="A57:C57"/>
    <x:mergeCell ref="A58:C58"/>
    <x:mergeCell ref="A59:C59"/>
    <x:mergeCell ref="A60:C60"/>
    <x:mergeCell ref="A61:C61"/>
    <x:mergeCell ref="A62:C62"/>
    <x:mergeCell ref="D53:F53"/>
    <x:mergeCell ref="D54:F54"/>
    <x:mergeCell ref="D55:F55"/>
    <x:mergeCell ref="D56:F56"/>
    <x:mergeCell ref="D57:F57"/>
    <x:mergeCell ref="D58:F58"/>
    <x:mergeCell ref="D59:F59"/>
    <x:mergeCell ref="D60:F60"/>
    <x:mergeCell ref="D61:F61"/>
    <x:mergeCell ref="D62:F62"/>
    <x:mergeCell ref="G53:I53"/>
    <x:mergeCell ref="G54:I54"/>
    <x:mergeCell ref="G55:I55"/>
    <x:mergeCell ref="G56:I56"/>
    <x:mergeCell ref="G57:I57"/>
    <x:mergeCell ref="G58:I58"/>
    <x:mergeCell ref="G59:I59"/>
    <x:mergeCell ref="G60:I60"/>
    <x:mergeCell ref="G61:I61"/>
    <x:mergeCell ref="G62:I62"/>
    <x:mergeCell ref="J53:L53"/>
    <x:mergeCell ref="J54:L54"/>
    <x:mergeCell ref="J55:L55"/>
    <x:mergeCell ref="J56:L56"/>
    <x:mergeCell ref="J57:L57"/>
    <x:mergeCell ref="J58:L58"/>
    <x:mergeCell ref="J59:L59"/>
    <x:mergeCell ref="J60:L60"/>
    <x:mergeCell ref="J61:L61"/>
    <x:mergeCell ref="J62:L62"/>
    <x:mergeCell ref="M53:O53"/>
    <x:mergeCell ref="M54:O54"/>
    <x:mergeCell ref="M55:O55"/>
    <x:mergeCell ref="M56:O56"/>
    <x:mergeCell ref="M57:O57"/>
    <x:mergeCell ref="M58:O58"/>
    <x:mergeCell ref="M59:O59"/>
    <x:mergeCell ref="M60:O60"/>
    <x:mergeCell ref="M61:O61"/>
    <x:mergeCell ref="M62:O62"/>
    <x:mergeCell ref="P53:R53"/>
    <x:mergeCell ref="P54:R54"/>
    <x:mergeCell ref="P55:R55"/>
    <x:mergeCell ref="P56:R56"/>
    <x:mergeCell ref="P57:R57"/>
    <x:mergeCell ref="P58:R58"/>
    <x:mergeCell ref="P59:R59"/>
    <x:mergeCell ref="P60:R60"/>
    <x:mergeCell ref="P61:R61"/>
    <x:mergeCell ref="P62:R62"/>
    <x:mergeCell ref="S53:U53"/>
    <x:mergeCell ref="S54:U54"/>
    <x:mergeCell ref="S55:U55"/>
    <x:mergeCell ref="S56:U56"/>
    <x:mergeCell ref="S57:U57"/>
    <x:mergeCell ref="S58:U58"/>
    <x:mergeCell ref="S59:U59"/>
    <x:mergeCell ref="S60:U60"/>
    <x:mergeCell ref="S61:U61"/>
    <x:mergeCell ref="S62:U62"/>
    <x:mergeCell ref="A64:C64"/>
    <x:mergeCell ref="A65:C65"/>
    <x:mergeCell ref="A66:C66"/>
    <x:mergeCell ref="A67:C67"/>
    <x:mergeCell ref="A68:C68"/>
    <x:mergeCell ref="A69:C69"/>
    <x:mergeCell ref="A70:C70"/>
    <x:mergeCell ref="A71:C71"/>
    <x:mergeCell ref="A72:C72"/>
    <x:mergeCell ref="A73:C73"/>
    <x:mergeCell ref="D64:F64"/>
    <x:mergeCell ref="D65:F65"/>
    <x:mergeCell ref="D66:F66"/>
    <x:mergeCell ref="D67:F67"/>
    <x:mergeCell ref="D68:F68"/>
    <x:mergeCell ref="D69:F69"/>
    <x:mergeCell ref="D70:F70"/>
    <x:mergeCell ref="D71:F71"/>
    <x:mergeCell ref="D72:F72"/>
    <x:mergeCell ref="D73:F73"/>
    <x:mergeCell ref="G64:I64"/>
    <x:mergeCell ref="G65:I65"/>
    <x:mergeCell ref="G66:I66"/>
    <x:mergeCell ref="G67:I67"/>
    <x:mergeCell ref="G68:I68"/>
    <x:mergeCell ref="G69:I69"/>
    <x:mergeCell ref="G70:I70"/>
    <x:mergeCell ref="G71:I71"/>
    <x:mergeCell ref="G72:I72"/>
    <x:mergeCell ref="G73:I73"/>
    <x:mergeCell ref="J64:L64"/>
    <x:mergeCell ref="J65:L65"/>
    <x:mergeCell ref="J66:L66"/>
    <x:mergeCell ref="J67:L67"/>
    <x:mergeCell ref="J68:L68"/>
    <x:mergeCell ref="J69:L69"/>
    <x:mergeCell ref="J70:L70"/>
    <x:mergeCell ref="J71:L71"/>
    <x:mergeCell ref="J72:L72"/>
    <x:mergeCell ref="J73:L73"/>
    <x:mergeCell ref="M64:O64"/>
    <x:mergeCell ref="M65:O65"/>
    <x:mergeCell ref="M66:O66"/>
    <x:mergeCell ref="M67:O67"/>
    <x:mergeCell ref="M68:O68"/>
    <x:mergeCell ref="M69:O69"/>
    <x:mergeCell ref="M70:O70"/>
    <x:mergeCell ref="M71:O71"/>
    <x:mergeCell ref="M72:O72"/>
    <x:mergeCell ref="M73:O73"/>
    <x:mergeCell ref="P64:R64"/>
    <x:mergeCell ref="P65:R65"/>
    <x:mergeCell ref="P66:R66"/>
    <x:mergeCell ref="P67:R67"/>
    <x:mergeCell ref="P68:R68"/>
    <x:mergeCell ref="P69:R69"/>
    <x:mergeCell ref="P70:R70"/>
    <x:mergeCell ref="P71:R71"/>
    <x:mergeCell ref="P72:R72"/>
    <x:mergeCell ref="P73:R73"/>
    <x:mergeCell ref="S64:U64"/>
    <x:mergeCell ref="S65:U65"/>
    <x:mergeCell ref="S66:U66"/>
    <x:mergeCell ref="S67:U67"/>
    <x:mergeCell ref="S68:U68"/>
    <x:mergeCell ref="S69:U69"/>
    <x:mergeCell ref="S70:U70"/>
    <x:mergeCell ref="S71:U71"/>
    <x:mergeCell ref="S72:U72"/>
    <x:mergeCell ref="S73:U73"/>
  </x:mergeCells>
  <x:conditionalFormatting sqref="AJ7:AJ405">
    <x:cfRule type="expression" dxfId="21" priority="1">
      <x:formula>AJ7&lt;&gt;""</x:formula>
    </x:cfRule>
  </x:conditionalFormatting>
  <x:conditionalFormatting sqref="A9:C18">
    <x:cfRule type="expression" dxfId="22" priority="2">
      <x:formula>OR(A$9&lt;$D$4,A$9&gt;$K$4,A$9&lt;$D$5,A$9&gt;$K$5)</x:formula>
    </x:cfRule>
  </x:conditionalFormatting>
  <x:conditionalFormatting sqref="A9:C9">
    <x:cfRule type="expression" dxfId="23" priority="3">
      <x:formula>A$9=TODAY()</x:formula>
    </x:cfRule>
  </x:conditionalFormatting>
  <x:conditionalFormatting sqref="A10:C10">
    <x:cfRule type="expression" dxfId="24" priority="4">
      <x:formula>A10&lt;&gt;""</x:formula>
    </x:cfRule>
  </x:conditionalFormatting>
  <x:conditionalFormatting sqref="A11:C11">
    <x:cfRule type="expression" dxfId="25" priority="5">
      <x:formula>A11&lt;&gt;""</x:formula>
    </x:cfRule>
  </x:conditionalFormatting>
  <x:conditionalFormatting sqref="A12:C12">
    <x:cfRule type="expression" dxfId="26" priority="6">
      <x:formula>A12&lt;&gt;""</x:formula>
    </x:cfRule>
  </x:conditionalFormatting>
  <x:conditionalFormatting sqref="A13:C13">
    <x:cfRule type="expression" dxfId="27" priority="7">
      <x:formula>A13&lt;&gt;""</x:formula>
    </x:cfRule>
  </x:conditionalFormatting>
  <x:conditionalFormatting sqref="A14:C14">
    <x:cfRule type="expression" dxfId="28" priority="8">
      <x:formula>A14&lt;&gt;""</x:formula>
    </x:cfRule>
  </x:conditionalFormatting>
  <x:conditionalFormatting sqref="A15:C15">
    <x:cfRule type="expression" dxfId="29" priority="9">
      <x:formula>A15&lt;&gt;""</x:formula>
    </x:cfRule>
  </x:conditionalFormatting>
  <x:conditionalFormatting sqref="A16:C16">
    <x:cfRule type="expression" dxfId="30" priority="10">
      <x:formula>A16&lt;&gt;""</x:formula>
    </x:cfRule>
  </x:conditionalFormatting>
  <x:conditionalFormatting sqref="A17:C17">
    <x:cfRule type="expression" dxfId="31" priority="11">
      <x:formula>A17&lt;&gt;""</x:formula>
    </x:cfRule>
  </x:conditionalFormatting>
  <x:conditionalFormatting sqref="D9:F18">
    <x:cfRule type="expression" dxfId="32" priority="12">
      <x:formula>OR(D$9&lt;$D$4,D$9&gt;$K$4,D$9&lt;$D$5,D$9&gt;$K$5)</x:formula>
    </x:cfRule>
  </x:conditionalFormatting>
  <x:conditionalFormatting sqref="D9:F9">
    <x:cfRule type="expression" dxfId="33" priority="13">
      <x:formula>D$9=TODAY()</x:formula>
    </x:cfRule>
  </x:conditionalFormatting>
  <x:conditionalFormatting sqref="D10:F10">
    <x:cfRule type="expression" dxfId="34" priority="14">
      <x:formula>D10&lt;&gt;""</x:formula>
    </x:cfRule>
  </x:conditionalFormatting>
  <x:conditionalFormatting sqref="D11:F11">
    <x:cfRule type="expression" dxfId="35" priority="15">
      <x:formula>D11&lt;&gt;""</x:formula>
    </x:cfRule>
  </x:conditionalFormatting>
  <x:conditionalFormatting sqref="D12:F12">
    <x:cfRule type="expression" dxfId="36" priority="16">
      <x:formula>D12&lt;&gt;""</x:formula>
    </x:cfRule>
  </x:conditionalFormatting>
  <x:conditionalFormatting sqref="D13:F13">
    <x:cfRule type="expression" dxfId="37" priority="17">
      <x:formula>D13&lt;&gt;""</x:formula>
    </x:cfRule>
  </x:conditionalFormatting>
  <x:conditionalFormatting sqref="D14:F14">
    <x:cfRule type="expression" dxfId="38" priority="18">
      <x:formula>D14&lt;&gt;""</x:formula>
    </x:cfRule>
  </x:conditionalFormatting>
  <x:conditionalFormatting sqref="D15:F15">
    <x:cfRule type="expression" dxfId="39" priority="19">
      <x:formula>D15&lt;&gt;""</x:formula>
    </x:cfRule>
  </x:conditionalFormatting>
  <x:conditionalFormatting sqref="D16:F16">
    <x:cfRule type="expression" dxfId="40" priority="20">
      <x:formula>D16&lt;&gt;""</x:formula>
    </x:cfRule>
  </x:conditionalFormatting>
  <x:conditionalFormatting sqref="D17:F17">
    <x:cfRule type="expression" dxfId="41" priority="21">
      <x:formula>D17&lt;&gt;""</x:formula>
    </x:cfRule>
  </x:conditionalFormatting>
  <x:conditionalFormatting sqref="G9:I18">
    <x:cfRule type="expression" dxfId="42" priority="22">
      <x:formula>OR(G$9&lt;$D$4,G$9&gt;$K$4,G$9&lt;$D$5,G$9&gt;$K$5)</x:formula>
    </x:cfRule>
  </x:conditionalFormatting>
  <x:conditionalFormatting sqref="G9:I9">
    <x:cfRule type="expression" dxfId="43" priority="23">
      <x:formula>G$9=TODAY()</x:formula>
    </x:cfRule>
  </x:conditionalFormatting>
  <x:conditionalFormatting sqref="G10:I10">
    <x:cfRule type="expression" dxfId="44" priority="24">
      <x:formula>G10&lt;&gt;""</x:formula>
    </x:cfRule>
  </x:conditionalFormatting>
  <x:conditionalFormatting sqref="G11:I11">
    <x:cfRule type="expression" dxfId="45" priority="25">
      <x:formula>G11&lt;&gt;""</x:formula>
    </x:cfRule>
  </x:conditionalFormatting>
  <x:conditionalFormatting sqref="G12:I12">
    <x:cfRule type="expression" dxfId="46" priority="26">
      <x:formula>G12&lt;&gt;""</x:formula>
    </x:cfRule>
  </x:conditionalFormatting>
  <x:conditionalFormatting sqref="G13:I13">
    <x:cfRule type="expression" dxfId="47" priority="27">
      <x:formula>G13&lt;&gt;""</x:formula>
    </x:cfRule>
  </x:conditionalFormatting>
  <x:conditionalFormatting sqref="G14:I14">
    <x:cfRule type="expression" dxfId="48" priority="28">
      <x:formula>G14&lt;&gt;""</x:formula>
    </x:cfRule>
  </x:conditionalFormatting>
  <x:conditionalFormatting sqref="G15:I15">
    <x:cfRule type="expression" dxfId="49" priority="29">
      <x:formula>G15&lt;&gt;""</x:formula>
    </x:cfRule>
  </x:conditionalFormatting>
  <x:conditionalFormatting sqref="G16:I16">
    <x:cfRule type="expression" dxfId="50" priority="30">
      <x:formula>G16&lt;&gt;""</x:formula>
    </x:cfRule>
  </x:conditionalFormatting>
  <x:conditionalFormatting sqref="G17:I17">
    <x:cfRule type="expression" dxfId="51" priority="31">
      <x:formula>G17&lt;&gt;""</x:formula>
    </x:cfRule>
  </x:conditionalFormatting>
  <x:conditionalFormatting sqref="J9:L18">
    <x:cfRule type="expression" dxfId="52" priority="32">
      <x:formula>OR(J$9&lt;$D$4,J$9&gt;$K$4,J$9&lt;$D$5,J$9&gt;$K$5)</x:formula>
    </x:cfRule>
  </x:conditionalFormatting>
  <x:conditionalFormatting sqref="J9:L9">
    <x:cfRule type="expression" dxfId="53" priority="33">
      <x:formula>J$9=TODAY()</x:formula>
    </x:cfRule>
  </x:conditionalFormatting>
  <x:conditionalFormatting sqref="J10:L10">
    <x:cfRule type="expression" dxfId="54" priority="34">
      <x:formula>J10&lt;&gt;""</x:formula>
    </x:cfRule>
  </x:conditionalFormatting>
  <x:conditionalFormatting sqref="J11:L11">
    <x:cfRule type="expression" dxfId="55" priority="35">
      <x:formula>J11&lt;&gt;""</x:formula>
    </x:cfRule>
  </x:conditionalFormatting>
  <x:conditionalFormatting sqref="J12:L12">
    <x:cfRule type="expression" dxfId="56" priority="36">
      <x:formula>J12&lt;&gt;""</x:formula>
    </x:cfRule>
  </x:conditionalFormatting>
  <x:conditionalFormatting sqref="J13:L13">
    <x:cfRule type="expression" dxfId="57" priority="37">
      <x:formula>J13&lt;&gt;""</x:formula>
    </x:cfRule>
  </x:conditionalFormatting>
  <x:conditionalFormatting sqref="J14:L14">
    <x:cfRule type="expression" dxfId="58" priority="38">
      <x:formula>J14&lt;&gt;""</x:formula>
    </x:cfRule>
  </x:conditionalFormatting>
  <x:conditionalFormatting sqref="J15:L15">
    <x:cfRule type="expression" dxfId="59" priority="39">
      <x:formula>J15&lt;&gt;""</x:formula>
    </x:cfRule>
  </x:conditionalFormatting>
  <x:conditionalFormatting sqref="J16:L16">
    <x:cfRule type="expression" dxfId="60" priority="40">
      <x:formula>J16&lt;&gt;""</x:formula>
    </x:cfRule>
  </x:conditionalFormatting>
  <x:conditionalFormatting sqref="J17:L17">
    <x:cfRule type="expression" dxfId="61" priority="41">
      <x:formula>J17&lt;&gt;""</x:formula>
    </x:cfRule>
  </x:conditionalFormatting>
  <x:conditionalFormatting sqref="M9:O18">
    <x:cfRule type="expression" dxfId="62" priority="42">
      <x:formula>OR(M$9&lt;$D$4,M$9&gt;$K$4,M$9&lt;$D$5,M$9&gt;$K$5)</x:formula>
    </x:cfRule>
  </x:conditionalFormatting>
  <x:conditionalFormatting sqref="M9:O9">
    <x:cfRule type="expression" dxfId="63" priority="43">
      <x:formula>M$9=TODAY()</x:formula>
    </x:cfRule>
  </x:conditionalFormatting>
  <x:conditionalFormatting sqref="M10:O10">
    <x:cfRule type="expression" dxfId="64" priority="44">
      <x:formula>M10&lt;&gt;""</x:formula>
    </x:cfRule>
  </x:conditionalFormatting>
  <x:conditionalFormatting sqref="M11:O11">
    <x:cfRule type="expression" dxfId="65" priority="45">
      <x:formula>M11&lt;&gt;""</x:formula>
    </x:cfRule>
  </x:conditionalFormatting>
  <x:conditionalFormatting sqref="M12:O12">
    <x:cfRule type="expression" dxfId="66" priority="46">
      <x:formula>M12&lt;&gt;""</x:formula>
    </x:cfRule>
  </x:conditionalFormatting>
  <x:conditionalFormatting sqref="M13:O13">
    <x:cfRule type="expression" dxfId="67" priority="47">
      <x:formula>M13&lt;&gt;""</x:formula>
    </x:cfRule>
  </x:conditionalFormatting>
  <x:conditionalFormatting sqref="M14:O14">
    <x:cfRule type="expression" dxfId="68" priority="48">
      <x:formula>M14&lt;&gt;""</x:formula>
    </x:cfRule>
  </x:conditionalFormatting>
  <x:conditionalFormatting sqref="M15:O15">
    <x:cfRule type="expression" dxfId="69" priority="49">
      <x:formula>M15&lt;&gt;""</x:formula>
    </x:cfRule>
  </x:conditionalFormatting>
  <x:conditionalFormatting sqref="M16:O16">
    <x:cfRule type="expression" dxfId="70" priority="50">
      <x:formula>M16&lt;&gt;""</x:formula>
    </x:cfRule>
  </x:conditionalFormatting>
  <x:conditionalFormatting sqref="M17:O17">
    <x:cfRule type="expression" dxfId="71" priority="51">
      <x:formula>M17&lt;&gt;""</x:formula>
    </x:cfRule>
  </x:conditionalFormatting>
  <x:conditionalFormatting sqref="P9:R18">
    <x:cfRule type="expression" dxfId="72" priority="52">
      <x:formula>OR(P$9&lt;$D$4,P$9&gt;$K$4,P$9&lt;$D$5,P$9&gt;$K$5)</x:formula>
    </x:cfRule>
  </x:conditionalFormatting>
  <x:conditionalFormatting sqref="P9:R9">
    <x:cfRule type="expression" dxfId="73" priority="53">
      <x:formula>P$9=TODAY()</x:formula>
    </x:cfRule>
  </x:conditionalFormatting>
  <x:conditionalFormatting sqref="P10:R10">
    <x:cfRule type="expression" dxfId="74" priority="54">
      <x:formula>P10&lt;&gt;""</x:formula>
    </x:cfRule>
  </x:conditionalFormatting>
  <x:conditionalFormatting sqref="P11:R11">
    <x:cfRule type="expression" dxfId="75" priority="55">
      <x:formula>P11&lt;&gt;""</x:formula>
    </x:cfRule>
  </x:conditionalFormatting>
  <x:conditionalFormatting sqref="P12:R12">
    <x:cfRule type="expression" dxfId="76" priority="56">
      <x:formula>P12&lt;&gt;""</x:formula>
    </x:cfRule>
  </x:conditionalFormatting>
  <x:conditionalFormatting sqref="P13:R13">
    <x:cfRule type="expression" dxfId="77" priority="57">
      <x:formula>P13&lt;&gt;""</x:formula>
    </x:cfRule>
  </x:conditionalFormatting>
  <x:conditionalFormatting sqref="P14:R14">
    <x:cfRule type="expression" dxfId="78" priority="58">
      <x:formula>P14&lt;&gt;""</x:formula>
    </x:cfRule>
  </x:conditionalFormatting>
  <x:conditionalFormatting sqref="P15:R15">
    <x:cfRule type="expression" dxfId="79" priority="59">
      <x:formula>P15&lt;&gt;""</x:formula>
    </x:cfRule>
  </x:conditionalFormatting>
  <x:conditionalFormatting sqref="P16:R16">
    <x:cfRule type="expression" dxfId="80" priority="60">
      <x:formula>P16&lt;&gt;""</x:formula>
    </x:cfRule>
  </x:conditionalFormatting>
  <x:conditionalFormatting sqref="P17:R17">
    <x:cfRule type="expression" dxfId="81" priority="61">
      <x:formula>P17&lt;&gt;""</x:formula>
    </x:cfRule>
  </x:conditionalFormatting>
  <x:conditionalFormatting sqref="S9:U18">
    <x:cfRule type="expression" dxfId="82" priority="62">
      <x:formula>OR(S$9&lt;$D$4,S$9&gt;$K$4,S$9&lt;$D$5,S$9&gt;$K$5)</x:formula>
    </x:cfRule>
  </x:conditionalFormatting>
  <x:conditionalFormatting sqref="S9:U9">
    <x:cfRule type="expression" dxfId="83" priority="63">
      <x:formula>S$9=TODAY()</x:formula>
    </x:cfRule>
  </x:conditionalFormatting>
  <x:conditionalFormatting sqref="S10:U10">
    <x:cfRule type="expression" dxfId="84" priority="64">
      <x:formula>S10&lt;&gt;""</x:formula>
    </x:cfRule>
  </x:conditionalFormatting>
  <x:conditionalFormatting sqref="S11:U11">
    <x:cfRule type="expression" dxfId="85" priority="65">
      <x:formula>S11&lt;&gt;""</x:formula>
    </x:cfRule>
  </x:conditionalFormatting>
  <x:conditionalFormatting sqref="S12:U12">
    <x:cfRule type="expression" dxfId="86" priority="66">
      <x:formula>S12&lt;&gt;""</x:formula>
    </x:cfRule>
  </x:conditionalFormatting>
  <x:conditionalFormatting sqref="S13:U13">
    <x:cfRule type="expression" dxfId="87" priority="67">
      <x:formula>S13&lt;&gt;""</x:formula>
    </x:cfRule>
  </x:conditionalFormatting>
  <x:conditionalFormatting sqref="S14:U14">
    <x:cfRule type="expression" dxfId="88" priority="68">
      <x:formula>S14&lt;&gt;""</x:formula>
    </x:cfRule>
  </x:conditionalFormatting>
  <x:conditionalFormatting sqref="S15:U15">
    <x:cfRule type="expression" dxfId="89" priority="69">
      <x:formula>S15&lt;&gt;""</x:formula>
    </x:cfRule>
  </x:conditionalFormatting>
  <x:conditionalFormatting sqref="S16:U16">
    <x:cfRule type="expression" dxfId="90" priority="70">
      <x:formula>S16&lt;&gt;""</x:formula>
    </x:cfRule>
  </x:conditionalFormatting>
  <x:conditionalFormatting sqref="S17:U17">
    <x:cfRule type="expression" dxfId="91" priority="71">
      <x:formula>S17&lt;&gt;""</x:formula>
    </x:cfRule>
  </x:conditionalFormatting>
  <x:conditionalFormatting sqref="A20:C29">
    <x:cfRule type="expression" dxfId="92" priority="72">
      <x:formula>OR(A$20&lt;$D$4,A$20&gt;$K$4,A$20&lt;$D$5,A$20&gt;$K$5)</x:formula>
    </x:cfRule>
  </x:conditionalFormatting>
  <x:conditionalFormatting sqref="A20:C20">
    <x:cfRule type="expression" dxfId="93" priority="73">
      <x:formula>A$20=TODAY()</x:formula>
    </x:cfRule>
  </x:conditionalFormatting>
  <x:conditionalFormatting sqref="A21:C21">
    <x:cfRule type="expression" dxfId="94" priority="74">
      <x:formula>A21&lt;&gt;""</x:formula>
    </x:cfRule>
  </x:conditionalFormatting>
  <x:conditionalFormatting sqref="A22:C22">
    <x:cfRule type="expression" dxfId="95" priority="75">
      <x:formula>A22&lt;&gt;""</x:formula>
    </x:cfRule>
  </x:conditionalFormatting>
  <x:conditionalFormatting sqref="A23:C23">
    <x:cfRule type="expression" dxfId="96" priority="76">
      <x:formula>A23&lt;&gt;""</x:formula>
    </x:cfRule>
  </x:conditionalFormatting>
  <x:conditionalFormatting sqref="A24:C24">
    <x:cfRule type="expression" dxfId="97" priority="77">
      <x:formula>A24&lt;&gt;""</x:formula>
    </x:cfRule>
  </x:conditionalFormatting>
  <x:conditionalFormatting sqref="A25:C25">
    <x:cfRule type="expression" dxfId="98" priority="78">
      <x:formula>A25&lt;&gt;""</x:formula>
    </x:cfRule>
  </x:conditionalFormatting>
  <x:conditionalFormatting sqref="A26:C26">
    <x:cfRule type="expression" dxfId="99" priority="79">
      <x:formula>A26&lt;&gt;""</x:formula>
    </x:cfRule>
  </x:conditionalFormatting>
  <x:conditionalFormatting sqref="A27:C27">
    <x:cfRule type="expression" dxfId="100" priority="80">
      <x:formula>A27&lt;&gt;""</x:formula>
    </x:cfRule>
  </x:conditionalFormatting>
  <x:conditionalFormatting sqref="A28:C28">
    <x:cfRule type="expression" dxfId="101" priority="81">
      <x:formula>A28&lt;&gt;""</x:formula>
    </x:cfRule>
  </x:conditionalFormatting>
  <x:conditionalFormatting sqref="D20:F29">
    <x:cfRule type="expression" dxfId="102" priority="82">
      <x:formula>OR(D$20&lt;$D$4,D$20&gt;$K$4,D$20&lt;$D$5,D$20&gt;$K$5)</x:formula>
    </x:cfRule>
  </x:conditionalFormatting>
  <x:conditionalFormatting sqref="D20:F20">
    <x:cfRule type="expression" dxfId="103" priority="83">
      <x:formula>D$20=TODAY()</x:formula>
    </x:cfRule>
  </x:conditionalFormatting>
  <x:conditionalFormatting sqref="D21:F21">
    <x:cfRule type="expression" dxfId="104" priority="84">
      <x:formula>D21&lt;&gt;""</x:formula>
    </x:cfRule>
  </x:conditionalFormatting>
  <x:conditionalFormatting sqref="D22:F22">
    <x:cfRule type="expression" dxfId="105" priority="85">
      <x:formula>D22&lt;&gt;""</x:formula>
    </x:cfRule>
  </x:conditionalFormatting>
  <x:conditionalFormatting sqref="D23:F23">
    <x:cfRule type="expression" dxfId="106" priority="86">
      <x:formula>D23&lt;&gt;""</x:formula>
    </x:cfRule>
  </x:conditionalFormatting>
  <x:conditionalFormatting sqref="D24:F24">
    <x:cfRule type="expression" dxfId="107" priority="87">
      <x:formula>D24&lt;&gt;""</x:formula>
    </x:cfRule>
  </x:conditionalFormatting>
  <x:conditionalFormatting sqref="D25:F25">
    <x:cfRule type="expression" dxfId="108" priority="88">
      <x:formula>D25&lt;&gt;""</x:formula>
    </x:cfRule>
  </x:conditionalFormatting>
  <x:conditionalFormatting sqref="D26:F26">
    <x:cfRule type="expression" dxfId="109" priority="89">
      <x:formula>D26&lt;&gt;""</x:formula>
    </x:cfRule>
  </x:conditionalFormatting>
  <x:conditionalFormatting sqref="D27:F27">
    <x:cfRule type="expression" dxfId="110" priority="90">
      <x:formula>D27&lt;&gt;""</x:formula>
    </x:cfRule>
  </x:conditionalFormatting>
  <x:conditionalFormatting sqref="D28:F28">
    <x:cfRule type="expression" dxfId="111" priority="91">
      <x:formula>D28&lt;&gt;""</x:formula>
    </x:cfRule>
  </x:conditionalFormatting>
  <x:conditionalFormatting sqref="G20:I29">
    <x:cfRule type="expression" dxfId="112" priority="92">
      <x:formula>OR(G$20&lt;$D$4,G$20&gt;$K$4,G$20&lt;$D$5,G$20&gt;$K$5)</x:formula>
    </x:cfRule>
  </x:conditionalFormatting>
  <x:conditionalFormatting sqref="G20:I20">
    <x:cfRule type="expression" dxfId="113" priority="93">
      <x:formula>G$20=TODAY()</x:formula>
    </x:cfRule>
  </x:conditionalFormatting>
  <x:conditionalFormatting sqref="G21:I21">
    <x:cfRule type="expression" dxfId="114" priority="94">
      <x:formula>G21&lt;&gt;""</x:formula>
    </x:cfRule>
  </x:conditionalFormatting>
  <x:conditionalFormatting sqref="G22:I22">
    <x:cfRule type="expression" dxfId="115" priority="95">
      <x:formula>G22&lt;&gt;""</x:formula>
    </x:cfRule>
  </x:conditionalFormatting>
  <x:conditionalFormatting sqref="G23:I23">
    <x:cfRule type="expression" dxfId="116" priority="96">
      <x:formula>G23&lt;&gt;""</x:formula>
    </x:cfRule>
  </x:conditionalFormatting>
  <x:conditionalFormatting sqref="G24:I24">
    <x:cfRule type="expression" dxfId="117" priority="97">
      <x:formula>G24&lt;&gt;""</x:formula>
    </x:cfRule>
  </x:conditionalFormatting>
  <x:conditionalFormatting sqref="G25:I25">
    <x:cfRule type="expression" dxfId="118" priority="98">
      <x:formula>G25&lt;&gt;""</x:formula>
    </x:cfRule>
  </x:conditionalFormatting>
  <x:conditionalFormatting sqref="G26:I26">
    <x:cfRule type="expression" dxfId="119" priority="99">
      <x:formula>G26&lt;&gt;""</x:formula>
    </x:cfRule>
  </x:conditionalFormatting>
  <x:conditionalFormatting sqref="G27:I27">
    <x:cfRule type="expression" dxfId="120" priority="100">
      <x:formula>G27&lt;&gt;""</x:formula>
    </x:cfRule>
  </x:conditionalFormatting>
  <x:conditionalFormatting sqref="G28:I28">
    <x:cfRule type="expression" dxfId="121" priority="101">
      <x:formula>G28&lt;&gt;""</x:formula>
    </x:cfRule>
  </x:conditionalFormatting>
  <x:conditionalFormatting sqref="J20:L29">
    <x:cfRule type="expression" dxfId="122" priority="102">
      <x:formula>OR(J$20&lt;$D$4,J$20&gt;$K$4,J$20&lt;$D$5,J$20&gt;$K$5)</x:formula>
    </x:cfRule>
  </x:conditionalFormatting>
  <x:conditionalFormatting sqref="J20:L20">
    <x:cfRule type="expression" dxfId="123" priority="103">
      <x:formula>J$20=TODAY()</x:formula>
    </x:cfRule>
  </x:conditionalFormatting>
  <x:conditionalFormatting sqref="J21:L21">
    <x:cfRule type="expression" dxfId="124" priority="104">
      <x:formula>J21&lt;&gt;""</x:formula>
    </x:cfRule>
  </x:conditionalFormatting>
  <x:conditionalFormatting sqref="J22:L22">
    <x:cfRule type="expression" dxfId="125" priority="105">
      <x:formula>J22&lt;&gt;""</x:formula>
    </x:cfRule>
  </x:conditionalFormatting>
  <x:conditionalFormatting sqref="J23:L23">
    <x:cfRule type="expression" dxfId="126" priority="106">
      <x:formula>J23&lt;&gt;""</x:formula>
    </x:cfRule>
  </x:conditionalFormatting>
  <x:conditionalFormatting sqref="J24:L24">
    <x:cfRule type="expression" dxfId="127" priority="107">
      <x:formula>J24&lt;&gt;""</x:formula>
    </x:cfRule>
  </x:conditionalFormatting>
  <x:conditionalFormatting sqref="J25:L25">
    <x:cfRule type="expression" dxfId="128" priority="108">
      <x:formula>J25&lt;&gt;""</x:formula>
    </x:cfRule>
  </x:conditionalFormatting>
  <x:conditionalFormatting sqref="J26:L26">
    <x:cfRule type="expression" dxfId="129" priority="109">
      <x:formula>J26&lt;&gt;""</x:formula>
    </x:cfRule>
  </x:conditionalFormatting>
  <x:conditionalFormatting sqref="J27:L27">
    <x:cfRule type="expression" dxfId="130" priority="110">
      <x:formula>J27&lt;&gt;""</x:formula>
    </x:cfRule>
  </x:conditionalFormatting>
  <x:conditionalFormatting sqref="J28:L28">
    <x:cfRule type="expression" dxfId="131" priority="111">
      <x:formula>J28&lt;&gt;""</x:formula>
    </x:cfRule>
  </x:conditionalFormatting>
  <x:conditionalFormatting sqref="M20:O29">
    <x:cfRule type="expression" dxfId="132" priority="112">
      <x:formula>OR(M$20&lt;$D$4,M$20&gt;$K$4,M$20&lt;$D$5,M$20&gt;$K$5)</x:formula>
    </x:cfRule>
  </x:conditionalFormatting>
  <x:conditionalFormatting sqref="M20:O20">
    <x:cfRule type="expression" dxfId="133" priority="113">
      <x:formula>M$20=TODAY()</x:formula>
    </x:cfRule>
  </x:conditionalFormatting>
  <x:conditionalFormatting sqref="M21:O21">
    <x:cfRule type="expression" dxfId="134" priority="114">
      <x:formula>M21&lt;&gt;""</x:formula>
    </x:cfRule>
  </x:conditionalFormatting>
  <x:conditionalFormatting sqref="M22:O22">
    <x:cfRule type="expression" dxfId="135" priority="115">
      <x:formula>M22&lt;&gt;""</x:formula>
    </x:cfRule>
  </x:conditionalFormatting>
  <x:conditionalFormatting sqref="M23:O23">
    <x:cfRule type="expression" dxfId="136" priority="116">
      <x:formula>M23&lt;&gt;""</x:formula>
    </x:cfRule>
  </x:conditionalFormatting>
  <x:conditionalFormatting sqref="M24:O24">
    <x:cfRule type="expression" dxfId="137" priority="117">
      <x:formula>M24&lt;&gt;""</x:formula>
    </x:cfRule>
  </x:conditionalFormatting>
  <x:conditionalFormatting sqref="M25:O25">
    <x:cfRule type="expression" dxfId="138" priority="118">
      <x:formula>M25&lt;&gt;""</x:formula>
    </x:cfRule>
  </x:conditionalFormatting>
  <x:conditionalFormatting sqref="M26:O26">
    <x:cfRule type="expression" dxfId="139" priority="119">
      <x:formula>M26&lt;&gt;""</x:formula>
    </x:cfRule>
  </x:conditionalFormatting>
  <x:conditionalFormatting sqref="M27:O27">
    <x:cfRule type="expression" dxfId="140" priority="120">
      <x:formula>M27&lt;&gt;""</x:formula>
    </x:cfRule>
  </x:conditionalFormatting>
  <x:conditionalFormatting sqref="M28:O28">
    <x:cfRule type="expression" dxfId="141" priority="121">
      <x:formula>M28&lt;&gt;""</x:formula>
    </x:cfRule>
  </x:conditionalFormatting>
  <x:conditionalFormatting sqref="P20:R29">
    <x:cfRule type="expression" dxfId="142" priority="122">
      <x:formula>OR(P$20&lt;$D$4,P$20&gt;$K$4,P$20&lt;$D$5,P$20&gt;$K$5)</x:formula>
    </x:cfRule>
  </x:conditionalFormatting>
  <x:conditionalFormatting sqref="P20:R20">
    <x:cfRule type="expression" dxfId="143" priority="123">
      <x:formula>P$20=TODAY()</x:formula>
    </x:cfRule>
  </x:conditionalFormatting>
  <x:conditionalFormatting sqref="P21:R21">
    <x:cfRule type="expression" dxfId="144" priority="124">
      <x:formula>P21&lt;&gt;""</x:formula>
    </x:cfRule>
  </x:conditionalFormatting>
  <x:conditionalFormatting sqref="P22:R22">
    <x:cfRule type="expression" dxfId="145" priority="125">
      <x:formula>P22&lt;&gt;""</x:formula>
    </x:cfRule>
  </x:conditionalFormatting>
  <x:conditionalFormatting sqref="P23:R23">
    <x:cfRule type="expression" dxfId="146" priority="126">
      <x:formula>P23&lt;&gt;""</x:formula>
    </x:cfRule>
  </x:conditionalFormatting>
  <x:conditionalFormatting sqref="P24:R24">
    <x:cfRule type="expression" dxfId="147" priority="127">
      <x:formula>P24&lt;&gt;""</x:formula>
    </x:cfRule>
  </x:conditionalFormatting>
  <x:conditionalFormatting sqref="P25:R25">
    <x:cfRule type="expression" dxfId="148" priority="128">
      <x:formula>P25&lt;&gt;""</x:formula>
    </x:cfRule>
  </x:conditionalFormatting>
  <x:conditionalFormatting sqref="P26:R26">
    <x:cfRule type="expression" dxfId="149" priority="129">
      <x:formula>P26&lt;&gt;""</x:formula>
    </x:cfRule>
  </x:conditionalFormatting>
  <x:conditionalFormatting sqref="P27:R27">
    <x:cfRule type="expression" dxfId="150" priority="130">
      <x:formula>P27&lt;&gt;""</x:formula>
    </x:cfRule>
  </x:conditionalFormatting>
  <x:conditionalFormatting sqref="P28:R28">
    <x:cfRule type="expression" dxfId="151" priority="131">
      <x:formula>P28&lt;&gt;""</x:formula>
    </x:cfRule>
  </x:conditionalFormatting>
  <x:conditionalFormatting sqref="S20:U29">
    <x:cfRule type="expression" dxfId="152" priority="132">
      <x:formula>OR(S$20&lt;$D$4,S$20&gt;$K$4,S$20&lt;$D$5,S$20&gt;$K$5)</x:formula>
    </x:cfRule>
  </x:conditionalFormatting>
  <x:conditionalFormatting sqref="S20:U20">
    <x:cfRule type="expression" dxfId="153" priority="133">
      <x:formula>S$20=TODAY()</x:formula>
    </x:cfRule>
  </x:conditionalFormatting>
  <x:conditionalFormatting sqref="S21:U21">
    <x:cfRule type="expression" dxfId="154" priority="134">
      <x:formula>S21&lt;&gt;""</x:formula>
    </x:cfRule>
  </x:conditionalFormatting>
  <x:conditionalFormatting sqref="S22:U22">
    <x:cfRule type="expression" dxfId="155" priority="135">
      <x:formula>S22&lt;&gt;""</x:formula>
    </x:cfRule>
  </x:conditionalFormatting>
  <x:conditionalFormatting sqref="S23:U23">
    <x:cfRule type="expression" dxfId="156" priority="136">
      <x:formula>S23&lt;&gt;""</x:formula>
    </x:cfRule>
  </x:conditionalFormatting>
  <x:conditionalFormatting sqref="S24:U24">
    <x:cfRule type="expression" dxfId="157" priority="137">
      <x:formula>S24&lt;&gt;""</x:formula>
    </x:cfRule>
  </x:conditionalFormatting>
  <x:conditionalFormatting sqref="S25:U25">
    <x:cfRule type="expression" dxfId="158" priority="138">
      <x:formula>S25&lt;&gt;""</x:formula>
    </x:cfRule>
  </x:conditionalFormatting>
  <x:conditionalFormatting sqref="S26:U26">
    <x:cfRule type="expression" dxfId="159" priority="139">
      <x:formula>S26&lt;&gt;""</x:formula>
    </x:cfRule>
  </x:conditionalFormatting>
  <x:conditionalFormatting sqref="S27:U27">
    <x:cfRule type="expression" dxfId="160" priority="140">
      <x:formula>S27&lt;&gt;""</x:formula>
    </x:cfRule>
  </x:conditionalFormatting>
  <x:conditionalFormatting sqref="S28:U28">
    <x:cfRule type="expression" dxfId="161" priority="141">
      <x:formula>S28&lt;&gt;""</x:formula>
    </x:cfRule>
  </x:conditionalFormatting>
  <x:conditionalFormatting sqref="A31:C40">
    <x:cfRule type="expression" dxfId="162" priority="142">
      <x:formula>OR(A$31&lt;$D$4,A$31&gt;$K$4,A$31&lt;$D$5,A$31&gt;$K$5)</x:formula>
    </x:cfRule>
  </x:conditionalFormatting>
  <x:conditionalFormatting sqref="A31:C31">
    <x:cfRule type="expression" dxfId="163" priority="143">
      <x:formula>A$31=TODAY()</x:formula>
    </x:cfRule>
  </x:conditionalFormatting>
  <x:conditionalFormatting sqref="A32:C32">
    <x:cfRule type="expression" dxfId="164" priority="144">
      <x:formula>A32&lt;&gt;""</x:formula>
    </x:cfRule>
  </x:conditionalFormatting>
  <x:conditionalFormatting sqref="A33:C33">
    <x:cfRule type="expression" dxfId="165" priority="145">
      <x:formula>A33&lt;&gt;""</x:formula>
    </x:cfRule>
  </x:conditionalFormatting>
  <x:conditionalFormatting sqref="A34:C34">
    <x:cfRule type="expression" dxfId="166" priority="146">
      <x:formula>A34&lt;&gt;""</x:formula>
    </x:cfRule>
  </x:conditionalFormatting>
  <x:conditionalFormatting sqref="A35:C35">
    <x:cfRule type="expression" dxfId="167" priority="147">
      <x:formula>A35&lt;&gt;""</x:formula>
    </x:cfRule>
  </x:conditionalFormatting>
  <x:conditionalFormatting sqref="A36:C36">
    <x:cfRule type="expression" dxfId="168" priority="148">
      <x:formula>A36&lt;&gt;""</x:formula>
    </x:cfRule>
  </x:conditionalFormatting>
  <x:conditionalFormatting sqref="A37:C37">
    <x:cfRule type="expression" dxfId="169" priority="149">
      <x:formula>A37&lt;&gt;""</x:formula>
    </x:cfRule>
  </x:conditionalFormatting>
  <x:conditionalFormatting sqref="A38:C38">
    <x:cfRule type="expression" dxfId="170" priority="150">
      <x:formula>A38&lt;&gt;""</x:formula>
    </x:cfRule>
  </x:conditionalFormatting>
  <x:conditionalFormatting sqref="A39:C39">
    <x:cfRule type="expression" dxfId="171" priority="151">
      <x:formula>A39&lt;&gt;""</x:formula>
    </x:cfRule>
  </x:conditionalFormatting>
  <x:conditionalFormatting sqref="D31:F40">
    <x:cfRule type="expression" dxfId="172" priority="152">
      <x:formula>OR(D$31&lt;$D$4,D$31&gt;$K$4,D$31&lt;$D$5,D$31&gt;$K$5)</x:formula>
    </x:cfRule>
  </x:conditionalFormatting>
  <x:conditionalFormatting sqref="D31:F31">
    <x:cfRule type="expression" dxfId="173" priority="153">
      <x:formula>D$31=TODAY()</x:formula>
    </x:cfRule>
  </x:conditionalFormatting>
  <x:conditionalFormatting sqref="D32:F32">
    <x:cfRule type="expression" dxfId="174" priority="154">
      <x:formula>D32&lt;&gt;""</x:formula>
    </x:cfRule>
  </x:conditionalFormatting>
  <x:conditionalFormatting sqref="D33:F33">
    <x:cfRule type="expression" dxfId="175" priority="155">
      <x:formula>D33&lt;&gt;""</x:formula>
    </x:cfRule>
  </x:conditionalFormatting>
  <x:conditionalFormatting sqref="D34:F34">
    <x:cfRule type="expression" dxfId="176" priority="156">
      <x:formula>D34&lt;&gt;""</x:formula>
    </x:cfRule>
  </x:conditionalFormatting>
  <x:conditionalFormatting sqref="D35:F35">
    <x:cfRule type="expression" dxfId="177" priority="157">
      <x:formula>D35&lt;&gt;""</x:formula>
    </x:cfRule>
  </x:conditionalFormatting>
  <x:conditionalFormatting sqref="D36:F36">
    <x:cfRule type="expression" dxfId="178" priority="158">
      <x:formula>D36&lt;&gt;""</x:formula>
    </x:cfRule>
  </x:conditionalFormatting>
  <x:conditionalFormatting sqref="D37:F37">
    <x:cfRule type="expression" dxfId="179" priority="159">
      <x:formula>D37&lt;&gt;""</x:formula>
    </x:cfRule>
  </x:conditionalFormatting>
  <x:conditionalFormatting sqref="D38:F38">
    <x:cfRule type="expression" dxfId="180" priority="160">
      <x:formula>D38&lt;&gt;""</x:formula>
    </x:cfRule>
  </x:conditionalFormatting>
  <x:conditionalFormatting sqref="D39:F39">
    <x:cfRule type="expression" dxfId="181" priority="161">
      <x:formula>D39&lt;&gt;""</x:formula>
    </x:cfRule>
  </x:conditionalFormatting>
  <x:conditionalFormatting sqref="G31:I40">
    <x:cfRule type="expression" dxfId="182" priority="162">
      <x:formula>OR(G$31&lt;$D$4,G$31&gt;$K$4,G$31&lt;$D$5,G$31&gt;$K$5)</x:formula>
    </x:cfRule>
  </x:conditionalFormatting>
  <x:conditionalFormatting sqref="G31:I31">
    <x:cfRule type="expression" dxfId="183" priority="163">
      <x:formula>G$31=TODAY()</x:formula>
    </x:cfRule>
  </x:conditionalFormatting>
  <x:conditionalFormatting sqref="G32:I32">
    <x:cfRule type="expression" dxfId="184" priority="164">
      <x:formula>G32&lt;&gt;""</x:formula>
    </x:cfRule>
  </x:conditionalFormatting>
  <x:conditionalFormatting sqref="G33:I33">
    <x:cfRule type="expression" dxfId="185" priority="165">
      <x:formula>G33&lt;&gt;""</x:formula>
    </x:cfRule>
  </x:conditionalFormatting>
  <x:conditionalFormatting sqref="G34:I34">
    <x:cfRule type="expression" dxfId="186" priority="166">
      <x:formula>G34&lt;&gt;""</x:formula>
    </x:cfRule>
  </x:conditionalFormatting>
  <x:conditionalFormatting sqref="G35:I35">
    <x:cfRule type="expression" dxfId="187" priority="167">
      <x:formula>G35&lt;&gt;""</x:formula>
    </x:cfRule>
  </x:conditionalFormatting>
  <x:conditionalFormatting sqref="G36:I36">
    <x:cfRule type="expression" dxfId="188" priority="168">
      <x:formula>G36&lt;&gt;""</x:formula>
    </x:cfRule>
  </x:conditionalFormatting>
  <x:conditionalFormatting sqref="G37:I37">
    <x:cfRule type="expression" dxfId="189" priority="169">
      <x:formula>G37&lt;&gt;""</x:formula>
    </x:cfRule>
  </x:conditionalFormatting>
  <x:conditionalFormatting sqref="G38:I38">
    <x:cfRule type="expression" dxfId="190" priority="170">
      <x:formula>G38&lt;&gt;""</x:formula>
    </x:cfRule>
  </x:conditionalFormatting>
  <x:conditionalFormatting sqref="G39:I39">
    <x:cfRule type="expression" dxfId="191" priority="171">
      <x:formula>G39&lt;&gt;""</x:formula>
    </x:cfRule>
  </x:conditionalFormatting>
  <x:conditionalFormatting sqref="J31:L40">
    <x:cfRule type="expression" dxfId="192" priority="172">
      <x:formula>OR(J$31&lt;$D$4,J$31&gt;$K$4,J$31&lt;$D$5,J$31&gt;$K$5)</x:formula>
    </x:cfRule>
  </x:conditionalFormatting>
  <x:conditionalFormatting sqref="J31:L31">
    <x:cfRule type="expression" dxfId="193" priority="173">
      <x:formula>J$31=TODAY()</x:formula>
    </x:cfRule>
  </x:conditionalFormatting>
  <x:conditionalFormatting sqref="J32:L32">
    <x:cfRule type="expression" dxfId="194" priority="174">
      <x:formula>J32&lt;&gt;""</x:formula>
    </x:cfRule>
  </x:conditionalFormatting>
  <x:conditionalFormatting sqref="J33:L33">
    <x:cfRule type="expression" dxfId="195" priority="175">
      <x:formula>J33&lt;&gt;""</x:formula>
    </x:cfRule>
  </x:conditionalFormatting>
  <x:conditionalFormatting sqref="J34:L34">
    <x:cfRule type="expression" dxfId="196" priority="176">
      <x:formula>J34&lt;&gt;""</x:formula>
    </x:cfRule>
  </x:conditionalFormatting>
  <x:conditionalFormatting sqref="J35:L35">
    <x:cfRule type="expression" dxfId="197" priority="177">
      <x:formula>J35&lt;&gt;""</x:formula>
    </x:cfRule>
  </x:conditionalFormatting>
  <x:conditionalFormatting sqref="J36:L36">
    <x:cfRule type="expression" dxfId="198" priority="178">
      <x:formula>J36&lt;&gt;""</x:formula>
    </x:cfRule>
  </x:conditionalFormatting>
  <x:conditionalFormatting sqref="J37:L37">
    <x:cfRule type="expression" dxfId="199" priority="179">
      <x:formula>J37&lt;&gt;""</x:formula>
    </x:cfRule>
  </x:conditionalFormatting>
  <x:conditionalFormatting sqref="J38:L38">
    <x:cfRule type="expression" dxfId="200" priority="180">
      <x:formula>J38&lt;&gt;""</x:formula>
    </x:cfRule>
  </x:conditionalFormatting>
  <x:conditionalFormatting sqref="J39:L39">
    <x:cfRule type="expression" dxfId="201" priority="181">
      <x:formula>J39&lt;&gt;""</x:formula>
    </x:cfRule>
  </x:conditionalFormatting>
  <x:conditionalFormatting sqref="M31:O40">
    <x:cfRule type="expression" dxfId="202" priority="182">
      <x:formula>OR(M$31&lt;$D$4,M$31&gt;$K$4,M$31&lt;$D$5,M$31&gt;$K$5)</x:formula>
    </x:cfRule>
  </x:conditionalFormatting>
  <x:conditionalFormatting sqref="M31:O31">
    <x:cfRule type="expression" dxfId="203" priority="183">
      <x:formula>M$31=TODAY()</x:formula>
    </x:cfRule>
  </x:conditionalFormatting>
  <x:conditionalFormatting sqref="M32:O32">
    <x:cfRule type="expression" dxfId="204" priority="184">
      <x:formula>M32&lt;&gt;""</x:formula>
    </x:cfRule>
  </x:conditionalFormatting>
  <x:conditionalFormatting sqref="M33:O33">
    <x:cfRule type="expression" dxfId="205" priority="185">
      <x:formula>M33&lt;&gt;""</x:formula>
    </x:cfRule>
  </x:conditionalFormatting>
  <x:conditionalFormatting sqref="M34:O34">
    <x:cfRule type="expression" dxfId="206" priority="186">
      <x:formula>M34&lt;&gt;""</x:formula>
    </x:cfRule>
  </x:conditionalFormatting>
  <x:conditionalFormatting sqref="M35:O35">
    <x:cfRule type="expression" dxfId="207" priority="187">
      <x:formula>M35&lt;&gt;""</x:formula>
    </x:cfRule>
  </x:conditionalFormatting>
  <x:conditionalFormatting sqref="M36:O36">
    <x:cfRule type="expression" dxfId="208" priority="188">
      <x:formula>M36&lt;&gt;""</x:formula>
    </x:cfRule>
  </x:conditionalFormatting>
  <x:conditionalFormatting sqref="M37:O37">
    <x:cfRule type="expression" dxfId="209" priority="189">
      <x:formula>M37&lt;&gt;""</x:formula>
    </x:cfRule>
  </x:conditionalFormatting>
  <x:conditionalFormatting sqref="M38:O38">
    <x:cfRule type="expression" dxfId="210" priority="190">
      <x:formula>M38&lt;&gt;""</x:formula>
    </x:cfRule>
  </x:conditionalFormatting>
  <x:conditionalFormatting sqref="M39:O39">
    <x:cfRule type="expression" dxfId="211" priority="191">
      <x:formula>M39&lt;&gt;""</x:formula>
    </x:cfRule>
  </x:conditionalFormatting>
  <x:conditionalFormatting sqref="P31:R40">
    <x:cfRule type="expression" dxfId="212" priority="192">
      <x:formula>OR(P$31&lt;$D$4,P$31&gt;$K$4,P$31&lt;$D$5,P$31&gt;$K$5)</x:formula>
    </x:cfRule>
  </x:conditionalFormatting>
  <x:conditionalFormatting sqref="P31:R31">
    <x:cfRule type="expression" dxfId="213" priority="193">
      <x:formula>P$31=TODAY()</x:formula>
    </x:cfRule>
  </x:conditionalFormatting>
  <x:conditionalFormatting sqref="P32:R32">
    <x:cfRule type="expression" dxfId="214" priority="194">
      <x:formula>P32&lt;&gt;""</x:formula>
    </x:cfRule>
  </x:conditionalFormatting>
  <x:conditionalFormatting sqref="P33:R33">
    <x:cfRule type="expression" dxfId="215" priority="195">
      <x:formula>P33&lt;&gt;""</x:formula>
    </x:cfRule>
  </x:conditionalFormatting>
  <x:conditionalFormatting sqref="P34:R34">
    <x:cfRule type="expression" dxfId="216" priority="196">
      <x:formula>P34&lt;&gt;""</x:formula>
    </x:cfRule>
  </x:conditionalFormatting>
  <x:conditionalFormatting sqref="P35:R35">
    <x:cfRule type="expression" dxfId="217" priority="197">
      <x:formula>P35&lt;&gt;""</x:formula>
    </x:cfRule>
  </x:conditionalFormatting>
  <x:conditionalFormatting sqref="P36:R36">
    <x:cfRule type="expression" dxfId="218" priority="198">
      <x:formula>P36&lt;&gt;""</x:formula>
    </x:cfRule>
  </x:conditionalFormatting>
  <x:conditionalFormatting sqref="P37:R37">
    <x:cfRule type="expression" dxfId="219" priority="199">
      <x:formula>P37&lt;&gt;""</x:formula>
    </x:cfRule>
  </x:conditionalFormatting>
  <x:conditionalFormatting sqref="P38:R38">
    <x:cfRule type="expression" dxfId="220" priority="200">
      <x:formula>P38&lt;&gt;""</x:formula>
    </x:cfRule>
  </x:conditionalFormatting>
  <x:conditionalFormatting sqref="P39:R39">
    <x:cfRule type="expression" dxfId="221" priority="201">
      <x:formula>P39&lt;&gt;""</x:formula>
    </x:cfRule>
  </x:conditionalFormatting>
  <x:conditionalFormatting sqref="S31:U40">
    <x:cfRule type="expression" dxfId="222" priority="202">
      <x:formula>OR(S$31&lt;$D$4,S$31&gt;$K$4,S$31&lt;$D$5,S$31&gt;$K$5)</x:formula>
    </x:cfRule>
  </x:conditionalFormatting>
  <x:conditionalFormatting sqref="S31:U31">
    <x:cfRule type="expression" dxfId="223" priority="203">
      <x:formula>S$31=TODAY()</x:formula>
    </x:cfRule>
  </x:conditionalFormatting>
  <x:conditionalFormatting sqref="S32:U32">
    <x:cfRule type="expression" dxfId="224" priority="204">
      <x:formula>S32&lt;&gt;""</x:formula>
    </x:cfRule>
  </x:conditionalFormatting>
  <x:conditionalFormatting sqref="S33:U33">
    <x:cfRule type="expression" dxfId="225" priority="205">
      <x:formula>S33&lt;&gt;""</x:formula>
    </x:cfRule>
  </x:conditionalFormatting>
  <x:conditionalFormatting sqref="S34:U34">
    <x:cfRule type="expression" dxfId="226" priority="206">
      <x:formula>S34&lt;&gt;""</x:formula>
    </x:cfRule>
  </x:conditionalFormatting>
  <x:conditionalFormatting sqref="S35:U35">
    <x:cfRule type="expression" dxfId="227" priority="207">
      <x:formula>S35&lt;&gt;""</x:formula>
    </x:cfRule>
  </x:conditionalFormatting>
  <x:conditionalFormatting sqref="S36:U36">
    <x:cfRule type="expression" dxfId="228" priority="208">
      <x:formula>S36&lt;&gt;""</x:formula>
    </x:cfRule>
  </x:conditionalFormatting>
  <x:conditionalFormatting sqref="S37:U37">
    <x:cfRule type="expression" dxfId="229" priority="209">
      <x:formula>S37&lt;&gt;""</x:formula>
    </x:cfRule>
  </x:conditionalFormatting>
  <x:conditionalFormatting sqref="S38:U38">
    <x:cfRule type="expression" dxfId="230" priority="210">
      <x:formula>S38&lt;&gt;""</x:formula>
    </x:cfRule>
  </x:conditionalFormatting>
  <x:conditionalFormatting sqref="S39:U39">
    <x:cfRule type="expression" dxfId="231" priority="211">
      <x:formula>S39&lt;&gt;""</x:formula>
    </x:cfRule>
  </x:conditionalFormatting>
  <x:conditionalFormatting sqref="A42:C51">
    <x:cfRule type="expression" dxfId="232" priority="212">
      <x:formula>OR(A$42&lt;$D$4,A$42&gt;$K$4,A$42&lt;$D$5,A$42&gt;$K$5)</x:formula>
    </x:cfRule>
  </x:conditionalFormatting>
  <x:conditionalFormatting sqref="A42:C42">
    <x:cfRule type="expression" dxfId="233" priority="213">
      <x:formula>A$42=TODAY()</x:formula>
    </x:cfRule>
  </x:conditionalFormatting>
  <x:conditionalFormatting sqref="A43:C43">
    <x:cfRule type="expression" dxfId="234" priority="214">
      <x:formula>A43&lt;&gt;""</x:formula>
    </x:cfRule>
  </x:conditionalFormatting>
  <x:conditionalFormatting sqref="A44:C44">
    <x:cfRule type="expression" dxfId="235" priority="215">
      <x:formula>A44&lt;&gt;""</x:formula>
    </x:cfRule>
  </x:conditionalFormatting>
  <x:conditionalFormatting sqref="A45:C45">
    <x:cfRule type="expression" dxfId="236" priority="216">
      <x:formula>A45&lt;&gt;""</x:formula>
    </x:cfRule>
  </x:conditionalFormatting>
  <x:conditionalFormatting sqref="A46:C46">
    <x:cfRule type="expression" dxfId="237" priority="217">
      <x:formula>A46&lt;&gt;""</x:formula>
    </x:cfRule>
  </x:conditionalFormatting>
  <x:conditionalFormatting sqref="A47:C47">
    <x:cfRule type="expression" dxfId="238" priority="218">
      <x:formula>A47&lt;&gt;""</x:formula>
    </x:cfRule>
  </x:conditionalFormatting>
  <x:conditionalFormatting sqref="A48:C48">
    <x:cfRule type="expression" dxfId="239" priority="219">
      <x:formula>A48&lt;&gt;""</x:formula>
    </x:cfRule>
  </x:conditionalFormatting>
  <x:conditionalFormatting sqref="A49:C49">
    <x:cfRule type="expression" dxfId="240" priority="220">
      <x:formula>A49&lt;&gt;""</x:formula>
    </x:cfRule>
  </x:conditionalFormatting>
  <x:conditionalFormatting sqref="A50:C50">
    <x:cfRule type="expression" dxfId="241" priority="221">
      <x:formula>A50&lt;&gt;""</x:formula>
    </x:cfRule>
  </x:conditionalFormatting>
  <x:conditionalFormatting sqref="D42:F51">
    <x:cfRule type="expression" dxfId="242" priority="222">
      <x:formula>OR(D$42&lt;$D$4,D$42&gt;$K$4,D$42&lt;$D$5,D$42&gt;$K$5)</x:formula>
    </x:cfRule>
  </x:conditionalFormatting>
  <x:conditionalFormatting sqref="D42:F42">
    <x:cfRule type="expression" dxfId="243" priority="223">
      <x:formula>D$42=TODAY()</x:formula>
    </x:cfRule>
  </x:conditionalFormatting>
  <x:conditionalFormatting sqref="D43:F43">
    <x:cfRule type="expression" dxfId="244" priority="224">
      <x:formula>D43&lt;&gt;""</x:formula>
    </x:cfRule>
  </x:conditionalFormatting>
  <x:conditionalFormatting sqref="D44:F44">
    <x:cfRule type="expression" dxfId="245" priority="225">
      <x:formula>D44&lt;&gt;""</x:formula>
    </x:cfRule>
  </x:conditionalFormatting>
  <x:conditionalFormatting sqref="D45:F45">
    <x:cfRule type="expression" dxfId="246" priority="226">
      <x:formula>D45&lt;&gt;""</x:formula>
    </x:cfRule>
  </x:conditionalFormatting>
  <x:conditionalFormatting sqref="D46:F46">
    <x:cfRule type="expression" dxfId="247" priority="227">
      <x:formula>D46&lt;&gt;""</x:formula>
    </x:cfRule>
  </x:conditionalFormatting>
  <x:conditionalFormatting sqref="D47:F47">
    <x:cfRule type="expression" dxfId="248" priority="228">
      <x:formula>D47&lt;&gt;""</x:formula>
    </x:cfRule>
  </x:conditionalFormatting>
  <x:conditionalFormatting sqref="D48:F48">
    <x:cfRule type="expression" dxfId="249" priority="229">
      <x:formula>D48&lt;&gt;""</x:formula>
    </x:cfRule>
  </x:conditionalFormatting>
  <x:conditionalFormatting sqref="D49:F49">
    <x:cfRule type="expression" dxfId="250" priority="230">
      <x:formula>D49&lt;&gt;""</x:formula>
    </x:cfRule>
  </x:conditionalFormatting>
  <x:conditionalFormatting sqref="D50:F50">
    <x:cfRule type="expression" dxfId="251" priority="231">
      <x:formula>D50&lt;&gt;""</x:formula>
    </x:cfRule>
  </x:conditionalFormatting>
  <x:conditionalFormatting sqref="G42:I51">
    <x:cfRule type="expression" dxfId="252" priority="232">
      <x:formula>OR(G$42&lt;$D$4,G$42&gt;$K$4,G$42&lt;$D$5,G$42&gt;$K$5)</x:formula>
    </x:cfRule>
  </x:conditionalFormatting>
  <x:conditionalFormatting sqref="G42:I42">
    <x:cfRule type="expression" dxfId="253" priority="233">
      <x:formula>G$42=TODAY()</x:formula>
    </x:cfRule>
  </x:conditionalFormatting>
  <x:conditionalFormatting sqref="G43:I43">
    <x:cfRule type="expression" dxfId="254" priority="234">
      <x:formula>G43&lt;&gt;""</x:formula>
    </x:cfRule>
  </x:conditionalFormatting>
  <x:conditionalFormatting sqref="G44:I44">
    <x:cfRule type="expression" dxfId="255" priority="235">
      <x:formula>G44&lt;&gt;""</x:formula>
    </x:cfRule>
  </x:conditionalFormatting>
  <x:conditionalFormatting sqref="G45:I45">
    <x:cfRule type="expression" dxfId="256" priority="236">
      <x:formula>G45&lt;&gt;""</x:formula>
    </x:cfRule>
  </x:conditionalFormatting>
  <x:conditionalFormatting sqref="G46:I46">
    <x:cfRule type="expression" dxfId="257" priority="237">
      <x:formula>G46&lt;&gt;""</x:formula>
    </x:cfRule>
  </x:conditionalFormatting>
  <x:conditionalFormatting sqref="G47:I47">
    <x:cfRule type="expression" dxfId="258" priority="238">
      <x:formula>G47&lt;&gt;""</x:formula>
    </x:cfRule>
  </x:conditionalFormatting>
  <x:conditionalFormatting sqref="G48:I48">
    <x:cfRule type="expression" dxfId="259" priority="239">
      <x:formula>G48&lt;&gt;""</x:formula>
    </x:cfRule>
  </x:conditionalFormatting>
  <x:conditionalFormatting sqref="G49:I49">
    <x:cfRule type="expression" dxfId="260" priority="240">
      <x:formula>G49&lt;&gt;""</x:formula>
    </x:cfRule>
  </x:conditionalFormatting>
  <x:conditionalFormatting sqref="G50:I50">
    <x:cfRule type="expression" dxfId="261" priority="241">
      <x:formula>G50&lt;&gt;""</x:formula>
    </x:cfRule>
  </x:conditionalFormatting>
  <x:conditionalFormatting sqref="J42:L51">
    <x:cfRule type="expression" dxfId="262" priority="242">
      <x:formula>OR(J$42&lt;$D$4,J$42&gt;$K$4,J$42&lt;$D$5,J$42&gt;$K$5)</x:formula>
    </x:cfRule>
  </x:conditionalFormatting>
  <x:conditionalFormatting sqref="J42:L42">
    <x:cfRule type="expression" dxfId="263" priority="243">
      <x:formula>J$42=TODAY()</x:formula>
    </x:cfRule>
  </x:conditionalFormatting>
  <x:conditionalFormatting sqref="J43:L43">
    <x:cfRule type="expression" dxfId="264" priority="244">
      <x:formula>J43&lt;&gt;""</x:formula>
    </x:cfRule>
  </x:conditionalFormatting>
  <x:conditionalFormatting sqref="J44:L44">
    <x:cfRule type="expression" dxfId="265" priority="245">
      <x:formula>J44&lt;&gt;""</x:formula>
    </x:cfRule>
  </x:conditionalFormatting>
  <x:conditionalFormatting sqref="J45:L45">
    <x:cfRule type="expression" dxfId="266" priority="246">
      <x:formula>J45&lt;&gt;""</x:formula>
    </x:cfRule>
  </x:conditionalFormatting>
  <x:conditionalFormatting sqref="J46:L46">
    <x:cfRule type="expression" dxfId="267" priority="247">
      <x:formula>J46&lt;&gt;""</x:formula>
    </x:cfRule>
  </x:conditionalFormatting>
  <x:conditionalFormatting sqref="J47:L47">
    <x:cfRule type="expression" dxfId="268" priority="248">
      <x:formula>J47&lt;&gt;""</x:formula>
    </x:cfRule>
  </x:conditionalFormatting>
  <x:conditionalFormatting sqref="J48:L48">
    <x:cfRule type="expression" dxfId="269" priority="249">
      <x:formula>J48&lt;&gt;""</x:formula>
    </x:cfRule>
  </x:conditionalFormatting>
  <x:conditionalFormatting sqref="J49:L49">
    <x:cfRule type="expression" dxfId="270" priority="250">
      <x:formula>J49&lt;&gt;""</x:formula>
    </x:cfRule>
  </x:conditionalFormatting>
  <x:conditionalFormatting sqref="J50:L50">
    <x:cfRule type="expression" dxfId="271" priority="251">
      <x:formula>J50&lt;&gt;""</x:formula>
    </x:cfRule>
  </x:conditionalFormatting>
  <x:conditionalFormatting sqref="M42:O51">
    <x:cfRule type="expression" dxfId="272" priority="252">
      <x:formula>OR(M$42&lt;$D$4,M$42&gt;$K$4,M$42&lt;$D$5,M$42&gt;$K$5)</x:formula>
    </x:cfRule>
  </x:conditionalFormatting>
  <x:conditionalFormatting sqref="M42:O42">
    <x:cfRule type="expression" dxfId="273" priority="253">
      <x:formula>M$42=TODAY()</x:formula>
    </x:cfRule>
  </x:conditionalFormatting>
  <x:conditionalFormatting sqref="M43:O43">
    <x:cfRule type="expression" dxfId="274" priority="254">
      <x:formula>M43&lt;&gt;""</x:formula>
    </x:cfRule>
  </x:conditionalFormatting>
  <x:conditionalFormatting sqref="M44:O44">
    <x:cfRule type="expression" dxfId="275" priority="255">
      <x:formula>M44&lt;&gt;""</x:formula>
    </x:cfRule>
  </x:conditionalFormatting>
  <x:conditionalFormatting sqref="M45:O45">
    <x:cfRule type="expression" dxfId="276" priority="256">
      <x:formula>M45&lt;&gt;""</x:formula>
    </x:cfRule>
  </x:conditionalFormatting>
  <x:conditionalFormatting sqref="M46:O46">
    <x:cfRule type="expression" dxfId="277" priority="257">
      <x:formula>M46&lt;&gt;""</x:formula>
    </x:cfRule>
  </x:conditionalFormatting>
  <x:conditionalFormatting sqref="M47:O47">
    <x:cfRule type="expression" dxfId="278" priority="258">
      <x:formula>M47&lt;&gt;""</x:formula>
    </x:cfRule>
  </x:conditionalFormatting>
  <x:conditionalFormatting sqref="M48:O48">
    <x:cfRule type="expression" dxfId="279" priority="259">
      <x:formula>M48&lt;&gt;""</x:formula>
    </x:cfRule>
  </x:conditionalFormatting>
  <x:conditionalFormatting sqref="M49:O49">
    <x:cfRule type="expression" dxfId="280" priority="260">
      <x:formula>M49&lt;&gt;""</x:formula>
    </x:cfRule>
  </x:conditionalFormatting>
  <x:conditionalFormatting sqref="M50:O50">
    <x:cfRule type="expression" dxfId="281" priority="261">
      <x:formula>M50&lt;&gt;""</x:formula>
    </x:cfRule>
  </x:conditionalFormatting>
  <x:conditionalFormatting sqref="P42:R51">
    <x:cfRule type="expression" dxfId="282" priority="262">
      <x:formula>OR(P$42&lt;$D$4,P$42&gt;$K$4,P$42&lt;$D$5,P$42&gt;$K$5)</x:formula>
    </x:cfRule>
  </x:conditionalFormatting>
  <x:conditionalFormatting sqref="P42:R42">
    <x:cfRule type="expression" dxfId="283" priority="263">
      <x:formula>P$42=TODAY()</x:formula>
    </x:cfRule>
  </x:conditionalFormatting>
  <x:conditionalFormatting sqref="P43:R43">
    <x:cfRule type="expression" dxfId="284" priority="264">
      <x:formula>P43&lt;&gt;""</x:formula>
    </x:cfRule>
  </x:conditionalFormatting>
  <x:conditionalFormatting sqref="P44:R44">
    <x:cfRule type="expression" dxfId="285" priority="265">
      <x:formula>P44&lt;&gt;""</x:formula>
    </x:cfRule>
  </x:conditionalFormatting>
  <x:conditionalFormatting sqref="P45:R45">
    <x:cfRule type="expression" dxfId="286" priority="266">
      <x:formula>P45&lt;&gt;""</x:formula>
    </x:cfRule>
  </x:conditionalFormatting>
  <x:conditionalFormatting sqref="P46:R46">
    <x:cfRule type="expression" dxfId="287" priority="267">
      <x:formula>P46&lt;&gt;""</x:formula>
    </x:cfRule>
  </x:conditionalFormatting>
  <x:conditionalFormatting sqref="P47:R47">
    <x:cfRule type="expression" dxfId="288" priority="268">
      <x:formula>P47&lt;&gt;""</x:formula>
    </x:cfRule>
  </x:conditionalFormatting>
  <x:conditionalFormatting sqref="P48:R48">
    <x:cfRule type="expression" dxfId="289" priority="269">
      <x:formula>P48&lt;&gt;""</x:formula>
    </x:cfRule>
  </x:conditionalFormatting>
  <x:conditionalFormatting sqref="P49:R49">
    <x:cfRule type="expression" dxfId="290" priority="270">
      <x:formula>P49&lt;&gt;""</x:formula>
    </x:cfRule>
  </x:conditionalFormatting>
  <x:conditionalFormatting sqref="P50:R50">
    <x:cfRule type="expression" dxfId="291" priority="271">
      <x:formula>P50&lt;&gt;""</x:formula>
    </x:cfRule>
  </x:conditionalFormatting>
  <x:conditionalFormatting sqref="S42:U51">
    <x:cfRule type="expression" dxfId="292" priority="272">
      <x:formula>OR(S$42&lt;$D$4,S$42&gt;$K$4,S$42&lt;$D$5,S$42&gt;$K$5)</x:formula>
    </x:cfRule>
  </x:conditionalFormatting>
  <x:conditionalFormatting sqref="S42:U42">
    <x:cfRule type="expression" dxfId="293" priority="273">
      <x:formula>S$42=TODAY()</x:formula>
    </x:cfRule>
  </x:conditionalFormatting>
  <x:conditionalFormatting sqref="S43:U43">
    <x:cfRule type="expression" dxfId="294" priority="274">
      <x:formula>S43&lt;&gt;""</x:formula>
    </x:cfRule>
  </x:conditionalFormatting>
  <x:conditionalFormatting sqref="S44:U44">
    <x:cfRule type="expression" dxfId="295" priority="275">
      <x:formula>S44&lt;&gt;""</x:formula>
    </x:cfRule>
  </x:conditionalFormatting>
  <x:conditionalFormatting sqref="S45:U45">
    <x:cfRule type="expression" dxfId="296" priority="276">
      <x:formula>S45&lt;&gt;""</x:formula>
    </x:cfRule>
  </x:conditionalFormatting>
  <x:conditionalFormatting sqref="S46:U46">
    <x:cfRule type="expression" dxfId="297" priority="277">
      <x:formula>S46&lt;&gt;""</x:formula>
    </x:cfRule>
  </x:conditionalFormatting>
  <x:conditionalFormatting sqref="S47:U47">
    <x:cfRule type="expression" dxfId="298" priority="278">
      <x:formula>S47&lt;&gt;""</x:formula>
    </x:cfRule>
  </x:conditionalFormatting>
  <x:conditionalFormatting sqref="S48:U48">
    <x:cfRule type="expression" dxfId="299" priority="279">
      <x:formula>S48&lt;&gt;""</x:formula>
    </x:cfRule>
  </x:conditionalFormatting>
  <x:conditionalFormatting sqref="S49:U49">
    <x:cfRule type="expression" dxfId="300" priority="280">
      <x:formula>S49&lt;&gt;""</x:formula>
    </x:cfRule>
  </x:conditionalFormatting>
  <x:conditionalFormatting sqref="S50:U50">
    <x:cfRule type="expression" dxfId="301" priority="281">
      <x:formula>S50&lt;&gt;""</x:formula>
    </x:cfRule>
  </x:conditionalFormatting>
  <x:conditionalFormatting sqref="A53:C62">
    <x:cfRule type="expression" dxfId="302" priority="282">
      <x:formula>OR(A$53&lt;$D$4,A$53&gt;$K$4,A$53&lt;$D$5,A$53&gt;$K$5)</x:formula>
    </x:cfRule>
  </x:conditionalFormatting>
  <x:conditionalFormatting sqref="A53:C53">
    <x:cfRule type="expression" dxfId="303" priority="283">
      <x:formula>A$53=TODAY()</x:formula>
    </x:cfRule>
  </x:conditionalFormatting>
  <x:conditionalFormatting sqref="A54:C54">
    <x:cfRule type="expression" dxfId="304" priority="284">
      <x:formula>A54&lt;&gt;""</x:formula>
    </x:cfRule>
  </x:conditionalFormatting>
  <x:conditionalFormatting sqref="A55:C55">
    <x:cfRule type="expression" dxfId="305" priority="285">
      <x:formula>A55&lt;&gt;""</x:formula>
    </x:cfRule>
  </x:conditionalFormatting>
  <x:conditionalFormatting sqref="A56:C56">
    <x:cfRule type="expression" dxfId="306" priority="286">
      <x:formula>A56&lt;&gt;""</x:formula>
    </x:cfRule>
  </x:conditionalFormatting>
  <x:conditionalFormatting sqref="A57:C57">
    <x:cfRule type="expression" dxfId="307" priority="287">
      <x:formula>A57&lt;&gt;""</x:formula>
    </x:cfRule>
  </x:conditionalFormatting>
  <x:conditionalFormatting sqref="A58:C58">
    <x:cfRule type="expression" dxfId="308" priority="288">
      <x:formula>A58&lt;&gt;""</x:formula>
    </x:cfRule>
  </x:conditionalFormatting>
  <x:conditionalFormatting sqref="A59:C59">
    <x:cfRule type="expression" dxfId="309" priority="289">
      <x:formula>A59&lt;&gt;""</x:formula>
    </x:cfRule>
  </x:conditionalFormatting>
  <x:conditionalFormatting sqref="A60:C60">
    <x:cfRule type="expression" dxfId="310" priority="290">
      <x:formula>A60&lt;&gt;""</x:formula>
    </x:cfRule>
  </x:conditionalFormatting>
  <x:conditionalFormatting sqref="A61:C61">
    <x:cfRule type="expression" dxfId="311" priority="291">
      <x:formula>A61&lt;&gt;""</x:formula>
    </x:cfRule>
  </x:conditionalFormatting>
  <x:conditionalFormatting sqref="D53:F62">
    <x:cfRule type="expression" dxfId="312" priority="292">
      <x:formula>OR(D$53&lt;$D$4,D$53&gt;$K$4,D$53&lt;$D$5,D$53&gt;$K$5)</x:formula>
    </x:cfRule>
  </x:conditionalFormatting>
  <x:conditionalFormatting sqref="D53:F53">
    <x:cfRule type="expression" dxfId="313" priority="293">
      <x:formula>D$53=TODAY()</x:formula>
    </x:cfRule>
  </x:conditionalFormatting>
  <x:conditionalFormatting sqref="D54:F54">
    <x:cfRule type="expression" dxfId="314" priority="294">
      <x:formula>D54&lt;&gt;""</x:formula>
    </x:cfRule>
  </x:conditionalFormatting>
  <x:conditionalFormatting sqref="D55:F55">
    <x:cfRule type="expression" dxfId="315" priority="295">
      <x:formula>D55&lt;&gt;""</x:formula>
    </x:cfRule>
  </x:conditionalFormatting>
  <x:conditionalFormatting sqref="D56:F56">
    <x:cfRule type="expression" dxfId="316" priority="296">
      <x:formula>D56&lt;&gt;""</x:formula>
    </x:cfRule>
  </x:conditionalFormatting>
  <x:conditionalFormatting sqref="D57:F57">
    <x:cfRule type="expression" dxfId="317" priority="297">
      <x:formula>D57&lt;&gt;""</x:formula>
    </x:cfRule>
  </x:conditionalFormatting>
  <x:conditionalFormatting sqref="D58:F58">
    <x:cfRule type="expression" dxfId="318" priority="298">
      <x:formula>D58&lt;&gt;""</x:formula>
    </x:cfRule>
  </x:conditionalFormatting>
  <x:conditionalFormatting sqref="D59:F59">
    <x:cfRule type="expression" dxfId="319" priority="299">
      <x:formula>D59&lt;&gt;""</x:formula>
    </x:cfRule>
  </x:conditionalFormatting>
  <x:conditionalFormatting sqref="D60:F60">
    <x:cfRule type="expression" dxfId="320" priority="300">
      <x:formula>D60&lt;&gt;""</x:formula>
    </x:cfRule>
  </x:conditionalFormatting>
  <x:conditionalFormatting sqref="D61:F61">
    <x:cfRule type="expression" dxfId="321" priority="301">
      <x:formula>D61&lt;&gt;""</x:formula>
    </x:cfRule>
  </x:conditionalFormatting>
  <x:conditionalFormatting sqref="G53:I62">
    <x:cfRule type="expression" dxfId="322" priority="302">
      <x:formula>OR(G$53&lt;$D$4,G$53&gt;$K$4,G$53&lt;$D$5,G$53&gt;$K$5)</x:formula>
    </x:cfRule>
  </x:conditionalFormatting>
  <x:conditionalFormatting sqref="G53:I53">
    <x:cfRule type="expression" dxfId="323" priority="303">
      <x:formula>G$53=TODAY()</x:formula>
    </x:cfRule>
  </x:conditionalFormatting>
  <x:conditionalFormatting sqref="G54:I54">
    <x:cfRule type="expression" dxfId="324" priority="304">
      <x:formula>G54&lt;&gt;""</x:formula>
    </x:cfRule>
  </x:conditionalFormatting>
  <x:conditionalFormatting sqref="G55:I55">
    <x:cfRule type="expression" dxfId="325" priority="305">
      <x:formula>G55&lt;&gt;""</x:formula>
    </x:cfRule>
  </x:conditionalFormatting>
  <x:conditionalFormatting sqref="G56:I56">
    <x:cfRule type="expression" dxfId="326" priority="306">
      <x:formula>G56&lt;&gt;""</x:formula>
    </x:cfRule>
  </x:conditionalFormatting>
  <x:conditionalFormatting sqref="G57:I57">
    <x:cfRule type="expression" dxfId="327" priority="307">
      <x:formula>G57&lt;&gt;""</x:formula>
    </x:cfRule>
  </x:conditionalFormatting>
  <x:conditionalFormatting sqref="G58:I58">
    <x:cfRule type="expression" dxfId="328" priority="308">
      <x:formula>G58&lt;&gt;""</x:formula>
    </x:cfRule>
  </x:conditionalFormatting>
  <x:conditionalFormatting sqref="G59:I59">
    <x:cfRule type="expression" dxfId="329" priority="309">
      <x:formula>G59&lt;&gt;""</x:formula>
    </x:cfRule>
  </x:conditionalFormatting>
  <x:conditionalFormatting sqref="G60:I60">
    <x:cfRule type="expression" dxfId="330" priority="310">
      <x:formula>G60&lt;&gt;""</x:formula>
    </x:cfRule>
  </x:conditionalFormatting>
  <x:conditionalFormatting sqref="G61:I61">
    <x:cfRule type="expression" dxfId="331" priority="311">
      <x:formula>G61&lt;&gt;""</x:formula>
    </x:cfRule>
  </x:conditionalFormatting>
  <x:conditionalFormatting sqref="J53:L62">
    <x:cfRule type="expression" dxfId="332" priority="312">
      <x:formula>OR(J$53&lt;$D$4,J$53&gt;$K$4,J$53&lt;$D$5,J$53&gt;$K$5)</x:formula>
    </x:cfRule>
  </x:conditionalFormatting>
  <x:conditionalFormatting sqref="J53:L53">
    <x:cfRule type="expression" dxfId="333" priority="313">
      <x:formula>J$53=TODAY()</x:formula>
    </x:cfRule>
  </x:conditionalFormatting>
  <x:conditionalFormatting sqref="J54:L54">
    <x:cfRule type="expression" dxfId="334" priority="314">
      <x:formula>J54&lt;&gt;""</x:formula>
    </x:cfRule>
  </x:conditionalFormatting>
  <x:conditionalFormatting sqref="J55:L55">
    <x:cfRule type="expression" dxfId="335" priority="315">
      <x:formula>J55&lt;&gt;""</x:formula>
    </x:cfRule>
  </x:conditionalFormatting>
  <x:conditionalFormatting sqref="J56:L56">
    <x:cfRule type="expression" dxfId="336" priority="316">
      <x:formula>J56&lt;&gt;""</x:formula>
    </x:cfRule>
  </x:conditionalFormatting>
  <x:conditionalFormatting sqref="J57:L57">
    <x:cfRule type="expression" dxfId="337" priority="317">
      <x:formula>J57&lt;&gt;""</x:formula>
    </x:cfRule>
  </x:conditionalFormatting>
  <x:conditionalFormatting sqref="J58:L58">
    <x:cfRule type="expression" dxfId="338" priority="318">
      <x:formula>J58&lt;&gt;""</x:formula>
    </x:cfRule>
  </x:conditionalFormatting>
  <x:conditionalFormatting sqref="J59:L59">
    <x:cfRule type="expression" dxfId="339" priority="319">
      <x:formula>J59&lt;&gt;""</x:formula>
    </x:cfRule>
  </x:conditionalFormatting>
  <x:conditionalFormatting sqref="J60:L60">
    <x:cfRule type="expression" dxfId="340" priority="320">
      <x:formula>J60&lt;&gt;""</x:formula>
    </x:cfRule>
  </x:conditionalFormatting>
  <x:conditionalFormatting sqref="J61:L61">
    <x:cfRule type="expression" dxfId="341" priority="321">
      <x:formula>J61&lt;&gt;""</x:formula>
    </x:cfRule>
  </x:conditionalFormatting>
  <x:conditionalFormatting sqref="M53:O62">
    <x:cfRule type="expression" dxfId="342" priority="322">
      <x:formula>OR(M$53&lt;$D$4,M$53&gt;$K$4,M$53&lt;$D$5,M$53&gt;$K$5)</x:formula>
    </x:cfRule>
  </x:conditionalFormatting>
  <x:conditionalFormatting sqref="M53:O53">
    <x:cfRule type="expression" dxfId="343" priority="323">
      <x:formula>M$53=TODAY()</x:formula>
    </x:cfRule>
  </x:conditionalFormatting>
  <x:conditionalFormatting sqref="M54:O54">
    <x:cfRule type="expression" dxfId="344" priority="324">
      <x:formula>M54&lt;&gt;""</x:formula>
    </x:cfRule>
  </x:conditionalFormatting>
  <x:conditionalFormatting sqref="M55:O55">
    <x:cfRule type="expression" dxfId="345" priority="325">
      <x:formula>M55&lt;&gt;""</x:formula>
    </x:cfRule>
  </x:conditionalFormatting>
  <x:conditionalFormatting sqref="M56:O56">
    <x:cfRule type="expression" dxfId="346" priority="326">
      <x:formula>M56&lt;&gt;""</x:formula>
    </x:cfRule>
  </x:conditionalFormatting>
  <x:conditionalFormatting sqref="M57:O57">
    <x:cfRule type="expression" dxfId="347" priority="327">
      <x:formula>M57&lt;&gt;""</x:formula>
    </x:cfRule>
  </x:conditionalFormatting>
  <x:conditionalFormatting sqref="M58:O58">
    <x:cfRule type="expression" dxfId="348" priority="328">
      <x:formula>M58&lt;&gt;""</x:formula>
    </x:cfRule>
  </x:conditionalFormatting>
  <x:conditionalFormatting sqref="M59:O59">
    <x:cfRule type="expression" dxfId="349" priority="329">
      <x:formula>M59&lt;&gt;""</x:formula>
    </x:cfRule>
  </x:conditionalFormatting>
  <x:conditionalFormatting sqref="M60:O60">
    <x:cfRule type="expression" dxfId="350" priority="330">
      <x:formula>M60&lt;&gt;""</x:formula>
    </x:cfRule>
  </x:conditionalFormatting>
  <x:conditionalFormatting sqref="M61:O61">
    <x:cfRule type="expression" dxfId="351" priority="331">
      <x:formula>M61&lt;&gt;""</x:formula>
    </x:cfRule>
  </x:conditionalFormatting>
  <x:conditionalFormatting sqref="P53:R62">
    <x:cfRule type="expression" dxfId="352" priority="332">
      <x:formula>OR(P$53&lt;$D$4,P$53&gt;$K$4,P$53&lt;$D$5,P$53&gt;$K$5)</x:formula>
    </x:cfRule>
  </x:conditionalFormatting>
  <x:conditionalFormatting sqref="P53:R53">
    <x:cfRule type="expression" dxfId="353" priority="333">
      <x:formula>P$53=TODAY()</x:formula>
    </x:cfRule>
  </x:conditionalFormatting>
  <x:conditionalFormatting sqref="P54:R54">
    <x:cfRule type="expression" dxfId="354" priority="334">
      <x:formula>P54&lt;&gt;""</x:formula>
    </x:cfRule>
  </x:conditionalFormatting>
  <x:conditionalFormatting sqref="P55:R55">
    <x:cfRule type="expression" dxfId="355" priority="335">
      <x:formula>P55&lt;&gt;""</x:formula>
    </x:cfRule>
  </x:conditionalFormatting>
  <x:conditionalFormatting sqref="P56:R56">
    <x:cfRule type="expression" dxfId="356" priority="336">
      <x:formula>P56&lt;&gt;""</x:formula>
    </x:cfRule>
  </x:conditionalFormatting>
  <x:conditionalFormatting sqref="P57:R57">
    <x:cfRule type="expression" dxfId="357" priority="337">
      <x:formula>P57&lt;&gt;""</x:formula>
    </x:cfRule>
  </x:conditionalFormatting>
  <x:conditionalFormatting sqref="P58:R58">
    <x:cfRule type="expression" dxfId="358" priority="338">
      <x:formula>P58&lt;&gt;""</x:formula>
    </x:cfRule>
  </x:conditionalFormatting>
  <x:conditionalFormatting sqref="P59:R59">
    <x:cfRule type="expression" dxfId="359" priority="339">
      <x:formula>P59&lt;&gt;""</x:formula>
    </x:cfRule>
  </x:conditionalFormatting>
  <x:conditionalFormatting sqref="P60:R60">
    <x:cfRule type="expression" dxfId="360" priority="340">
      <x:formula>P60&lt;&gt;""</x:formula>
    </x:cfRule>
  </x:conditionalFormatting>
  <x:conditionalFormatting sqref="P61:R61">
    <x:cfRule type="expression" dxfId="361" priority="341">
      <x:formula>P61&lt;&gt;""</x:formula>
    </x:cfRule>
  </x:conditionalFormatting>
  <x:conditionalFormatting sqref="S53:U62">
    <x:cfRule type="expression" dxfId="362" priority="342">
      <x:formula>OR(S$53&lt;$D$4,S$53&gt;$K$4,S$53&lt;$D$5,S$53&gt;$K$5)</x:formula>
    </x:cfRule>
  </x:conditionalFormatting>
  <x:conditionalFormatting sqref="S53:U53">
    <x:cfRule type="expression" dxfId="363" priority="343">
      <x:formula>S$53=TODAY()</x:formula>
    </x:cfRule>
  </x:conditionalFormatting>
  <x:conditionalFormatting sqref="S54:U54">
    <x:cfRule type="expression" dxfId="364" priority="344">
      <x:formula>S54&lt;&gt;""</x:formula>
    </x:cfRule>
  </x:conditionalFormatting>
  <x:conditionalFormatting sqref="S55:U55">
    <x:cfRule type="expression" dxfId="365" priority="345">
      <x:formula>S55&lt;&gt;""</x:formula>
    </x:cfRule>
  </x:conditionalFormatting>
  <x:conditionalFormatting sqref="S56:U56">
    <x:cfRule type="expression" dxfId="366" priority="346">
      <x:formula>S56&lt;&gt;""</x:formula>
    </x:cfRule>
  </x:conditionalFormatting>
  <x:conditionalFormatting sqref="S57:U57">
    <x:cfRule type="expression" dxfId="367" priority="347">
      <x:formula>S57&lt;&gt;""</x:formula>
    </x:cfRule>
  </x:conditionalFormatting>
  <x:conditionalFormatting sqref="S58:U58">
    <x:cfRule type="expression" dxfId="368" priority="348">
      <x:formula>S58&lt;&gt;""</x:formula>
    </x:cfRule>
  </x:conditionalFormatting>
  <x:conditionalFormatting sqref="S59:U59">
    <x:cfRule type="expression" dxfId="369" priority="349">
      <x:formula>S59&lt;&gt;""</x:formula>
    </x:cfRule>
  </x:conditionalFormatting>
  <x:conditionalFormatting sqref="S60:U60">
    <x:cfRule type="expression" dxfId="370" priority="350">
      <x:formula>S60&lt;&gt;""</x:formula>
    </x:cfRule>
  </x:conditionalFormatting>
  <x:conditionalFormatting sqref="S61:U61">
    <x:cfRule type="expression" dxfId="371" priority="351">
      <x:formula>S61&lt;&gt;""</x:formula>
    </x:cfRule>
  </x:conditionalFormatting>
  <x:conditionalFormatting sqref="A64:C73">
    <x:cfRule type="expression" dxfId="372" priority="352">
      <x:formula>OR(A$64&lt;$D$4,A$64&gt;$K$4,A$64&lt;$D$5,A$64&gt;$K$5)</x:formula>
    </x:cfRule>
  </x:conditionalFormatting>
  <x:conditionalFormatting sqref="A64:C64">
    <x:cfRule type="expression" dxfId="373" priority="353">
      <x:formula>A$64=TODAY()</x:formula>
    </x:cfRule>
  </x:conditionalFormatting>
  <x:conditionalFormatting sqref="A65:C65">
    <x:cfRule type="expression" dxfId="374" priority="354">
      <x:formula>A65&lt;&gt;""</x:formula>
    </x:cfRule>
  </x:conditionalFormatting>
  <x:conditionalFormatting sqref="A66:C66">
    <x:cfRule type="expression" dxfId="375" priority="355">
      <x:formula>A66&lt;&gt;""</x:formula>
    </x:cfRule>
  </x:conditionalFormatting>
  <x:conditionalFormatting sqref="A67:C67">
    <x:cfRule type="expression" dxfId="376" priority="356">
      <x:formula>A67&lt;&gt;""</x:formula>
    </x:cfRule>
  </x:conditionalFormatting>
  <x:conditionalFormatting sqref="A68:C68">
    <x:cfRule type="expression" dxfId="377" priority="357">
      <x:formula>A68&lt;&gt;""</x:formula>
    </x:cfRule>
  </x:conditionalFormatting>
  <x:conditionalFormatting sqref="A69:C69">
    <x:cfRule type="expression" dxfId="378" priority="358">
      <x:formula>A69&lt;&gt;""</x:formula>
    </x:cfRule>
  </x:conditionalFormatting>
  <x:conditionalFormatting sqref="A70:C70">
    <x:cfRule type="expression" dxfId="379" priority="359">
      <x:formula>A70&lt;&gt;""</x:formula>
    </x:cfRule>
  </x:conditionalFormatting>
  <x:conditionalFormatting sqref="A71:C71">
    <x:cfRule type="expression" dxfId="380" priority="360">
      <x:formula>A71&lt;&gt;""</x:formula>
    </x:cfRule>
  </x:conditionalFormatting>
  <x:conditionalFormatting sqref="A72:C72">
    <x:cfRule type="expression" dxfId="381" priority="361">
      <x:formula>A72&lt;&gt;""</x:formula>
    </x:cfRule>
  </x:conditionalFormatting>
  <x:conditionalFormatting sqref="D64:F73">
    <x:cfRule type="expression" dxfId="382" priority="362">
      <x:formula>OR(D$64&lt;$D$4,D$64&gt;$K$4,D$64&lt;$D$5,D$64&gt;$K$5)</x:formula>
    </x:cfRule>
  </x:conditionalFormatting>
  <x:conditionalFormatting sqref="D64:F64">
    <x:cfRule type="expression" dxfId="383" priority="363">
      <x:formula>D$64=TODAY()</x:formula>
    </x:cfRule>
  </x:conditionalFormatting>
  <x:conditionalFormatting sqref="D65:F65">
    <x:cfRule type="expression" dxfId="384" priority="364">
      <x:formula>D65&lt;&gt;""</x:formula>
    </x:cfRule>
  </x:conditionalFormatting>
  <x:conditionalFormatting sqref="D66:F66">
    <x:cfRule type="expression" dxfId="385" priority="365">
      <x:formula>D66&lt;&gt;""</x:formula>
    </x:cfRule>
  </x:conditionalFormatting>
  <x:conditionalFormatting sqref="D67:F67">
    <x:cfRule type="expression" dxfId="386" priority="366">
      <x:formula>D67&lt;&gt;""</x:formula>
    </x:cfRule>
  </x:conditionalFormatting>
  <x:conditionalFormatting sqref="D68:F68">
    <x:cfRule type="expression" dxfId="387" priority="367">
      <x:formula>D68&lt;&gt;""</x:formula>
    </x:cfRule>
  </x:conditionalFormatting>
  <x:conditionalFormatting sqref="D69:F69">
    <x:cfRule type="expression" dxfId="388" priority="368">
      <x:formula>D69&lt;&gt;""</x:formula>
    </x:cfRule>
  </x:conditionalFormatting>
  <x:conditionalFormatting sqref="D70:F70">
    <x:cfRule type="expression" dxfId="389" priority="369">
      <x:formula>D70&lt;&gt;""</x:formula>
    </x:cfRule>
  </x:conditionalFormatting>
  <x:conditionalFormatting sqref="D71:F71">
    <x:cfRule type="expression" dxfId="390" priority="370">
      <x:formula>D71&lt;&gt;""</x:formula>
    </x:cfRule>
  </x:conditionalFormatting>
  <x:conditionalFormatting sqref="D72:F72">
    <x:cfRule type="expression" dxfId="391" priority="371">
      <x:formula>D72&lt;&gt;""</x:formula>
    </x:cfRule>
  </x:conditionalFormatting>
  <x:conditionalFormatting sqref="G64:I73">
    <x:cfRule type="expression" dxfId="392" priority="372">
      <x:formula>OR(G$64&lt;$D$4,G$64&gt;$K$4,G$64&lt;$D$5,G$64&gt;$K$5)</x:formula>
    </x:cfRule>
  </x:conditionalFormatting>
  <x:conditionalFormatting sqref="G64:I64">
    <x:cfRule type="expression" dxfId="393" priority="373">
      <x:formula>G$64=TODAY()</x:formula>
    </x:cfRule>
  </x:conditionalFormatting>
  <x:conditionalFormatting sqref="G65:I65">
    <x:cfRule type="expression" dxfId="394" priority="374">
      <x:formula>G65&lt;&gt;""</x:formula>
    </x:cfRule>
  </x:conditionalFormatting>
  <x:conditionalFormatting sqref="G66:I66">
    <x:cfRule type="expression" dxfId="395" priority="375">
      <x:formula>G66&lt;&gt;""</x:formula>
    </x:cfRule>
  </x:conditionalFormatting>
  <x:conditionalFormatting sqref="G67:I67">
    <x:cfRule type="expression" dxfId="396" priority="376">
      <x:formula>G67&lt;&gt;""</x:formula>
    </x:cfRule>
  </x:conditionalFormatting>
  <x:conditionalFormatting sqref="G68:I68">
    <x:cfRule type="expression" dxfId="397" priority="377">
      <x:formula>G68&lt;&gt;""</x:formula>
    </x:cfRule>
  </x:conditionalFormatting>
  <x:conditionalFormatting sqref="G69:I69">
    <x:cfRule type="expression" dxfId="398" priority="378">
      <x:formula>G69&lt;&gt;""</x:formula>
    </x:cfRule>
  </x:conditionalFormatting>
  <x:conditionalFormatting sqref="G70:I70">
    <x:cfRule type="expression" dxfId="399" priority="379">
      <x:formula>G70&lt;&gt;""</x:formula>
    </x:cfRule>
  </x:conditionalFormatting>
  <x:conditionalFormatting sqref="G71:I71">
    <x:cfRule type="expression" dxfId="400" priority="380">
      <x:formula>G71&lt;&gt;""</x:formula>
    </x:cfRule>
  </x:conditionalFormatting>
  <x:conditionalFormatting sqref="G72:I72">
    <x:cfRule type="expression" dxfId="401" priority="381">
      <x:formula>G72&lt;&gt;""</x:formula>
    </x:cfRule>
  </x:conditionalFormatting>
  <x:conditionalFormatting sqref="J64:L73">
    <x:cfRule type="expression" dxfId="402" priority="382">
      <x:formula>OR(J$64&lt;$D$4,J$64&gt;$K$4,J$64&lt;$D$5,J$64&gt;$K$5)</x:formula>
    </x:cfRule>
  </x:conditionalFormatting>
  <x:conditionalFormatting sqref="J64:L64">
    <x:cfRule type="expression" dxfId="403" priority="383">
      <x:formula>J$64=TODAY()</x:formula>
    </x:cfRule>
  </x:conditionalFormatting>
  <x:conditionalFormatting sqref="J65:L65">
    <x:cfRule type="expression" dxfId="404" priority="384">
      <x:formula>J65&lt;&gt;""</x:formula>
    </x:cfRule>
  </x:conditionalFormatting>
  <x:conditionalFormatting sqref="J66:L66">
    <x:cfRule type="expression" dxfId="405" priority="385">
      <x:formula>J66&lt;&gt;""</x:formula>
    </x:cfRule>
  </x:conditionalFormatting>
  <x:conditionalFormatting sqref="J67:L67">
    <x:cfRule type="expression" dxfId="406" priority="386">
      <x:formula>J67&lt;&gt;""</x:formula>
    </x:cfRule>
  </x:conditionalFormatting>
  <x:conditionalFormatting sqref="J68:L68">
    <x:cfRule type="expression" dxfId="407" priority="387">
      <x:formula>J68&lt;&gt;""</x:formula>
    </x:cfRule>
  </x:conditionalFormatting>
  <x:conditionalFormatting sqref="J69:L69">
    <x:cfRule type="expression" dxfId="408" priority="388">
      <x:formula>J69&lt;&gt;""</x:formula>
    </x:cfRule>
  </x:conditionalFormatting>
  <x:conditionalFormatting sqref="J70:L70">
    <x:cfRule type="expression" dxfId="409" priority="389">
      <x:formula>J70&lt;&gt;""</x:formula>
    </x:cfRule>
  </x:conditionalFormatting>
  <x:conditionalFormatting sqref="J71:L71">
    <x:cfRule type="expression" dxfId="410" priority="390">
      <x:formula>J71&lt;&gt;""</x:formula>
    </x:cfRule>
  </x:conditionalFormatting>
  <x:conditionalFormatting sqref="J72:L72">
    <x:cfRule type="expression" dxfId="411" priority="391">
      <x:formula>J72&lt;&gt;""</x:formula>
    </x:cfRule>
  </x:conditionalFormatting>
  <x:conditionalFormatting sqref="M64:O73">
    <x:cfRule type="expression" dxfId="412" priority="392">
      <x:formula>OR(M$64&lt;$D$4,M$64&gt;$K$4,M$64&lt;$D$5,M$64&gt;$K$5)</x:formula>
    </x:cfRule>
  </x:conditionalFormatting>
  <x:conditionalFormatting sqref="M64:O64">
    <x:cfRule type="expression" dxfId="413" priority="393">
      <x:formula>M$64=TODAY()</x:formula>
    </x:cfRule>
  </x:conditionalFormatting>
  <x:conditionalFormatting sqref="M65:O65">
    <x:cfRule type="expression" dxfId="414" priority="394">
      <x:formula>M65&lt;&gt;""</x:formula>
    </x:cfRule>
  </x:conditionalFormatting>
  <x:conditionalFormatting sqref="M66:O66">
    <x:cfRule type="expression" dxfId="415" priority="395">
      <x:formula>M66&lt;&gt;""</x:formula>
    </x:cfRule>
  </x:conditionalFormatting>
  <x:conditionalFormatting sqref="M67:O67">
    <x:cfRule type="expression" dxfId="416" priority="396">
      <x:formula>M67&lt;&gt;""</x:formula>
    </x:cfRule>
  </x:conditionalFormatting>
  <x:conditionalFormatting sqref="M68:O68">
    <x:cfRule type="expression" dxfId="417" priority="397">
      <x:formula>M68&lt;&gt;""</x:formula>
    </x:cfRule>
  </x:conditionalFormatting>
  <x:conditionalFormatting sqref="M69:O69">
    <x:cfRule type="expression" dxfId="418" priority="398">
      <x:formula>M69&lt;&gt;""</x:formula>
    </x:cfRule>
  </x:conditionalFormatting>
  <x:conditionalFormatting sqref="M70:O70">
    <x:cfRule type="expression" dxfId="419" priority="399">
      <x:formula>M70&lt;&gt;""</x:formula>
    </x:cfRule>
  </x:conditionalFormatting>
  <x:conditionalFormatting sqref="M71:O71">
    <x:cfRule type="expression" dxfId="420" priority="400">
      <x:formula>M71&lt;&gt;""</x:formula>
    </x:cfRule>
  </x:conditionalFormatting>
  <x:conditionalFormatting sqref="M72:O72">
    <x:cfRule type="expression" dxfId="421" priority="401">
      <x:formula>M72&lt;&gt;""</x:formula>
    </x:cfRule>
  </x:conditionalFormatting>
  <x:conditionalFormatting sqref="P64:R73">
    <x:cfRule type="expression" dxfId="422" priority="402">
      <x:formula>OR(P$64&lt;$D$4,P$64&gt;$K$4,P$64&lt;$D$5,P$64&gt;$K$5)</x:formula>
    </x:cfRule>
  </x:conditionalFormatting>
  <x:conditionalFormatting sqref="P64:R64">
    <x:cfRule type="expression" dxfId="423" priority="403">
      <x:formula>P$64=TODAY()</x:formula>
    </x:cfRule>
  </x:conditionalFormatting>
  <x:conditionalFormatting sqref="P65:R65">
    <x:cfRule type="expression" dxfId="424" priority="404">
      <x:formula>P65&lt;&gt;""</x:formula>
    </x:cfRule>
  </x:conditionalFormatting>
  <x:conditionalFormatting sqref="P66:R66">
    <x:cfRule type="expression" dxfId="425" priority="405">
      <x:formula>P66&lt;&gt;""</x:formula>
    </x:cfRule>
  </x:conditionalFormatting>
  <x:conditionalFormatting sqref="P67:R67">
    <x:cfRule type="expression" dxfId="426" priority="406">
      <x:formula>P67&lt;&gt;""</x:formula>
    </x:cfRule>
  </x:conditionalFormatting>
  <x:conditionalFormatting sqref="P68:R68">
    <x:cfRule type="expression" dxfId="427" priority="407">
      <x:formula>P68&lt;&gt;""</x:formula>
    </x:cfRule>
  </x:conditionalFormatting>
  <x:conditionalFormatting sqref="P69:R69">
    <x:cfRule type="expression" dxfId="428" priority="408">
      <x:formula>P69&lt;&gt;""</x:formula>
    </x:cfRule>
  </x:conditionalFormatting>
  <x:conditionalFormatting sqref="P70:R70">
    <x:cfRule type="expression" dxfId="429" priority="409">
      <x:formula>P70&lt;&gt;""</x:formula>
    </x:cfRule>
  </x:conditionalFormatting>
  <x:conditionalFormatting sqref="P71:R71">
    <x:cfRule type="expression" dxfId="430" priority="410">
      <x:formula>P71&lt;&gt;""</x:formula>
    </x:cfRule>
  </x:conditionalFormatting>
  <x:conditionalFormatting sqref="P72:R72">
    <x:cfRule type="expression" dxfId="431" priority="411">
      <x:formula>P72&lt;&gt;""</x:formula>
    </x:cfRule>
  </x:conditionalFormatting>
  <x:conditionalFormatting sqref="S64:U73">
    <x:cfRule type="expression" dxfId="432" priority="412">
      <x:formula>OR(S$64&lt;$D$4,S$64&gt;$K$4,S$64&lt;$D$5,S$64&gt;$K$5)</x:formula>
    </x:cfRule>
  </x:conditionalFormatting>
  <x:conditionalFormatting sqref="S64:U64">
    <x:cfRule type="expression" dxfId="433" priority="413">
      <x:formula>S$64=TODAY()</x:formula>
    </x:cfRule>
  </x:conditionalFormatting>
  <x:conditionalFormatting sqref="S65:U65">
    <x:cfRule type="expression" dxfId="434" priority="414">
      <x:formula>S65&lt;&gt;""</x:formula>
    </x:cfRule>
  </x:conditionalFormatting>
  <x:conditionalFormatting sqref="S66:U66">
    <x:cfRule type="expression" dxfId="435" priority="415">
      <x:formula>S66&lt;&gt;""</x:formula>
    </x:cfRule>
  </x:conditionalFormatting>
  <x:conditionalFormatting sqref="S67:U67">
    <x:cfRule type="expression" dxfId="436" priority="416">
      <x:formula>S67&lt;&gt;""</x:formula>
    </x:cfRule>
  </x:conditionalFormatting>
  <x:conditionalFormatting sqref="S68:U68">
    <x:cfRule type="expression" dxfId="437" priority="417">
      <x:formula>S68&lt;&gt;""</x:formula>
    </x:cfRule>
  </x:conditionalFormatting>
  <x:conditionalFormatting sqref="S69:U69">
    <x:cfRule type="expression" dxfId="438" priority="418">
      <x:formula>S69&lt;&gt;""</x:formula>
    </x:cfRule>
  </x:conditionalFormatting>
  <x:conditionalFormatting sqref="S70:U70">
    <x:cfRule type="expression" dxfId="439" priority="419">
      <x:formula>S70&lt;&gt;""</x:formula>
    </x:cfRule>
  </x:conditionalFormatting>
  <x:conditionalFormatting sqref="S71:U71">
    <x:cfRule type="expression" dxfId="440" priority="420">
      <x:formula>S71&lt;&gt;""</x:formula>
    </x:cfRule>
  </x:conditionalFormatting>
  <x:conditionalFormatting sqref="S72:U72">
    <x:cfRule type="expression" dxfId="441" priority="421">
      <x:formula>S72&lt;&gt;""</x:formula>
    </x:cfRule>
  </x:conditionalFormatting>
  <x:dataValidations count="5">
    <x:dataValidation type="whole" operator="between" sqref="R5">
      <x:formula1>1</x:formula1>
      <x:formula2>399</x:formula2>
    </x:dataValidation>
    <x:dataValidation type="list" sqref="X7:X405">
      <x:formula1>'Campaigns &amp; Budget'!$A$7:$A$8</x:formula1>
    </x:dataValidation>
    <x:dataValidation type="list" sqref="AD7:AD405">
      <x:formula1>'People &amp; Vendors'!$A$7:$A$205</x:formula1>
    </x:dataValidation>
    <x:dataValidation type="list" sqref="AF7:AF405">
      <x:formula1>'People &amp; Vendors'!$E$7:$E$205</x:formula1>
    </x:dataValidation>
    <x:dataValidation type="list" sqref="AH7:AH405">
      <x:formula1>"Planned,Confirmed,In progress,Completed,Cancelled"</x:formula1>
    </x:dataValidation>
  </x:dataValidations>
  <x:hyperlinks>
    <x:hyperlink ref="A6" location="'Activation Schedule'!W6"/>
  </x:hyperlinks>
  <x:pageMargins left="0.7" right="0.7" top="0.75" bottom="0.75" header="0.3" footer="0.3"/>
  <x:tableParts count="1">
    <x:tablePart r:id="R1b12cac357544def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28" hidden="0" customWidth="1"/>
    <x:col min="5" max="5" width="26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2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28" hidden="0" customWidth="1"/>
    <x:col min="19" max="19" width="28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</x:row>
    <x:row r="2">
      <x:c r="A2" s="2" t="str">
        <x:v>Redemption Setup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</x:row>
    <x:row r="4">
      <x:c r="A4" s="1" t="str">
        <x:v>Opening stock + dated stock changes − redemptions = remaining. Stock movements start at N6.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</x:row>
    <x:row r="6" ht="38" customHeight="1">
      <x:c r="A6" s="9" t="str">
        <x:v>Tier ID</x:v>
      </x:c>
      <x:c r="B6" s="9" t="str">
        <x:v>Campaign ID</x:v>
      </x:c>
      <x:c r="C6" s="9" t="str">
        <x:v>Tier</x:v>
      </x:c>
      <x:c r="D6" s="9" t="str">
        <x:v>Qualification</x:v>
      </x:c>
      <x:c r="E6" s="9" t="str">
        <x:v>Reward</x:v>
      </x:c>
      <x:c r="F6" s="9" t="str">
        <x:v>Opening Stock</x:v>
      </x:c>
      <x:c r="G6" s="9" t="str">
        <x:v>Stock Changes</x:v>
      </x:c>
      <x:c r="H6" s="9" t="str">
        <x:v>Redeemed</x:v>
      </x:c>
      <x:c r="I6" s="9" t="str">
        <x:v>Remaining</x:v>
      </x:c>
      <x:c r="J6" s="9" t="str">
        <x:v>Low Stock At</x:v>
      </x:c>
      <x:c r="K6" s="9" t="str">
        <x:v>Stock Status</x:v>
      </x:c>
      <x:c r="L6" s="9" t="str">
        <x:v>Input Check</x:v>
      </x:c>
      <x:c r="M6" s="1"/>
      <x:c r="N6" s="9" t="str">
        <x:v>Movement ID</x:v>
      </x:c>
      <x:c r="O6" s="9" t="str">
        <x:v>Tier ID</x:v>
      </x:c>
      <x:c r="P6" s="9" t="str">
        <x:v>Date</x:v>
      </x:c>
      <x:c r="Q6" s="9" t="str">
        <x:v>Quantity Change</x:v>
      </x:c>
      <x:c r="R6" s="9" t="str">
        <x:v>Reason</x:v>
      </x:c>
      <x:c r="S6" s="9" t="str">
        <x:v>Input Check</x:v>
      </x:c>
    </x:row>
    <x:row r="7" ht="24" customHeight="1">
      <x:c r="A7" s="5" t="str">
        <x:v>R-001</x:v>
      </x:c>
      <x:c r="B7" s="5" t="str">
        <x:v>DEMO-001</x:v>
      </x:c>
      <x:c r="C7" s="5" t="str">
        <x:v>Tier 1</x:v>
      </x:c>
      <x:c r="D7" s="5" t="str">
        <x:v>Spend 100</x:v>
      </x:c>
      <x:c r="E7" s="5" t="str">
        <x:v>Canvas tote</x:v>
      </x:c>
      <x:c r="F7" s="5" t="n">
        <x:v>800</x:v>
      </x:c>
      <x:c r="G7" s="16" t="n">
        <x:f>IF(A7="","",SUMIFS('Redemption Setup'!$Q$7:$Q$305,'Redemption Setup'!$O$7:$O$305,A7))</x:f>
        <x:v>100</x:v>
      </x:c>
      <x:c r="H7" s="16" t="n">
        <x:f>IF(A7="","",SUMIFS('Daily Redemptions'!$R$7:$R$2205,'Daily Redemptions'!$Q$7:$Q$2205,A7,'Daily Redemptions'!$P$7:$P$2205,B7))</x:f>
        <x:v>450</x:v>
      </x:c>
      <x:c r="I7" s="16" t="n">
        <x:f>IF(A7="","",IF(ISBLANK(F7),"",F7+G7-H7))</x:f>
        <x:v>450</x:v>
      </x:c>
      <x:c r="J7" s="5" t="n">
        <x:v>100</x:v>
      </x:c>
      <x:c r="K7" s="16" t="str">
        <x:f>IF(A7="","",IF(NOT(ISNUMBER(I7)),"Missing stock",IF(I7&lt;0,"Negative stock",IF(I7=0,"Out of stock",IF(AND(NOT(ISBLANK(J7)),I7&lt;=J7),"Low stock","Available")))))</x:f>
        <x:v>Available</x:v>
      </x:c>
      <x:c r="L7" s="16" t="str">
        <x:f>IF(A7="","",IF(COUNTIFS('Redemption Setup'!$A$7:$A$105,A7)&gt;1,"Duplicate tier ID",IF(COUNTIFS('Campaigns &amp; Budget'!$A$7:$A$8,B7)&lt;&gt;1,"Unknown campaign",IF(ISBLANK(F7),"Missing opening stock",IF(F7&lt;0,"Negative opening stock","")))))</x:f>
      </x:c>
      <x:c r="M7" s="1"/>
      <x:c r="N7" s="5" t="str">
        <x:v>S-001</x:v>
      </x:c>
      <x:c r="O7" s="5" t="str">
        <x:v>R-001</x:v>
      </x:c>
      <x:c r="P7" s="10" t="n">
        <x:v>46323</x:v>
      </x:c>
      <x:c r="Q7" s="5" t="n">
        <x:v>100</x:v>
      </x:c>
      <x:c r="R7" s="5" t="str">
        <x:v>Replenishment</x:v>
      </x:c>
      <x:c r="S7" s="16" t="str">
        <x:f>IF(N7="","",IF(COUNTIFS('Redemption Setup'!$N$7:$N$305,N7)&gt;1,"Duplicate movement ID",IF(COUNTIFS('Redemption Setup'!$A$7:$A$105,O7)&lt;&gt;1,"Unknown tier",IF(OR(ISBLANK(P7),ISBLANK(Q7),R7=""),"Missing date / quantity / reason",""))))</x:f>
      </x:c>
    </x:row>
    <x:row r="8" ht="24" customHeight="1">
      <x:c r="A8" s="5" t="str">
        <x:v>R-002</x:v>
      </x:c>
      <x:c r="B8" s="5" t="str">
        <x:v>DEMO-001</x:v>
      </x:c>
      <x:c r="C8" s="5" t="str">
        <x:v>Tier 2</x:v>
      </x:c>
      <x:c r="D8" s="5" t="str">
        <x:v>Spend 250</x:v>
      </x:c>
      <x:c r="E8" s="5" t="str">
        <x:v>Travel mug</x:v>
      </x:c>
      <x:c r="F8" s="5" t="n">
        <x:v>400</x:v>
      </x:c>
      <x:c r="G8" s="16" t="n">
        <x:f>IF(A8="","",SUMIFS('Redemption Setup'!$Q$7:$Q$305,'Redemption Setup'!$O$7:$O$305,A8))</x:f>
        <x:v>0</x:v>
      </x:c>
      <x:c r="H8" s="16" t="n">
        <x:f>IF(A8="","",SUMIFS('Daily Redemptions'!$R$7:$R$2205,'Daily Redemptions'!$Q$7:$Q$2205,A8,'Daily Redemptions'!$P$7:$P$2205,B8))</x:f>
        <x:v>225</x:v>
      </x:c>
      <x:c r="I8" s="16" t="n">
        <x:f>IF(A8="","",IF(ISBLANK(F8),"",F8+G8-H8))</x:f>
        <x:v>175</x:v>
      </x:c>
      <x:c r="J8" s="5" t="n">
        <x:v>80</x:v>
      </x:c>
      <x:c r="K8" s="16" t="str">
        <x:f>IF(A8="","",IF(NOT(ISNUMBER(I8)),"Missing stock",IF(I8&lt;0,"Negative stock",IF(I8=0,"Out of stock",IF(AND(NOT(ISBLANK(J8)),I8&lt;=J8),"Low stock","Available")))))</x:f>
        <x:v>Available</x:v>
      </x:c>
      <x:c r="L8" s="16" t="str">
        <x:f>IF(A8="","",IF(COUNTIFS('Redemption Setup'!$A$7:$A$105,A8)&gt;1,"Duplicate tier ID",IF(COUNTIFS('Campaigns &amp; Budget'!$A$7:$A$8,B8)&lt;&gt;1,"Unknown campaign",IF(ISBLANK(F8),"Missing opening stock",IF(F8&lt;0,"Negative opening stock","")))))</x:f>
      </x:c>
      <x:c r="M8" s="1"/>
      <x:c r="N8" s="5"/>
      <x:c r="O8" s="5"/>
      <x:c r="P8" s="10"/>
      <x:c r="Q8" s="5"/>
      <x:c r="R8" s="5"/>
      <x:c r="S8" s="16" t="str">
        <x:f>IF(N8="","",IF(COUNTIFS('Redemption Setup'!$N$7:$N$305,N8)&gt;1,"Duplicate movement ID",IF(COUNTIFS('Redemption Setup'!$A$7:$A$105,O8)&lt;&gt;1,"Unknown tier",IF(OR(ISBLANK(P8),ISBLANK(Q8),R8=""),"Missing date / quantity / reason",""))))</x:f>
      </x:c>
    </x:row>
    <x:row r="9" ht="24" customHeight="1">
      <x:c r="A9" s="5" t="str">
        <x:v>R-003</x:v>
      </x:c>
      <x:c r="B9" s="5" t="str">
        <x:v>DEMO-001</x:v>
      </x:c>
      <x:c r="C9" s="5" t="str">
        <x:v>Tier 3</x:v>
      </x:c>
      <x:c r="D9" s="5" t="str">
        <x:v>Spend 500</x:v>
      </x:c>
      <x:c r="E9" s="5" t="str">
        <x:v>Gift hamper</x:v>
      </x:c>
      <x:c r="F9" s="5" t="n">
        <x:v>150</x:v>
      </x:c>
      <x:c r="G9" s="16" t="n">
        <x:f>IF(A9="","",SUMIFS('Redemption Setup'!$Q$7:$Q$305,'Redemption Setup'!$O$7:$O$305,A9))</x:f>
        <x:v>0</x:v>
      </x:c>
      <x:c r="H9" s="16" t="n">
        <x:f>IF(A9="","",SUMIFS('Daily Redemptions'!$R$7:$R$2205,'Daily Redemptions'!$Q$7:$Q$2205,A9,'Daily Redemptions'!$P$7:$P$2205,B9))</x:f>
        <x:v>79</x:v>
      </x:c>
      <x:c r="I9" s="16" t="n">
        <x:f>IF(A9="","",IF(ISBLANK(F9),"",F9+G9-H9))</x:f>
        <x:v>71</x:v>
      </x:c>
      <x:c r="J9" s="5" t="n">
        <x:v>30</x:v>
      </x:c>
      <x:c r="K9" s="16" t="str">
        <x:f>IF(A9="","",IF(NOT(ISNUMBER(I9)),"Missing stock",IF(I9&lt;0,"Negative stock",IF(I9=0,"Out of stock",IF(AND(NOT(ISBLANK(J9)),I9&lt;=J9),"Low stock","Available")))))</x:f>
        <x:v>Available</x:v>
      </x:c>
      <x:c r="L9" s="16" t="str">
        <x:f>IF(A9="","",IF(COUNTIFS('Redemption Setup'!$A$7:$A$105,A9)&gt;1,"Duplicate tier ID",IF(COUNTIFS('Campaigns &amp; Budget'!$A$7:$A$8,B9)&lt;&gt;1,"Unknown campaign",IF(ISBLANK(F9),"Missing opening stock",IF(F9&lt;0,"Negative opening stock","")))))</x:f>
      </x:c>
      <x:c r="M9" s="1"/>
      <x:c r="N9" s="5"/>
      <x:c r="O9" s="5"/>
      <x:c r="P9" s="10"/>
      <x:c r="Q9" s="5"/>
      <x:c r="R9" s="5"/>
      <x:c r="S9" s="16" t="str">
        <x:f>IF(N9="","",IF(COUNTIFS('Redemption Setup'!$N$7:$N$305,N9)&gt;1,"Duplicate movement ID",IF(COUNTIFS('Redemption Setup'!$A$7:$A$105,O9)&lt;&gt;1,"Unknown tier",IF(OR(ISBLANK(P9),ISBLANK(Q9),R9=""),"Missing date / quantity / reason",""))))</x:f>
      </x:c>
    </x:row>
    <x:row r="10" ht="24" customHeight="1">
      <x:c r="A10" s="5"/>
      <x:c r="B10" s="5"/>
      <x:c r="C10" s="5"/>
      <x:c r="D10" s="5"/>
      <x:c r="E10" s="5"/>
      <x:c r="F10" s="5"/>
      <x:c r="G10" s="16" t="str">
        <x:f>IF(A10="","",SUMIFS('Redemption Setup'!$Q$7:$Q$305,'Redemption Setup'!$O$7:$O$305,A10))</x:f>
      </x:c>
      <x:c r="H10" s="16" t="str">
        <x:f>IF(A10="","",SUMIFS('Daily Redemptions'!$R$7:$R$2205,'Daily Redemptions'!$Q$7:$Q$2205,A10,'Daily Redemptions'!$P$7:$P$2205,B10))</x:f>
      </x:c>
      <x:c r="I10" s="16" t="str">
        <x:f>IF(A10="","",IF(ISBLANK(F10),"",F10+G10-H10))</x:f>
      </x:c>
      <x:c r="J10" s="5"/>
      <x:c r="K10" s="16" t="str">
        <x:f>IF(A10="","",IF(NOT(ISNUMBER(I10)),"Missing stock",IF(I10&lt;0,"Negative stock",IF(I10=0,"Out of stock",IF(AND(NOT(ISBLANK(J10)),I10&lt;=J10),"Low stock","Available")))))</x:f>
      </x:c>
      <x:c r="L10" s="16" t="str">
        <x:f>IF(A10="","",IF(COUNTIFS('Redemption Setup'!$A$7:$A$105,A10)&gt;1,"Duplicate tier ID",IF(COUNTIFS('Campaigns &amp; Budget'!$A$7:$A$8,B10)&lt;&gt;1,"Unknown campaign",IF(ISBLANK(F10),"Missing opening stock",IF(F10&lt;0,"Negative opening stock","")))))</x:f>
      </x:c>
      <x:c r="M10" s="1"/>
      <x:c r="N10" s="5"/>
      <x:c r="O10" s="5"/>
      <x:c r="P10" s="10"/>
      <x:c r="Q10" s="5"/>
      <x:c r="R10" s="5"/>
      <x:c r="S10" s="16" t="str">
        <x:f>IF(N10="","",IF(COUNTIFS('Redemption Setup'!$N$7:$N$305,N10)&gt;1,"Duplicate movement ID",IF(COUNTIFS('Redemption Setup'!$A$7:$A$105,O10)&lt;&gt;1,"Unknown tier",IF(OR(ISBLANK(P10),ISBLANK(Q10),R10=""),"Missing date / quantity / reason",""))))</x:f>
      </x:c>
    </x:row>
    <x:row r="11" ht="24" customHeight="1">
      <x:c r="A11" s="5"/>
      <x:c r="B11" s="5"/>
      <x:c r="C11" s="5"/>
      <x:c r="D11" s="5"/>
      <x:c r="E11" s="5"/>
      <x:c r="F11" s="5"/>
      <x:c r="G11" s="16" t="str">
        <x:f>IF(A11="","",SUMIFS('Redemption Setup'!$Q$7:$Q$305,'Redemption Setup'!$O$7:$O$305,A11))</x:f>
      </x:c>
      <x:c r="H11" s="16" t="str">
        <x:f>IF(A11="","",SUMIFS('Daily Redemptions'!$R$7:$R$2205,'Daily Redemptions'!$Q$7:$Q$2205,A11,'Daily Redemptions'!$P$7:$P$2205,B11))</x:f>
      </x:c>
      <x:c r="I11" s="16" t="str">
        <x:f>IF(A11="","",IF(ISBLANK(F11),"",F11+G11-H11))</x:f>
      </x:c>
      <x:c r="J11" s="5"/>
      <x:c r="K11" s="16" t="str">
        <x:f>IF(A11="","",IF(NOT(ISNUMBER(I11)),"Missing stock",IF(I11&lt;0,"Negative stock",IF(I11=0,"Out of stock",IF(AND(NOT(ISBLANK(J11)),I11&lt;=J11),"Low stock","Available")))))</x:f>
      </x:c>
      <x:c r="L11" s="16" t="str">
        <x:f>IF(A11="","",IF(COUNTIFS('Redemption Setup'!$A$7:$A$105,A11)&gt;1,"Duplicate tier ID",IF(COUNTIFS('Campaigns &amp; Budget'!$A$7:$A$8,B11)&lt;&gt;1,"Unknown campaign",IF(ISBLANK(F11),"Missing opening stock",IF(F11&lt;0,"Negative opening stock","")))))</x:f>
      </x:c>
      <x:c r="M11" s="1"/>
      <x:c r="N11" s="5"/>
      <x:c r="O11" s="5"/>
      <x:c r="P11" s="10"/>
      <x:c r="Q11" s="5"/>
      <x:c r="R11" s="5"/>
      <x:c r="S11" s="16" t="str">
        <x:f>IF(N11="","",IF(COUNTIFS('Redemption Setup'!$N$7:$N$305,N11)&gt;1,"Duplicate movement ID",IF(COUNTIFS('Redemption Setup'!$A$7:$A$105,O11)&lt;&gt;1,"Unknown tier",IF(OR(ISBLANK(P11),ISBLANK(Q11),R11=""),"Missing date / quantity / reason",""))))</x:f>
      </x:c>
    </x:row>
    <x:row r="12" ht="24" customHeight="1">
      <x:c r="A12" s="5"/>
      <x:c r="B12" s="5"/>
      <x:c r="C12" s="5"/>
      <x:c r="D12" s="5"/>
      <x:c r="E12" s="5"/>
      <x:c r="F12" s="5"/>
      <x:c r="G12" s="16" t="str">
        <x:f>IF(A12="","",SUMIFS('Redemption Setup'!$Q$7:$Q$305,'Redemption Setup'!$O$7:$O$305,A12))</x:f>
      </x:c>
      <x:c r="H12" s="16" t="str">
        <x:f>IF(A12="","",SUMIFS('Daily Redemptions'!$R$7:$R$2205,'Daily Redemptions'!$Q$7:$Q$2205,A12,'Daily Redemptions'!$P$7:$P$2205,B12))</x:f>
      </x:c>
      <x:c r="I12" s="16" t="str">
        <x:f>IF(A12="","",IF(ISBLANK(F12),"",F12+G12-H12))</x:f>
      </x:c>
      <x:c r="J12" s="5"/>
      <x:c r="K12" s="16" t="str">
        <x:f>IF(A12="","",IF(NOT(ISNUMBER(I12)),"Missing stock",IF(I12&lt;0,"Negative stock",IF(I12=0,"Out of stock",IF(AND(NOT(ISBLANK(J12)),I12&lt;=J12),"Low stock","Available")))))</x:f>
      </x:c>
      <x:c r="L12" s="16" t="str">
        <x:f>IF(A12="","",IF(COUNTIFS('Redemption Setup'!$A$7:$A$105,A12)&gt;1,"Duplicate tier ID",IF(COUNTIFS('Campaigns &amp; Budget'!$A$7:$A$8,B12)&lt;&gt;1,"Unknown campaign",IF(ISBLANK(F12),"Missing opening stock",IF(F12&lt;0,"Negative opening stock","")))))</x:f>
      </x:c>
      <x:c r="M12" s="1"/>
      <x:c r="N12" s="5"/>
      <x:c r="O12" s="5"/>
      <x:c r="P12" s="10"/>
      <x:c r="Q12" s="5"/>
      <x:c r="R12" s="5"/>
      <x:c r="S12" s="16" t="str">
        <x:f>IF(N12="","",IF(COUNTIFS('Redemption Setup'!$N$7:$N$305,N12)&gt;1,"Duplicate movement ID",IF(COUNTIFS('Redemption Setup'!$A$7:$A$105,O12)&lt;&gt;1,"Unknown tier",IF(OR(ISBLANK(P12),ISBLANK(Q12),R12=""),"Missing date / quantity / reason",""))))</x:f>
      </x:c>
    </x:row>
    <x:row r="13" ht="24" customHeight="1">
      <x:c r="A13" s="5"/>
      <x:c r="B13" s="5"/>
      <x:c r="C13" s="5"/>
      <x:c r="D13" s="5"/>
      <x:c r="E13" s="5"/>
      <x:c r="F13" s="5"/>
      <x:c r="G13" s="16" t="str">
        <x:f>IF(A13="","",SUMIFS('Redemption Setup'!$Q$7:$Q$305,'Redemption Setup'!$O$7:$O$305,A13))</x:f>
      </x:c>
      <x:c r="H13" s="16" t="str">
        <x:f>IF(A13="","",SUMIFS('Daily Redemptions'!$R$7:$R$2205,'Daily Redemptions'!$Q$7:$Q$2205,A13,'Daily Redemptions'!$P$7:$P$2205,B13))</x:f>
      </x:c>
      <x:c r="I13" s="16" t="str">
        <x:f>IF(A13="","",IF(ISBLANK(F13),"",F13+G13-H13))</x:f>
      </x:c>
      <x:c r="J13" s="5"/>
      <x:c r="K13" s="16" t="str">
        <x:f>IF(A13="","",IF(NOT(ISNUMBER(I13)),"Missing stock",IF(I13&lt;0,"Negative stock",IF(I13=0,"Out of stock",IF(AND(NOT(ISBLANK(J13)),I13&lt;=J13),"Low stock","Available")))))</x:f>
      </x:c>
      <x:c r="L13" s="16" t="str">
        <x:f>IF(A13="","",IF(COUNTIFS('Redemption Setup'!$A$7:$A$105,A13)&gt;1,"Duplicate tier ID",IF(COUNTIFS('Campaigns &amp; Budget'!$A$7:$A$8,B13)&lt;&gt;1,"Unknown campaign",IF(ISBLANK(F13),"Missing opening stock",IF(F13&lt;0,"Negative opening stock","")))))</x:f>
      </x:c>
      <x:c r="M13" s="1"/>
      <x:c r="N13" s="5"/>
      <x:c r="O13" s="5"/>
      <x:c r="P13" s="10"/>
      <x:c r="Q13" s="5"/>
      <x:c r="R13" s="5"/>
      <x:c r="S13" s="16" t="str">
        <x:f>IF(N13="","",IF(COUNTIFS('Redemption Setup'!$N$7:$N$305,N13)&gt;1,"Duplicate movement ID",IF(COUNTIFS('Redemption Setup'!$A$7:$A$105,O13)&lt;&gt;1,"Unknown tier",IF(OR(ISBLANK(P13),ISBLANK(Q13),R13=""),"Missing date / quantity / reason",""))))</x:f>
      </x:c>
    </x:row>
    <x:row r="14" ht="24" customHeight="1">
      <x:c r="A14" s="5"/>
      <x:c r="B14" s="5"/>
      <x:c r="C14" s="5"/>
      <x:c r="D14" s="5"/>
      <x:c r="E14" s="5"/>
      <x:c r="F14" s="5"/>
      <x:c r="G14" s="16" t="str">
        <x:f>IF(A14="","",SUMIFS('Redemption Setup'!$Q$7:$Q$305,'Redemption Setup'!$O$7:$O$305,A14))</x:f>
      </x:c>
      <x:c r="H14" s="16" t="str">
        <x:f>IF(A14="","",SUMIFS('Daily Redemptions'!$R$7:$R$2205,'Daily Redemptions'!$Q$7:$Q$2205,A14,'Daily Redemptions'!$P$7:$P$2205,B14))</x:f>
      </x:c>
      <x:c r="I14" s="16" t="str">
        <x:f>IF(A14="","",IF(ISBLANK(F14),"",F14+G14-H14))</x:f>
      </x:c>
      <x:c r="J14" s="5"/>
      <x:c r="K14" s="16" t="str">
        <x:f>IF(A14="","",IF(NOT(ISNUMBER(I14)),"Missing stock",IF(I14&lt;0,"Negative stock",IF(I14=0,"Out of stock",IF(AND(NOT(ISBLANK(J14)),I14&lt;=J14),"Low stock","Available")))))</x:f>
      </x:c>
      <x:c r="L14" s="16" t="str">
        <x:f>IF(A14="","",IF(COUNTIFS('Redemption Setup'!$A$7:$A$105,A14)&gt;1,"Duplicate tier ID",IF(COUNTIFS('Campaigns &amp; Budget'!$A$7:$A$8,B14)&lt;&gt;1,"Unknown campaign",IF(ISBLANK(F14),"Missing opening stock",IF(F14&lt;0,"Negative opening stock","")))))</x:f>
      </x:c>
      <x:c r="M14" s="1"/>
      <x:c r="N14" s="5"/>
      <x:c r="O14" s="5"/>
      <x:c r="P14" s="10"/>
      <x:c r="Q14" s="5"/>
      <x:c r="R14" s="5"/>
      <x:c r="S14" s="16" t="str">
        <x:f>IF(N14="","",IF(COUNTIFS('Redemption Setup'!$N$7:$N$305,N14)&gt;1,"Duplicate movement ID",IF(COUNTIFS('Redemption Setup'!$A$7:$A$105,O14)&lt;&gt;1,"Unknown tier",IF(OR(ISBLANK(P14),ISBLANK(Q14),R14=""),"Missing date / quantity / reason",""))))</x:f>
      </x:c>
    </x:row>
    <x:row r="15" ht="24" customHeight="1">
      <x:c r="A15" s="5"/>
      <x:c r="B15" s="5"/>
      <x:c r="C15" s="5"/>
      <x:c r="D15" s="5"/>
      <x:c r="E15" s="5"/>
      <x:c r="F15" s="5"/>
      <x:c r="G15" s="16" t="str">
        <x:f>IF(A15="","",SUMIFS('Redemption Setup'!$Q$7:$Q$305,'Redemption Setup'!$O$7:$O$305,A15))</x:f>
      </x:c>
      <x:c r="H15" s="16" t="str">
        <x:f>IF(A15="","",SUMIFS('Daily Redemptions'!$R$7:$R$2205,'Daily Redemptions'!$Q$7:$Q$2205,A15,'Daily Redemptions'!$P$7:$P$2205,B15))</x:f>
      </x:c>
      <x:c r="I15" s="16" t="str">
        <x:f>IF(A15="","",IF(ISBLANK(F15),"",F15+G15-H15))</x:f>
      </x:c>
      <x:c r="J15" s="5"/>
      <x:c r="K15" s="16" t="str">
        <x:f>IF(A15="","",IF(NOT(ISNUMBER(I15)),"Missing stock",IF(I15&lt;0,"Negative stock",IF(I15=0,"Out of stock",IF(AND(NOT(ISBLANK(J15)),I15&lt;=J15),"Low stock","Available")))))</x:f>
      </x:c>
      <x:c r="L15" s="16" t="str">
        <x:f>IF(A15="","",IF(COUNTIFS('Redemption Setup'!$A$7:$A$105,A15)&gt;1,"Duplicate tier ID",IF(COUNTIFS('Campaigns &amp; Budget'!$A$7:$A$8,B15)&lt;&gt;1,"Unknown campaign",IF(ISBLANK(F15),"Missing opening stock",IF(F15&lt;0,"Negative opening stock","")))))</x:f>
      </x:c>
      <x:c r="M15" s="1"/>
      <x:c r="N15" s="5"/>
      <x:c r="O15" s="5"/>
      <x:c r="P15" s="10"/>
      <x:c r="Q15" s="5"/>
      <x:c r="R15" s="5"/>
      <x:c r="S15" s="16" t="str">
        <x:f>IF(N15="","",IF(COUNTIFS('Redemption Setup'!$N$7:$N$305,N15)&gt;1,"Duplicate movement ID",IF(COUNTIFS('Redemption Setup'!$A$7:$A$105,O15)&lt;&gt;1,"Unknown tier",IF(OR(ISBLANK(P15),ISBLANK(Q15),R15=""),"Missing date / quantity / reason",""))))</x:f>
      </x:c>
    </x:row>
    <x:row r="16" ht="24" customHeight="1">
      <x:c r="A16" s="5"/>
      <x:c r="B16" s="5"/>
      <x:c r="C16" s="5"/>
      <x:c r="D16" s="5"/>
      <x:c r="E16" s="5"/>
      <x:c r="F16" s="5"/>
      <x:c r="G16" s="16" t="str">
        <x:f>IF(A16="","",SUMIFS('Redemption Setup'!$Q$7:$Q$305,'Redemption Setup'!$O$7:$O$305,A16))</x:f>
      </x:c>
      <x:c r="H16" s="16" t="str">
        <x:f>IF(A16="","",SUMIFS('Daily Redemptions'!$R$7:$R$2205,'Daily Redemptions'!$Q$7:$Q$2205,A16,'Daily Redemptions'!$P$7:$P$2205,B16))</x:f>
      </x:c>
      <x:c r="I16" s="16" t="str">
        <x:f>IF(A16="","",IF(ISBLANK(F16),"",F16+G16-H16))</x:f>
      </x:c>
      <x:c r="J16" s="5"/>
      <x:c r="K16" s="16" t="str">
        <x:f>IF(A16="","",IF(NOT(ISNUMBER(I16)),"Missing stock",IF(I16&lt;0,"Negative stock",IF(I16=0,"Out of stock",IF(AND(NOT(ISBLANK(J16)),I16&lt;=J16),"Low stock","Available")))))</x:f>
      </x:c>
      <x:c r="L16" s="16" t="str">
        <x:f>IF(A16="","",IF(COUNTIFS('Redemption Setup'!$A$7:$A$105,A16)&gt;1,"Duplicate tier ID",IF(COUNTIFS('Campaigns &amp; Budget'!$A$7:$A$8,B16)&lt;&gt;1,"Unknown campaign",IF(ISBLANK(F16),"Missing opening stock",IF(F16&lt;0,"Negative opening stock","")))))</x:f>
      </x:c>
      <x:c r="M16" s="1"/>
      <x:c r="N16" s="5"/>
      <x:c r="O16" s="5"/>
      <x:c r="P16" s="10"/>
      <x:c r="Q16" s="5"/>
      <x:c r="R16" s="5"/>
      <x:c r="S16" s="16" t="str">
        <x:f>IF(N16="","",IF(COUNTIFS('Redemption Setup'!$N$7:$N$305,N16)&gt;1,"Duplicate movement ID",IF(COUNTIFS('Redemption Setup'!$A$7:$A$105,O16)&lt;&gt;1,"Unknown tier",IF(OR(ISBLANK(P16),ISBLANK(Q16),R16=""),"Missing date / quantity / reason",""))))</x:f>
      </x:c>
    </x:row>
    <x:row r="17" ht="24" customHeight="1">
      <x:c r="A17" s="5"/>
      <x:c r="B17" s="5"/>
      <x:c r="C17" s="5"/>
      <x:c r="D17" s="5"/>
      <x:c r="E17" s="5"/>
      <x:c r="F17" s="5"/>
      <x:c r="G17" s="16" t="str">
        <x:f>IF(A17="","",SUMIFS('Redemption Setup'!$Q$7:$Q$305,'Redemption Setup'!$O$7:$O$305,A17))</x:f>
      </x:c>
      <x:c r="H17" s="16" t="str">
        <x:f>IF(A17="","",SUMIFS('Daily Redemptions'!$R$7:$R$2205,'Daily Redemptions'!$Q$7:$Q$2205,A17,'Daily Redemptions'!$P$7:$P$2205,B17))</x:f>
      </x:c>
      <x:c r="I17" s="16" t="str">
        <x:f>IF(A17="","",IF(ISBLANK(F17),"",F17+G17-H17))</x:f>
      </x:c>
      <x:c r="J17" s="5"/>
      <x:c r="K17" s="16" t="str">
        <x:f>IF(A17="","",IF(NOT(ISNUMBER(I17)),"Missing stock",IF(I17&lt;0,"Negative stock",IF(I17=0,"Out of stock",IF(AND(NOT(ISBLANK(J17)),I17&lt;=J17),"Low stock","Available")))))</x:f>
      </x:c>
      <x:c r="L17" s="16" t="str">
        <x:f>IF(A17="","",IF(COUNTIFS('Redemption Setup'!$A$7:$A$105,A17)&gt;1,"Duplicate tier ID",IF(COUNTIFS('Campaigns &amp; Budget'!$A$7:$A$8,B17)&lt;&gt;1,"Unknown campaign",IF(ISBLANK(F17),"Missing opening stock",IF(F17&lt;0,"Negative opening stock","")))))</x:f>
      </x:c>
      <x:c r="M17" s="1"/>
      <x:c r="N17" s="5"/>
      <x:c r="O17" s="5"/>
      <x:c r="P17" s="10"/>
      <x:c r="Q17" s="5"/>
      <x:c r="R17" s="5"/>
      <x:c r="S17" s="16" t="str">
        <x:f>IF(N17="","",IF(COUNTIFS('Redemption Setup'!$N$7:$N$305,N17)&gt;1,"Duplicate movement ID",IF(COUNTIFS('Redemption Setup'!$A$7:$A$105,O17)&lt;&gt;1,"Unknown tier",IF(OR(ISBLANK(P17),ISBLANK(Q17),R17=""),"Missing date / quantity / reason",""))))</x:f>
      </x:c>
    </x:row>
    <x:row r="18" ht="24" customHeight="1">
      <x:c r="A18" s="5"/>
      <x:c r="B18" s="5"/>
      <x:c r="C18" s="5"/>
      <x:c r="D18" s="5"/>
      <x:c r="E18" s="5"/>
      <x:c r="F18" s="5"/>
      <x:c r="G18" s="16" t="str">
        <x:f>IF(A18="","",SUMIFS('Redemption Setup'!$Q$7:$Q$305,'Redemption Setup'!$O$7:$O$305,A18))</x:f>
      </x:c>
      <x:c r="H18" s="16" t="str">
        <x:f>IF(A18="","",SUMIFS('Daily Redemptions'!$R$7:$R$2205,'Daily Redemptions'!$Q$7:$Q$2205,A18,'Daily Redemptions'!$P$7:$P$2205,B18))</x:f>
      </x:c>
      <x:c r="I18" s="16" t="str">
        <x:f>IF(A18="","",IF(ISBLANK(F18),"",F18+G18-H18))</x:f>
      </x:c>
      <x:c r="J18" s="5"/>
      <x:c r="K18" s="16" t="str">
        <x:f>IF(A18="","",IF(NOT(ISNUMBER(I18)),"Missing stock",IF(I18&lt;0,"Negative stock",IF(I18=0,"Out of stock",IF(AND(NOT(ISBLANK(J18)),I18&lt;=J18),"Low stock","Available")))))</x:f>
      </x:c>
      <x:c r="L18" s="16" t="str">
        <x:f>IF(A18="","",IF(COUNTIFS('Redemption Setup'!$A$7:$A$105,A18)&gt;1,"Duplicate tier ID",IF(COUNTIFS('Campaigns &amp; Budget'!$A$7:$A$8,B18)&lt;&gt;1,"Unknown campaign",IF(ISBLANK(F18),"Missing opening stock",IF(F18&lt;0,"Negative opening stock","")))))</x:f>
      </x:c>
      <x:c r="M18" s="1"/>
      <x:c r="N18" s="5"/>
      <x:c r="O18" s="5"/>
      <x:c r="P18" s="10"/>
      <x:c r="Q18" s="5"/>
      <x:c r="R18" s="5"/>
      <x:c r="S18" s="16" t="str">
        <x:f>IF(N18="","",IF(COUNTIFS('Redemption Setup'!$N$7:$N$305,N18)&gt;1,"Duplicate movement ID",IF(COUNTIFS('Redemption Setup'!$A$7:$A$105,O18)&lt;&gt;1,"Unknown tier",IF(OR(ISBLANK(P18),ISBLANK(Q18),R18=""),"Missing date / quantity / reason",""))))</x:f>
      </x:c>
    </x:row>
    <x:row r="19" ht="24" customHeight="1">
      <x:c r="A19" s="5"/>
      <x:c r="B19" s="5"/>
      <x:c r="C19" s="5"/>
      <x:c r="D19" s="5"/>
      <x:c r="E19" s="5"/>
      <x:c r="F19" s="5"/>
      <x:c r="G19" s="16" t="str">
        <x:f>IF(A19="","",SUMIFS('Redemption Setup'!$Q$7:$Q$305,'Redemption Setup'!$O$7:$O$305,A19))</x:f>
      </x:c>
      <x:c r="H19" s="16" t="str">
        <x:f>IF(A19="","",SUMIFS('Daily Redemptions'!$R$7:$R$2205,'Daily Redemptions'!$Q$7:$Q$2205,A19,'Daily Redemptions'!$P$7:$P$2205,B19))</x:f>
      </x:c>
      <x:c r="I19" s="16" t="str">
        <x:f>IF(A19="","",IF(ISBLANK(F19),"",F19+G19-H19))</x:f>
      </x:c>
      <x:c r="J19" s="5"/>
      <x:c r="K19" s="16" t="str">
        <x:f>IF(A19="","",IF(NOT(ISNUMBER(I19)),"Missing stock",IF(I19&lt;0,"Negative stock",IF(I19=0,"Out of stock",IF(AND(NOT(ISBLANK(J19)),I19&lt;=J19),"Low stock","Available")))))</x:f>
      </x:c>
      <x:c r="L19" s="16" t="str">
        <x:f>IF(A19="","",IF(COUNTIFS('Redemption Setup'!$A$7:$A$105,A19)&gt;1,"Duplicate tier ID",IF(COUNTIFS('Campaigns &amp; Budget'!$A$7:$A$8,B19)&lt;&gt;1,"Unknown campaign",IF(ISBLANK(F19),"Missing opening stock",IF(F19&lt;0,"Negative opening stock","")))))</x:f>
      </x:c>
      <x:c r="M19" s="1"/>
      <x:c r="N19" s="5"/>
      <x:c r="O19" s="5"/>
      <x:c r="P19" s="10"/>
      <x:c r="Q19" s="5"/>
      <x:c r="R19" s="5"/>
      <x:c r="S19" s="16" t="str">
        <x:f>IF(N19="","",IF(COUNTIFS('Redemption Setup'!$N$7:$N$305,N19)&gt;1,"Duplicate movement ID",IF(COUNTIFS('Redemption Setup'!$A$7:$A$105,O19)&lt;&gt;1,"Unknown tier",IF(OR(ISBLANK(P19),ISBLANK(Q19),R19=""),"Missing date / quantity / reason",""))))</x:f>
      </x:c>
    </x:row>
    <x:row r="20" ht="24" customHeight="1">
      <x:c r="A20" s="5"/>
      <x:c r="B20" s="5"/>
      <x:c r="C20" s="5"/>
      <x:c r="D20" s="5"/>
      <x:c r="E20" s="5"/>
      <x:c r="F20" s="5"/>
      <x:c r="G20" s="16" t="str">
        <x:f>IF(A20="","",SUMIFS('Redemption Setup'!$Q$7:$Q$305,'Redemption Setup'!$O$7:$O$305,A20))</x:f>
      </x:c>
      <x:c r="H20" s="16" t="str">
        <x:f>IF(A20="","",SUMIFS('Daily Redemptions'!$R$7:$R$2205,'Daily Redemptions'!$Q$7:$Q$2205,A20,'Daily Redemptions'!$P$7:$P$2205,B20))</x:f>
      </x:c>
      <x:c r="I20" s="16" t="str">
        <x:f>IF(A20="","",IF(ISBLANK(F20),"",F20+G20-H20))</x:f>
      </x:c>
      <x:c r="J20" s="5"/>
      <x:c r="K20" s="16" t="str">
        <x:f>IF(A20="","",IF(NOT(ISNUMBER(I20)),"Missing stock",IF(I20&lt;0,"Negative stock",IF(I20=0,"Out of stock",IF(AND(NOT(ISBLANK(J20)),I20&lt;=J20),"Low stock","Available")))))</x:f>
      </x:c>
      <x:c r="L20" s="16" t="str">
        <x:f>IF(A20="","",IF(COUNTIFS('Redemption Setup'!$A$7:$A$105,A20)&gt;1,"Duplicate tier ID",IF(COUNTIFS('Campaigns &amp; Budget'!$A$7:$A$8,B20)&lt;&gt;1,"Unknown campaign",IF(ISBLANK(F20),"Missing opening stock",IF(F20&lt;0,"Negative opening stock","")))))</x:f>
      </x:c>
      <x:c r="M20" s="1"/>
      <x:c r="N20" s="5"/>
      <x:c r="O20" s="5"/>
      <x:c r="P20" s="10"/>
      <x:c r="Q20" s="5"/>
      <x:c r="R20" s="5"/>
      <x:c r="S20" s="16" t="str">
        <x:f>IF(N20="","",IF(COUNTIFS('Redemption Setup'!$N$7:$N$305,N20)&gt;1,"Duplicate movement ID",IF(COUNTIFS('Redemption Setup'!$A$7:$A$105,O20)&lt;&gt;1,"Unknown tier",IF(OR(ISBLANK(P20),ISBLANK(Q20),R20=""),"Missing date / quantity / reason",""))))</x:f>
      </x:c>
    </x:row>
    <x:row r="21" ht="24" customHeight="1">
      <x:c r="A21" s="5"/>
      <x:c r="B21" s="5"/>
      <x:c r="C21" s="5"/>
      <x:c r="D21" s="5"/>
      <x:c r="E21" s="5"/>
      <x:c r="F21" s="5"/>
      <x:c r="G21" s="16" t="str">
        <x:f>IF(A21="","",SUMIFS('Redemption Setup'!$Q$7:$Q$305,'Redemption Setup'!$O$7:$O$305,A21))</x:f>
      </x:c>
      <x:c r="H21" s="16" t="str">
        <x:f>IF(A21="","",SUMIFS('Daily Redemptions'!$R$7:$R$2205,'Daily Redemptions'!$Q$7:$Q$2205,A21,'Daily Redemptions'!$P$7:$P$2205,B21))</x:f>
      </x:c>
      <x:c r="I21" s="16" t="str">
        <x:f>IF(A21="","",IF(ISBLANK(F21),"",F21+G21-H21))</x:f>
      </x:c>
      <x:c r="J21" s="5"/>
      <x:c r="K21" s="16" t="str">
        <x:f>IF(A21="","",IF(NOT(ISNUMBER(I21)),"Missing stock",IF(I21&lt;0,"Negative stock",IF(I21=0,"Out of stock",IF(AND(NOT(ISBLANK(J21)),I21&lt;=J21),"Low stock","Available")))))</x:f>
      </x:c>
      <x:c r="L21" s="16" t="str">
        <x:f>IF(A21="","",IF(COUNTIFS('Redemption Setup'!$A$7:$A$105,A21)&gt;1,"Duplicate tier ID",IF(COUNTIFS('Campaigns &amp; Budget'!$A$7:$A$8,B21)&lt;&gt;1,"Unknown campaign",IF(ISBLANK(F21),"Missing opening stock",IF(F21&lt;0,"Negative opening stock","")))))</x:f>
      </x:c>
      <x:c r="M21" s="1"/>
      <x:c r="N21" s="5"/>
      <x:c r="O21" s="5"/>
      <x:c r="P21" s="10"/>
      <x:c r="Q21" s="5"/>
      <x:c r="R21" s="5"/>
      <x:c r="S21" s="16" t="str">
        <x:f>IF(N21="","",IF(COUNTIFS('Redemption Setup'!$N$7:$N$305,N21)&gt;1,"Duplicate movement ID",IF(COUNTIFS('Redemption Setup'!$A$7:$A$105,O21)&lt;&gt;1,"Unknown tier",IF(OR(ISBLANK(P21),ISBLANK(Q21),R21=""),"Missing date / quantity / reason",""))))</x:f>
      </x:c>
    </x:row>
    <x:row r="22" ht="24" customHeight="1">
      <x:c r="A22" s="5"/>
      <x:c r="B22" s="5"/>
      <x:c r="C22" s="5"/>
      <x:c r="D22" s="5"/>
      <x:c r="E22" s="5"/>
      <x:c r="F22" s="5"/>
      <x:c r="G22" s="16" t="str">
        <x:f>IF(A22="","",SUMIFS('Redemption Setup'!$Q$7:$Q$305,'Redemption Setup'!$O$7:$O$305,A22))</x:f>
      </x:c>
      <x:c r="H22" s="16" t="str">
        <x:f>IF(A22="","",SUMIFS('Daily Redemptions'!$R$7:$R$2205,'Daily Redemptions'!$Q$7:$Q$2205,A22,'Daily Redemptions'!$P$7:$P$2205,B22))</x:f>
      </x:c>
      <x:c r="I22" s="16" t="str">
        <x:f>IF(A22="","",IF(ISBLANK(F22),"",F22+G22-H22))</x:f>
      </x:c>
      <x:c r="J22" s="5"/>
      <x:c r="K22" s="16" t="str">
        <x:f>IF(A22="","",IF(NOT(ISNUMBER(I22)),"Missing stock",IF(I22&lt;0,"Negative stock",IF(I22=0,"Out of stock",IF(AND(NOT(ISBLANK(J22)),I22&lt;=J22),"Low stock","Available")))))</x:f>
      </x:c>
      <x:c r="L22" s="16" t="str">
        <x:f>IF(A22="","",IF(COUNTIFS('Redemption Setup'!$A$7:$A$105,A22)&gt;1,"Duplicate tier ID",IF(COUNTIFS('Campaigns &amp; Budget'!$A$7:$A$8,B22)&lt;&gt;1,"Unknown campaign",IF(ISBLANK(F22),"Missing opening stock",IF(F22&lt;0,"Negative opening stock","")))))</x:f>
      </x:c>
      <x:c r="M22" s="1"/>
      <x:c r="N22" s="5"/>
      <x:c r="O22" s="5"/>
      <x:c r="P22" s="10"/>
      <x:c r="Q22" s="5"/>
      <x:c r="R22" s="5"/>
      <x:c r="S22" s="16" t="str">
        <x:f>IF(N22="","",IF(COUNTIFS('Redemption Setup'!$N$7:$N$305,N22)&gt;1,"Duplicate movement ID",IF(COUNTIFS('Redemption Setup'!$A$7:$A$105,O22)&lt;&gt;1,"Unknown tier",IF(OR(ISBLANK(P22),ISBLANK(Q22),R22=""),"Missing date / quantity / reason",""))))</x:f>
      </x:c>
    </x:row>
    <x:row r="23" ht="24" customHeight="1">
      <x:c r="A23" s="5"/>
      <x:c r="B23" s="5"/>
      <x:c r="C23" s="5"/>
      <x:c r="D23" s="5"/>
      <x:c r="E23" s="5"/>
      <x:c r="F23" s="5"/>
      <x:c r="G23" s="16" t="str">
        <x:f>IF(A23="","",SUMIFS('Redemption Setup'!$Q$7:$Q$305,'Redemption Setup'!$O$7:$O$305,A23))</x:f>
      </x:c>
      <x:c r="H23" s="16" t="str">
        <x:f>IF(A23="","",SUMIFS('Daily Redemptions'!$R$7:$R$2205,'Daily Redemptions'!$Q$7:$Q$2205,A23,'Daily Redemptions'!$P$7:$P$2205,B23))</x:f>
      </x:c>
      <x:c r="I23" s="16" t="str">
        <x:f>IF(A23="","",IF(ISBLANK(F23),"",F23+G23-H23))</x:f>
      </x:c>
      <x:c r="J23" s="5"/>
      <x:c r="K23" s="16" t="str">
        <x:f>IF(A23="","",IF(NOT(ISNUMBER(I23)),"Missing stock",IF(I23&lt;0,"Negative stock",IF(I23=0,"Out of stock",IF(AND(NOT(ISBLANK(J23)),I23&lt;=J23),"Low stock","Available")))))</x:f>
      </x:c>
      <x:c r="L23" s="16" t="str">
        <x:f>IF(A23="","",IF(COUNTIFS('Redemption Setup'!$A$7:$A$105,A23)&gt;1,"Duplicate tier ID",IF(COUNTIFS('Campaigns &amp; Budget'!$A$7:$A$8,B23)&lt;&gt;1,"Unknown campaign",IF(ISBLANK(F23),"Missing opening stock",IF(F23&lt;0,"Negative opening stock","")))))</x:f>
      </x:c>
      <x:c r="M23" s="1"/>
      <x:c r="N23" s="5"/>
      <x:c r="O23" s="5"/>
      <x:c r="P23" s="10"/>
      <x:c r="Q23" s="5"/>
      <x:c r="R23" s="5"/>
      <x:c r="S23" s="16" t="str">
        <x:f>IF(N23="","",IF(COUNTIFS('Redemption Setup'!$N$7:$N$305,N23)&gt;1,"Duplicate movement ID",IF(COUNTIFS('Redemption Setup'!$A$7:$A$105,O23)&lt;&gt;1,"Unknown tier",IF(OR(ISBLANK(P23),ISBLANK(Q23),R23=""),"Missing date / quantity / reason",""))))</x:f>
      </x:c>
    </x:row>
    <x:row r="24" ht="24" customHeight="1">
      <x:c r="A24" s="5"/>
      <x:c r="B24" s="5"/>
      <x:c r="C24" s="5"/>
      <x:c r="D24" s="5"/>
      <x:c r="E24" s="5"/>
      <x:c r="F24" s="5"/>
      <x:c r="G24" s="16" t="str">
        <x:f>IF(A24="","",SUMIFS('Redemption Setup'!$Q$7:$Q$305,'Redemption Setup'!$O$7:$O$305,A24))</x:f>
      </x:c>
      <x:c r="H24" s="16" t="str">
        <x:f>IF(A24="","",SUMIFS('Daily Redemptions'!$R$7:$R$2205,'Daily Redemptions'!$Q$7:$Q$2205,A24,'Daily Redemptions'!$P$7:$P$2205,B24))</x:f>
      </x:c>
      <x:c r="I24" s="16" t="str">
        <x:f>IF(A24="","",IF(ISBLANK(F24),"",F24+G24-H24))</x:f>
      </x:c>
      <x:c r="J24" s="5"/>
      <x:c r="K24" s="16" t="str">
        <x:f>IF(A24="","",IF(NOT(ISNUMBER(I24)),"Missing stock",IF(I24&lt;0,"Negative stock",IF(I24=0,"Out of stock",IF(AND(NOT(ISBLANK(J24)),I24&lt;=J24),"Low stock","Available")))))</x:f>
      </x:c>
      <x:c r="L24" s="16" t="str">
        <x:f>IF(A24="","",IF(COUNTIFS('Redemption Setup'!$A$7:$A$105,A24)&gt;1,"Duplicate tier ID",IF(COUNTIFS('Campaigns &amp; Budget'!$A$7:$A$8,B24)&lt;&gt;1,"Unknown campaign",IF(ISBLANK(F24),"Missing opening stock",IF(F24&lt;0,"Negative opening stock","")))))</x:f>
      </x:c>
      <x:c r="M24" s="1"/>
      <x:c r="N24" s="5"/>
      <x:c r="O24" s="5"/>
      <x:c r="P24" s="10"/>
      <x:c r="Q24" s="5"/>
      <x:c r="R24" s="5"/>
      <x:c r="S24" s="16" t="str">
        <x:f>IF(N24="","",IF(COUNTIFS('Redemption Setup'!$N$7:$N$305,N24)&gt;1,"Duplicate movement ID",IF(COUNTIFS('Redemption Setup'!$A$7:$A$105,O24)&lt;&gt;1,"Unknown tier",IF(OR(ISBLANK(P24),ISBLANK(Q24),R24=""),"Missing date / quantity / reason",""))))</x:f>
      </x:c>
    </x:row>
    <x:row r="25" ht="24" customHeight="1">
      <x:c r="A25" s="5"/>
      <x:c r="B25" s="5"/>
      <x:c r="C25" s="5"/>
      <x:c r="D25" s="5"/>
      <x:c r="E25" s="5"/>
      <x:c r="F25" s="5"/>
      <x:c r="G25" s="16" t="str">
        <x:f>IF(A25="","",SUMIFS('Redemption Setup'!$Q$7:$Q$305,'Redemption Setup'!$O$7:$O$305,A25))</x:f>
      </x:c>
      <x:c r="H25" s="16" t="str">
        <x:f>IF(A25="","",SUMIFS('Daily Redemptions'!$R$7:$R$2205,'Daily Redemptions'!$Q$7:$Q$2205,A25,'Daily Redemptions'!$P$7:$P$2205,B25))</x:f>
      </x:c>
      <x:c r="I25" s="16" t="str">
        <x:f>IF(A25="","",IF(ISBLANK(F25),"",F25+G25-H25))</x:f>
      </x:c>
      <x:c r="J25" s="5"/>
      <x:c r="K25" s="16" t="str">
        <x:f>IF(A25="","",IF(NOT(ISNUMBER(I25)),"Missing stock",IF(I25&lt;0,"Negative stock",IF(I25=0,"Out of stock",IF(AND(NOT(ISBLANK(J25)),I25&lt;=J25),"Low stock","Available")))))</x:f>
      </x:c>
      <x:c r="L25" s="16" t="str">
        <x:f>IF(A25="","",IF(COUNTIFS('Redemption Setup'!$A$7:$A$105,A25)&gt;1,"Duplicate tier ID",IF(COUNTIFS('Campaigns &amp; Budget'!$A$7:$A$8,B25)&lt;&gt;1,"Unknown campaign",IF(ISBLANK(F25),"Missing opening stock",IF(F25&lt;0,"Negative opening stock","")))))</x:f>
      </x:c>
      <x:c r="M25" s="1"/>
      <x:c r="N25" s="5"/>
      <x:c r="O25" s="5"/>
      <x:c r="P25" s="10"/>
      <x:c r="Q25" s="5"/>
      <x:c r="R25" s="5"/>
      <x:c r="S25" s="16" t="str">
        <x:f>IF(N25="","",IF(COUNTIFS('Redemption Setup'!$N$7:$N$305,N25)&gt;1,"Duplicate movement ID",IF(COUNTIFS('Redemption Setup'!$A$7:$A$105,O25)&lt;&gt;1,"Unknown tier",IF(OR(ISBLANK(P25),ISBLANK(Q25),R25=""),"Missing date / quantity / reason",""))))</x:f>
      </x:c>
    </x:row>
    <x:row r="26" ht="24" customHeight="1">
      <x:c r="A26" s="5"/>
      <x:c r="B26" s="5"/>
      <x:c r="C26" s="5"/>
      <x:c r="D26" s="5"/>
      <x:c r="E26" s="5"/>
      <x:c r="F26" s="5"/>
      <x:c r="G26" s="16" t="str">
        <x:f>IF(A26="","",SUMIFS('Redemption Setup'!$Q$7:$Q$305,'Redemption Setup'!$O$7:$O$305,A26))</x:f>
      </x:c>
      <x:c r="H26" s="16" t="str">
        <x:f>IF(A26="","",SUMIFS('Daily Redemptions'!$R$7:$R$2205,'Daily Redemptions'!$Q$7:$Q$2205,A26,'Daily Redemptions'!$P$7:$P$2205,B26))</x:f>
      </x:c>
      <x:c r="I26" s="16" t="str">
        <x:f>IF(A26="","",IF(ISBLANK(F26),"",F26+G26-H26))</x:f>
      </x:c>
      <x:c r="J26" s="5"/>
      <x:c r="K26" s="16" t="str">
        <x:f>IF(A26="","",IF(NOT(ISNUMBER(I26)),"Missing stock",IF(I26&lt;0,"Negative stock",IF(I26=0,"Out of stock",IF(AND(NOT(ISBLANK(J26)),I26&lt;=J26),"Low stock","Available")))))</x:f>
      </x:c>
      <x:c r="L26" s="16" t="str">
        <x:f>IF(A26="","",IF(COUNTIFS('Redemption Setup'!$A$7:$A$105,A26)&gt;1,"Duplicate tier ID",IF(COUNTIFS('Campaigns &amp; Budget'!$A$7:$A$8,B26)&lt;&gt;1,"Unknown campaign",IF(ISBLANK(F26),"Missing opening stock",IF(F26&lt;0,"Negative opening stock","")))))</x:f>
      </x:c>
      <x:c r="M26" s="1"/>
      <x:c r="N26" s="5"/>
      <x:c r="O26" s="5"/>
      <x:c r="P26" s="10"/>
      <x:c r="Q26" s="5"/>
      <x:c r="R26" s="5"/>
      <x:c r="S26" s="16" t="str">
        <x:f>IF(N26="","",IF(COUNTIFS('Redemption Setup'!$N$7:$N$305,N26)&gt;1,"Duplicate movement ID",IF(COUNTIFS('Redemption Setup'!$A$7:$A$105,O26)&lt;&gt;1,"Unknown tier",IF(OR(ISBLANK(P26),ISBLANK(Q26),R26=""),"Missing date / quantity / reason",""))))</x:f>
      </x:c>
    </x:row>
    <x:row r="27" ht="24" customHeight="1">
      <x:c r="A27" s="5"/>
      <x:c r="B27" s="5"/>
      <x:c r="C27" s="5"/>
      <x:c r="D27" s="5"/>
      <x:c r="E27" s="5"/>
      <x:c r="F27" s="5"/>
      <x:c r="G27" s="16" t="str">
        <x:f>IF(A27="","",SUMIFS('Redemption Setup'!$Q$7:$Q$305,'Redemption Setup'!$O$7:$O$305,A27))</x:f>
      </x:c>
      <x:c r="H27" s="16" t="str">
        <x:f>IF(A27="","",SUMIFS('Daily Redemptions'!$R$7:$R$2205,'Daily Redemptions'!$Q$7:$Q$2205,A27,'Daily Redemptions'!$P$7:$P$2205,B27))</x:f>
      </x:c>
      <x:c r="I27" s="16" t="str">
        <x:f>IF(A27="","",IF(ISBLANK(F27),"",F27+G27-H27))</x:f>
      </x:c>
      <x:c r="J27" s="5"/>
      <x:c r="K27" s="16" t="str">
        <x:f>IF(A27="","",IF(NOT(ISNUMBER(I27)),"Missing stock",IF(I27&lt;0,"Negative stock",IF(I27=0,"Out of stock",IF(AND(NOT(ISBLANK(J27)),I27&lt;=J27),"Low stock","Available")))))</x:f>
      </x:c>
      <x:c r="L27" s="16" t="str">
        <x:f>IF(A27="","",IF(COUNTIFS('Redemption Setup'!$A$7:$A$105,A27)&gt;1,"Duplicate tier ID",IF(COUNTIFS('Campaigns &amp; Budget'!$A$7:$A$8,B27)&lt;&gt;1,"Unknown campaign",IF(ISBLANK(F27),"Missing opening stock",IF(F27&lt;0,"Negative opening stock","")))))</x:f>
      </x:c>
      <x:c r="M27" s="1"/>
      <x:c r="N27" s="5"/>
      <x:c r="O27" s="5"/>
      <x:c r="P27" s="10"/>
      <x:c r="Q27" s="5"/>
      <x:c r="R27" s="5"/>
      <x:c r="S27" s="16" t="str">
        <x:f>IF(N27="","",IF(COUNTIFS('Redemption Setup'!$N$7:$N$305,N27)&gt;1,"Duplicate movement ID",IF(COUNTIFS('Redemption Setup'!$A$7:$A$105,O27)&lt;&gt;1,"Unknown tier",IF(OR(ISBLANK(P27),ISBLANK(Q27),R27=""),"Missing date / quantity / reason",""))))</x:f>
      </x:c>
    </x:row>
    <x:row r="28" ht="24" customHeight="1">
      <x:c r="A28" s="5"/>
      <x:c r="B28" s="5"/>
      <x:c r="C28" s="5"/>
      <x:c r="D28" s="5"/>
      <x:c r="E28" s="5"/>
      <x:c r="F28" s="5"/>
      <x:c r="G28" s="16" t="str">
        <x:f>IF(A28="","",SUMIFS('Redemption Setup'!$Q$7:$Q$305,'Redemption Setup'!$O$7:$O$305,A28))</x:f>
      </x:c>
      <x:c r="H28" s="16" t="str">
        <x:f>IF(A28="","",SUMIFS('Daily Redemptions'!$R$7:$R$2205,'Daily Redemptions'!$Q$7:$Q$2205,A28,'Daily Redemptions'!$P$7:$P$2205,B28))</x:f>
      </x:c>
      <x:c r="I28" s="16" t="str">
        <x:f>IF(A28="","",IF(ISBLANK(F28),"",F28+G28-H28))</x:f>
      </x:c>
      <x:c r="J28" s="5"/>
      <x:c r="K28" s="16" t="str">
        <x:f>IF(A28="","",IF(NOT(ISNUMBER(I28)),"Missing stock",IF(I28&lt;0,"Negative stock",IF(I28=0,"Out of stock",IF(AND(NOT(ISBLANK(J28)),I28&lt;=J28),"Low stock","Available")))))</x:f>
      </x:c>
      <x:c r="L28" s="16" t="str">
        <x:f>IF(A28="","",IF(COUNTIFS('Redemption Setup'!$A$7:$A$105,A28)&gt;1,"Duplicate tier ID",IF(COUNTIFS('Campaigns &amp; Budget'!$A$7:$A$8,B28)&lt;&gt;1,"Unknown campaign",IF(ISBLANK(F28),"Missing opening stock",IF(F28&lt;0,"Negative opening stock","")))))</x:f>
      </x:c>
      <x:c r="M28" s="1"/>
      <x:c r="N28" s="5"/>
      <x:c r="O28" s="5"/>
      <x:c r="P28" s="10"/>
      <x:c r="Q28" s="5"/>
      <x:c r="R28" s="5"/>
      <x:c r="S28" s="16" t="str">
        <x:f>IF(N28="","",IF(COUNTIFS('Redemption Setup'!$N$7:$N$305,N28)&gt;1,"Duplicate movement ID",IF(COUNTIFS('Redemption Setup'!$A$7:$A$105,O28)&lt;&gt;1,"Unknown tier",IF(OR(ISBLANK(P28),ISBLANK(Q28),R28=""),"Missing date / quantity / reason",""))))</x:f>
      </x:c>
    </x:row>
    <x:row r="29" ht="24" customHeight="1">
      <x:c r="A29" s="5"/>
      <x:c r="B29" s="5"/>
      <x:c r="C29" s="5"/>
      <x:c r="D29" s="5"/>
      <x:c r="E29" s="5"/>
      <x:c r="F29" s="5"/>
      <x:c r="G29" s="16" t="str">
        <x:f>IF(A29="","",SUMIFS('Redemption Setup'!$Q$7:$Q$305,'Redemption Setup'!$O$7:$O$305,A29))</x:f>
      </x:c>
      <x:c r="H29" s="16" t="str">
        <x:f>IF(A29="","",SUMIFS('Daily Redemptions'!$R$7:$R$2205,'Daily Redemptions'!$Q$7:$Q$2205,A29,'Daily Redemptions'!$P$7:$P$2205,B29))</x:f>
      </x:c>
      <x:c r="I29" s="16" t="str">
        <x:f>IF(A29="","",IF(ISBLANK(F29),"",F29+G29-H29))</x:f>
      </x:c>
      <x:c r="J29" s="5"/>
      <x:c r="K29" s="16" t="str">
        <x:f>IF(A29="","",IF(NOT(ISNUMBER(I29)),"Missing stock",IF(I29&lt;0,"Negative stock",IF(I29=0,"Out of stock",IF(AND(NOT(ISBLANK(J29)),I29&lt;=J29),"Low stock","Available")))))</x:f>
      </x:c>
      <x:c r="L29" s="16" t="str">
        <x:f>IF(A29="","",IF(COUNTIFS('Redemption Setup'!$A$7:$A$105,A29)&gt;1,"Duplicate tier ID",IF(COUNTIFS('Campaigns &amp; Budget'!$A$7:$A$8,B29)&lt;&gt;1,"Unknown campaign",IF(ISBLANK(F29),"Missing opening stock",IF(F29&lt;0,"Negative opening stock","")))))</x:f>
      </x:c>
      <x:c r="M29" s="1"/>
      <x:c r="N29" s="5"/>
      <x:c r="O29" s="5"/>
      <x:c r="P29" s="10"/>
      <x:c r="Q29" s="5"/>
      <x:c r="R29" s="5"/>
      <x:c r="S29" s="16" t="str">
        <x:f>IF(N29="","",IF(COUNTIFS('Redemption Setup'!$N$7:$N$305,N29)&gt;1,"Duplicate movement ID",IF(COUNTIFS('Redemption Setup'!$A$7:$A$105,O29)&lt;&gt;1,"Unknown tier",IF(OR(ISBLANK(P29),ISBLANK(Q29),R29=""),"Missing date / quantity / reason",""))))</x:f>
      </x:c>
    </x:row>
    <x:row r="30" ht="24" customHeight="1">
      <x:c r="A30" s="5"/>
      <x:c r="B30" s="5"/>
      <x:c r="C30" s="5"/>
      <x:c r="D30" s="5"/>
      <x:c r="E30" s="5"/>
      <x:c r="F30" s="5"/>
      <x:c r="G30" s="16" t="str">
        <x:f>IF(A30="","",SUMIFS('Redemption Setup'!$Q$7:$Q$305,'Redemption Setup'!$O$7:$O$305,A30))</x:f>
      </x:c>
      <x:c r="H30" s="16" t="str">
        <x:f>IF(A30="","",SUMIFS('Daily Redemptions'!$R$7:$R$2205,'Daily Redemptions'!$Q$7:$Q$2205,A30,'Daily Redemptions'!$P$7:$P$2205,B30))</x:f>
      </x:c>
      <x:c r="I30" s="16" t="str">
        <x:f>IF(A30="","",IF(ISBLANK(F30),"",F30+G30-H30))</x:f>
      </x:c>
      <x:c r="J30" s="5"/>
      <x:c r="K30" s="16" t="str">
        <x:f>IF(A30="","",IF(NOT(ISNUMBER(I30)),"Missing stock",IF(I30&lt;0,"Negative stock",IF(I30=0,"Out of stock",IF(AND(NOT(ISBLANK(J30)),I30&lt;=J30),"Low stock","Available")))))</x:f>
      </x:c>
      <x:c r="L30" s="16" t="str">
        <x:f>IF(A30="","",IF(COUNTIFS('Redemption Setup'!$A$7:$A$105,A30)&gt;1,"Duplicate tier ID",IF(COUNTIFS('Campaigns &amp; Budget'!$A$7:$A$8,B30)&lt;&gt;1,"Unknown campaign",IF(ISBLANK(F30),"Missing opening stock",IF(F30&lt;0,"Negative opening stock","")))))</x:f>
      </x:c>
      <x:c r="M30" s="1"/>
      <x:c r="N30" s="5"/>
      <x:c r="O30" s="5"/>
      <x:c r="P30" s="10"/>
      <x:c r="Q30" s="5"/>
      <x:c r="R30" s="5"/>
      <x:c r="S30" s="16" t="str">
        <x:f>IF(N30="","",IF(COUNTIFS('Redemption Setup'!$N$7:$N$305,N30)&gt;1,"Duplicate movement ID",IF(COUNTIFS('Redemption Setup'!$A$7:$A$105,O30)&lt;&gt;1,"Unknown tier",IF(OR(ISBLANK(P30),ISBLANK(Q30),R30=""),"Missing date / quantity / reason",""))))</x:f>
      </x:c>
    </x:row>
    <x:row r="31" ht="24" customHeight="1">
      <x:c r="A31" s="5"/>
      <x:c r="B31" s="5"/>
      <x:c r="C31" s="5"/>
      <x:c r="D31" s="5"/>
      <x:c r="E31" s="5"/>
      <x:c r="F31" s="5"/>
      <x:c r="G31" s="16" t="str">
        <x:f>IF(A31="","",SUMIFS('Redemption Setup'!$Q$7:$Q$305,'Redemption Setup'!$O$7:$O$305,A31))</x:f>
      </x:c>
      <x:c r="H31" s="16" t="str">
        <x:f>IF(A31="","",SUMIFS('Daily Redemptions'!$R$7:$R$2205,'Daily Redemptions'!$Q$7:$Q$2205,A31,'Daily Redemptions'!$P$7:$P$2205,B31))</x:f>
      </x:c>
      <x:c r="I31" s="16" t="str">
        <x:f>IF(A31="","",IF(ISBLANK(F31),"",F31+G31-H31))</x:f>
      </x:c>
      <x:c r="J31" s="5"/>
      <x:c r="K31" s="16" t="str">
        <x:f>IF(A31="","",IF(NOT(ISNUMBER(I31)),"Missing stock",IF(I31&lt;0,"Negative stock",IF(I31=0,"Out of stock",IF(AND(NOT(ISBLANK(J31)),I31&lt;=J31),"Low stock","Available")))))</x:f>
      </x:c>
      <x:c r="L31" s="16" t="str">
        <x:f>IF(A31="","",IF(COUNTIFS('Redemption Setup'!$A$7:$A$105,A31)&gt;1,"Duplicate tier ID",IF(COUNTIFS('Campaigns &amp; Budget'!$A$7:$A$8,B31)&lt;&gt;1,"Unknown campaign",IF(ISBLANK(F31),"Missing opening stock",IF(F31&lt;0,"Negative opening stock","")))))</x:f>
      </x:c>
      <x:c r="M31" s="1"/>
      <x:c r="N31" s="5"/>
      <x:c r="O31" s="5"/>
      <x:c r="P31" s="10"/>
      <x:c r="Q31" s="5"/>
      <x:c r="R31" s="5"/>
      <x:c r="S31" s="16" t="str">
        <x:f>IF(N31="","",IF(COUNTIFS('Redemption Setup'!$N$7:$N$305,N31)&gt;1,"Duplicate movement ID",IF(COUNTIFS('Redemption Setup'!$A$7:$A$105,O31)&lt;&gt;1,"Unknown tier",IF(OR(ISBLANK(P31),ISBLANK(Q31),R31=""),"Missing date / quantity / reason",""))))</x:f>
      </x:c>
    </x:row>
    <x:row r="32" ht="24" customHeight="1">
      <x:c r="A32" s="5"/>
      <x:c r="B32" s="5"/>
      <x:c r="C32" s="5"/>
      <x:c r="D32" s="5"/>
      <x:c r="E32" s="5"/>
      <x:c r="F32" s="5"/>
      <x:c r="G32" s="16" t="str">
        <x:f>IF(A32="","",SUMIFS('Redemption Setup'!$Q$7:$Q$305,'Redemption Setup'!$O$7:$O$305,A32))</x:f>
      </x:c>
      <x:c r="H32" s="16" t="str">
        <x:f>IF(A32="","",SUMIFS('Daily Redemptions'!$R$7:$R$2205,'Daily Redemptions'!$Q$7:$Q$2205,A32,'Daily Redemptions'!$P$7:$P$2205,B32))</x:f>
      </x:c>
      <x:c r="I32" s="16" t="str">
        <x:f>IF(A32="","",IF(ISBLANK(F32),"",F32+G32-H32))</x:f>
      </x:c>
      <x:c r="J32" s="5"/>
      <x:c r="K32" s="16" t="str">
        <x:f>IF(A32="","",IF(NOT(ISNUMBER(I32)),"Missing stock",IF(I32&lt;0,"Negative stock",IF(I32=0,"Out of stock",IF(AND(NOT(ISBLANK(J32)),I32&lt;=J32),"Low stock","Available")))))</x:f>
      </x:c>
      <x:c r="L32" s="16" t="str">
        <x:f>IF(A32="","",IF(COUNTIFS('Redemption Setup'!$A$7:$A$105,A32)&gt;1,"Duplicate tier ID",IF(COUNTIFS('Campaigns &amp; Budget'!$A$7:$A$8,B32)&lt;&gt;1,"Unknown campaign",IF(ISBLANK(F32),"Missing opening stock",IF(F32&lt;0,"Negative opening stock","")))))</x:f>
      </x:c>
      <x:c r="M32" s="1"/>
      <x:c r="N32" s="5"/>
      <x:c r="O32" s="5"/>
      <x:c r="P32" s="10"/>
      <x:c r="Q32" s="5"/>
      <x:c r="R32" s="5"/>
      <x:c r="S32" s="16" t="str">
        <x:f>IF(N32="","",IF(COUNTIFS('Redemption Setup'!$N$7:$N$305,N32)&gt;1,"Duplicate movement ID",IF(COUNTIFS('Redemption Setup'!$A$7:$A$105,O32)&lt;&gt;1,"Unknown tier",IF(OR(ISBLANK(P32),ISBLANK(Q32),R32=""),"Missing date / quantity / reason",""))))</x:f>
      </x:c>
    </x:row>
    <x:row r="33" ht="24" customHeight="1">
      <x:c r="A33" s="5"/>
      <x:c r="B33" s="5"/>
      <x:c r="C33" s="5"/>
      <x:c r="D33" s="5"/>
      <x:c r="E33" s="5"/>
      <x:c r="F33" s="5"/>
      <x:c r="G33" s="16" t="str">
        <x:f>IF(A33="","",SUMIFS('Redemption Setup'!$Q$7:$Q$305,'Redemption Setup'!$O$7:$O$305,A33))</x:f>
      </x:c>
      <x:c r="H33" s="16" t="str">
        <x:f>IF(A33="","",SUMIFS('Daily Redemptions'!$R$7:$R$2205,'Daily Redemptions'!$Q$7:$Q$2205,A33,'Daily Redemptions'!$P$7:$P$2205,B33))</x:f>
      </x:c>
      <x:c r="I33" s="16" t="str">
        <x:f>IF(A33="","",IF(ISBLANK(F33),"",F33+G33-H33))</x:f>
      </x:c>
      <x:c r="J33" s="5"/>
      <x:c r="K33" s="16" t="str">
        <x:f>IF(A33="","",IF(NOT(ISNUMBER(I33)),"Missing stock",IF(I33&lt;0,"Negative stock",IF(I33=0,"Out of stock",IF(AND(NOT(ISBLANK(J33)),I33&lt;=J33),"Low stock","Available")))))</x:f>
      </x:c>
      <x:c r="L33" s="16" t="str">
        <x:f>IF(A33="","",IF(COUNTIFS('Redemption Setup'!$A$7:$A$105,A33)&gt;1,"Duplicate tier ID",IF(COUNTIFS('Campaigns &amp; Budget'!$A$7:$A$8,B33)&lt;&gt;1,"Unknown campaign",IF(ISBLANK(F33),"Missing opening stock",IF(F33&lt;0,"Negative opening stock","")))))</x:f>
      </x:c>
      <x:c r="M33" s="1"/>
      <x:c r="N33" s="5"/>
      <x:c r="O33" s="5"/>
      <x:c r="P33" s="10"/>
      <x:c r="Q33" s="5"/>
      <x:c r="R33" s="5"/>
      <x:c r="S33" s="16" t="str">
        <x:f>IF(N33="","",IF(COUNTIFS('Redemption Setup'!$N$7:$N$305,N33)&gt;1,"Duplicate movement ID",IF(COUNTIFS('Redemption Setup'!$A$7:$A$105,O33)&lt;&gt;1,"Unknown tier",IF(OR(ISBLANK(P33),ISBLANK(Q33),R33=""),"Missing date / quantity / reason",""))))</x:f>
      </x:c>
    </x:row>
    <x:row r="34" ht="24" customHeight="1">
      <x:c r="A34" s="5"/>
      <x:c r="B34" s="5"/>
      <x:c r="C34" s="5"/>
      <x:c r="D34" s="5"/>
      <x:c r="E34" s="5"/>
      <x:c r="F34" s="5"/>
      <x:c r="G34" s="16" t="str">
        <x:f>IF(A34="","",SUMIFS('Redemption Setup'!$Q$7:$Q$305,'Redemption Setup'!$O$7:$O$305,A34))</x:f>
      </x:c>
      <x:c r="H34" s="16" t="str">
        <x:f>IF(A34="","",SUMIFS('Daily Redemptions'!$R$7:$R$2205,'Daily Redemptions'!$Q$7:$Q$2205,A34,'Daily Redemptions'!$P$7:$P$2205,B34))</x:f>
      </x:c>
      <x:c r="I34" s="16" t="str">
        <x:f>IF(A34="","",IF(ISBLANK(F34),"",F34+G34-H34))</x:f>
      </x:c>
      <x:c r="J34" s="5"/>
      <x:c r="K34" s="16" t="str">
        <x:f>IF(A34="","",IF(NOT(ISNUMBER(I34)),"Missing stock",IF(I34&lt;0,"Negative stock",IF(I34=0,"Out of stock",IF(AND(NOT(ISBLANK(J34)),I34&lt;=J34),"Low stock","Available")))))</x:f>
      </x:c>
      <x:c r="L34" s="16" t="str">
        <x:f>IF(A34="","",IF(COUNTIFS('Redemption Setup'!$A$7:$A$105,A34)&gt;1,"Duplicate tier ID",IF(COUNTIFS('Campaigns &amp; Budget'!$A$7:$A$8,B34)&lt;&gt;1,"Unknown campaign",IF(ISBLANK(F34),"Missing opening stock",IF(F34&lt;0,"Negative opening stock","")))))</x:f>
      </x:c>
      <x:c r="M34" s="1"/>
      <x:c r="N34" s="5"/>
      <x:c r="O34" s="5"/>
      <x:c r="P34" s="10"/>
      <x:c r="Q34" s="5"/>
      <x:c r="R34" s="5"/>
      <x:c r="S34" s="16" t="str">
        <x:f>IF(N34="","",IF(COUNTIFS('Redemption Setup'!$N$7:$N$305,N34)&gt;1,"Duplicate movement ID",IF(COUNTIFS('Redemption Setup'!$A$7:$A$105,O34)&lt;&gt;1,"Unknown tier",IF(OR(ISBLANK(P34),ISBLANK(Q34),R34=""),"Missing date / quantity / reason",""))))</x:f>
      </x:c>
    </x:row>
    <x:row r="35" ht="24" customHeight="1">
      <x:c r="A35" s="5"/>
      <x:c r="B35" s="5"/>
      <x:c r="C35" s="5"/>
      <x:c r="D35" s="5"/>
      <x:c r="E35" s="5"/>
      <x:c r="F35" s="5"/>
      <x:c r="G35" s="16" t="str">
        <x:f>IF(A35="","",SUMIFS('Redemption Setup'!$Q$7:$Q$305,'Redemption Setup'!$O$7:$O$305,A35))</x:f>
      </x:c>
      <x:c r="H35" s="16" t="str">
        <x:f>IF(A35="","",SUMIFS('Daily Redemptions'!$R$7:$R$2205,'Daily Redemptions'!$Q$7:$Q$2205,A35,'Daily Redemptions'!$P$7:$P$2205,B35))</x:f>
      </x:c>
      <x:c r="I35" s="16" t="str">
        <x:f>IF(A35="","",IF(ISBLANK(F35),"",F35+G35-H35))</x:f>
      </x:c>
      <x:c r="J35" s="5"/>
      <x:c r="K35" s="16" t="str">
        <x:f>IF(A35="","",IF(NOT(ISNUMBER(I35)),"Missing stock",IF(I35&lt;0,"Negative stock",IF(I35=0,"Out of stock",IF(AND(NOT(ISBLANK(J35)),I35&lt;=J35),"Low stock","Available")))))</x:f>
      </x:c>
      <x:c r="L35" s="16" t="str">
        <x:f>IF(A35="","",IF(COUNTIFS('Redemption Setup'!$A$7:$A$105,A35)&gt;1,"Duplicate tier ID",IF(COUNTIFS('Campaigns &amp; Budget'!$A$7:$A$8,B35)&lt;&gt;1,"Unknown campaign",IF(ISBLANK(F35),"Missing opening stock",IF(F35&lt;0,"Negative opening stock","")))))</x:f>
      </x:c>
      <x:c r="M35" s="1"/>
      <x:c r="N35" s="5"/>
      <x:c r="O35" s="5"/>
      <x:c r="P35" s="10"/>
      <x:c r="Q35" s="5"/>
      <x:c r="R35" s="5"/>
      <x:c r="S35" s="16" t="str">
        <x:f>IF(N35="","",IF(COUNTIFS('Redemption Setup'!$N$7:$N$305,N35)&gt;1,"Duplicate movement ID",IF(COUNTIFS('Redemption Setup'!$A$7:$A$105,O35)&lt;&gt;1,"Unknown tier",IF(OR(ISBLANK(P35),ISBLANK(Q35),R35=""),"Missing date / quantity / reason",""))))</x:f>
      </x:c>
    </x:row>
    <x:row r="36" ht="24" customHeight="1">
      <x:c r="A36" s="5"/>
      <x:c r="B36" s="5"/>
      <x:c r="C36" s="5"/>
      <x:c r="D36" s="5"/>
      <x:c r="E36" s="5"/>
      <x:c r="F36" s="5"/>
      <x:c r="G36" s="16" t="str">
        <x:f>IF(A36="","",SUMIFS('Redemption Setup'!$Q$7:$Q$305,'Redemption Setup'!$O$7:$O$305,A36))</x:f>
      </x:c>
      <x:c r="H36" s="16" t="str">
        <x:f>IF(A36="","",SUMIFS('Daily Redemptions'!$R$7:$R$2205,'Daily Redemptions'!$Q$7:$Q$2205,A36,'Daily Redemptions'!$P$7:$P$2205,B36))</x:f>
      </x:c>
      <x:c r="I36" s="16" t="str">
        <x:f>IF(A36="","",IF(ISBLANK(F36),"",F36+G36-H36))</x:f>
      </x:c>
      <x:c r="J36" s="5"/>
      <x:c r="K36" s="16" t="str">
        <x:f>IF(A36="","",IF(NOT(ISNUMBER(I36)),"Missing stock",IF(I36&lt;0,"Negative stock",IF(I36=0,"Out of stock",IF(AND(NOT(ISBLANK(J36)),I36&lt;=J36),"Low stock","Available")))))</x:f>
      </x:c>
      <x:c r="L36" s="16" t="str">
        <x:f>IF(A36="","",IF(COUNTIFS('Redemption Setup'!$A$7:$A$105,A36)&gt;1,"Duplicate tier ID",IF(COUNTIFS('Campaigns &amp; Budget'!$A$7:$A$8,B36)&lt;&gt;1,"Unknown campaign",IF(ISBLANK(F36),"Missing opening stock",IF(F36&lt;0,"Negative opening stock","")))))</x:f>
      </x:c>
      <x:c r="N36" s="5"/>
      <x:c r="O36" s="5"/>
      <x:c r="P36" s="10"/>
      <x:c r="Q36" s="5"/>
      <x:c r="R36" s="5"/>
      <x:c r="S36" s="16" t="str">
        <x:f>IF(N36="","",IF(COUNTIFS('Redemption Setup'!$N$7:$N$305,N36)&gt;1,"Duplicate movement ID",IF(COUNTIFS('Redemption Setup'!$A$7:$A$105,O36)&lt;&gt;1,"Unknown tier",IF(OR(ISBLANK(P36),ISBLANK(Q36),R36=""),"Missing date / quantity / reason",""))))</x:f>
      </x:c>
    </x:row>
    <x:row r="37" ht="24" customHeight="1">
      <x:c r="A37" s="5"/>
      <x:c r="B37" s="5"/>
      <x:c r="C37" s="5"/>
      <x:c r="D37" s="5"/>
      <x:c r="E37" s="5"/>
      <x:c r="F37" s="5"/>
      <x:c r="G37" s="16" t="str">
        <x:f>IF(A37="","",SUMIFS('Redemption Setup'!$Q$7:$Q$305,'Redemption Setup'!$O$7:$O$305,A37))</x:f>
      </x:c>
      <x:c r="H37" s="16" t="str">
        <x:f>IF(A37="","",SUMIFS('Daily Redemptions'!$R$7:$R$2205,'Daily Redemptions'!$Q$7:$Q$2205,A37,'Daily Redemptions'!$P$7:$P$2205,B37))</x:f>
      </x:c>
      <x:c r="I37" s="16" t="str">
        <x:f>IF(A37="","",IF(ISBLANK(F37),"",F37+G37-H37))</x:f>
      </x:c>
      <x:c r="J37" s="5"/>
      <x:c r="K37" s="16" t="str">
        <x:f>IF(A37="","",IF(NOT(ISNUMBER(I37)),"Missing stock",IF(I37&lt;0,"Negative stock",IF(I37=0,"Out of stock",IF(AND(NOT(ISBLANK(J37)),I37&lt;=J37),"Low stock","Available")))))</x:f>
      </x:c>
      <x:c r="L37" s="16" t="str">
        <x:f>IF(A37="","",IF(COUNTIFS('Redemption Setup'!$A$7:$A$105,A37)&gt;1,"Duplicate tier ID",IF(COUNTIFS('Campaigns &amp; Budget'!$A$7:$A$8,B37)&lt;&gt;1,"Unknown campaign",IF(ISBLANK(F37),"Missing opening stock",IF(F37&lt;0,"Negative opening stock","")))))</x:f>
      </x:c>
      <x:c r="N37" s="5"/>
      <x:c r="O37" s="5"/>
      <x:c r="P37" s="10"/>
      <x:c r="Q37" s="5"/>
      <x:c r="R37" s="5"/>
      <x:c r="S37" s="16" t="str">
        <x:f>IF(N37="","",IF(COUNTIFS('Redemption Setup'!$N$7:$N$305,N37)&gt;1,"Duplicate movement ID",IF(COUNTIFS('Redemption Setup'!$A$7:$A$105,O37)&lt;&gt;1,"Unknown tier",IF(OR(ISBLANK(P37),ISBLANK(Q37),R37=""),"Missing date / quantity / reason",""))))</x:f>
      </x:c>
    </x:row>
    <x:row r="38" ht="24" customHeight="1">
      <x:c r="A38" s="5"/>
      <x:c r="B38" s="5"/>
      <x:c r="C38" s="5"/>
      <x:c r="D38" s="5"/>
      <x:c r="E38" s="5"/>
      <x:c r="F38" s="5"/>
      <x:c r="G38" s="16" t="str">
        <x:f>IF(A38="","",SUMIFS('Redemption Setup'!$Q$7:$Q$305,'Redemption Setup'!$O$7:$O$305,A38))</x:f>
      </x:c>
      <x:c r="H38" s="16" t="str">
        <x:f>IF(A38="","",SUMIFS('Daily Redemptions'!$R$7:$R$2205,'Daily Redemptions'!$Q$7:$Q$2205,A38,'Daily Redemptions'!$P$7:$P$2205,B38))</x:f>
      </x:c>
      <x:c r="I38" s="16" t="str">
        <x:f>IF(A38="","",IF(ISBLANK(F38),"",F38+G38-H38))</x:f>
      </x:c>
      <x:c r="J38" s="5"/>
      <x:c r="K38" s="16" t="str">
        <x:f>IF(A38="","",IF(NOT(ISNUMBER(I38)),"Missing stock",IF(I38&lt;0,"Negative stock",IF(I38=0,"Out of stock",IF(AND(NOT(ISBLANK(J38)),I38&lt;=J38),"Low stock","Available")))))</x:f>
      </x:c>
      <x:c r="L38" s="16" t="str">
        <x:f>IF(A38="","",IF(COUNTIFS('Redemption Setup'!$A$7:$A$105,A38)&gt;1,"Duplicate tier ID",IF(COUNTIFS('Campaigns &amp; Budget'!$A$7:$A$8,B38)&lt;&gt;1,"Unknown campaign",IF(ISBLANK(F38),"Missing opening stock",IF(F38&lt;0,"Negative opening stock","")))))</x:f>
      </x:c>
      <x:c r="N38" s="5"/>
      <x:c r="O38" s="5"/>
      <x:c r="P38" s="10"/>
      <x:c r="Q38" s="5"/>
      <x:c r="R38" s="5"/>
      <x:c r="S38" s="16" t="str">
        <x:f>IF(N38="","",IF(COUNTIFS('Redemption Setup'!$N$7:$N$305,N38)&gt;1,"Duplicate movement ID",IF(COUNTIFS('Redemption Setup'!$A$7:$A$105,O38)&lt;&gt;1,"Unknown tier",IF(OR(ISBLANK(P38),ISBLANK(Q38),R38=""),"Missing date / quantity / reason",""))))</x:f>
      </x:c>
    </x:row>
    <x:row r="39" ht="24" customHeight="1">
      <x:c r="A39" s="5"/>
      <x:c r="B39" s="5"/>
      <x:c r="C39" s="5"/>
      <x:c r="D39" s="5"/>
      <x:c r="E39" s="5"/>
      <x:c r="F39" s="5"/>
      <x:c r="G39" s="16" t="str">
        <x:f>IF(A39="","",SUMIFS('Redemption Setup'!$Q$7:$Q$305,'Redemption Setup'!$O$7:$O$305,A39))</x:f>
      </x:c>
      <x:c r="H39" s="16" t="str">
        <x:f>IF(A39="","",SUMIFS('Daily Redemptions'!$R$7:$R$2205,'Daily Redemptions'!$Q$7:$Q$2205,A39,'Daily Redemptions'!$P$7:$P$2205,B39))</x:f>
      </x:c>
      <x:c r="I39" s="16" t="str">
        <x:f>IF(A39="","",IF(ISBLANK(F39),"",F39+G39-H39))</x:f>
      </x:c>
      <x:c r="J39" s="5"/>
      <x:c r="K39" s="16" t="str">
        <x:f>IF(A39="","",IF(NOT(ISNUMBER(I39)),"Missing stock",IF(I39&lt;0,"Negative stock",IF(I39=0,"Out of stock",IF(AND(NOT(ISBLANK(J39)),I39&lt;=J39),"Low stock","Available")))))</x:f>
      </x:c>
      <x:c r="L39" s="16" t="str">
        <x:f>IF(A39="","",IF(COUNTIFS('Redemption Setup'!$A$7:$A$105,A39)&gt;1,"Duplicate tier ID",IF(COUNTIFS('Campaigns &amp; Budget'!$A$7:$A$8,B39)&lt;&gt;1,"Unknown campaign",IF(ISBLANK(F39),"Missing opening stock",IF(F39&lt;0,"Negative opening stock","")))))</x:f>
      </x:c>
      <x:c r="N39" s="5"/>
      <x:c r="O39" s="5"/>
      <x:c r="P39" s="10"/>
      <x:c r="Q39" s="5"/>
      <x:c r="R39" s="5"/>
      <x:c r="S39" s="16" t="str">
        <x:f>IF(N39="","",IF(COUNTIFS('Redemption Setup'!$N$7:$N$305,N39)&gt;1,"Duplicate movement ID",IF(COUNTIFS('Redemption Setup'!$A$7:$A$105,O39)&lt;&gt;1,"Unknown tier",IF(OR(ISBLANK(P39),ISBLANK(Q39),R39=""),"Missing date / quantity / reason",""))))</x:f>
      </x:c>
    </x:row>
    <x:row r="40" ht="24" customHeight="1">
      <x:c r="A40" s="5"/>
      <x:c r="B40" s="5"/>
      <x:c r="C40" s="5"/>
      <x:c r="D40" s="5"/>
      <x:c r="E40" s="5"/>
      <x:c r="F40" s="5"/>
      <x:c r="G40" s="16" t="str">
        <x:f>IF(A40="","",SUMIFS('Redemption Setup'!$Q$7:$Q$305,'Redemption Setup'!$O$7:$O$305,A40))</x:f>
      </x:c>
      <x:c r="H40" s="16" t="str">
        <x:f>IF(A40="","",SUMIFS('Daily Redemptions'!$R$7:$R$2205,'Daily Redemptions'!$Q$7:$Q$2205,A40,'Daily Redemptions'!$P$7:$P$2205,B40))</x:f>
      </x:c>
      <x:c r="I40" s="16" t="str">
        <x:f>IF(A40="","",IF(ISBLANK(F40),"",F40+G40-H40))</x:f>
      </x:c>
      <x:c r="J40" s="5"/>
      <x:c r="K40" s="16" t="str">
        <x:f>IF(A40="","",IF(NOT(ISNUMBER(I40)),"Missing stock",IF(I40&lt;0,"Negative stock",IF(I40=0,"Out of stock",IF(AND(NOT(ISBLANK(J40)),I40&lt;=J40),"Low stock","Available")))))</x:f>
      </x:c>
      <x:c r="L40" s="16" t="str">
        <x:f>IF(A40="","",IF(COUNTIFS('Redemption Setup'!$A$7:$A$105,A40)&gt;1,"Duplicate tier ID",IF(COUNTIFS('Campaigns &amp; Budget'!$A$7:$A$8,B40)&lt;&gt;1,"Unknown campaign",IF(ISBLANK(F40),"Missing opening stock",IF(F40&lt;0,"Negative opening stock","")))))</x:f>
      </x:c>
      <x:c r="N40" s="5"/>
      <x:c r="O40" s="5"/>
      <x:c r="P40" s="10"/>
      <x:c r="Q40" s="5"/>
      <x:c r="R40" s="5"/>
      <x:c r="S40" s="16" t="str">
        <x:f>IF(N40="","",IF(COUNTIFS('Redemption Setup'!$N$7:$N$305,N40)&gt;1,"Duplicate movement ID",IF(COUNTIFS('Redemption Setup'!$A$7:$A$105,O40)&lt;&gt;1,"Unknown tier",IF(OR(ISBLANK(P40),ISBLANK(Q40),R40=""),"Missing date / quantity / reason",""))))</x:f>
      </x:c>
    </x:row>
    <x:row r="41" ht="24" customHeight="1">
      <x:c r="A41" s="5"/>
      <x:c r="B41" s="5"/>
      <x:c r="C41" s="5"/>
      <x:c r="D41" s="5"/>
      <x:c r="E41" s="5"/>
      <x:c r="F41" s="5"/>
      <x:c r="G41" s="16" t="str">
        <x:f>IF(A41="","",SUMIFS('Redemption Setup'!$Q$7:$Q$305,'Redemption Setup'!$O$7:$O$305,A41))</x:f>
      </x:c>
      <x:c r="H41" s="16" t="str">
        <x:f>IF(A41="","",SUMIFS('Daily Redemptions'!$R$7:$R$2205,'Daily Redemptions'!$Q$7:$Q$2205,A41,'Daily Redemptions'!$P$7:$P$2205,B41))</x:f>
      </x:c>
      <x:c r="I41" s="16" t="str">
        <x:f>IF(A41="","",IF(ISBLANK(F41),"",F41+G41-H41))</x:f>
      </x:c>
      <x:c r="J41" s="5"/>
      <x:c r="K41" s="16" t="str">
        <x:f>IF(A41="","",IF(NOT(ISNUMBER(I41)),"Missing stock",IF(I41&lt;0,"Negative stock",IF(I41=0,"Out of stock",IF(AND(NOT(ISBLANK(J41)),I41&lt;=J41),"Low stock","Available")))))</x:f>
      </x:c>
      <x:c r="L41" s="16" t="str">
        <x:f>IF(A41="","",IF(COUNTIFS('Redemption Setup'!$A$7:$A$105,A41)&gt;1,"Duplicate tier ID",IF(COUNTIFS('Campaigns &amp; Budget'!$A$7:$A$8,B41)&lt;&gt;1,"Unknown campaign",IF(ISBLANK(F41),"Missing opening stock",IF(F41&lt;0,"Negative opening stock","")))))</x:f>
      </x:c>
      <x:c r="N41" s="5"/>
      <x:c r="O41" s="5"/>
      <x:c r="P41" s="10"/>
      <x:c r="Q41" s="5"/>
      <x:c r="R41" s="5"/>
      <x:c r="S41" s="16" t="str">
        <x:f>IF(N41="","",IF(COUNTIFS('Redemption Setup'!$N$7:$N$305,N41)&gt;1,"Duplicate movement ID",IF(COUNTIFS('Redemption Setup'!$A$7:$A$105,O41)&lt;&gt;1,"Unknown tier",IF(OR(ISBLANK(P41),ISBLANK(Q41),R41=""),"Missing date / quantity / reason",""))))</x:f>
      </x:c>
    </x:row>
    <x:row r="42" ht="24" customHeight="1">
      <x:c r="A42" s="5"/>
      <x:c r="B42" s="5"/>
      <x:c r="C42" s="5"/>
      <x:c r="D42" s="5"/>
      <x:c r="E42" s="5"/>
      <x:c r="F42" s="5"/>
      <x:c r="G42" s="16" t="str">
        <x:f>IF(A42="","",SUMIFS('Redemption Setup'!$Q$7:$Q$305,'Redemption Setup'!$O$7:$O$305,A42))</x:f>
      </x:c>
      <x:c r="H42" s="16" t="str">
        <x:f>IF(A42="","",SUMIFS('Daily Redemptions'!$R$7:$R$2205,'Daily Redemptions'!$Q$7:$Q$2205,A42,'Daily Redemptions'!$P$7:$P$2205,B42))</x:f>
      </x:c>
      <x:c r="I42" s="16" t="str">
        <x:f>IF(A42="","",IF(ISBLANK(F42),"",F42+G42-H42))</x:f>
      </x:c>
      <x:c r="J42" s="5"/>
      <x:c r="K42" s="16" t="str">
        <x:f>IF(A42="","",IF(NOT(ISNUMBER(I42)),"Missing stock",IF(I42&lt;0,"Negative stock",IF(I42=0,"Out of stock",IF(AND(NOT(ISBLANK(J42)),I42&lt;=J42),"Low stock","Available")))))</x:f>
      </x:c>
      <x:c r="L42" s="16" t="str">
        <x:f>IF(A42="","",IF(COUNTIFS('Redemption Setup'!$A$7:$A$105,A42)&gt;1,"Duplicate tier ID",IF(COUNTIFS('Campaigns &amp; Budget'!$A$7:$A$8,B42)&lt;&gt;1,"Unknown campaign",IF(ISBLANK(F42),"Missing opening stock",IF(F42&lt;0,"Negative opening stock","")))))</x:f>
      </x:c>
      <x:c r="N42" s="5"/>
      <x:c r="O42" s="5"/>
      <x:c r="P42" s="10"/>
      <x:c r="Q42" s="5"/>
      <x:c r="R42" s="5"/>
      <x:c r="S42" s="16" t="str">
        <x:f>IF(N42="","",IF(COUNTIFS('Redemption Setup'!$N$7:$N$305,N42)&gt;1,"Duplicate movement ID",IF(COUNTIFS('Redemption Setup'!$A$7:$A$105,O42)&lt;&gt;1,"Unknown tier",IF(OR(ISBLANK(P42),ISBLANK(Q42),R42=""),"Missing date / quantity / reason",""))))</x:f>
      </x:c>
    </x:row>
    <x:row r="43" ht="24" customHeight="1">
      <x:c r="A43" s="5"/>
      <x:c r="B43" s="5"/>
      <x:c r="C43" s="5"/>
      <x:c r="D43" s="5"/>
      <x:c r="E43" s="5"/>
      <x:c r="F43" s="5"/>
      <x:c r="G43" s="16" t="str">
        <x:f>IF(A43="","",SUMIFS('Redemption Setup'!$Q$7:$Q$305,'Redemption Setup'!$O$7:$O$305,A43))</x:f>
      </x:c>
      <x:c r="H43" s="16" t="str">
        <x:f>IF(A43="","",SUMIFS('Daily Redemptions'!$R$7:$R$2205,'Daily Redemptions'!$Q$7:$Q$2205,A43,'Daily Redemptions'!$P$7:$P$2205,B43))</x:f>
      </x:c>
      <x:c r="I43" s="16" t="str">
        <x:f>IF(A43="","",IF(ISBLANK(F43),"",F43+G43-H43))</x:f>
      </x:c>
      <x:c r="J43" s="5"/>
      <x:c r="K43" s="16" t="str">
        <x:f>IF(A43="","",IF(NOT(ISNUMBER(I43)),"Missing stock",IF(I43&lt;0,"Negative stock",IF(I43=0,"Out of stock",IF(AND(NOT(ISBLANK(J43)),I43&lt;=J43),"Low stock","Available")))))</x:f>
      </x:c>
      <x:c r="L43" s="16" t="str">
        <x:f>IF(A43="","",IF(COUNTIFS('Redemption Setup'!$A$7:$A$105,A43)&gt;1,"Duplicate tier ID",IF(COUNTIFS('Campaigns &amp; Budget'!$A$7:$A$8,B43)&lt;&gt;1,"Unknown campaign",IF(ISBLANK(F43),"Missing opening stock",IF(F43&lt;0,"Negative opening stock","")))))</x:f>
      </x:c>
      <x:c r="N43" s="5"/>
      <x:c r="O43" s="5"/>
      <x:c r="P43" s="10"/>
      <x:c r="Q43" s="5"/>
      <x:c r="R43" s="5"/>
      <x:c r="S43" s="16" t="str">
        <x:f>IF(N43="","",IF(COUNTIFS('Redemption Setup'!$N$7:$N$305,N43)&gt;1,"Duplicate movement ID",IF(COUNTIFS('Redemption Setup'!$A$7:$A$105,O43)&lt;&gt;1,"Unknown tier",IF(OR(ISBLANK(P43),ISBLANK(Q43),R43=""),"Missing date / quantity / reason",""))))</x:f>
      </x:c>
    </x:row>
    <x:row r="44" ht="24" customHeight="1">
      <x:c r="A44" s="5"/>
      <x:c r="B44" s="5"/>
      <x:c r="C44" s="5"/>
      <x:c r="D44" s="5"/>
      <x:c r="E44" s="5"/>
      <x:c r="F44" s="5"/>
      <x:c r="G44" s="16" t="str">
        <x:f>IF(A44="","",SUMIFS('Redemption Setup'!$Q$7:$Q$305,'Redemption Setup'!$O$7:$O$305,A44))</x:f>
      </x:c>
      <x:c r="H44" s="16" t="str">
        <x:f>IF(A44="","",SUMIFS('Daily Redemptions'!$R$7:$R$2205,'Daily Redemptions'!$Q$7:$Q$2205,A44,'Daily Redemptions'!$P$7:$P$2205,B44))</x:f>
      </x:c>
      <x:c r="I44" s="16" t="str">
        <x:f>IF(A44="","",IF(ISBLANK(F44),"",F44+G44-H44))</x:f>
      </x:c>
      <x:c r="J44" s="5"/>
      <x:c r="K44" s="16" t="str">
        <x:f>IF(A44="","",IF(NOT(ISNUMBER(I44)),"Missing stock",IF(I44&lt;0,"Negative stock",IF(I44=0,"Out of stock",IF(AND(NOT(ISBLANK(J44)),I44&lt;=J44),"Low stock","Available")))))</x:f>
      </x:c>
      <x:c r="L44" s="16" t="str">
        <x:f>IF(A44="","",IF(COUNTIFS('Redemption Setup'!$A$7:$A$105,A44)&gt;1,"Duplicate tier ID",IF(COUNTIFS('Campaigns &amp; Budget'!$A$7:$A$8,B44)&lt;&gt;1,"Unknown campaign",IF(ISBLANK(F44),"Missing opening stock",IF(F44&lt;0,"Negative opening stock","")))))</x:f>
      </x:c>
      <x:c r="N44" s="5"/>
      <x:c r="O44" s="5"/>
      <x:c r="P44" s="10"/>
      <x:c r="Q44" s="5"/>
      <x:c r="R44" s="5"/>
      <x:c r="S44" s="16" t="str">
        <x:f>IF(N44="","",IF(COUNTIFS('Redemption Setup'!$N$7:$N$305,N44)&gt;1,"Duplicate movement ID",IF(COUNTIFS('Redemption Setup'!$A$7:$A$105,O44)&lt;&gt;1,"Unknown tier",IF(OR(ISBLANK(P44),ISBLANK(Q44),R44=""),"Missing date / quantity / reason",""))))</x:f>
      </x:c>
    </x:row>
    <x:row r="45" ht="24" customHeight="1">
      <x:c r="A45" s="5"/>
      <x:c r="B45" s="5"/>
      <x:c r="C45" s="5"/>
      <x:c r="D45" s="5"/>
      <x:c r="E45" s="5"/>
      <x:c r="F45" s="5"/>
      <x:c r="G45" s="16" t="str">
        <x:f>IF(A45="","",SUMIFS('Redemption Setup'!$Q$7:$Q$305,'Redemption Setup'!$O$7:$O$305,A45))</x:f>
      </x:c>
      <x:c r="H45" s="16" t="str">
        <x:f>IF(A45="","",SUMIFS('Daily Redemptions'!$R$7:$R$2205,'Daily Redemptions'!$Q$7:$Q$2205,A45,'Daily Redemptions'!$P$7:$P$2205,B45))</x:f>
      </x:c>
      <x:c r="I45" s="16" t="str">
        <x:f>IF(A45="","",IF(ISBLANK(F45),"",F45+G45-H45))</x:f>
      </x:c>
      <x:c r="J45" s="5"/>
      <x:c r="K45" s="16" t="str">
        <x:f>IF(A45="","",IF(NOT(ISNUMBER(I45)),"Missing stock",IF(I45&lt;0,"Negative stock",IF(I45=0,"Out of stock",IF(AND(NOT(ISBLANK(J45)),I45&lt;=J45),"Low stock","Available")))))</x:f>
      </x:c>
      <x:c r="L45" s="16" t="str">
        <x:f>IF(A45="","",IF(COUNTIFS('Redemption Setup'!$A$7:$A$105,A45)&gt;1,"Duplicate tier ID",IF(COUNTIFS('Campaigns &amp; Budget'!$A$7:$A$8,B45)&lt;&gt;1,"Unknown campaign",IF(ISBLANK(F45),"Missing opening stock",IF(F45&lt;0,"Negative opening stock","")))))</x:f>
      </x:c>
      <x:c r="N45" s="5"/>
      <x:c r="O45" s="5"/>
      <x:c r="P45" s="10"/>
      <x:c r="Q45" s="5"/>
      <x:c r="R45" s="5"/>
      <x:c r="S45" s="16" t="str">
        <x:f>IF(N45="","",IF(COUNTIFS('Redemption Setup'!$N$7:$N$305,N45)&gt;1,"Duplicate movement ID",IF(COUNTIFS('Redemption Setup'!$A$7:$A$105,O45)&lt;&gt;1,"Unknown tier",IF(OR(ISBLANK(P45),ISBLANK(Q45),R45=""),"Missing date / quantity / reason",""))))</x:f>
      </x:c>
    </x:row>
    <x:row r="46" ht="24" customHeight="1">
      <x:c r="A46" s="5"/>
      <x:c r="B46" s="5"/>
      <x:c r="C46" s="5"/>
      <x:c r="D46" s="5"/>
      <x:c r="E46" s="5"/>
      <x:c r="F46" s="5"/>
      <x:c r="G46" s="16" t="str">
        <x:f>IF(A46="","",SUMIFS('Redemption Setup'!$Q$7:$Q$305,'Redemption Setup'!$O$7:$O$305,A46))</x:f>
      </x:c>
      <x:c r="H46" s="16" t="str">
        <x:f>IF(A46="","",SUMIFS('Daily Redemptions'!$R$7:$R$2205,'Daily Redemptions'!$Q$7:$Q$2205,A46,'Daily Redemptions'!$P$7:$P$2205,B46))</x:f>
      </x:c>
      <x:c r="I46" s="16" t="str">
        <x:f>IF(A46="","",IF(ISBLANK(F46),"",F46+G46-H46))</x:f>
      </x:c>
      <x:c r="J46" s="5"/>
      <x:c r="K46" s="16" t="str">
        <x:f>IF(A46="","",IF(NOT(ISNUMBER(I46)),"Missing stock",IF(I46&lt;0,"Negative stock",IF(I46=0,"Out of stock",IF(AND(NOT(ISBLANK(J46)),I46&lt;=J46),"Low stock","Available")))))</x:f>
      </x:c>
      <x:c r="L46" s="16" t="str">
        <x:f>IF(A46="","",IF(COUNTIFS('Redemption Setup'!$A$7:$A$105,A46)&gt;1,"Duplicate tier ID",IF(COUNTIFS('Campaigns &amp; Budget'!$A$7:$A$8,B46)&lt;&gt;1,"Unknown campaign",IF(ISBLANK(F46),"Missing opening stock",IF(F46&lt;0,"Negative opening stock","")))))</x:f>
      </x:c>
      <x:c r="N46" s="5"/>
      <x:c r="O46" s="5"/>
      <x:c r="P46" s="10"/>
      <x:c r="Q46" s="5"/>
      <x:c r="R46" s="5"/>
      <x:c r="S46" s="16" t="str">
        <x:f>IF(N46="","",IF(COUNTIFS('Redemption Setup'!$N$7:$N$305,N46)&gt;1,"Duplicate movement ID",IF(COUNTIFS('Redemption Setup'!$A$7:$A$105,O46)&lt;&gt;1,"Unknown tier",IF(OR(ISBLANK(P46),ISBLANK(Q46),R46=""),"Missing date / quantity / reason",""))))</x:f>
      </x:c>
    </x:row>
    <x:row r="47" ht="24" customHeight="1">
      <x:c r="A47" s="5"/>
      <x:c r="B47" s="5"/>
      <x:c r="C47" s="5"/>
      <x:c r="D47" s="5"/>
      <x:c r="E47" s="5"/>
      <x:c r="F47" s="5"/>
      <x:c r="G47" s="16" t="str">
        <x:f>IF(A47="","",SUMIFS('Redemption Setup'!$Q$7:$Q$305,'Redemption Setup'!$O$7:$O$305,A47))</x:f>
      </x:c>
      <x:c r="H47" s="16" t="str">
        <x:f>IF(A47="","",SUMIFS('Daily Redemptions'!$R$7:$R$2205,'Daily Redemptions'!$Q$7:$Q$2205,A47,'Daily Redemptions'!$P$7:$P$2205,B47))</x:f>
      </x:c>
      <x:c r="I47" s="16" t="str">
        <x:f>IF(A47="","",IF(ISBLANK(F47),"",F47+G47-H47))</x:f>
      </x:c>
      <x:c r="J47" s="5"/>
      <x:c r="K47" s="16" t="str">
        <x:f>IF(A47="","",IF(NOT(ISNUMBER(I47)),"Missing stock",IF(I47&lt;0,"Negative stock",IF(I47=0,"Out of stock",IF(AND(NOT(ISBLANK(J47)),I47&lt;=J47),"Low stock","Available")))))</x:f>
      </x:c>
      <x:c r="L47" s="16" t="str">
        <x:f>IF(A47="","",IF(COUNTIFS('Redemption Setup'!$A$7:$A$105,A47)&gt;1,"Duplicate tier ID",IF(COUNTIFS('Campaigns &amp; Budget'!$A$7:$A$8,B47)&lt;&gt;1,"Unknown campaign",IF(ISBLANK(F47),"Missing opening stock",IF(F47&lt;0,"Negative opening stock","")))))</x:f>
      </x:c>
      <x:c r="N47" s="5"/>
      <x:c r="O47" s="5"/>
      <x:c r="P47" s="10"/>
      <x:c r="Q47" s="5"/>
      <x:c r="R47" s="5"/>
      <x:c r="S47" s="16" t="str">
        <x:f>IF(N47="","",IF(COUNTIFS('Redemption Setup'!$N$7:$N$305,N47)&gt;1,"Duplicate movement ID",IF(COUNTIFS('Redemption Setup'!$A$7:$A$105,O47)&lt;&gt;1,"Unknown tier",IF(OR(ISBLANK(P47),ISBLANK(Q47),R47=""),"Missing date / quantity / reason",""))))</x:f>
      </x:c>
    </x:row>
    <x:row r="48" ht="24" customHeight="1">
      <x:c r="A48" s="5"/>
      <x:c r="B48" s="5"/>
      <x:c r="C48" s="5"/>
      <x:c r="D48" s="5"/>
      <x:c r="E48" s="5"/>
      <x:c r="F48" s="5"/>
      <x:c r="G48" s="16" t="str">
        <x:f>IF(A48="","",SUMIFS('Redemption Setup'!$Q$7:$Q$305,'Redemption Setup'!$O$7:$O$305,A48))</x:f>
      </x:c>
      <x:c r="H48" s="16" t="str">
        <x:f>IF(A48="","",SUMIFS('Daily Redemptions'!$R$7:$R$2205,'Daily Redemptions'!$Q$7:$Q$2205,A48,'Daily Redemptions'!$P$7:$P$2205,B48))</x:f>
      </x:c>
      <x:c r="I48" s="16" t="str">
        <x:f>IF(A48="","",IF(ISBLANK(F48),"",F48+G48-H48))</x:f>
      </x:c>
      <x:c r="J48" s="5"/>
      <x:c r="K48" s="16" t="str">
        <x:f>IF(A48="","",IF(NOT(ISNUMBER(I48)),"Missing stock",IF(I48&lt;0,"Negative stock",IF(I48=0,"Out of stock",IF(AND(NOT(ISBLANK(J48)),I48&lt;=J48),"Low stock","Available")))))</x:f>
      </x:c>
      <x:c r="L48" s="16" t="str">
        <x:f>IF(A48="","",IF(COUNTIFS('Redemption Setup'!$A$7:$A$105,A48)&gt;1,"Duplicate tier ID",IF(COUNTIFS('Campaigns &amp; Budget'!$A$7:$A$8,B48)&lt;&gt;1,"Unknown campaign",IF(ISBLANK(F48),"Missing opening stock",IF(F48&lt;0,"Negative opening stock","")))))</x:f>
      </x:c>
      <x:c r="N48" s="5"/>
      <x:c r="O48" s="5"/>
      <x:c r="P48" s="10"/>
      <x:c r="Q48" s="5"/>
      <x:c r="R48" s="5"/>
      <x:c r="S48" s="16" t="str">
        <x:f>IF(N48="","",IF(COUNTIFS('Redemption Setup'!$N$7:$N$305,N48)&gt;1,"Duplicate movement ID",IF(COUNTIFS('Redemption Setup'!$A$7:$A$105,O48)&lt;&gt;1,"Unknown tier",IF(OR(ISBLANK(P48),ISBLANK(Q48),R48=""),"Missing date / quantity / reason",""))))</x:f>
      </x:c>
    </x:row>
    <x:row r="49" ht="24" customHeight="1">
      <x:c r="A49" s="5"/>
      <x:c r="B49" s="5"/>
      <x:c r="C49" s="5"/>
      <x:c r="D49" s="5"/>
      <x:c r="E49" s="5"/>
      <x:c r="F49" s="5"/>
      <x:c r="G49" s="16" t="str">
        <x:f>IF(A49="","",SUMIFS('Redemption Setup'!$Q$7:$Q$305,'Redemption Setup'!$O$7:$O$305,A49))</x:f>
      </x:c>
      <x:c r="H49" s="16" t="str">
        <x:f>IF(A49="","",SUMIFS('Daily Redemptions'!$R$7:$R$2205,'Daily Redemptions'!$Q$7:$Q$2205,A49,'Daily Redemptions'!$P$7:$P$2205,B49))</x:f>
      </x:c>
      <x:c r="I49" s="16" t="str">
        <x:f>IF(A49="","",IF(ISBLANK(F49),"",F49+G49-H49))</x:f>
      </x:c>
      <x:c r="J49" s="5"/>
      <x:c r="K49" s="16" t="str">
        <x:f>IF(A49="","",IF(NOT(ISNUMBER(I49)),"Missing stock",IF(I49&lt;0,"Negative stock",IF(I49=0,"Out of stock",IF(AND(NOT(ISBLANK(J49)),I49&lt;=J49),"Low stock","Available")))))</x:f>
      </x:c>
      <x:c r="L49" s="16" t="str">
        <x:f>IF(A49="","",IF(COUNTIFS('Redemption Setup'!$A$7:$A$105,A49)&gt;1,"Duplicate tier ID",IF(COUNTIFS('Campaigns &amp; Budget'!$A$7:$A$8,B49)&lt;&gt;1,"Unknown campaign",IF(ISBLANK(F49),"Missing opening stock",IF(F49&lt;0,"Negative opening stock","")))))</x:f>
      </x:c>
      <x:c r="N49" s="5"/>
      <x:c r="O49" s="5"/>
      <x:c r="P49" s="10"/>
      <x:c r="Q49" s="5"/>
      <x:c r="R49" s="5"/>
      <x:c r="S49" s="16" t="str">
        <x:f>IF(N49="","",IF(COUNTIFS('Redemption Setup'!$N$7:$N$305,N49)&gt;1,"Duplicate movement ID",IF(COUNTIFS('Redemption Setup'!$A$7:$A$105,O49)&lt;&gt;1,"Unknown tier",IF(OR(ISBLANK(P49),ISBLANK(Q49),R49=""),"Missing date / quantity / reason",""))))</x:f>
      </x:c>
    </x:row>
    <x:row r="50" ht="24" customHeight="1">
      <x:c r="A50" s="5"/>
      <x:c r="B50" s="5"/>
      <x:c r="C50" s="5"/>
      <x:c r="D50" s="5"/>
      <x:c r="E50" s="5"/>
      <x:c r="F50" s="5"/>
      <x:c r="G50" s="16" t="str">
        <x:f>IF(A50="","",SUMIFS('Redemption Setup'!$Q$7:$Q$305,'Redemption Setup'!$O$7:$O$305,A50))</x:f>
      </x:c>
      <x:c r="H50" s="16" t="str">
        <x:f>IF(A50="","",SUMIFS('Daily Redemptions'!$R$7:$R$2205,'Daily Redemptions'!$Q$7:$Q$2205,A50,'Daily Redemptions'!$P$7:$P$2205,B50))</x:f>
      </x:c>
      <x:c r="I50" s="16" t="str">
        <x:f>IF(A50="","",IF(ISBLANK(F50),"",F50+G50-H50))</x:f>
      </x:c>
      <x:c r="J50" s="5"/>
      <x:c r="K50" s="16" t="str">
        <x:f>IF(A50="","",IF(NOT(ISNUMBER(I50)),"Missing stock",IF(I50&lt;0,"Negative stock",IF(I50=0,"Out of stock",IF(AND(NOT(ISBLANK(J50)),I50&lt;=J50),"Low stock","Available")))))</x:f>
      </x:c>
      <x:c r="L50" s="16" t="str">
        <x:f>IF(A50="","",IF(COUNTIFS('Redemption Setup'!$A$7:$A$105,A50)&gt;1,"Duplicate tier ID",IF(COUNTIFS('Campaigns &amp; Budget'!$A$7:$A$8,B50)&lt;&gt;1,"Unknown campaign",IF(ISBLANK(F50),"Missing opening stock",IF(F50&lt;0,"Negative opening stock","")))))</x:f>
      </x:c>
      <x:c r="N50" s="5"/>
      <x:c r="O50" s="5"/>
      <x:c r="P50" s="10"/>
      <x:c r="Q50" s="5"/>
      <x:c r="R50" s="5"/>
      <x:c r="S50" s="16" t="str">
        <x:f>IF(N50="","",IF(COUNTIFS('Redemption Setup'!$N$7:$N$305,N50)&gt;1,"Duplicate movement ID",IF(COUNTIFS('Redemption Setup'!$A$7:$A$105,O50)&lt;&gt;1,"Unknown tier",IF(OR(ISBLANK(P50),ISBLANK(Q50),R50=""),"Missing date / quantity / reason",""))))</x:f>
      </x:c>
    </x:row>
    <x:row r="51" ht="24" customHeight="1">
      <x:c r="A51" s="5"/>
      <x:c r="B51" s="5"/>
      <x:c r="C51" s="5"/>
      <x:c r="D51" s="5"/>
      <x:c r="E51" s="5"/>
      <x:c r="F51" s="5"/>
      <x:c r="G51" s="16" t="str">
        <x:f>IF(A51="","",SUMIFS('Redemption Setup'!$Q$7:$Q$305,'Redemption Setup'!$O$7:$O$305,A51))</x:f>
      </x:c>
      <x:c r="H51" s="16" t="str">
        <x:f>IF(A51="","",SUMIFS('Daily Redemptions'!$R$7:$R$2205,'Daily Redemptions'!$Q$7:$Q$2205,A51,'Daily Redemptions'!$P$7:$P$2205,B51))</x:f>
      </x:c>
      <x:c r="I51" s="16" t="str">
        <x:f>IF(A51="","",IF(ISBLANK(F51),"",F51+G51-H51))</x:f>
      </x:c>
      <x:c r="J51" s="5"/>
      <x:c r="K51" s="16" t="str">
        <x:f>IF(A51="","",IF(NOT(ISNUMBER(I51)),"Missing stock",IF(I51&lt;0,"Negative stock",IF(I51=0,"Out of stock",IF(AND(NOT(ISBLANK(J51)),I51&lt;=J51),"Low stock","Available")))))</x:f>
      </x:c>
      <x:c r="L51" s="16" t="str">
        <x:f>IF(A51="","",IF(COUNTIFS('Redemption Setup'!$A$7:$A$105,A51)&gt;1,"Duplicate tier ID",IF(COUNTIFS('Campaigns &amp; Budget'!$A$7:$A$8,B51)&lt;&gt;1,"Unknown campaign",IF(ISBLANK(F51),"Missing opening stock",IF(F51&lt;0,"Negative opening stock","")))))</x:f>
      </x:c>
      <x:c r="N51" s="5"/>
      <x:c r="O51" s="5"/>
      <x:c r="P51" s="10"/>
      <x:c r="Q51" s="5"/>
      <x:c r="R51" s="5"/>
      <x:c r="S51" s="16" t="str">
        <x:f>IF(N51="","",IF(COUNTIFS('Redemption Setup'!$N$7:$N$305,N51)&gt;1,"Duplicate movement ID",IF(COUNTIFS('Redemption Setup'!$A$7:$A$105,O51)&lt;&gt;1,"Unknown tier",IF(OR(ISBLANK(P51),ISBLANK(Q51),R51=""),"Missing date / quantity / reason",""))))</x:f>
      </x:c>
    </x:row>
    <x:row r="52" ht="24" customHeight="1">
      <x:c r="A52" s="5"/>
      <x:c r="B52" s="5"/>
      <x:c r="C52" s="5"/>
      <x:c r="D52" s="5"/>
      <x:c r="E52" s="5"/>
      <x:c r="F52" s="5"/>
      <x:c r="G52" s="16" t="str">
        <x:f>IF(A52="","",SUMIFS('Redemption Setup'!$Q$7:$Q$305,'Redemption Setup'!$O$7:$O$305,A52))</x:f>
      </x:c>
      <x:c r="H52" s="16" t="str">
        <x:f>IF(A52="","",SUMIFS('Daily Redemptions'!$R$7:$R$2205,'Daily Redemptions'!$Q$7:$Q$2205,A52,'Daily Redemptions'!$P$7:$P$2205,B52))</x:f>
      </x:c>
      <x:c r="I52" s="16" t="str">
        <x:f>IF(A52="","",IF(ISBLANK(F52),"",F52+G52-H52))</x:f>
      </x:c>
      <x:c r="J52" s="5"/>
      <x:c r="K52" s="16" t="str">
        <x:f>IF(A52="","",IF(NOT(ISNUMBER(I52)),"Missing stock",IF(I52&lt;0,"Negative stock",IF(I52=0,"Out of stock",IF(AND(NOT(ISBLANK(J52)),I52&lt;=J52),"Low stock","Available")))))</x:f>
      </x:c>
      <x:c r="L52" s="16" t="str">
        <x:f>IF(A52="","",IF(COUNTIFS('Redemption Setup'!$A$7:$A$105,A52)&gt;1,"Duplicate tier ID",IF(COUNTIFS('Campaigns &amp; Budget'!$A$7:$A$8,B52)&lt;&gt;1,"Unknown campaign",IF(ISBLANK(F52),"Missing opening stock",IF(F52&lt;0,"Negative opening stock","")))))</x:f>
      </x:c>
      <x:c r="N52" s="5"/>
      <x:c r="O52" s="5"/>
      <x:c r="P52" s="10"/>
      <x:c r="Q52" s="5"/>
      <x:c r="R52" s="5"/>
      <x:c r="S52" s="16" t="str">
        <x:f>IF(N52="","",IF(COUNTIFS('Redemption Setup'!$N$7:$N$305,N52)&gt;1,"Duplicate movement ID",IF(COUNTIFS('Redemption Setup'!$A$7:$A$105,O52)&lt;&gt;1,"Unknown tier",IF(OR(ISBLANK(P52),ISBLANK(Q52),R52=""),"Missing date / quantity / reason",""))))</x:f>
      </x:c>
    </x:row>
    <x:row r="53" ht="24" customHeight="1">
      <x:c r="A53" s="5"/>
      <x:c r="B53" s="5"/>
      <x:c r="C53" s="5"/>
      <x:c r="D53" s="5"/>
      <x:c r="E53" s="5"/>
      <x:c r="F53" s="5"/>
      <x:c r="G53" s="16" t="str">
        <x:f>IF(A53="","",SUMIFS('Redemption Setup'!$Q$7:$Q$305,'Redemption Setup'!$O$7:$O$305,A53))</x:f>
      </x:c>
      <x:c r="H53" s="16" t="str">
        <x:f>IF(A53="","",SUMIFS('Daily Redemptions'!$R$7:$R$2205,'Daily Redemptions'!$Q$7:$Q$2205,A53,'Daily Redemptions'!$P$7:$P$2205,B53))</x:f>
      </x:c>
      <x:c r="I53" s="16" t="str">
        <x:f>IF(A53="","",IF(ISBLANK(F53),"",F53+G53-H53))</x:f>
      </x:c>
      <x:c r="J53" s="5"/>
      <x:c r="K53" s="16" t="str">
        <x:f>IF(A53="","",IF(NOT(ISNUMBER(I53)),"Missing stock",IF(I53&lt;0,"Negative stock",IF(I53=0,"Out of stock",IF(AND(NOT(ISBLANK(J53)),I53&lt;=J53),"Low stock","Available")))))</x:f>
      </x:c>
      <x:c r="L53" s="16" t="str">
        <x:f>IF(A53="","",IF(COUNTIFS('Redemption Setup'!$A$7:$A$105,A53)&gt;1,"Duplicate tier ID",IF(COUNTIFS('Campaigns &amp; Budget'!$A$7:$A$8,B53)&lt;&gt;1,"Unknown campaign",IF(ISBLANK(F53),"Missing opening stock",IF(F53&lt;0,"Negative opening stock","")))))</x:f>
      </x:c>
      <x:c r="N53" s="5"/>
      <x:c r="O53" s="5"/>
      <x:c r="P53" s="10"/>
      <x:c r="Q53" s="5"/>
      <x:c r="R53" s="5"/>
      <x:c r="S53" s="16" t="str">
        <x:f>IF(N53="","",IF(COUNTIFS('Redemption Setup'!$N$7:$N$305,N53)&gt;1,"Duplicate movement ID",IF(COUNTIFS('Redemption Setup'!$A$7:$A$105,O53)&lt;&gt;1,"Unknown tier",IF(OR(ISBLANK(P53),ISBLANK(Q53),R53=""),"Missing date / quantity / reason",""))))</x:f>
      </x:c>
    </x:row>
    <x:row r="54" ht="24" customHeight="1">
      <x:c r="A54" s="5"/>
      <x:c r="B54" s="5"/>
      <x:c r="C54" s="5"/>
      <x:c r="D54" s="5"/>
      <x:c r="E54" s="5"/>
      <x:c r="F54" s="5"/>
      <x:c r="G54" s="16" t="str">
        <x:f>IF(A54="","",SUMIFS('Redemption Setup'!$Q$7:$Q$305,'Redemption Setup'!$O$7:$O$305,A54))</x:f>
      </x:c>
      <x:c r="H54" s="16" t="str">
        <x:f>IF(A54="","",SUMIFS('Daily Redemptions'!$R$7:$R$2205,'Daily Redemptions'!$Q$7:$Q$2205,A54,'Daily Redemptions'!$P$7:$P$2205,B54))</x:f>
      </x:c>
      <x:c r="I54" s="16" t="str">
        <x:f>IF(A54="","",IF(ISBLANK(F54),"",F54+G54-H54))</x:f>
      </x:c>
      <x:c r="J54" s="5"/>
      <x:c r="K54" s="16" t="str">
        <x:f>IF(A54="","",IF(NOT(ISNUMBER(I54)),"Missing stock",IF(I54&lt;0,"Negative stock",IF(I54=0,"Out of stock",IF(AND(NOT(ISBLANK(J54)),I54&lt;=J54),"Low stock","Available")))))</x:f>
      </x:c>
      <x:c r="L54" s="16" t="str">
        <x:f>IF(A54="","",IF(COUNTIFS('Redemption Setup'!$A$7:$A$105,A54)&gt;1,"Duplicate tier ID",IF(COUNTIFS('Campaigns &amp; Budget'!$A$7:$A$8,B54)&lt;&gt;1,"Unknown campaign",IF(ISBLANK(F54),"Missing opening stock",IF(F54&lt;0,"Negative opening stock","")))))</x:f>
      </x:c>
      <x:c r="N54" s="5"/>
      <x:c r="O54" s="5"/>
      <x:c r="P54" s="10"/>
      <x:c r="Q54" s="5"/>
      <x:c r="R54" s="5"/>
      <x:c r="S54" s="16" t="str">
        <x:f>IF(N54="","",IF(COUNTIFS('Redemption Setup'!$N$7:$N$305,N54)&gt;1,"Duplicate movement ID",IF(COUNTIFS('Redemption Setup'!$A$7:$A$105,O54)&lt;&gt;1,"Unknown tier",IF(OR(ISBLANK(P54),ISBLANK(Q54),R54=""),"Missing date / quantity / reason",""))))</x:f>
      </x:c>
    </x:row>
    <x:row r="55" ht="24" customHeight="1">
      <x:c r="A55" s="5"/>
      <x:c r="B55" s="5"/>
      <x:c r="C55" s="5"/>
      <x:c r="D55" s="5"/>
      <x:c r="E55" s="5"/>
      <x:c r="F55" s="5"/>
      <x:c r="G55" s="16" t="str">
        <x:f>IF(A55="","",SUMIFS('Redemption Setup'!$Q$7:$Q$305,'Redemption Setup'!$O$7:$O$305,A55))</x:f>
      </x:c>
      <x:c r="H55" s="16" t="str">
        <x:f>IF(A55="","",SUMIFS('Daily Redemptions'!$R$7:$R$2205,'Daily Redemptions'!$Q$7:$Q$2205,A55,'Daily Redemptions'!$P$7:$P$2205,B55))</x:f>
      </x:c>
      <x:c r="I55" s="16" t="str">
        <x:f>IF(A55="","",IF(ISBLANK(F55),"",F55+G55-H55))</x:f>
      </x:c>
      <x:c r="J55" s="5"/>
      <x:c r="K55" s="16" t="str">
        <x:f>IF(A55="","",IF(NOT(ISNUMBER(I55)),"Missing stock",IF(I55&lt;0,"Negative stock",IF(I55=0,"Out of stock",IF(AND(NOT(ISBLANK(J55)),I55&lt;=J55),"Low stock","Available")))))</x:f>
      </x:c>
      <x:c r="L55" s="16" t="str">
        <x:f>IF(A55="","",IF(COUNTIFS('Redemption Setup'!$A$7:$A$105,A55)&gt;1,"Duplicate tier ID",IF(COUNTIFS('Campaigns &amp; Budget'!$A$7:$A$8,B55)&lt;&gt;1,"Unknown campaign",IF(ISBLANK(F55),"Missing opening stock",IF(F55&lt;0,"Negative opening stock","")))))</x:f>
      </x:c>
      <x:c r="N55" s="5"/>
      <x:c r="O55" s="5"/>
      <x:c r="P55" s="10"/>
      <x:c r="Q55" s="5"/>
      <x:c r="R55" s="5"/>
      <x:c r="S55" s="16" t="str">
        <x:f>IF(N55="","",IF(COUNTIFS('Redemption Setup'!$N$7:$N$305,N55)&gt;1,"Duplicate movement ID",IF(COUNTIFS('Redemption Setup'!$A$7:$A$105,O55)&lt;&gt;1,"Unknown tier",IF(OR(ISBLANK(P55),ISBLANK(Q55),R55=""),"Missing date / quantity / reason",""))))</x:f>
      </x:c>
    </x:row>
    <x:row r="56" ht="24" customHeight="1">
      <x:c r="A56" s="5"/>
      <x:c r="B56" s="5"/>
      <x:c r="C56" s="5"/>
      <x:c r="D56" s="5"/>
      <x:c r="E56" s="5"/>
      <x:c r="F56" s="5"/>
      <x:c r="G56" s="16" t="str">
        <x:f>IF(A56="","",SUMIFS('Redemption Setup'!$Q$7:$Q$305,'Redemption Setup'!$O$7:$O$305,A56))</x:f>
      </x:c>
      <x:c r="H56" s="16" t="str">
        <x:f>IF(A56="","",SUMIFS('Daily Redemptions'!$R$7:$R$2205,'Daily Redemptions'!$Q$7:$Q$2205,A56,'Daily Redemptions'!$P$7:$P$2205,B56))</x:f>
      </x:c>
      <x:c r="I56" s="16" t="str">
        <x:f>IF(A56="","",IF(ISBLANK(F56),"",F56+G56-H56))</x:f>
      </x:c>
      <x:c r="J56" s="5"/>
      <x:c r="K56" s="16" t="str">
        <x:f>IF(A56="","",IF(NOT(ISNUMBER(I56)),"Missing stock",IF(I56&lt;0,"Negative stock",IF(I56=0,"Out of stock",IF(AND(NOT(ISBLANK(J56)),I56&lt;=J56),"Low stock","Available")))))</x:f>
      </x:c>
      <x:c r="L56" s="16" t="str">
        <x:f>IF(A56="","",IF(COUNTIFS('Redemption Setup'!$A$7:$A$105,A56)&gt;1,"Duplicate tier ID",IF(COUNTIFS('Campaigns &amp; Budget'!$A$7:$A$8,B56)&lt;&gt;1,"Unknown campaign",IF(ISBLANK(F56),"Missing opening stock",IF(F56&lt;0,"Negative opening stock","")))))</x:f>
      </x:c>
      <x:c r="N56" s="5"/>
      <x:c r="O56" s="5"/>
      <x:c r="P56" s="10"/>
      <x:c r="Q56" s="5"/>
      <x:c r="R56" s="5"/>
      <x:c r="S56" s="16" t="str">
        <x:f>IF(N56="","",IF(COUNTIFS('Redemption Setup'!$N$7:$N$305,N56)&gt;1,"Duplicate movement ID",IF(COUNTIFS('Redemption Setup'!$A$7:$A$105,O56)&lt;&gt;1,"Unknown tier",IF(OR(ISBLANK(P56),ISBLANK(Q56),R56=""),"Missing date / quantity / reason",""))))</x:f>
      </x:c>
    </x:row>
    <x:row r="57" ht="24" customHeight="1">
      <x:c r="A57" s="5"/>
      <x:c r="B57" s="5"/>
      <x:c r="C57" s="5"/>
      <x:c r="D57" s="5"/>
      <x:c r="E57" s="5"/>
      <x:c r="F57" s="5"/>
      <x:c r="G57" s="16" t="str">
        <x:f>IF(A57="","",SUMIFS('Redemption Setup'!$Q$7:$Q$305,'Redemption Setup'!$O$7:$O$305,A57))</x:f>
      </x:c>
      <x:c r="H57" s="16" t="str">
        <x:f>IF(A57="","",SUMIFS('Daily Redemptions'!$R$7:$R$2205,'Daily Redemptions'!$Q$7:$Q$2205,A57,'Daily Redemptions'!$P$7:$P$2205,B57))</x:f>
      </x:c>
      <x:c r="I57" s="16" t="str">
        <x:f>IF(A57="","",IF(ISBLANK(F57),"",F57+G57-H57))</x:f>
      </x:c>
      <x:c r="J57" s="5"/>
      <x:c r="K57" s="16" t="str">
        <x:f>IF(A57="","",IF(NOT(ISNUMBER(I57)),"Missing stock",IF(I57&lt;0,"Negative stock",IF(I57=0,"Out of stock",IF(AND(NOT(ISBLANK(J57)),I57&lt;=J57),"Low stock","Available")))))</x:f>
      </x:c>
      <x:c r="L57" s="16" t="str">
        <x:f>IF(A57="","",IF(COUNTIFS('Redemption Setup'!$A$7:$A$105,A57)&gt;1,"Duplicate tier ID",IF(COUNTIFS('Campaigns &amp; Budget'!$A$7:$A$8,B57)&lt;&gt;1,"Unknown campaign",IF(ISBLANK(F57),"Missing opening stock",IF(F57&lt;0,"Negative opening stock","")))))</x:f>
      </x:c>
      <x:c r="N57" s="5"/>
      <x:c r="O57" s="5"/>
      <x:c r="P57" s="10"/>
      <x:c r="Q57" s="5"/>
      <x:c r="R57" s="5"/>
      <x:c r="S57" s="16" t="str">
        <x:f>IF(N57="","",IF(COUNTIFS('Redemption Setup'!$N$7:$N$305,N57)&gt;1,"Duplicate movement ID",IF(COUNTIFS('Redemption Setup'!$A$7:$A$105,O57)&lt;&gt;1,"Unknown tier",IF(OR(ISBLANK(P57),ISBLANK(Q57),R57=""),"Missing date / quantity / reason",""))))</x:f>
      </x:c>
    </x:row>
    <x:row r="58" ht="24" customHeight="1">
      <x:c r="A58" s="5"/>
      <x:c r="B58" s="5"/>
      <x:c r="C58" s="5"/>
      <x:c r="D58" s="5"/>
      <x:c r="E58" s="5"/>
      <x:c r="F58" s="5"/>
      <x:c r="G58" s="16" t="str">
        <x:f>IF(A58="","",SUMIFS('Redemption Setup'!$Q$7:$Q$305,'Redemption Setup'!$O$7:$O$305,A58))</x:f>
      </x:c>
      <x:c r="H58" s="16" t="str">
        <x:f>IF(A58="","",SUMIFS('Daily Redemptions'!$R$7:$R$2205,'Daily Redemptions'!$Q$7:$Q$2205,A58,'Daily Redemptions'!$P$7:$P$2205,B58))</x:f>
      </x:c>
      <x:c r="I58" s="16" t="str">
        <x:f>IF(A58="","",IF(ISBLANK(F58),"",F58+G58-H58))</x:f>
      </x:c>
      <x:c r="J58" s="5"/>
      <x:c r="K58" s="16" t="str">
        <x:f>IF(A58="","",IF(NOT(ISNUMBER(I58)),"Missing stock",IF(I58&lt;0,"Negative stock",IF(I58=0,"Out of stock",IF(AND(NOT(ISBLANK(J58)),I58&lt;=J58),"Low stock","Available")))))</x:f>
      </x:c>
      <x:c r="L58" s="16" t="str">
        <x:f>IF(A58="","",IF(COUNTIFS('Redemption Setup'!$A$7:$A$105,A58)&gt;1,"Duplicate tier ID",IF(COUNTIFS('Campaigns &amp; Budget'!$A$7:$A$8,B58)&lt;&gt;1,"Unknown campaign",IF(ISBLANK(F58),"Missing opening stock",IF(F58&lt;0,"Negative opening stock","")))))</x:f>
      </x:c>
      <x:c r="N58" s="5"/>
      <x:c r="O58" s="5"/>
      <x:c r="P58" s="10"/>
      <x:c r="Q58" s="5"/>
      <x:c r="R58" s="5"/>
      <x:c r="S58" s="16" t="str">
        <x:f>IF(N58="","",IF(COUNTIFS('Redemption Setup'!$N$7:$N$305,N58)&gt;1,"Duplicate movement ID",IF(COUNTIFS('Redemption Setup'!$A$7:$A$105,O58)&lt;&gt;1,"Unknown tier",IF(OR(ISBLANK(P58),ISBLANK(Q58),R58=""),"Missing date / quantity / reason",""))))</x:f>
      </x:c>
    </x:row>
    <x:row r="59" ht="24" customHeight="1">
      <x:c r="A59" s="5"/>
      <x:c r="B59" s="5"/>
      <x:c r="C59" s="5"/>
      <x:c r="D59" s="5"/>
      <x:c r="E59" s="5"/>
      <x:c r="F59" s="5"/>
      <x:c r="G59" s="16" t="str">
        <x:f>IF(A59="","",SUMIFS('Redemption Setup'!$Q$7:$Q$305,'Redemption Setup'!$O$7:$O$305,A59))</x:f>
      </x:c>
      <x:c r="H59" s="16" t="str">
        <x:f>IF(A59="","",SUMIFS('Daily Redemptions'!$R$7:$R$2205,'Daily Redemptions'!$Q$7:$Q$2205,A59,'Daily Redemptions'!$P$7:$P$2205,B59))</x:f>
      </x:c>
      <x:c r="I59" s="16" t="str">
        <x:f>IF(A59="","",IF(ISBLANK(F59),"",F59+G59-H59))</x:f>
      </x:c>
      <x:c r="J59" s="5"/>
      <x:c r="K59" s="16" t="str">
        <x:f>IF(A59="","",IF(NOT(ISNUMBER(I59)),"Missing stock",IF(I59&lt;0,"Negative stock",IF(I59=0,"Out of stock",IF(AND(NOT(ISBLANK(J59)),I59&lt;=J59),"Low stock","Available")))))</x:f>
      </x:c>
      <x:c r="L59" s="16" t="str">
        <x:f>IF(A59="","",IF(COUNTIFS('Redemption Setup'!$A$7:$A$105,A59)&gt;1,"Duplicate tier ID",IF(COUNTIFS('Campaigns &amp; Budget'!$A$7:$A$8,B59)&lt;&gt;1,"Unknown campaign",IF(ISBLANK(F59),"Missing opening stock",IF(F59&lt;0,"Negative opening stock","")))))</x:f>
      </x:c>
      <x:c r="N59" s="5"/>
      <x:c r="O59" s="5"/>
      <x:c r="P59" s="10"/>
      <x:c r="Q59" s="5"/>
      <x:c r="R59" s="5"/>
      <x:c r="S59" s="16" t="str">
        <x:f>IF(N59="","",IF(COUNTIFS('Redemption Setup'!$N$7:$N$305,N59)&gt;1,"Duplicate movement ID",IF(COUNTIFS('Redemption Setup'!$A$7:$A$105,O59)&lt;&gt;1,"Unknown tier",IF(OR(ISBLANK(P59),ISBLANK(Q59),R59=""),"Missing date / quantity / reason",""))))</x:f>
      </x:c>
    </x:row>
    <x:row r="60" ht="24" customHeight="1">
      <x:c r="A60" s="5"/>
      <x:c r="B60" s="5"/>
      <x:c r="C60" s="5"/>
      <x:c r="D60" s="5"/>
      <x:c r="E60" s="5"/>
      <x:c r="F60" s="5"/>
      <x:c r="G60" s="16" t="str">
        <x:f>IF(A60="","",SUMIFS('Redemption Setup'!$Q$7:$Q$305,'Redemption Setup'!$O$7:$O$305,A60))</x:f>
      </x:c>
      <x:c r="H60" s="16" t="str">
        <x:f>IF(A60="","",SUMIFS('Daily Redemptions'!$R$7:$R$2205,'Daily Redemptions'!$Q$7:$Q$2205,A60,'Daily Redemptions'!$P$7:$P$2205,B60))</x:f>
      </x:c>
      <x:c r="I60" s="16" t="str">
        <x:f>IF(A60="","",IF(ISBLANK(F60),"",F60+G60-H60))</x:f>
      </x:c>
      <x:c r="J60" s="5"/>
      <x:c r="K60" s="16" t="str">
        <x:f>IF(A60="","",IF(NOT(ISNUMBER(I60)),"Missing stock",IF(I60&lt;0,"Negative stock",IF(I60=0,"Out of stock",IF(AND(NOT(ISBLANK(J60)),I60&lt;=J60),"Low stock","Available")))))</x:f>
      </x:c>
      <x:c r="L60" s="16" t="str">
        <x:f>IF(A60="","",IF(COUNTIFS('Redemption Setup'!$A$7:$A$105,A60)&gt;1,"Duplicate tier ID",IF(COUNTIFS('Campaigns &amp; Budget'!$A$7:$A$8,B60)&lt;&gt;1,"Unknown campaign",IF(ISBLANK(F60),"Missing opening stock",IF(F60&lt;0,"Negative opening stock","")))))</x:f>
      </x:c>
      <x:c r="N60" s="5"/>
      <x:c r="O60" s="5"/>
      <x:c r="P60" s="10"/>
      <x:c r="Q60" s="5"/>
      <x:c r="R60" s="5"/>
      <x:c r="S60" s="16" t="str">
        <x:f>IF(N60="","",IF(COUNTIFS('Redemption Setup'!$N$7:$N$305,N60)&gt;1,"Duplicate movement ID",IF(COUNTIFS('Redemption Setup'!$A$7:$A$105,O60)&lt;&gt;1,"Unknown tier",IF(OR(ISBLANK(P60),ISBLANK(Q60),R60=""),"Missing date / quantity / reason",""))))</x:f>
      </x:c>
    </x:row>
    <x:row r="61" ht="24" customHeight="1">
      <x:c r="A61" s="5"/>
      <x:c r="B61" s="5"/>
      <x:c r="C61" s="5"/>
      <x:c r="D61" s="5"/>
      <x:c r="E61" s="5"/>
      <x:c r="F61" s="5"/>
      <x:c r="G61" s="16" t="str">
        <x:f>IF(A61="","",SUMIFS('Redemption Setup'!$Q$7:$Q$305,'Redemption Setup'!$O$7:$O$305,A61))</x:f>
      </x:c>
      <x:c r="H61" s="16" t="str">
        <x:f>IF(A61="","",SUMIFS('Daily Redemptions'!$R$7:$R$2205,'Daily Redemptions'!$Q$7:$Q$2205,A61,'Daily Redemptions'!$P$7:$P$2205,B61))</x:f>
      </x:c>
      <x:c r="I61" s="16" t="str">
        <x:f>IF(A61="","",IF(ISBLANK(F61),"",F61+G61-H61))</x:f>
      </x:c>
      <x:c r="J61" s="5"/>
      <x:c r="K61" s="16" t="str">
        <x:f>IF(A61="","",IF(NOT(ISNUMBER(I61)),"Missing stock",IF(I61&lt;0,"Negative stock",IF(I61=0,"Out of stock",IF(AND(NOT(ISBLANK(J61)),I61&lt;=J61),"Low stock","Available")))))</x:f>
      </x:c>
      <x:c r="L61" s="16" t="str">
        <x:f>IF(A61="","",IF(COUNTIFS('Redemption Setup'!$A$7:$A$105,A61)&gt;1,"Duplicate tier ID",IF(COUNTIFS('Campaigns &amp; Budget'!$A$7:$A$8,B61)&lt;&gt;1,"Unknown campaign",IF(ISBLANK(F61),"Missing opening stock",IF(F61&lt;0,"Negative opening stock","")))))</x:f>
      </x:c>
      <x:c r="N61" s="5"/>
      <x:c r="O61" s="5"/>
      <x:c r="P61" s="10"/>
      <x:c r="Q61" s="5"/>
      <x:c r="R61" s="5"/>
      <x:c r="S61" s="16" t="str">
        <x:f>IF(N61="","",IF(COUNTIFS('Redemption Setup'!$N$7:$N$305,N61)&gt;1,"Duplicate movement ID",IF(COUNTIFS('Redemption Setup'!$A$7:$A$105,O61)&lt;&gt;1,"Unknown tier",IF(OR(ISBLANK(P61),ISBLANK(Q61),R61=""),"Missing date / quantity / reason",""))))</x:f>
      </x:c>
    </x:row>
    <x:row r="62" ht="24" customHeight="1">
      <x:c r="A62" s="5"/>
      <x:c r="B62" s="5"/>
      <x:c r="C62" s="5"/>
      <x:c r="D62" s="5"/>
      <x:c r="E62" s="5"/>
      <x:c r="F62" s="5"/>
      <x:c r="G62" s="16" t="str">
        <x:f>IF(A62="","",SUMIFS('Redemption Setup'!$Q$7:$Q$305,'Redemption Setup'!$O$7:$O$305,A62))</x:f>
      </x:c>
      <x:c r="H62" s="16" t="str">
        <x:f>IF(A62="","",SUMIFS('Daily Redemptions'!$R$7:$R$2205,'Daily Redemptions'!$Q$7:$Q$2205,A62,'Daily Redemptions'!$P$7:$P$2205,B62))</x:f>
      </x:c>
      <x:c r="I62" s="16" t="str">
        <x:f>IF(A62="","",IF(ISBLANK(F62),"",F62+G62-H62))</x:f>
      </x:c>
      <x:c r="J62" s="5"/>
      <x:c r="K62" s="16" t="str">
        <x:f>IF(A62="","",IF(NOT(ISNUMBER(I62)),"Missing stock",IF(I62&lt;0,"Negative stock",IF(I62=0,"Out of stock",IF(AND(NOT(ISBLANK(J62)),I62&lt;=J62),"Low stock","Available")))))</x:f>
      </x:c>
      <x:c r="L62" s="16" t="str">
        <x:f>IF(A62="","",IF(COUNTIFS('Redemption Setup'!$A$7:$A$105,A62)&gt;1,"Duplicate tier ID",IF(COUNTIFS('Campaigns &amp; Budget'!$A$7:$A$8,B62)&lt;&gt;1,"Unknown campaign",IF(ISBLANK(F62),"Missing opening stock",IF(F62&lt;0,"Negative opening stock","")))))</x:f>
      </x:c>
      <x:c r="N62" s="5"/>
      <x:c r="O62" s="5"/>
      <x:c r="P62" s="10"/>
      <x:c r="Q62" s="5"/>
      <x:c r="R62" s="5"/>
      <x:c r="S62" s="16" t="str">
        <x:f>IF(N62="","",IF(COUNTIFS('Redemption Setup'!$N$7:$N$305,N62)&gt;1,"Duplicate movement ID",IF(COUNTIFS('Redemption Setup'!$A$7:$A$105,O62)&lt;&gt;1,"Unknown tier",IF(OR(ISBLANK(P62),ISBLANK(Q62),R62=""),"Missing date / quantity / reason",""))))</x:f>
      </x:c>
    </x:row>
    <x:row r="63" ht="24" customHeight="1">
      <x:c r="A63" s="5"/>
      <x:c r="B63" s="5"/>
      <x:c r="C63" s="5"/>
      <x:c r="D63" s="5"/>
      <x:c r="E63" s="5"/>
      <x:c r="F63" s="5"/>
      <x:c r="G63" s="16" t="str">
        <x:f>IF(A63="","",SUMIFS('Redemption Setup'!$Q$7:$Q$305,'Redemption Setup'!$O$7:$O$305,A63))</x:f>
      </x:c>
      <x:c r="H63" s="16" t="str">
        <x:f>IF(A63="","",SUMIFS('Daily Redemptions'!$R$7:$R$2205,'Daily Redemptions'!$Q$7:$Q$2205,A63,'Daily Redemptions'!$P$7:$P$2205,B63))</x:f>
      </x:c>
      <x:c r="I63" s="16" t="str">
        <x:f>IF(A63="","",IF(ISBLANK(F63),"",F63+G63-H63))</x:f>
      </x:c>
      <x:c r="J63" s="5"/>
      <x:c r="K63" s="16" t="str">
        <x:f>IF(A63="","",IF(NOT(ISNUMBER(I63)),"Missing stock",IF(I63&lt;0,"Negative stock",IF(I63=0,"Out of stock",IF(AND(NOT(ISBLANK(J63)),I63&lt;=J63),"Low stock","Available")))))</x:f>
      </x:c>
      <x:c r="L63" s="16" t="str">
        <x:f>IF(A63="","",IF(COUNTIFS('Redemption Setup'!$A$7:$A$105,A63)&gt;1,"Duplicate tier ID",IF(COUNTIFS('Campaigns &amp; Budget'!$A$7:$A$8,B63)&lt;&gt;1,"Unknown campaign",IF(ISBLANK(F63),"Missing opening stock",IF(F63&lt;0,"Negative opening stock","")))))</x:f>
      </x:c>
      <x:c r="N63" s="5"/>
      <x:c r="O63" s="5"/>
      <x:c r="P63" s="10"/>
      <x:c r="Q63" s="5"/>
      <x:c r="R63" s="5"/>
      <x:c r="S63" s="16" t="str">
        <x:f>IF(N63="","",IF(COUNTIFS('Redemption Setup'!$N$7:$N$305,N63)&gt;1,"Duplicate movement ID",IF(COUNTIFS('Redemption Setup'!$A$7:$A$105,O63)&lt;&gt;1,"Unknown tier",IF(OR(ISBLANK(P63),ISBLANK(Q63),R63=""),"Missing date / quantity / reason",""))))</x:f>
      </x:c>
    </x:row>
    <x:row r="64" ht="24" customHeight="1">
      <x:c r="A64" s="5"/>
      <x:c r="B64" s="5"/>
      <x:c r="C64" s="5"/>
      <x:c r="D64" s="5"/>
      <x:c r="E64" s="5"/>
      <x:c r="F64" s="5"/>
      <x:c r="G64" s="16" t="str">
        <x:f>IF(A64="","",SUMIFS('Redemption Setup'!$Q$7:$Q$305,'Redemption Setup'!$O$7:$O$305,A64))</x:f>
      </x:c>
      <x:c r="H64" s="16" t="str">
        <x:f>IF(A64="","",SUMIFS('Daily Redemptions'!$R$7:$R$2205,'Daily Redemptions'!$Q$7:$Q$2205,A64,'Daily Redemptions'!$P$7:$P$2205,B64))</x:f>
      </x:c>
      <x:c r="I64" s="16" t="str">
        <x:f>IF(A64="","",IF(ISBLANK(F64),"",F64+G64-H64))</x:f>
      </x:c>
      <x:c r="J64" s="5"/>
      <x:c r="K64" s="16" t="str">
        <x:f>IF(A64="","",IF(NOT(ISNUMBER(I64)),"Missing stock",IF(I64&lt;0,"Negative stock",IF(I64=0,"Out of stock",IF(AND(NOT(ISBLANK(J64)),I64&lt;=J64),"Low stock","Available")))))</x:f>
      </x:c>
      <x:c r="L64" s="16" t="str">
        <x:f>IF(A64="","",IF(COUNTIFS('Redemption Setup'!$A$7:$A$105,A64)&gt;1,"Duplicate tier ID",IF(COUNTIFS('Campaigns &amp; Budget'!$A$7:$A$8,B64)&lt;&gt;1,"Unknown campaign",IF(ISBLANK(F64),"Missing opening stock",IF(F64&lt;0,"Negative opening stock","")))))</x:f>
      </x:c>
      <x:c r="N64" s="5"/>
      <x:c r="O64" s="5"/>
      <x:c r="P64" s="10"/>
      <x:c r="Q64" s="5"/>
      <x:c r="R64" s="5"/>
      <x:c r="S64" s="16" t="str">
        <x:f>IF(N64="","",IF(COUNTIFS('Redemption Setup'!$N$7:$N$305,N64)&gt;1,"Duplicate movement ID",IF(COUNTIFS('Redemption Setup'!$A$7:$A$105,O64)&lt;&gt;1,"Unknown tier",IF(OR(ISBLANK(P64),ISBLANK(Q64),R64=""),"Missing date / quantity / reason",""))))</x:f>
      </x:c>
    </x:row>
    <x:row r="65" ht="24" customHeight="1">
      <x:c r="A65" s="5"/>
      <x:c r="B65" s="5"/>
      <x:c r="C65" s="5"/>
      <x:c r="D65" s="5"/>
      <x:c r="E65" s="5"/>
      <x:c r="F65" s="5"/>
      <x:c r="G65" s="16" t="str">
        <x:f>IF(A65="","",SUMIFS('Redemption Setup'!$Q$7:$Q$305,'Redemption Setup'!$O$7:$O$305,A65))</x:f>
      </x:c>
      <x:c r="H65" s="16" t="str">
        <x:f>IF(A65="","",SUMIFS('Daily Redemptions'!$R$7:$R$2205,'Daily Redemptions'!$Q$7:$Q$2205,A65,'Daily Redemptions'!$P$7:$P$2205,B65))</x:f>
      </x:c>
      <x:c r="I65" s="16" t="str">
        <x:f>IF(A65="","",IF(ISBLANK(F65),"",F65+G65-H65))</x:f>
      </x:c>
      <x:c r="J65" s="5"/>
      <x:c r="K65" s="16" t="str">
        <x:f>IF(A65="","",IF(NOT(ISNUMBER(I65)),"Missing stock",IF(I65&lt;0,"Negative stock",IF(I65=0,"Out of stock",IF(AND(NOT(ISBLANK(J65)),I65&lt;=J65),"Low stock","Available")))))</x:f>
      </x:c>
      <x:c r="L65" s="16" t="str">
        <x:f>IF(A65="","",IF(COUNTIFS('Redemption Setup'!$A$7:$A$105,A65)&gt;1,"Duplicate tier ID",IF(COUNTIFS('Campaigns &amp; Budget'!$A$7:$A$8,B65)&lt;&gt;1,"Unknown campaign",IF(ISBLANK(F65),"Missing opening stock",IF(F65&lt;0,"Negative opening stock","")))))</x:f>
      </x:c>
      <x:c r="N65" s="5"/>
      <x:c r="O65" s="5"/>
      <x:c r="P65" s="10"/>
      <x:c r="Q65" s="5"/>
      <x:c r="R65" s="5"/>
      <x:c r="S65" s="16" t="str">
        <x:f>IF(N65="","",IF(COUNTIFS('Redemption Setup'!$N$7:$N$305,N65)&gt;1,"Duplicate movement ID",IF(COUNTIFS('Redemption Setup'!$A$7:$A$105,O65)&lt;&gt;1,"Unknown tier",IF(OR(ISBLANK(P65),ISBLANK(Q65),R65=""),"Missing date / quantity / reason",""))))</x:f>
      </x:c>
    </x:row>
    <x:row r="66" ht="24" customHeight="1">
      <x:c r="A66" s="5"/>
      <x:c r="B66" s="5"/>
      <x:c r="C66" s="5"/>
      <x:c r="D66" s="5"/>
      <x:c r="E66" s="5"/>
      <x:c r="F66" s="5"/>
      <x:c r="G66" s="16" t="str">
        <x:f>IF(A66="","",SUMIFS('Redemption Setup'!$Q$7:$Q$305,'Redemption Setup'!$O$7:$O$305,A66))</x:f>
      </x:c>
      <x:c r="H66" s="16" t="str">
        <x:f>IF(A66="","",SUMIFS('Daily Redemptions'!$R$7:$R$2205,'Daily Redemptions'!$Q$7:$Q$2205,A66,'Daily Redemptions'!$P$7:$P$2205,B66))</x:f>
      </x:c>
      <x:c r="I66" s="16" t="str">
        <x:f>IF(A66="","",IF(ISBLANK(F66),"",F66+G66-H66))</x:f>
      </x:c>
      <x:c r="J66" s="5"/>
      <x:c r="K66" s="16" t="str">
        <x:f>IF(A66="","",IF(NOT(ISNUMBER(I66)),"Missing stock",IF(I66&lt;0,"Negative stock",IF(I66=0,"Out of stock",IF(AND(NOT(ISBLANK(J66)),I66&lt;=J66),"Low stock","Available")))))</x:f>
      </x:c>
      <x:c r="L66" s="16" t="str">
        <x:f>IF(A66="","",IF(COUNTIFS('Redemption Setup'!$A$7:$A$105,A66)&gt;1,"Duplicate tier ID",IF(COUNTIFS('Campaigns &amp; Budget'!$A$7:$A$8,B66)&lt;&gt;1,"Unknown campaign",IF(ISBLANK(F66),"Missing opening stock",IF(F66&lt;0,"Negative opening stock","")))))</x:f>
      </x:c>
      <x:c r="N66" s="5"/>
      <x:c r="O66" s="5"/>
      <x:c r="P66" s="10"/>
      <x:c r="Q66" s="5"/>
      <x:c r="R66" s="5"/>
      <x:c r="S66" s="16" t="str">
        <x:f>IF(N66="","",IF(COUNTIFS('Redemption Setup'!$N$7:$N$305,N66)&gt;1,"Duplicate movement ID",IF(COUNTIFS('Redemption Setup'!$A$7:$A$105,O66)&lt;&gt;1,"Unknown tier",IF(OR(ISBLANK(P66),ISBLANK(Q66),R66=""),"Missing date / quantity / reason",""))))</x:f>
      </x:c>
    </x:row>
    <x:row r="67" ht="24" customHeight="1">
      <x:c r="A67" s="5"/>
      <x:c r="B67" s="5"/>
      <x:c r="C67" s="5"/>
      <x:c r="D67" s="5"/>
      <x:c r="E67" s="5"/>
      <x:c r="F67" s="5"/>
      <x:c r="G67" s="16" t="str">
        <x:f>IF(A67="","",SUMIFS('Redemption Setup'!$Q$7:$Q$305,'Redemption Setup'!$O$7:$O$305,A67))</x:f>
      </x:c>
      <x:c r="H67" s="16" t="str">
        <x:f>IF(A67="","",SUMIFS('Daily Redemptions'!$R$7:$R$2205,'Daily Redemptions'!$Q$7:$Q$2205,A67,'Daily Redemptions'!$P$7:$P$2205,B67))</x:f>
      </x:c>
      <x:c r="I67" s="16" t="str">
        <x:f>IF(A67="","",IF(ISBLANK(F67),"",F67+G67-H67))</x:f>
      </x:c>
      <x:c r="J67" s="5"/>
      <x:c r="K67" s="16" t="str">
        <x:f>IF(A67="","",IF(NOT(ISNUMBER(I67)),"Missing stock",IF(I67&lt;0,"Negative stock",IF(I67=0,"Out of stock",IF(AND(NOT(ISBLANK(J67)),I67&lt;=J67),"Low stock","Available")))))</x:f>
      </x:c>
      <x:c r="L67" s="16" t="str">
        <x:f>IF(A67="","",IF(COUNTIFS('Redemption Setup'!$A$7:$A$105,A67)&gt;1,"Duplicate tier ID",IF(COUNTIFS('Campaigns &amp; Budget'!$A$7:$A$8,B67)&lt;&gt;1,"Unknown campaign",IF(ISBLANK(F67),"Missing opening stock",IF(F67&lt;0,"Negative opening stock","")))))</x:f>
      </x:c>
      <x:c r="N67" s="5"/>
      <x:c r="O67" s="5"/>
      <x:c r="P67" s="10"/>
      <x:c r="Q67" s="5"/>
      <x:c r="R67" s="5"/>
      <x:c r="S67" s="16" t="str">
        <x:f>IF(N67="","",IF(COUNTIFS('Redemption Setup'!$N$7:$N$305,N67)&gt;1,"Duplicate movement ID",IF(COUNTIFS('Redemption Setup'!$A$7:$A$105,O67)&lt;&gt;1,"Unknown tier",IF(OR(ISBLANK(P67),ISBLANK(Q67),R67=""),"Missing date / quantity / reason",""))))</x:f>
      </x:c>
    </x:row>
    <x:row r="68" ht="24" customHeight="1">
      <x:c r="A68" s="5"/>
      <x:c r="B68" s="5"/>
      <x:c r="C68" s="5"/>
      <x:c r="D68" s="5"/>
      <x:c r="E68" s="5"/>
      <x:c r="F68" s="5"/>
      <x:c r="G68" s="16" t="str">
        <x:f>IF(A68="","",SUMIFS('Redemption Setup'!$Q$7:$Q$305,'Redemption Setup'!$O$7:$O$305,A68))</x:f>
      </x:c>
      <x:c r="H68" s="16" t="str">
        <x:f>IF(A68="","",SUMIFS('Daily Redemptions'!$R$7:$R$2205,'Daily Redemptions'!$Q$7:$Q$2205,A68,'Daily Redemptions'!$P$7:$P$2205,B68))</x:f>
      </x:c>
      <x:c r="I68" s="16" t="str">
        <x:f>IF(A68="","",IF(ISBLANK(F68),"",F68+G68-H68))</x:f>
      </x:c>
      <x:c r="J68" s="5"/>
      <x:c r="K68" s="16" t="str">
        <x:f>IF(A68="","",IF(NOT(ISNUMBER(I68)),"Missing stock",IF(I68&lt;0,"Negative stock",IF(I68=0,"Out of stock",IF(AND(NOT(ISBLANK(J68)),I68&lt;=J68),"Low stock","Available")))))</x:f>
      </x:c>
      <x:c r="L68" s="16" t="str">
        <x:f>IF(A68="","",IF(COUNTIFS('Redemption Setup'!$A$7:$A$105,A68)&gt;1,"Duplicate tier ID",IF(COUNTIFS('Campaigns &amp; Budget'!$A$7:$A$8,B68)&lt;&gt;1,"Unknown campaign",IF(ISBLANK(F68),"Missing opening stock",IF(F68&lt;0,"Negative opening stock","")))))</x:f>
      </x:c>
      <x:c r="N68" s="5"/>
      <x:c r="O68" s="5"/>
      <x:c r="P68" s="10"/>
      <x:c r="Q68" s="5"/>
      <x:c r="R68" s="5"/>
      <x:c r="S68" s="16" t="str">
        <x:f>IF(N68="","",IF(COUNTIFS('Redemption Setup'!$N$7:$N$305,N68)&gt;1,"Duplicate movement ID",IF(COUNTIFS('Redemption Setup'!$A$7:$A$105,O68)&lt;&gt;1,"Unknown tier",IF(OR(ISBLANK(P68),ISBLANK(Q68),R68=""),"Missing date / quantity / reason",""))))</x:f>
      </x:c>
    </x:row>
    <x:row r="69" ht="24" customHeight="1">
      <x:c r="A69" s="5"/>
      <x:c r="B69" s="5"/>
      <x:c r="C69" s="5"/>
      <x:c r="D69" s="5"/>
      <x:c r="E69" s="5"/>
      <x:c r="F69" s="5"/>
      <x:c r="G69" s="16" t="str">
        <x:f>IF(A69="","",SUMIFS('Redemption Setup'!$Q$7:$Q$305,'Redemption Setup'!$O$7:$O$305,A69))</x:f>
      </x:c>
      <x:c r="H69" s="16" t="str">
        <x:f>IF(A69="","",SUMIFS('Daily Redemptions'!$R$7:$R$2205,'Daily Redemptions'!$Q$7:$Q$2205,A69,'Daily Redemptions'!$P$7:$P$2205,B69))</x:f>
      </x:c>
      <x:c r="I69" s="16" t="str">
        <x:f>IF(A69="","",IF(ISBLANK(F69),"",F69+G69-H69))</x:f>
      </x:c>
      <x:c r="J69" s="5"/>
      <x:c r="K69" s="16" t="str">
        <x:f>IF(A69="","",IF(NOT(ISNUMBER(I69)),"Missing stock",IF(I69&lt;0,"Negative stock",IF(I69=0,"Out of stock",IF(AND(NOT(ISBLANK(J69)),I69&lt;=J69),"Low stock","Available")))))</x:f>
      </x:c>
      <x:c r="L69" s="16" t="str">
        <x:f>IF(A69="","",IF(COUNTIFS('Redemption Setup'!$A$7:$A$105,A69)&gt;1,"Duplicate tier ID",IF(COUNTIFS('Campaigns &amp; Budget'!$A$7:$A$8,B69)&lt;&gt;1,"Unknown campaign",IF(ISBLANK(F69),"Missing opening stock",IF(F69&lt;0,"Negative opening stock","")))))</x:f>
      </x:c>
      <x:c r="N69" s="5"/>
      <x:c r="O69" s="5"/>
      <x:c r="P69" s="10"/>
      <x:c r="Q69" s="5"/>
      <x:c r="R69" s="5"/>
      <x:c r="S69" s="16" t="str">
        <x:f>IF(N69="","",IF(COUNTIFS('Redemption Setup'!$N$7:$N$305,N69)&gt;1,"Duplicate movement ID",IF(COUNTIFS('Redemption Setup'!$A$7:$A$105,O69)&lt;&gt;1,"Unknown tier",IF(OR(ISBLANK(P69),ISBLANK(Q69),R69=""),"Missing date / quantity / reason",""))))</x:f>
      </x:c>
    </x:row>
    <x:row r="70" ht="24" customHeight="1">
      <x:c r="A70" s="5"/>
      <x:c r="B70" s="5"/>
      <x:c r="C70" s="5"/>
      <x:c r="D70" s="5"/>
      <x:c r="E70" s="5"/>
      <x:c r="F70" s="5"/>
      <x:c r="G70" s="16" t="str">
        <x:f>IF(A70="","",SUMIFS('Redemption Setup'!$Q$7:$Q$305,'Redemption Setup'!$O$7:$O$305,A70))</x:f>
      </x:c>
      <x:c r="H70" s="16" t="str">
        <x:f>IF(A70="","",SUMIFS('Daily Redemptions'!$R$7:$R$2205,'Daily Redemptions'!$Q$7:$Q$2205,A70,'Daily Redemptions'!$P$7:$P$2205,B70))</x:f>
      </x:c>
      <x:c r="I70" s="16" t="str">
        <x:f>IF(A70="","",IF(ISBLANK(F70),"",F70+G70-H70))</x:f>
      </x:c>
      <x:c r="J70" s="5"/>
      <x:c r="K70" s="16" t="str">
        <x:f>IF(A70="","",IF(NOT(ISNUMBER(I70)),"Missing stock",IF(I70&lt;0,"Negative stock",IF(I70=0,"Out of stock",IF(AND(NOT(ISBLANK(J70)),I70&lt;=J70),"Low stock","Available")))))</x:f>
      </x:c>
      <x:c r="L70" s="16" t="str">
        <x:f>IF(A70="","",IF(COUNTIFS('Redemption Setup'!$A$7:$A$105,A70)&gt;1,"Duplicate tier ID",IF(COUNTIFS('Campaigns &amp; Budget'!$A$7:$A$8,B70)&lt;&gt;1,"Unknown campaign",IF(ISBLANK(F70),"Missing opening stock",IF(F70&lt;0,"Negative opening stock","")))))</x:f>
      </x:c>
      <x:c r="N70" s="5"/>
      <x:c r="O70" s="5"/>
      <x:c r="P70" s="10"/>
      <x:c r="Q70" s="5"/>
      <x:c r="R70" s="5"/>
      <x:c r="S70" s="16" t="str">
        <x:f>IF(N70="","",IF(COUNTIFS('Redemption Setup'!$N$7:$N$305,N70)&gt;1,"Duplicate movement ID",IF(COUNTIFS('Redemption Setup'!$A$7:$A$105,O70)&lt;&gt;1,"Unknown tier",IF(OR(ISBLANK(P70),ISBLANK(Q70),R70=""),"Missing date / quantity / reason",""))))</x:f>
      </x:c>
    </x:row>
    <x:row r="71" ht="24" customHeight="1">
      <x:c r="A71" s="5"/>
      <x:c r="B71" s="5"/>
      <x:c r="C71" s="5"/>
      <x:c r="D71" s="5"/>
      <x:c r="E71" s="5"/>
      <x:c r="F71" s="5"/>
      <x:c r="G71" s="16" t="str">
        <x:f>IF(A71="","",SUMIFS('Redemption Setup'!$Q$7:$Q$305,'Redemption Setup'!$O$7:$O$305,A71))</x:f>
      </x:c>
      <x:c r="H71" s="16" t="str">
        <x:f>IF(A71="","",SUMIFS('Daily Redemptions'!$R$7:$R$2205,'Daily Redemptions'!$Q$7:$Q$2205,A71,'Daily Redemptions'!$P$7:$P$2205,B71))</x:f>
      </x:c>
      <x:c r="I71" s="16" t="str">
        <x:f>IF(A71="","",IF(ISBLANK(F71),"",F71+G71-H71))</x:f>
      </x:c>
      <x:c r="J71" s="5"/>
      <x:c r="K71" s="16" t="str">
        <x:f>IF(A71="","",IF(NOT(ISNUMBER(I71)),"Missing stock",IF(I71&lt;0,"Negative stock",IF(I71=0,"Out of stock",IF(AND(NOT(ISBLANK(J71)),I71&lt;=J71),"Low stock","Available")))))</x:f>
      </x:c>
      <x:c r="L71" s="16" t="str">
        <x:f>IF(A71="","",IF(COUNTIFS('Redemption Setup'!$A$7:$A$105,A71)&gt;1,"Duplicate tier ID",IF(COUNTIFS('Campaigns &amp; Budget'!$A$7:$A$8,B71)&lt;&gt;1,"Unknown campaign",IF(ISBLANK(F71),"Missing opening stock",IF(F71&lt;0,"Negative opening stock","")))))</x:f>
      </x:c>
      <x:c r="N71" s="5"/>
      <x:c r="O71" s="5"/>
      <x:c r="P71" s="10"/>
      <x:c r="Q71" s="5"/>
      <x:c r="R71" s="5"/>
      <x:c r="S71" s="16" t="str">
        <x:f>IF(N71="","",IF(COUNTIFS('Redemption Setup'!$N$7:$N$305,N71)&gt;1,"Duplicate movement ID",IF(COUNTIFS('Redemption Setup'!$A$7:$A$105,O71)&lt;&gt;1,"Unknown tier",IF(OR(ISBLANK(P71),ISBLANK(Q71),R71=""),"Missing date / quantity / reason",""))))</x:f>
      </x:c>
    </x:row>
    <x:row r="72" ht="24" customHeight="1">
      <x:c r="A72" s="5"/>
      <x:c r="B72" s="5"/>
      <x:c r="C72" s="5"/>
      <x:c r="D72" s="5"/>
      <x:c r="E72" s="5"/>
      <x:c r="F72" s="5"/>
      <x:c r="G72" s="16" t="str">
        <x:f>IF(A72="","",SUMIFS('Redemption Setup'!$Q$7:$Q$305,'Redemption Setup'!$O$7:$O$305,A72))</x:f>
      </x:c>
      <x:c r="H72" s="16" t="str">
        <x:f>IF(A72="","",SUMIFS('Daily Redemptions'!$R$7:$R$2205,'Daily Redemptions'!$Q$7:$Q$2205,A72,'Daily Redemptions'!$P$7:$P$2205,B72))</x:f>
      </x:c>
      <x:c r="I72" s="16" t="str">
        <x:f>IF(A72="","",IF(ISBLANK(F72),"",F72+G72-H72))</x:f>
      </x:c>
      <x:c r="J72" s="5"/>
      <x:c r="K72" s="16" t="str">
        <x:f>IF(A72="","",IF(NOT(ISNUMBER(I72)),"Missing stock",IF(I72&lt;0,"Negative stock",IF(I72=0,"Out of stock",IF(AND(NOT(ISBLANK(J72)),I72&lt;=J72),"Low stock","Available")))))</x:f>
      </x:c>
      <x:c r="L72" s="16" t="str">
        <x:f>IF(A72="","",IF(COUNTIFS('Redemption Setup'!$A$7:$A$105,A72)&gt;1,"Duplicate tier ID",IF(COUNTIFS('Campaigns &amp; Budget'!$A$7:$A$8,B72)&lt;&gt;1,"Unknown campaign",IF(ISBLANK(F72),"Missing opening stock",IF(F72&lt;0,"Negative opening stock","")))))</x:f>
      </x:c>
      <x:c r="N72" s="5"/>
      <x:c r="O72" s="5"/>
      <x:c r="P72" s="10"/>
      <x:c r="Q72" s="5"/>
      <x:c r="R72" s="5"/>
      <x:c r="S72" s="16" t="str">
        <x:f>IF(N72="","",IF(COUNTIFS('Redemption Setup'!$N$7:$N$305,N72)&gt;1,"Duplicate movement ID",IF(COUNTIFS('Redemption Setup'!$A$7:$A$105,O72)&lt;&gt;1,"Unknown tier",IF(OR(ISBLANK(P72),ISBLANK(Q72),R72=""),"Missing date / quantity / reason",""))))</x:f>
      </x:c>
    </x:row>
    <x:row r="73" ht="24" customHeight="1">
      <x:c r="A73" s="5"/>
      <x:c r="B73" s="5"/>
      <x:c r="C73" s="5"/>
      <x:c r="D73" s="5"/>
      <x:c r="E73" s="5"/>
      <x:c r="F73" s="5"/>
      <x:c r="G73" s="16" t="str">
        <x:f>IF(A73="","",SUMIFS('Redemption Setup'!$Q$7:$Q$305,'Redemption Setup'!$O$7:$O$305,A73))</x:f>
      </x:c>
      <x:c r="H73" s="16" t="str">
        <x:f>IF(A73="","",SUMIFS('Daily Redemptions'!$R$7:$R$2205,'Daily Redemptions'!$Q$7:$Q$2205,A73,'Daily Redemptions'!$P$7:$P$2205,B73))</x:f>
      </x:c>
      <x:c r="I73" s="16" t="str">
        <x:f>IF(A73="","",IF(ISBLANK(F73),"",F73+G73-H73))</x:f>
      </x:c>
      <x:c r="J73" s="5"/>
      <x:c r="K73" s="16" t="str">
        <x:f>IF(A73="","",IF(NOT(ISNUMBER(I73)),"Missing stock",IF(I73&lt;0,"Negative stock",IF(I73=0,"Out of stock",IF(AND(NOT(ISBLANK(J73)),I73&lt;=J73),"Low stock","Available")))))</x:f>
      </x:c>
      <x:c r="L73" s="16" t="str">
        <x:f>IF(A73="","",IF(COUNTIFS('Redemption Setup'!$A$7:$A$105,A73)&gt;1,"Duplicate tier ID",IF(COUNTIFS('Campaigns &amp; Budget'!$A$7:$A$8,B73)&lt;&gt;1,"Unknown campaign",IF(ISBLANK(F73),"Missing opening stock",IF(F73&lt;0,"Negative opening stock","")))))</x:f>
      </x:c>
      <x:c r="N73" s="5"/>
      <x:c r="O73" s="5"/>
      <x:c r="P73" s="10"/>
      <x:c r="Q73" s="5"/>
      <x:c r="R73" s="5"/>
      <x:c r="S73" s="16" t="str">
        <x:f>IF(N73="","",IF(COUNTIFS('Redemption Setup'!$N$7:$N$305,N73)&gt;1,"Duplicate movement ID",IF(COUNTIFS('Redemption Setup'!$A$7:$A$105,O73)&lt;&gt;1,"Unknown tier",IF(OR(ISBLANK(P73),ISBLANK(Q73),R73=""),"Missing date / quantity / reason",""))))</x:f>
      </x:c>
    </x:row>
    <x:row r="74" ht="24" customHeight="1">
      <x:c r="A74" s="5"/>
      <x:c r="B74" s="5"/>
      <x:c r="C74" s="5"/>
      <x:c r="D74" s="5"/>
      <x:c r="E74" s="5"/>
      <x:c r="F74" s="5"/>
      <x:c r="G74" s="16" t="str">
        <x:f>IF(A74="","",SUMIFS('Redemption Setup'!$Q$7:$Q$305,'Redemption Setup'!$O$7:$O$305,A74))</x:f>
      </x:c>
      <x:c r="H74" s="16" t="str">
        <x:f>IF(A74="","",SUMIFS('Daily Redemptions'!$R$7:$R$2205,'Daily Redemptions'!$Q$7:$Q$2205,A74,'Daily Redemptions'!$P$7:$P$2205,B74))</x:f>
      </x:c>
      <x:c r="I74" s="16" t="str">
        <x:f>IF(A74="","",IF(ISBLANK(F74),"",F74+G74-H74))</x:f>
      </x:c>
      <x:c r="J74" s="5"/>
      <x:c r="K74" s="16" t="str">
        <x:f>IF(A74="","",IF(NOT(ISNUMBER(I74)),"Missing stock",IF(I74&lt;0,"Negative stock",IF(I74=0,"Out of stock",IF(AND(NOT(ISBLANK(J74)),I74&lt;=J74),"Low stock","Available")))))</x:f>
      </x:c>
      <x:c r="L74" s="16" t="str">
        <x:f>IF(A74="","",IF(COUNTIFS('Redemption Setup'!$A$7:$A$105,A74)&gt;1,"Duplicate tier ID",IF(COUNTIFS('Campaigns &amp; Budget'!$A$7:$A$8,B74)&lt;&gt;1,"Unknown campaign",IF(ISBLANK(F74),"Missing opening stock",IF(F74&lt;0,"Negative opening stock","")))))</x:f>
      </x:c>
      <x:c r="N74" s="5"/>
      <x:c r="O74" s="5"/>
      <x:c r="P74" s="10"/>
      <x:c r="Q74" s="5"/>
      <x:c r="R74" s="5"/>
      <x:c r="S74" s="16" t="str">
        <x:f>IF(N74="","",IF(COUNTIFS('Redemption Setup'!$N$7:$N$305,N74)&gt;1,"Duplicate movement ID",IF(COUNTIFS('Redemption Setup'!$A$7:$A$105,O74)&lt;&gt;1,"Unknown tier",IF(OR(ISBLANK(P74),ISBLANK(Q74),R74=""),"Missing date / quantity / reason",""))))</x:f>
      </x:c>
    </x:row>
    <x:row r="75" ht="24" customHeight="1">
      <x:c r="A75" s="5"/>
      <x:c r="B75" s="5"/>
      <x:c r="C75" s="5"/>
      <x:c r="D75" s="5"/>
      <x:c r="E75" s="5"/>
      <x:c r="F75" s="5"/>
      <x:c r="G75" s="16" t="str">
        <x:f>IF(A75="","",SUMIFS('Redemption Setup'!$Q$7:$Q$305,'Redemption Setup'!$O$7:$O$305,A75))</x:f>
      </x:c>
      <x:c r="H75" s="16" t="str">
        <x:f>IF(A75="","",SUMIFS('Daily Redemptions'!$R$7:$R$2205,'Daily Redemptions'!$Q$7:$Q$2205,A75,'Daily Redemptions'!$P$7:$P$2205,B75))</x:f>
      </x:c>
      <x:c r="I75" s="16" t="str">
        <x:f>IF(A75="","",IF(ISBLANK(F75),"",F75+G75-H75))</x:f>
      </x:c>
      <x:c r="J75" s="5"/>
      <x:c r="K75" s="16" t="str">
        <x:f>IF(A75="","",IF(NOT(ISNUMBER(I75)),"Missing stock",IF(I75&lt;0,"Negative stock",IF(I75=0,"Out of stock",IF(AND(NOT(ISBLANK(J75)),I75&lt;=J75),"Low stock","Available")))))</x:f>
      </x:c>
      <x:c r="L75" s="16" t="str">
        <x:f>IF(A75="","",IF(COUNTIFS('Redemption Setup'!$A$7:$A$105,A75)&gt;1,"Duplicate tier ID",IF(COUNTIFS('Campaigns &amp; Budget'!$A$7:$A$8,B75)&lt;&gt;1,"Unknown campaign",IF(ISBLANK(F75),"Missing opening stock",IF(F75&lt;0,"Negative opening stock","")))))</x:f>
      </x:c>
      <x:c r="N75" s="5"/>
      <x:c r="O75" s="5"/>
      <x:c r="P75" s="10"/>
      <x:c r="Q75" s="5"/>
      <x:c r="R75" s="5"/>
      <x:c r="S75" s="16" t="str">
        <x:f>IF(N75="","",IF(COUNTIFS('Redemption Setup'!$N$7:$N$305,N75)&gt;1,"Duplicate movement ID",IF(COUNTIFS('Redemption Setup'!$A$7:$A$105,O75)&lt;&gt;1,"Unknown tier",IF(OR(ISBLANK(P75),ISBLANK(Q75),R75=""),"Missing date / quantity / reason",""))))</x:f>
      </x:c>
    </x:row>
    <x:row r="76" ht="24" customHeight="1">
      <x:c r="A76" s="5"/>
      <x:c r="B76" s="5"/>
      <x:c r="C76" s="5"/>
      <x:c r="D76" s="5"/>
      <x:c r="E76" s="5"/>
      <x:c r="F76" s="5"/>
      <x:c r="G76" s="16" t="str">
        <x:f>IF(A76="","",SUMIFS('Redemption Setup'!$Q$7:$Q$305,'Redemption Setup'!$O$7:$O$305,A76))</x:f>
      </x:c>
      <x:c r="H76" s="16" t="str">
        <x:f>IF(A76="","",SUMIFS('Daily Redemptions'!$R$7:$R$2205,'Daily Redemptions'!$Q$7:$Q$2205,A76,'Daily Redemptions'!$P$7:$P$2205,B76))</x:f>
      </x:c>
      <x:c r="I76" s="16" t="str">
        <x:f>IF(A76="","",IF(ISBLANK(F76),"",F76+G76-H76))</x:f>
      </x:c>
      <x:c r="J76" s="5"/>
      <x:c r="K76" s="16" t="str">
        <x:f>IF(A76="","",IF(NOT(ISNUMBER(I76)),"Missing stock",IF(I76&lt;0,"Negative stock",IF(I76=0,"Out of stock",IF(AND(NOT(ISBLANK(J76)),I76&lt;=J76),"Low stock","Available")))))</x:f>
      </x:c>
      <x:c r="L76" s="16" t="str">
        <x:f>IF(A76="","",IF(COUNTIFS('Redemption Setup'!$A$7:$A$105,A76)&gt;1,"Duplicate tier ID",IF(COUNTIFS('Campaigns &amp; Budget'!$A$7:$A$8,B76)&lt;&gt;1,"Unknown campaign",IF(ISBLANK(F76),"Missing opening stock",IF(F76&lt;0,"Negative opening stock","")))))</x:f>
      </x:c>
      <x:c r="N76" s="5"/>
      <x:c r="O76" s="5"/>
      <x:c r="P76" s="10"/>
      <x:c r="Q76" s="5"/>
      <x:c r="R76" s="5"/>
      <x:c r="S76" s="16" t="str">
        <x:f>IF(N76="","",IF(COUNTIFS('Redemption Setup'!$N$7:$N$305,N76)&gt;1,"Duplicate movement ID",IF(COUNTIFS('Redemption Setup'!$A$7:$A$105,O76)&lt;&gt;1,"Unknown tier",IF(OR(ISBLANK(P76),ISBLANK(Q76),R76=""),"Missing date / quantity / reason",""))))</x:f>
      </x:c>
    </x:row>
    <x:row r="77" ht="24" customHeight="1">
      <x:c r="A77" s="5"/>
      <x:c r="B77" s="5"/>
      <x:c r="C77" s="5"/>
      <x:c r="D77" s="5"/>
      <x:c r="E77" s="5"/>
      <x:c r="F77" s="5"/>
      <x:c r="G77" s="16" t="str">
        <x:f>IF(A77="","",SUMIFS('Redemption Setup'!$Q$7:$Q$305,'Redemption Setup'!$O$7:$O$305,A77))</x:f>
      </x:c>
      <x:c r="H77" s="16" t="str">
        <x:f>IF(A77="","",SUMIFS('Daily Redemptions'!$R$7:$R$2205,'Daily Redemptions'!$Q$7:$Q$2205,A77,'Daily Redemptions'!$P$7:$P$2205,B77))</x:f>
      </x:c>
      <x:c r="I77" s="16" t="str">
        <x:f>IF(A77="","",IF(ISBLANK(F77),"",F77+G77-H77))</x:f>
      </x:c>
      <x:c r="J77" s="5"/>
      <x:c r="K77" s="16" t="str">
        <x:f>IF(A77="","",IF(NOT(ISNUMBER(I77)),"Missing stock",IF(I77&lt;0,"Negative stock",IF(I77=0,"Out of stock",IF(AND(NOT(ISBLANK(J77)),I77&lt;=J77),"Low stock","Available")))))</x:f>
      </x:c>
      <x:c r="L77" s="16" t="str">
        <x:f>IF(A77="","",IF(COUNTIFS('Redemption Setup'!$A$7:$A$105,A77)&gt;1,"Duplicate tier ID",IF(COUNTIFS('Campaigns &amp; Budget'!$A$7:$A$8,B77)&lt;&gt;1,"Unknown campaign",IF(ISBLANK(F77),"Missing opening stock",IF(F77&lt;0,"Negative opening stock","")))))</x:f>
      </x:c>
      <x:c r="N77" s="5"/>
      <x:c r="O77" s="5"/>
      <x:c r="P77" s="10"/>
      <x:c r="Q77" s="5"/>
      <x:c r="R77" s="5"/>
      <x:c r="S77" s="16" t="str">
        <x:f>IF(N77="","",IF(COUNTIFS('Redemption Setup'!$N$7:$N$305,N77)&gt;1,"Duplicate movement ID",IF(COUNTIFS('Redemption Setup'!$A$7:$A$105,O77)&lt;&gt;1,"Unknown tier",IF(OR(ISBLANK(P77),ISBLANK(Q77),R77=""),"Missing date / quantity / reason",""))))</x:f>
      </x:c>
    </x:row>
    <x:row r="78" ht="24" customHeight="1">
      <x:c r="A78" s="5"/>
      <x:c r="B78" s="5"/>
      <x:c r="C78" s="5"/>
      <x:c r="D78" s="5"/>
      <x:c r="E78" s="5"/>
      <x:c r="F78" s="5"/>
      <x:c r="G78" s="16" t="str">
        <x:f>IF(A78="","",SUMIFS('Redemption Setup'!$Q$7:$Q$305,'Redemption Setup'!$O$7:$O$305,A78))</x:f>
      </x:c>
      <x:c r="H78" s="16" t="str">
        <x:f>IF(A78="","",SUMIFS('Daily Redemptions'!$R$7:$R$2205,'Daily Redemptions'!$Q$7:$Q$2205,A78,'Daily Redemptions'!$P$7:$P$2205,B78))</x:f>
      </x:c>
      <x:c r="I78" s="16" t="str">
        <x:f>IF(A78="","",IF(ISBLANK(F78),"",F78+G78-H78))</x:f>
      </x:c>
      <x:c r="J78" s="5"/>
      <x:c r="K78" s="16" t="str">
        <x:f>IF(A78="","",IF(NOT(ISNUMBER(I78)),"Missing stock",IF(I78&lt;0,"Negative stock",IF(I78=0,"Out of stock",IF(AND(NOT(ISBLANK(J78)),I78&lt;=J78),"Low stock","Available")))))</x:f>
      </x:c>
      <x:c r="L78" s="16" t="str">
        <x:f>IF(A78="","",IF(COUNTIFS('Redemption Setup'!$A$7:$A$105,A78)&gt;1,"Duplicate tier ID",IF(COUNTIFS('Campaigns &amp; Budget'!$A$7:$A$8,B78)&lt;&gt;1,"Unknown campaign",IF(ISBLANK(F78),"Missing opening stock",IF(F78&lt;0,"Negative opening stock","")))))</x:f>
      </x:c>
      <x:c r="N78" s="5"/>
      <x:c r="O78" s="5"/>
      <x:c r="P78" s="10"/>
      <x:c r="Q78" s="5"/>
      <x:c r="R78" s="5"/>
      <x:c r="S78" s="16" t="str">
        <x:f>IF(N78="","",IF(COUNTIFS('Redemption Setup'!$N$7:$N$305,N78)&gt;1,"Duplicate movement ID",IF(COUNTIFS('Redemption Setup'!$A$7:$A$105,O78)&lt;&gt;1,"Unknown tier",IF(OR(ISBLANK(P78),ISBLANK(Q78),R78=""),"Missing date / quantity / reason",""))))</x:f>
      </x:c>
    </x:row>
    <x:row r="79" ht="24" customHeight="1">
      <x:c r="A79" s="5"/>
      <x:c r="B79" s="5"/>
      <x:c r="C79" s="5"/>
      <x:c r="D79" s="5"/>
      <x:c r="E79" s="5"/>
      <x:c r="F79" s="5"/>
      <x:c r="G79" s="16" t="str">
        <x:f>IF(A79="","",SUMIFS('Redemption Setup'!$Q$7:$Q$305,'Redemption Setup'!$O$7:$O$305,A79))</x:f>
      </x:c>
      <x:c r="H79" s="16" t="str">
        <x:f>IF(A79="","",SUMIFS('Daily Redemptions'!$R$7:$R$2205,'Daily Redemptions'!$Q$7:$Q$2205,A79,'Daily Redemptions'!$P$7:$P$2205,B79))</x:f>
      </x:c>
      <x:c r="I79" s="16" t="str">
        <x:f>IF(A79="","",IF(ISBLANK(F79),"",F79+G79-H79))</x:f>
      </x:c>
      <x:c r="J79" s="5"/>
      <x:c r="K79" s="16" t="str">
        <x:f>IF(A79="","",IF(NOT(ISNUMBER(I79)),"Missing stock",IF(I79&lt;0,"Negative stock",IF(I79=0,"Out of stock",IF(AND(NOT(ISBLANK(J79)),I79&lt;=J79),"Low stock","Available")))))</x:f>
      </x:c>
      <x:c r="L79" s="16" t="str">
        <x:f>IF(A79="","",IF(COUNTIFS('Redemption Setup'!$A$7:$A$105,A79)&gt;1,"Duplicate tier ID",IF(COUNTIFS('Campaigns &amp; Budget'!$A$7:$A$8,B79)&lt;&gt;1,"Unknown campaign",IF(ISBLANK(F79),"Missing opening stock",IF(F79&lt;0,"Negative opening stock","")))))</x:f>
      </x:c>
      <x:c r="N79" s="5"/>
      <x:c r="O79" s="5"/>
      <x:c r="P79" s="10"/>
      <x:c r="Q79" s="5"/>
      <x:c r="R79" s="5"/>
      <x:c r="S79" s="16" t="str">
        <x:f>IF(N79="","",IF(COUNTIFS('Redemption Setup'!$N$7:$N$305,N79)&gt;1,"Duplicate movement ID",IF(COUNTIFS('Redemption Setup'!$A$7:$A$105,O79)&lt;&gt;1,"Unknown tier",IF(OR(ISBLANK(P79),ISBLANK(Q79),R79=""),"Missing date / quantity / reason",""))))</x:f>
      </x:c>
    </x:row>
    <x:row r="80" ht="24" customHeight="1">
      <x:c r="A80" s="5"/>
      <x:c r="B80" s="5"/>
      <x:c r="C80" s="5"/>
      <x:c r="D80" s="5"/>
      <x:c r="E80" s="5"/>
      <x:c r="F80" s="5"/>
      <x:c r="G80" s="16" t="str">
        <x:f>IF(A80="","",SUMIFS('Redemption Setup'!$Q$7:$Q$305,'Redemption Setup'!$O$7:$O$305,A80))</x:f>
      </x:c>
      <x:c r="H80" s="16" t="str">
        <x:f>IF(A80="","",SUMIFS('Daily Redemptions'!$R$7:$R$2205,'Daily Redemptions'!$Q$7:$Q$2205,A80,'Daily Redemptions'!$P$7:$P$2205,B80))</x:f>
      </x:c>
      <x:c r="I80" s="16" t="str">
        <x:f>IF(A80="","",IF(ISBLANK(F80),"",F80+G80-H80))</x:f>
      </x:c>
      <x:c r="J80" s="5"/>
      <x:c r="K80" s="16" t="str">
        <x:f>IF(A80="","",IF(NOT(ISNUMBER(I80)),"Missing stock",IF(I80&lt;0,"Negative stock",IF(I80=0,"Out of stock",IF(AND(NOT(ISBLANK(J80)),I80&lt;=J80),"Low stock","Available")))))</x:f>
      </x:c>
      <x:c r="L80" s="16" t="str">
        <x:f>IF(A80="","",IF(COUNTIFS('Redemption Setup'!$A$7:$A$105,A80)&gt;1,"Duplicate tier ID",IF(COUNTIFS('Campaigns &amp; Budget'!$A$7:$A$8,B80)&lt;&gt;1,"Unknown campaign",IF(ISBLANK(F80),"Missing opening stock",IF(F80&lt;0,"Negative opening stock","")))))</x:f>
      </x:c>
      <x:c r="N80" s="5"/>
      <x:c r="O80" s="5"/>
      <x:c r="P80" s="10"/>
      <x:c r="Q80" s="5"/>
      <x:c r="R80" s="5"/>
      <x:c r="S80" s="16" t="str">
        <x:f>IF(N80="","",IF(COUNTIFS('Redemption Setup'!$N$7:$N$305,N80)&gt;1,"Duplicate movement ID",IF(COUNTIFS('Redemption Setup'!$A$7:$A$105,O80)&lt;&gt;1,"Unknown tier",IF(OR(ISBLANK(P80),ISBLANK(Q80),R80=""),"Missing date / quantity / reason",""))))</x:f>
      </x:c>
    </x:row>
    <x:row r="81" ht="24" customHeight="1">
      <x:c r="A81" s="5"/>
      <x:c r="B81" s="5"/>
      <x:c r="C81" s="5"/>
      <x:c r="D81" s="5"/>
      <x:c r="E81" s="5"/>
      <x:c r="F81" s="5"/>
      <x:c r="G81" s="16" t="str">
        <x:f>IF(A81="","",SUMIFS('Redemption Setup'!$Q$7:$Q$305,'Redemption Setup'!$O$7:$O$305,A81))</x:f>
      </x:c>
      <x:c r="H81" s="16" t="str">
        <x:f>IF(A81="","",SUMIFS('Daily Redemptions'!$R$7:$R$2205,'Daily Redemptions'!$Q$7:$Q$2205,A81,'Daily Redemptions'!$P$7:$P$2205,B81))</x:f>
      </x:c>
      <x:c r="I81" s="16" t="str">
        <x:f>IF(A81="","",IF(ISBLANK(F81),"",F81+G81-H81))</x:f>
      </x:c>
      <x:c r="J81" s="5"/>
      <x:c r="K81" s="16" t="str">
        <x:f>IF(A81="","",IF(NOT(ISNUMBER(I81)),"Missing stock",IF(I81&lt;0,"Negative stock",IF(I81=0,"Out of stock",IF(AND(NOT(ISBLANK(J81)),I81&lt;=J81),"Low stock","Available")))))</x:f>
      </x:c>
      <x:c r="L81" s="16" t="str">
        <x:f>IF(A81="","",IF(COUNTIFS('Redemption Setup'!$A$7:$A$105,A81)&gt;1,"Duplicate tier ID",IF(COUNTIFS('Campaigns &amp; Budget'!$A$7:$A$8,B81)&lt;&gt;1,"Unknown campaign",IF(ISBLANK(F81),"Missing opening stock",IF(F81&lt;0,"Negative opening stock","")))))</x:f>
      </x:c>
      <x:c r="N81" s="5"/>
      <x:c r="O81" s="5"/>
      <x:c r="P81" s="10"/>
      <x:c r="Q81" s="5"/>
      <x:c r="R81" s="5"/>
      <x:c r="S81" s="16" t="str">
        <x:f>IF(N81="","",IF(COUNTIFS('Redemption Setup'!$N$7:$N$305,N81)&gt;1,"Duplicate movement ID",IF(COUNTIFS('Redemption Setup'!$A$7:$A$105,O81)&lt;&gt;1,"Unknown tier",IF(OR(ISBLANK(P81),ISBLANK(Q81),R81=""),"Missing date / quantity / reason",""))))</x:f>
      </x:c>
    </x:row>
    <x:row r="82" ht="24" customHeight="1">
      <x:c r="A82" s="5"/>
      <x:c r="B82" s="5"/>
      <x:c r="C82" s="5"/>
      <x:c r="D82" s="5"/>
      <x:c r="E82" s="5"/>
      <x:c r="F82" s="5"/>
      <x:c r="G82" s="16" t="str">
        <x:f>IF(A82="","",SUMIFS('Redemption Setup'!$Q$7:$Q$305,'Redemption Setup'!$O$7:$O$305,A82))</x:f>
      </x:c>
      <x:c r="H82" s="16" t="str">
        <x:f>IF(A82="","",SUMIFS('Daily Redemptions'!$R$7:$R$2205,'Daily Redemptions'!$Q$7:$Q$2205,A82,'Daily Redemptions'!$P$7:$P$2205,B82))</x:f>
      </x:c>
      <x:c r="I82" s="16" t="str">
        <x:f>IF(A82="","",IF(ISBLANK(F82),"",F82+G82-H82))</x:f>
      </x:c>
      <x:c r="J82" s="5"/>
      <x:c r="K82" s="16" t="str">
        <x:f>IF(A82="","",IF(NOT(ISNUMBER(I82)),"Missing stock",IF(I82&lt;0,"Negative stock",IF(I82=0,"Out of stock",IF(AND(NOT(ISBLANK(J82)),I82&lt;=J82),"Low stock","Available")))))</x:f>
      </x:c>
      <x:c r="L82" s="16" t="str">
        <x:f>IF(A82="","",IF(COUNTIFS('Redemption Setup'!$A$7:$A$105,A82)&gt;1,"Duplicate tier ID",IF(COUNTIFS('Campaigns &amp; Budget'!$A$7:$A$8,B82)&lt;&gt;1,"Unknown campaign",IF(ISBLANK(F82),"Missing opening stock",IF(F82&lt;0,"Negative opening stock","")))))</x:f>
      </x:c>
      <x:c r="N82" s="5"/>
      <x:c r="O82" s="5"/>
      <x:c r="P82" s="10"/>
      <x:c r="Q82" s="5"/>
      <x:c r="R82" s="5"/>
      <x:c r="S82" s="16" t="str">
        <x:f>IF(N82="","",IF(COUNTIFS('Redemption Setup'!$N$7:$N$305,N82)&gt;1,"Duplicate movement ID",IF(COUNTIFS('Redemption Setup'!$A$7:$A$105,O82)&lt;&gt;1,"Unknown tier",IF(OR(ISBLANK(P82),ISBLANK(Q82),R82=""),"Missing date / quantity / reason",""))))</x:f>
      </x:c>
    </x:row>
    <x:row r="83" ht="24" customHeight="1">
      <x:c r="A83" s="5"/>
      <x:c r="B83" s="5"/>
      <x:c r="C83" s="5"/>
      <x:c r="D83" s="5"/>
      <x:c r="E83" s="5"/>
      <x:c r="F83" s="5"/>
      <x:c r="G83" s="16" t="str">
        <x:f>IF(A83="","",SUMIFS('Redemption Setup'!$Q$7:$Q$305,'Redemption Setup'!$O$7:$O$305,A83))</x:f>
      </x:c>
      <x:c r="H83" s="16" t="str">
        <x:f>IF(A83="","",SUMIFS('Daily Redemptions'!$R$7:$R$2205,'Daily Redemptions'!$Q$7:$Q$2205,A83,'Daily Redemptions'!$P$7:$P$2205,B83))</x:f>
      </x:c>
      <x:c r="I83" s="16" t="str">
        <x:f>IF(A83="","",IF(ISBLANK(F83),"",F83+G83-H83))</x:f>
      </x:c>
      <x:c r="J83" s="5"/>
      <x:c r="K83" s="16" t="str">
        <x:f>IF(A83="","",IF(NOT(ISNUMBER(I83)),"Missing stock",IF(I83&lt;0,"Negative stock",IF(I83=0,"Out of stock",IF(AND(NOT(ISBLANK(J83)),I83&lt;=J83),"Low stock","Available")))))</x:f>
      </x:c>
      <x:c r="L83" s="16" t="str">
        <x:f>IF(A83="","",IF(COUNTIFS('Redemption Setup'!$A$7:$A$105,A83)&gt;1,"Duplicate tier ID",IF(COUNTIFS('Campaigns &amp; Budget'!$A$7:$A$8,B83)&lt;&gt;1,"Unknown campaign",IF(ISBLANK(F83),"Missing opening stock",IF(F83&lt;0,"Negative opening stock","")))))</x:f>
      </x:c>
      <x:c r="N83" s="5"/>
      <x:c r="O83" s="5"/>
      <x:c r="P83" s="10"/>
      <x:c r="Q83" s="5"/>
      <x:c r="R83" s="5"/>
      <x:c r="S83" s="16" t="str">
        <x:f>IF(N83="","",IF(COUNTIFS('Redemption Setup'!$N$7:$N$305,N83)&gt;1,"Duplicate movement ID",IF(COUNTIFS('Redemption Setup'!$A$7:$A$105,O83)&lt;&gt;1,"Unknown tier",IF(OR(ISBLANK(P83),ISBLANK(Q83),R83=""),"Missing date / quantity / reason",""))))</x:f>
      </x:c>
    </x:row>
    <x:row r="84" ht="24" customHeight="1">
      <x:c r="A84" s="5"/>
      <x:c r="B84" s="5"/>
      <x:c r="C84" s="5"/>
      <x:c r="D84" s="5"/>
      <x:c r="E84" s="5"/>
      <x:c r="F84" s="5"/>
      <x:c r="G84" s="16" t="str">
        <x:f>IF(A84="","",SUMIFS('Redemption Setup'!$Q$7:$Q$305,'Redemption Setup'!$O$7:$O$305,A84))</x:f>
      </x:c>
      <x:c r="H84" s="16" t="str">
        <x:f>IF(A84="","",SUMIFS('Daily Redemptions'!$R$7:$R$2205,'Daily Redemptions'!$Q$7:$Q$2205,A84,'Daily Redemptions'!$P$7:$P$2205,B84))</x:f>
      </x:c>
      <x:c r="I84" s="16" t="str">
        <x:f>IF(A84="","",IF(ISBLANK(F84),"",F84+G84-H84))</x:f>
      </x:c>
      <x:c r="J84" s="5"/>
      <x:c r="K84" s="16" t="str">
        <x:f>IF(A84="","",IF(NOT(ISNUMBER(I84)),"Missing stock",IF(I84&lt;0,"Negative stock",IF(I84=0,"Out of stock",IF(AND(NOT(ISBLANK(J84)),I84&lt;=J84),"Low stock","Available")))))</x:f>
      </x:c>
      <x:c r="L84" s="16" t="str">
        <x:f>IF(A84="","",IF(COUNTIFS('Redemption Setup'!$A$7:$A$105,A84)&gt;1,"Duplicate tier ID",IF(COUNTIFS('Campaigns &amp; Budget'!$A$7:$A$8,B84)&lt;&gt;1,"Unknown campaign",IF(ISBLANK(F84),"Missing opening stock",IF(F84&lt;0,"Negative opening stock","")))))</x:f>
      </x:c>
      <x:c r="N84" s="5"/>
      <x:c r="O84" s="5"/>
      <x:c r="P84" s="10"/>
      <x:c r="Q84" s="5"/>
      <x:c r="R84" s="5"/>
      <x:c r="S84" s="16" t="str">
        <x:f>IF(N84="","",IF(COUNTIFS('Redemption Setup'!$N$7:$N$305,N84)&gt;1,"Duplicate movement ID",IF(COUNTIFS('Redemption Setup'!$A$7:$A$105,O84)&lt;&gt;1,"Unknown tier",IF(OR(ISBLANK(P84),ISBLANK(Q84),R84=""),"Missing date / quantity / reason",""))))</x:f>
      </x:c>
    </x:row>
    <x:row r="85" ht="24" customHeight="1">
      <x:c r="A85" s="5"/>
      <x:c r="B85" s="5"/>
      <x:c r="C85" s="5"/>
      <x:c r="D85" s="5"/>
      <x:c r="E85" s="5"/>
      <x:c r="F85" s="5"/>
      <x:c r="G85" s="16" t="str">
        <x:f>IF(A85="","",SUMIFS('Redemption Setup'!$Q$7:$Q$305,'Redemption Setup'!$O$7:$O$305,A85))</x:f>
      </x:c>
      <x:c r="H85" s="16" t="str">
        <x:f>IF(A85="","",SUMIFS('Daily Redemptions'!$R$7:$R$2205,'Daily Redemptions'!$Q$7:$Q$2205,A85,'Daily Redemptions'!$P$7:$P$2205,B85))</x:f>
      </x:c>
      <x:c r="I85" s="16" t="str">
        <x:f>IF(A85="","",IF(ISBLANK(F85),"",F85+G85-H85))</x:f>
      </x:c>
      <x:c r="J85" s="5"/>
      <x:c r="K85" s="16" t="str">
        <x:f>IF(A85="","",IF(NOT(ISNUMBER(I85)),"Missing stock",IF(I85&lt;0,"Negative stock",IF(I85=0,"Out of stock",IF(AND(NOT(ISBLANK(J85)),I85&lt;=J85),"Low stock","Available")))))</x:f>
      </x:c>
      <x:c r="L85" s="16" t="str">
        <x:f>IF(A85="","",IF(COUNTIFS('Redemption Setup'!$A$7:$A$105,A85)&gt;1,"Duplicate tier ID",IF(COUNTIFS('Campaigns &amp; Budget'!$A$7:$A$8,B85)&lt;&gt;1,"Unknown campaign",IF(ISBLANK(F85),"Missing opening stock",IF(F85&lt;0,"Negative opening stock","")))))</x:f>
      </x:c>
      <x:c r="N85" s="5"/>
      <x:c r="O85" s="5"/>
      <x:c r="P85" s="10"/>
      <x:c r="Q85" s="5"/>
      <x:c r="R85" s="5"/>
      <x:c r="S85" s="16" t="str">
        <x:f>IF(N85="","",IF(COUNTIFS('Redemption Setup'!$N$7:$N$305,N85)&gt;1,"Duplicate movement ID",IF(COUNTIFS('Redemption Setup'!$A$7:$A$105,O85)&lt;&gt;1,"Unknown tier",IF(OR(ISBLANK(P85),ISBLANK(Q85),R85=""),"Missing date / quantity / reason",""))))</x:f>
      </x:c>
    </x:row>
    <x:row r="86" ht="24" customHeight="1">
      <x:c r="A86" s="5"/>
      <x:c r="B86" s="5"/>
      <x:c r="C86" s="5"/>
      <x:c r="D86" s="5"/>
      <x:c r="E86" s="5"/>
      <x:c r="F86" s="5"/>
      <x:c r="G86" s="16" t="str">
        <x:f>IF(A86="","",SUMIFS('Redemption Setup'!$Q$7:$Q$305,'Redemption Setup'!$O$7:$O$305,A86))</x:f>
      </x:c>
      <x:c r="H86" s="16" t="str">
        <x:f>IF(A86="","",SUMIFS('Daily Redemptions'!$R$7:$R$2205,'Daily Redemptions'!$Q$7:$Q$2205,A86,'Daily Redemptions'!$P$7:$P$2205,B86))</x:f>
      </x:c>
      <x:c r="I86" s="16" t="str">
        <x:f>IF(A86="","",IF(ISBLANK(F86),"",F86+G86-H86))</x:f>
      </x:c>
      <x:c r="J86" s="5"/>
      <x:c r="K86" s="16" t="str">
        <x:f>IF(A86="","",IF(NOT(ISNUMBER(I86)),"Missing stock",IF(I86&lt;0,"Negative stock",IF(I86=0,"Out of stock",IF(AND(NOT(ISBLANK(J86)),I86&lt;=J86),"Low stock","Available")))))</x:f>
      </x:c>
      <x:c r="L86" s="16" t="str">
        <x:f>IF(A86="","",IF(COUNTIFS('Redemption Setup'!$A$7:$A$105,A86)&gt;1,"Duplicate tier ID",IF(COUNTIFS('Campaigns &amp; Budget'!$A$7:$A$8,B86)&lt;&gt;1,"Unknown campaign",IF(ISBLANK(F86),"Missing opening stock",IF(F86&lt;0,"Negative opening stock","")))))</x:f>
      </x:c>
      <x:c r="N86" s="5"/>
      <x:c r="O86" s="5"/>
      <x:c r="P86" s="10"/>
      <x:c r="Q86" s="5"/>
      <x:c r="R86" s="5"/>
      <x:c r="S86" s="16" t="str">
        <x:f>IF(N86="","",IF(COUNTIFS('Redemption Setup'!$N$7:$N$305,N86)&gt;1,"Duplicate movement ID",IF(COUNTIFS('Redemption Setup'!$A$7:$A$105,O86)&lt;&gt;1,"Unknown tier",IF(OR(ISBLANK(P86),ISBLANK(Q86),R86=""),"Missing date / quantity / reason",""))))</x:f>
      </x:c>
    </x:row>
    <x:row r="87" ht="24" customHeight="1">
      <x:c r="A87" s="5"/>
      <x:c r="B87" s="5"/>
      <x:c r="C87" s="5"/>
      <x:c r="D87" s="5"/>
      <x:c r="E87" s="5"/>
      <x:c r="F87" s="5"/>
      <x:c r="G87" s="16" t="str">
        <x:f>IF(A87="","",SUMIFS('Redemption Setup'!$Q$7:$Q$305,'Redemption Setup'!$O$7:$O$305,A87))</x:f>
      </x:c>
      <x:c r="H87" s="16" t="str">
        <x:f>IF(A87="","",SUMIFS('Daily Redemptions'!$R$7:$R$2205,'Daily Redemptions'!$Q$7:$Q$2205,A87,'Daily Redemptions'!$P$7:$P$2205,B87))</x:f>
      </x:c>
      <x:c r="I87" s="16" t="str">
        <x:f>IF(A87="","",IF(ISBLANK(F87),"",F87+G87-H87))</x:f>
      </x:c>
      <x:c r="J87" s="5"/>
      <x:c r="K87" s="16" t="str">
        <x:f>IF(A87="","",IF(NOT(ISNUMBER(I87)),"Missing stock",IF(I87&lt;0,"Negative stock",IF(I87=0,"Out of stock",IF(AND(NOT(ISBLANK(J87)),I87&lt;=J87),"Low stock","Available")))))</x:f>
      </x:c>
      <x:c r="L87" s="16" t="str">
        <x:f>IF(A87="","",IF(COUNTIFS('Redemption Setup'!$A$7:$A$105,A87)&gt;1,"Duplicate tier ID",IF(COUNTIFS('Campaigns &amp; Budget'!$A$7:$A$8,B87)&lt;&gt;1,"Unknown campaign",IF(ISBLANK(F87),"Missing opening stock",IF(F87&lt;0,"Negative opening stock","")))))</x:f>
      </x:c>
      <x:c r="N87" s="5"/>
      <x:c r="O87" s="5"/>
      <x:c r="P87" s="10"/>
      <x:c r="Q87" s="5"/>
      <x:c r="R87" s="5"/>
      <x:c r="S87" s="16" t="str">
        <x:f>IF(N87="","",IF(COUNTIFS('Redemption Setup'!$N$7:$N$305,N87)&gt;1,"Duplicate movement ID",IF(COUNTIFS('Redemption Setup'!$A$7:$A$105,O87)&lt;&gt;1,"Unknown tier",IF(OR(ISBLANK(P87),ISBLANK(Q87),R87=""),"Missing date / quantity / reason",""))))</x:f>
      </x:c>
    </x:row>
    <x:row r="88" ht="24" customHeight="1">
      <x:c r="A88" s="5"/>
      <x:c r="B88" s="5"/>
      <x:c r="C88" s="5"/>
      <x:c r="D88" s="5"/>
      <x:c r="E88" s="5"/>
      <x:c r="F88" s="5"/>
      <x:c r="G88" s="16" t="str">
        <x:f>IF(A88="","",SUMIFS('Redemption Setup'!$Q$7:$Q$305,'Redemption Setup'!$O$7:$O$305,A88))</x:f>
      </x:c>
      <x:c r="H88" s="16" t="str">
        <x:f>IF(A88="","",SUMIFS('Daily Redemptions'!$R$7:$R$2205,'Daily Redemptions'!$Q$7:$Q$2205,A88,'Daily Redemptions'!$P$7:$P$2205,B88))</x:f>
      </x:c>
      <x:c r="I88" s="16" t="str">
        <x:f>IF(A88="","",IF(ISBLANK(F88),"",F88+G88-H88))</x:f>
      </x:c>
      <x:c r="J88" s="5"/>
      <x:c r="K88" s="16" t="str">
        <x:f>IF(A88="","",IF(NOT(ISNUMBER(I88)),"Missing stock",IF(I88&lt;0,"Negative stock",IF(I88=0,"Out of stock",IF(AND(NOT(ISBLANK(J88)),I88&lt;=J88),"Low stock","Available")))))</x:f>
      </x:c>
      <x:c r="L88" s="16" t="str">
        <x:f>IF(A88="","",IF(COUNTIFS('Redemption Setup'!$A$7:$A$105,A88)&gt;1,"Duplicate tier ID",IF(COUNTIFS('Campaigns &amp; Budget'!$A$7:$A$8,B88)&lt;&gt;1,"Unknown campaign",IF(ISBLANK(F88),"Missing opening stock",IF(F88&lt;0,"Negative opening stock","")))))</x:f>
      </x:c>
      <x:c r="N88" s="5"/>
      <x:c r="O88" s="5"/>
      <x:c r="P88" s="10"/>
      <x:c r="Q88" s="5"/>
      <x:c r="R88" s="5"/>
      <x:c r="S88" s="16" t="str">
        <x:f>IF(N88="","",IF(COUNTIFS('Redemption Setup'!$N$7:$N$305,N88)&gt;1,"Duplicate movement ID",IF(COUNTIFS('Redemption Setup'!$A$7:$A$105,O88)&lt;&gt;1,"Unknown tier",IF(OR(ISBLANK(P88),ISBLANK(Q88),R88=""),"Missing date / quantity / reason",""))))</x:f>
      </x:c>
    </x:row>
    <x:row r="89" ht="24" customHeight="1">
      <x:c r="A89" s="5"/>
      <x:c r="B89" s="5"/>
      <x:c r="C89" s="5"/>
      <x:c r="D89" s="5"/>
      <x:c r="E89" s="5"/>
      <x:c r="F89" s="5"/>
      <x:c r="G89" s="16" t="str">
        <x:f>IF(A89="","",SUMIFS('Redemption Setup'!$Q$7:$Q$305,'Redemption Setup'!$O$7:$O$305,A89))</x:f>
      </x:c>
      <x:c r="H89" s="16" t="str">
        <x:f>IF(A89="","",SUMIFS('Daily Redemptions'!$R$7:$R$2205,'Daily Redemptions'!$Q$7:$Q$2205,A89,'Daily Redemptions'!$P$7:$P$2205,B89))</x:f>
      </x:c>
      <x:c r="I89" s="16" t="str">
        <x:f>IF(A89="","",IF(ISBLANK(F89),"",F89+G89-H89))</x:f>
      </x:c>
      <x:c r="J89" s="5"/>
      <x:c r="K89" s="16" t="str">
        <x:f>IF(A89="","",IF(NOT(ISNUMBER(I89)),"Missing stock",IF(I89&lt;0,"Negative stock",IF(I89=0,"Out of stock",IF(AND(NOT(ISBLANK(J89)),I89&lt;=J89),"Low stock","Available")))))</x:f>
      </x:c>
      <x:c r="L89" s="16" t="str">
        <x:f>IF(A89="","",IF(COUNTIFS('Redemption Setup'!$A$7:$A$105,A89)&gt;1,"Duplicate tier ID",IF(COUNTIFS('Campaigns &amp; Budget'!$A$7:$A$8,B89)&lt;&gt;1,"Unknown campaign",IF(ISBLANK(F89),"Missing opening stock",IF(F89&lt;0,"Negative opening stock","")))))</x:f>
      </x:c>
      <x:c r="N89" s="5"/>
      <x:c r="O89" s="5"/>
      <x:c r="P89" s="10"/>
      <x:c r="Q89" s="5"/>
      <x:c r="R89" s="5"/>
      <x:c r="S89" s="16" t="str">
        <x:f>IF(N89="","",IF(COUNTIFS('Redemption Setup'!$N$7:$N$305,N89)&gt;1,"Duplicate movement ID",IF(COUNTIFS('Redemption Setup'!$A$7:$A$105,O89)&lt;&gt;1,"Unknown tier",IF(OR(ISBLANK(P89),ISBLANK(Q89),R89=""),"Missing date / quantity / reason",""))))</x:f>
      </x:c>
    </x:row>
    <x:row r="90" ht="24" customHeight="1">
      <x:c r="A90" s="5"/>
      <x:c r="B90" s="5"/>
      <x:c r="C90" s="5"/>
      <x:c r="D90" s="5"/>
      <x:c r="E90" s="5"/>
      <x:c r="F90" s="5"/>
      <x:c r="G90" s="16" t="str">
        <x:f>IF(A90="","",SUMIFS('Redemption Setup'!$Q$7:$Q$305,'Redemption Setup'!$O$7:$O$305,A90))</x:f>
      </x:c>
      <x:c r="H90" s="16" t="str">
        <x:f>IF(A90="","",SUMIFS('Daily Redemptions'!$R$7:$R$2205,'Daily Redemptions'!$Q$7:$Q$2205,A90,'Daily Redemptions'!$P$7:$P$2205,B90))</x:f>
      </x:c>
      <x:c r="I90" s="16" t="str">
        <x:f>IF(A90="","",IF(ISBLANK(F90),"",F90+G90-H90))</x:f>
      </x:c>
      <x:c r="J90" s="5"/>
      <x:c r="K90" s="16" t="str">
        <x:f>IF(A90="","",IF(NOT(ISNUMBER(I90)),"Missing stock",IF(I90&lt;0,"Negative stock",IF(I90=0,"Out of stock",IF(AND(NOT(ISBLANK(J90)),I90&lt;=J90),"Low stock","Available")))))</x:f>
      </x:c>
      <x:c r="L90" s="16" t="str">
        <x:f>IF(A90="","",IF(COUNTIFS('Redemption Setup'!$A$7:$A$105,A90)&gt;1,"Duplicate tier ID",IF(COUNTIFS('Campaigns &amp; Budget'!$A$7:$A$8,B90)&lt;&gt;1,"Unknown campaign",IF(ISBLANK(F90),"Missing opening stock",IF(F90&lt;0,"Negative opening stock","")))))</x:f>
      </x:c>
      <x:c r="N90" s="5"/>
      <x:c r="O90" s="5"/>
      <x:c r="P90" s="10"/>
      <x:c r="Q90" s="5"/>
      <x:c r="R90" s="5"/>
      <x:c r="S90" s="16" t="str">
        <x:f>IF(N90="","",IF(COUNTIFS('Redemption Setup'!$N$7:$N$305,N90)&gt;1,"Duplicate movement ID",IF(COUNTIFS('Redemption Setup'!$A$7:$A$105,O90)&lt;&gt;1,"Unknown tier",IF(OR(ISBLANK(P90),ISBLANK(Q90),R90=""),"Missing date / quantity / reason",""))))</x:f>
      </x:c>
    </x:row>
    <x:row r="91" ht="24" customHeight="1">
      <x:c r="A91" s="5"/>
      <x:c r="B91" s="5"/>
      <x:c r="C91" s="5"/>
      <x:c r="D91" s="5"/>
      <x:c r="E91" s="5"/>
      <x:c r="F91" s="5"/>
      <x:c r="G91" s="16" t="str">
        <x:f>IF(A91="","",SUMIFS('Redemption Setup'!$Q$7:$Q$305,'Redemption Setup'!$O$7:$O$305,A91))</x:f>
      </x:c>
      <x:c r="H91" s="16" t="str">
        <x:f>IF(A91="","",SUMIFS('Daily Redemptions'!$R$7:$R$2205,'Daily Redemptions'!$Q$7:$Q$2205,A91,'Daily Redemptions'!$P$7:$P$2205,B91))</x:f>
      </x:c>
      <x:c r="I91" s="16" t="str">
        <x:f>IF(A91="","",IF(ISBLANK(F91),"",F91+G91-H91))</x:f>
      </x:c>
      <x:c r="J91" s="5"/>
      <x:c r="K91" s="16" t="str">
        <x:f>IF(A91="","",IF(NOT(ISNUMBER(I91)),"Missing stock",IF(I91&lt;0,"Negative stock",IF(I91=0,"Out of stock",IF(AND(NOT(ISBLANK(J91)),I91&lt;=J91),"Low stock","Available")))))</x:f>
      </x:c>
      <x:c r="L91" s="16" t="str">
        <x:f>IF(A91="","",IF(COUNTIFS('Redemption Setup'!$A$7:$A$105,A91)&gt;1,"Duplicate tier ID",IF(COUNTIFS('Campaigns &amp; Budget'!$A$7:$A$8,B91)&lt;&gt;1,"Unknown campaign",IF(ISBLANK(F91),"Missing opening stock",IF(F91&lt;0,"Negative opening stock","")))))</x:f>
      </x:c>
      <x:c r="N91" s="5"/>
      <x:c r="O91" s="5"/>
      <x:c r="P91" s="10"/>
      <x:c r="Q91" s="5"/>
      <x:c r="R91" s="5"/>
      <x:c r="S91" s="16" t="str">
        <x:f>IF(N91="","",IF(COUNTIFS('Redemption Setup'!$N$7:$N$305,N91)&gt;1,"Duplicate movement ID",IF(COUNTIFS('Redemption Setup'!$A$7:$A$105,O91)&lt;&gt;1,"Unknown tier",IF(OR(ISBLANK(P91),ISBLANK(Q91),R91=""),"Missing date / quantity / reason",""))))</x:f>
      </x:c>
    </x:row>
    <x:row r="92" ht="24" customHeight="1">
      <x:c r="A92" s="5"/>
      <x:c r="B92" s="5"/>
      <x:c r="C92" s="5"/>
      <x:c r="D92" s="5"/>
      <x:c r="E92" s="5"/>
      <x:c r="F92" s="5"/>
      <x:c r="G92" s="16" t="str">
        <x:f>IF(A92="","",SUMIFS('Redemption Setup'!$Q$7:$Q$305,'Redemption Setup'!$O$7:$O$305,A92))</x:f>
      </x:c>
      <x:c r="H92" s="16" t="str">
        <x:f>IF(A92="","",SUMIFS('Daily Redemptions'!$R$7:$R$2205,'Daily Redemptions'!$Q$7:$Q$2205,A92,'Daily Redemptions'!$P$7:$P$2205,B92))</x:f>
      </x:c>
      <x:c r="I92" s="16" t="str">
        <x:f>IF(A92="","",IF(ISBLANK(F92),"",F92+G92-H92))</x:f>
      </x:c>
      <x:c r="J92" s="5"/>
      <x:c r="K92" s="16" t="str">
        <x:f>IF(A92="","",IF(NOT(ISNUMBER(I92)),"Missing stock",IF(I92&lt;0,"Negative stock",IF(I92=0,"Out of stock",IF(AND(NOT(ISBLANK(J92)),I92&lt;=J92),"Low stock","Available")))))</x:f>
      </x:c>
      <x:c r="L92" s="16" t="str">
        <x:f>IF(A92="","",IF(COUNTIFS('Redemption Setup'!$A$7:$A$105,A92)&gt;1,"Duplicate tier ID",IF(COUNTIFS('Campaigns &amp; Budget'!$A$7:$A$8,B92)&lt;&gt;1,"Unknown campaign",IF(ISBLANK(F92),"Missing opening stock",IF(F92&lt;0,"Negative opening stock","")))))</x:f>
      </x:c>
      <x:c r="N92" s="5"/>
      <x:c r="O92" s="5"/>
      <x:c r="P92" s="10"/>
      <x:c r="Q92" s="5"/>
      <x:c r="R92" s="5"/>
      <x:c r="S92" s="16" t="str">
        <x:f>IF(N92="","",IF(COUNTIFS('Redemption Setup'!$N$7:$N$305,N92)&gt;1,"Duplicate movement ID",IF(COUNTIFS('Redemption Setup'!$A$7:$A$105,O92)&lt;&gt;1,"Unknown tier",IF(OR(ISBLANK(P92),ISBLANK(Q92),R92=""),"Missing date / quantity / reason",""))))</x:f>
      </x:c>
    </x:row>
    <x:row r="93" ht="24" customHeight="1">
      <x:c r="A93" s="5"/>
      <x:c r="B93" s="5"/>
      <x:c r="C93" s="5"/>
      <x:c r="D93" s="5"/>
      <x:c r="E93" s="5"/>
      <x:c r="F93" s="5"/>
      <x:c r="G93" s="16" t="str">
        <x:f>IF(A93="","",SUMIFS('Redemption Setup'!$Q$7:$Q$305,'Redemption Setup'!$O$7:$O$305,A93))</x:f>
      </x:c>
      <x:c r="H93" s="16" t="str">
        <x:f>IF(A93="","",SUMIFS('Daily Redemptions'!$R$7:$R$2205,'Daily Redemptions'!$Q$7:$Q$2205,A93,'Daily Redemptions'!$P$7:$P$2205,B93))</x:f>
      </x:c>
      <x:c r="I93" s="16" t="str">
        <x:f>IF(A93="","",IF(ISBLANK(F93),"",F93+G93-H93))</x:f>
      </x:c>
      <x:c r="J93" s="5"/>
      <x:c r="K93" s="16" t="str">
        <x:f>IF(A93="","",IF(NOT(ISNUMBER(I93)),"Missing stock",IF(I93&lt;0,"Negative stock",IF(I93=0,"Out of stock",IF(AND(NOT(ISBLANK(J93)),I93&lt;=J93),"Low stock","Available")))))</x:f>
      </x:c>
      <x:c r="L93" s="16" t="str">
        <x:f>IF(A93="","",IF(COUNTIFS('Redemption Setup'!$A$7:$A$105,A93)&gt;1,"Duplicate tier ID",IF(COUNTIFS('Campaigns &amp; Budget'!$A$7:$A$8,B93)&lt;&gt;1,"Unknown campaign",IF(ISBLANK(F93),"Missing opening stock",IF(F93&lt;0,"Negative opening stock","")))))</x:f>
      </x:c>
      <x:c r="N93" s="5"/>
      <x:c r="O93" s="5"/>
      <x:c r="P93" s="10"/>
      <x:c r="Q93" s="5"/>
      <x:c r="R93" s="5"/>
      <x:c r="S93" s="16" t="str">
        <x:f>IF(N93="","",IF(COUNTIFS('Redemption Setup'!$N$7:$N$305,N93)&gt;1,"Duplicate movement ID",IF(COUNTIFS('Redemption Setup'!$A$7:$A$105,O93)&lt;&gt;1,"Unknown tier",IF(OR(ISBLANK(P93),ISBLANK(Q93),R93=""),"Missing date / quantity / reason",""))))</x:f>
      </x:c>
    </x:row>
    <x:row r="94" ht="24" customHeight="1">
      <x:c r="A94" s="5"/>
      <x:c r="B94" s="5"/>
      <x:c r="C94" s="5"/>
      <x:c r="D94" s="5"/>
      <x:c r="E94" s="5"/>
      <x:c r="F94" s="5"/>
      <x:c r="G94" s="16" t="str">
        <x:f>IF(A94="","",SUMIFS('Redemption Setup'!$Q$7:$Q$305,'Redemption Setup'!$O$7:$O$305,A94))</x:f>
      </x:c>
      <x:c r="H94" s="16" t="str">
        <x:f>IF(A94="","",SUMIFS('Daily Redemptions'!$R$7:$R$2205,'Daily Redemptions'!$Q$7:$Q$2205,A94,'Daily Redemptions'!$P$7:$P$2205,B94))</x:f>
      </x:c>
      <x:c r="I94" s="16" t="str">
        <x:f>IF(A94="","",IF(ISBLANK(F94),"",F94+G94-H94))</x:f>
      </x:c>
      <x:c r="J94" s="5"/>
      <x:c r="K94" s="16" t="str">
        <x:f>IF(A94="","",IF(NOT(ISNUMBER(I94)),"Missing stock",IF(I94&lt;0,"Negative stock",IF(I94=0,"Out of stock",IF(AND(NOT(ISBLANK(J94)),I94&lt;=J94),"Low stock","Available")))))</x:f>
      </x:c>
      <x:c r="L94" s="16" t="str">
        <x:f>IF(A94="","",IF(COUNTIFS('Redemption Setup'!$A$7:$A$105,A94)&gt;1,"Duplicate tier ID",IF(COUNTIFS('Campaigns &amp; Budget'!$A$7:$A$8,B94)&lt;&gt;1,"Unknown campaign",IF(ISBLANK(F94),"Missing opening stock",IF(F94&lt;0,"Negative opening stock","")))))</x:f>
      </x:c>
      <x:c r="N94" s="5"/>
      <x:c r="O94" s="5"/>
      <x:c r="P94" s="10"/>
      <x:c r="Q94" s="5"/>
      <x:c r="R94" s="5"/>
      <x:c r="S94" s="16" t="str">
        <x:f>IF(N94="","",IF(COUNTIFS('Redemption Setup'!$N$7:$N$305,N94)&gt;1,"Duplicate movement ID",IF(COUNTIFS('Redemption Setup'!$A$7:$A$105,O94)&lt;&gt;1,"Unknown tier",IF(OR(ISBLANK(P94),ISBLANK(Q94),R94=""),"Missing date / quantity / reason",""))))</x:f>
      </x:c>
    </x:row>
    <x:row r="95" ht="24" customHeight="1">
      <x:c r="A95" s="5"/>
      <x:c r="B95" s="5"/>
      <x:c r="C95" s="5"/>
      <x:c r="D95" s="5"/>
      <x:c r="E95" s="5"/>
      <x:c r="F95" s="5"/>
      <x:c r="G95" s="16" t="str">
        <x:f>IF(A95="","",SUMIFS('Redemption Setup'!$Q$7:$Q$305,'Redemption Setup'!$O$7:$O$305,A95))</x:f>
      </x:c>
      <x:c r="H95" s="16" t="str">
        <x:f>IF(A95="","",SUMIFS('Daily Redemptions'!$R$7:$R$2205,'Daily Redemptions'!$Q$7:$Q$2205,A95,'Daily Redemptions'!$P$7:$P$2205,B95))</x:f>
      </x:c>
      <x:c r="I95" s="16" t="str">
        <x:f>IF(A95="","",IF(ISBLANK(F95),"",F95+G95-H95))</x:f>
      </x:c>
      <x:c r="J95" s="5"/>
      <x:c r="K95" s="16" t="str">
        <x:f>IF(A95="","",IF(NOT(ISNUMBER(I95)),"Missing stock",IF(I95&lt;0,"Negative stock",IF(I95=0,"Out of stock",IF(AND(NOT(ISBLANK(J95)),I95&lt;=J95),"Low stock","Available")))))</x:f>
      </x:c>
      <x:c r="L95" s="16" t="str">
        <x:f>IF(A95="","",IF(COUNTIFS('Redemption Setup'!$A$7:$A$105,A95)&gt;1,"Duplicate tier ID",IF(COUNTIFS('Campaigns &amp; Budget'!$A$7:$A$8,B95)&lt;&gt;1,"Unknown campaign",IF(ISBLANK(F95),"Missing opening stock",IF(F95&lt;0,"Negative opening stock","")))))</x:f>
      </x:c>
      <x:c r="N95" s="5"/>
      <x:c r="O95" s="5"/>
      <x:c r="P95" s="10"/>
      <x:c r="Q95" s="5"/>
      <x:c r="R95" s="5"/>
      <x:c r="S95" s="16" t="str">
        <x:f>IF(N95="","",IF(COUNTIFS('Redemption Setup'!$N$7:$N$305,N95)&gt;1,"Duplicate movement ID",IF(COUNTIFS('Redemption Setup'!$A$7:$A$105,O95)&lt;&gt;1,"Unknown tier",IF(OR(ISBLANK(P95),ISBLANK(Q95),R95=""),"Missing date / quantity / reason",""))))</x:f>
      </x:c>
    </x:row>
    <x:row r="96" ht="24" customHeight="1">
      <x:c r="A96" s="5"/>
      <x:c r="B96" s="5"/>
      <x:c r="C96" s="5"/>
      <x:c r="D96" s="5"/>
      <x:c r="E96" s="5"/>
      <x:c r="F96" s="5"/>
      <x:c r="G96" s="16" t="str">
        <x:f>IF(A96="","",SUMIFS('Redemption Setup'!$Q$7:$Q$305,'Redemption Setup'!$O$7:$O$305,A96))</x:f>
      </x:c>
      <x:c r="H96" s="16" t="str">
        <x:f>IF(A96="","",SUMIFS('Daily Redemptions'!$R$7:$R$2205,'Daily Redemptions'!$Q$7:$Q$2205,A96,'Daily Redemptions'!$P$7:$P$2205,B96))</x:f>
      </x:c>
      <x:c r="I96" s="16" t="str">
        <x:f>IF(A96="","",IF(ISBLANK(F96),"",F96+G96-H96))</x:f>
      </x:c>
      <x:c r="J96" s="5"/>
      <x:c r="K96" s="16" t="str">
        <x:f>IF(A96="","",IF(NOT(ISNUMBER(I96)),"Missing stock",IF(I96&lt;0,"Negative stock",IF(I96=0,"Out of stock",IF(AND(NOT(ISBLANK(J96)),I96&lt;=J96),"Low stock","Available")))))</x:f>
      </x:c>
      <x:c r="L96" s="16" t="str">
        <x:f>IF(A96="","",IF(COUNTIFS('Redemption Setup'!$A$7:$A$105,A96)&gt;1,"Duplicate tier ID",IF(COUNTIFS('Campaigns &amp; Budget'!$A$7:$A$8,B96)&lt;&gt;1,"Unknown campaign",IF(ISBLANK(F96),"Missing opening stock",IF(F96&lt;0,"Negative opening stock","")))))</x:f>
      </x:c>
      <x:c r="N96" s="5"/>
      <x:c r="O96" s="5"/>
      <x:c r="P96" s="10"/>
      <x:c r="Q96" s="5"/>
      <x:c r="R96" s="5"/>
      <x:c r="S96" s="16" t="str">
        <x:f>IF(N96="","",IF(COUNTIFS('Redemption Setup'!$N$7:$N$305,N96)&gt;1,"Duplicate movement ID",IF(COUNTIFS('Redemption Setup'!$A$7:$A$105,O96)&lt;&gt;1,"Unknown tier",IF(OR(ISBLANK(P96),ISBLANK(Q96),R96=""),"Missing date / quantity / reason",""))))</x:f>
      </x:c>
    </x:row>
    <x:row r="97" ht="24" customHeight="1">
      <x:c r="A97" s="5"/>
      <x:c r="B97" s="5"/>
      <x:c r="C97" s="5"/>
      <x:c r="D97" s="5"/>
      <x:c r="E97" s="5"/>
      <x:c r="F97" s="5"/>
      <x:c r="G97" s="16" t="str">
        <x:f>IF(A97="","",SUMIFS('Redemption Setup'!$Q$7:$Q$305,'Redemption Setup'!$O$7:$O$305,A97))</x:f>
      </x:c>
      <x:c r="H97" s="16" t="str">
        <x:f>IF(A97="","",SUMIFS('Daily Redemptions'!$R$7:$R$2205,'Daily Redemptions'!$Q$7:$Q$2205,A97,'Daily Redemptions'!$P$7:$P$2205,B97))</x:f>
      </x:c>
      <x:c r="I97" s="16" t="str">
        <x:f>IF(A97="","",IF(ISBLANK(F97),"",F97+G97-H97))</x:f>
      </x:c>
      <x:c r="J97" s="5"/>
      <x:c r="K97" s="16" t="str">
        <x:f>IF(A97="","",IF(NOT(ISNUMBER(I97)),"Missing stock",IF(I97&lt;0,"Negative stock",IF(I97=0,"Out of stock",IF(AND(NOT(ISBLANK(J97)),I97&lt;=J97),"Low stock","Available")))))</x:f>
      </x:c>
      <x:c r="L97" s="16" t="str">
        <x:f>IF(A97="","",IF(COUNTIFS('Redemption Setup'!$A$7:$A$105,A97)&gt;1,"Duplicate tier ID",IF(COUNTIFS('Campaigns &amp; Budget'!$A$7:$A$8,B97)&lt;&gt;1,"Unknown campaign",IF(ISBLANK(F97),"Missing opening stock",IF(F97&lt;0,"Negative opening stock","")))))</x:f>
      </x:c>
      <x:c r="N97" s="5"/>
      <x:c r="O97" s="5"/>
      <x:c r="P97" s="10"/>
      <x:c r="Q97" s="5"/>
      <x:c r="R97" s="5"/>
      <x:c r="S97" s="16" t="str">
        <x:f>IF(N97="","",IF(COUNTIFS('Redemption Setup'!$N$7:$N$305,N97)&gt;1,"Duplicate movement ID",IF(COUNTIFS('Redemption Setup'!$A$7:$A$105,O97)&lt;&gt;1,"Unknown tier",IF(OR(ISBLANK(P97),ISBLANK(Q97),R97=""),"Missing date / quantity / reason",""))))</x:f>
      </x:c>
    </x:row>
    <x:row r="98" ht="24" customHeight="1">
      <x:c r="A98" s="5"/>
      <x:c r="B98" s="5"/>
      <x:c r="C98" s="5"/>
      <x:c r="D98" s="5"/>
      <x:c r="E98" s="5"/>
      <x:c r="F98" s="5"/>
      <x:c r="G98" s="16" t="str">
        <x:f>IF(A98="","",SUMIFS('Redemption Setup'!$Q$7:$Q$305,'Redemption Setup'!$O$7:$O$305,A98))</x:f>
      </x:c>
      <x:c r="H98" s="16" t="str">
        <x:f>IF(A98="","",SUMIFS('Daily Redemptions'!$R$7:$R$2205,'Daily Redemptions'!$Q$7:$Q$2205,A98,'Daily Redemptions'!$P$7:$P$2205,B98))</x:f>
      </x:c>
      <x:c r="I98" s="16" t="str">
        <x:f>IF(A98="","",IF(ISBLANK(F98),"",F98+G98-H98))</x:f>
      </x:c>
      <x:c r="J98" s="5"/>
      <x:c r="K98" s="16" t="str">
        <x:f>IF(A98="","",IF(NOT(ISNUMBER(I98)),"Missing stock",IF(I98&lt;0,"Negative stock",IF(I98=0,"Out of stock",IF(AND(NOT(ISBLANK(J98)),I98&lt;=J98),"Low stock","Available")))))</x:f>
      </x:c>
      <x:c r="L98" s="16" t="str">
        <x:f>IF(A98="","",IF(COUNTIFS('Redemption Setup'!$A$7:$A$105,A98)&gt;1,"Duplicate tier ID",IF(COUNTIFS('Campaigns &amp; Budget'!$A$7:$A$8,B98)&lt;&gt;1,"Unknown campaign",IF(ISBLANK(F98),"Missing opening stock",IF(F98&lt;0,"Negative opening stock","")))))</x:f>
      </x:c>
      <x:c r="N98" s="5"/>
      <x:c r="O98" s="5"/>
      <x:c r="P98" s="10"/>
      <x:c r="Q98" s="5"/>
      <x:c r="R98" s="5"/>
      <x:c r="S98" s="16" t="str">
        <x:f>IF(N98="","",IF(COUNTIFS('Redemption Setup'!$N$7:$N$305,N98)&gt;1,"Duplicate movement ID",IF(COUNTIFS('Redemption Setup'!$A$7:$A$105,O98)&lt;&gt;1,"Unknown tier",IF(OR(ISBLANK(P98),ISBLANK(Q98),R98=""),"Missing date / quantity / reason",""))))</x:f>
      </x:c>
    </x:row>
    <x:row r="99" ht="24" customHeight="1">
      <x:c r="A99" s="5"/>
      <x:c r="B99" s="5"/>
      <x:c r="C99" s="5"/>
      <x:c r="D99" s="5"/>
      <x:c r="E99" s="5"/>
      <x:c r="F99" s="5"/>
      <x:c r="G99" s="16" t="str">
        <x:f>IF(A99="","",SUMIFS('Redemption Setup'!$Q$7:$Q$305,'Redemption Setup'!$O$7:$O$305,A99))</x:f>
      </x:c>
      <x:c r="H99" s="16" t="str">
        <x:f>IF(A99="","",SUMIFS('Daily Redemptions'!$R$7:$R$2205,'Daily Redemptions'!$Q$7:$Q$2205,A99,'Daily Redemptions'!$P$7:$P$2205,B99))</x:f>
      </x:c>
      <x:c r="I99" s="16" t="str">
        <x:f>IF(A99="","",IF(ISBLANK(F99),"",F99+G99-H99))</x:f>
      </x:c>
      <x:c r="J99" s="5"/>
      <x:c r="K99" s="16" t="str">
        <x:f>IF(A99="","",IF(NOT(ISNUMBER(I99)),"Missing stock",IF(I99&lt;0,"Negative stock",IF(I99=0,"Out of stock",IF(AND(NOT(ISBLANK(J99)),I99&lt;=J99),"Low stock","Available")))))</x:f>
      </x:c>
      <x:c r="L99" s="16" t="str">
        <x:f>IF(A99="","",IF(COUNTIFS('Redemption Setup'!$A$7:$A$105,A99)&gt;1,"Duplicate tier ID",IF(COUNTIFS('Campaigns &amp; Budget'!$A$7:$A$8,B99)&lt;&gt;1,"Unknown campaign",IF(ISBLANK(F99),"Missing opening stock",IF(F99&lt;0,"Negative opening stock","")))))</x:f>
      </x:c>
      <x:c r="N99" s="5"/>
      <x:c r="O99" s="5"/>
      <x:c r="P99" s="10"/>
      <x:c r="Q99" s="5"/>
      <x:c r="R99" s="5"/>
      <x:c r="S99" s="16" t="str">
        <x:f>IF(N99="","",IF(COUNTIFS('Redemption Setup'!$N$7:$N$305,N99)&gt;1,"Duplicate movement ID",IF(COUNTIFS('Redemption Setup'!$A$7:$A$105,O99)&lt;&gt;1,"Unknown tier",IF(OR(ISBLANK(P99),ISBLANK(Q99),R99=""),"Missing date / quantity / reason",""))))</x:f>
      </x:c>
    </x:row>
    <x:row r="100" ht="24" customHeight="1">
      <x:c r="A100" s="5"/>
      <x:c r="B100" s="5"/>
      <x:c r="C100" s="5"/>
      <x:c r="D100" s="5"/>
      <x:c r="E100" s="5"/>
      <x:c r="F100" s="5"/>
      <x:c r="G100" s="16" t="str">
        <x:f>IF(A100="","",SUMIFS('Redemption Setup'!$Q$7:$Q$305,'Redemption Setup'!$O$7:$O$305,A100))</x:f>
      </x:c>
      <x:c r="H100" s="16" t="str">
        <x:f>IF(A100="","",SUMIFS('Daily Redemptions'!$R$7:$R$2205,'Daily Redemptions'!$Q$7:$Q$2205,A100,'Daily Redemptions'!$P$7:$P$2205,B100))</x:f>
      </x:c>
      <x:c r="I100" s="16" t="str">
        <x:f>IF(A100="","",IF(ISBLANK(F100),"",F100+G100-H100))</x:f>
      </x:c>
      <x:c r="J100" s="5"/>
      <x:c r="K100" s="16" t="str">
        <x:f>IF(A100="","",IF(NOT(ISNUMBER(I100)),"Missing stock",IF(I100&lt;0,"Negative stock",IF(I100=0,"Out of stock",IF(AND(NOT(ISBLANK(J100)),I100&lt;=J100),"Low stock","Available")))))</x:f>
      </x:c>
      <x:c r="L100" s="16" t="str">
        <x:f>IF(A100="","",IF(COUNTIFS('Redemption Setup'!$A$7:$A$105,A100)&gt;1,"Duplicate tier ID",IF(COUNTIFS('Campaigns &amp; Budget'!$A$7:$A$8,B100)&lt;&gt;1,"Unknown campaign",IF(ISBLANK(F100),"Missing opening stock",IF(F100&lt;0,"Negative opening stock","")))))</x:f>
      </x:c>
      <x:c r="N100" s="5"/>
      <x:c r="O100" s="5"/>
      <x:c r="P100" s="10"/>
      <x:c r="Q100" s="5"/>
      <x:c r="R100" s="5"/>
      <x:c r="S100" s="16" t="str">
        <x:f>IF(N100="","",IF(COUNTIFS('Redemption Setup'!$N$7:$N$305,N100)&gt;1,"Duplicate movement ID",IF(COUNTIFS('Redemption Setup'!$A$7:$A$105,O100)&lt;&gt;1,"Unknown tier",IF(OR(ISBLANK(P100),ISBLANK(Q100),R100=""),"Missing date / quantity / reason",""))))</x:f>
      </x:c>
    </x:row>
    <x:row r="101" ht="24" customHeight="1">
      <x:c r="A101" s="5"/>
      <x:c r="B101" s="5"/>
      <x:c r="C101" s="5"/>
      <x:c r="D101" s="5"/>
      <x:c r="E101" s="5"/>
      <x:c r="F101" s="5"/>
      <x:c r="G101" s="16" t="str">
        <x:f>IF(A101="","",SUMIFS('Redemption Setup'!$Q$7:$Q$305,'Redemption Setup'!$O$7:$O$305,A101))</x:f>
      </x:c>
      <x:c r="H101" s="16" t="str">
        <x:f>IF(A101="","",SUMIFS('Daily Redemptions'!$R$7:$R$2205,'Daily Redemptions'!$Q$7:$Q$2205,A101,'Daily Redemptions'!$P$7:$P$2205,B101))</x:f>
      </x:c>
      <x:c r="I101" s="16" t="str">
        <x:f>IF(A101="","",IF(ISBLANK(F101),"",F101+G101-H101))</x:f>
      </x:c>
      <x:c r="J101" s="5"/>
      <x:c r="K101" s="16" t="str">
        <x:f>IF(A101="","",IF(NOT(ISNUMBER(I101)),"Missing stock",IF(I101&lt;0,"Negative stock",IF(I101=0,"Out of stock",IF(AND(NOT(ISBLANK(J101)),I101&lt;=J101),"Low stock","Available")))))</x:f>
      </x:c>
      <x:c r="L101" s="16" t="str">
        <x:f>IF(A101="","",IF(COUNTIFS('Redemption Setup'!$A$7:$A$105,A101)&gt;1,"Duplicate tier ID",IF(COUNTIFS('Campaigns &amp; Budget'!$A$7:$A$8,B101)&lt;&gt;1,"Unknown campaign",IF(ISBLANK(F101),"Missing opening stock",IF(F101&lt;0,"Negative opening stock","")))))</x:f>
      </x:c>
      <x:c r="N101" s="5"/>
      <x:c r="O101" s="5"/>
      <x:c r="P101" s="10"/>
      <x:c r="Q101" s="5"/>
      <x:c r="R101" s="5"/>
      <x:c r="S101" s="16" t="str">
        <x:f>IF(N101="","",IF(COUNTIFS('Redemption Setup'!$N$7:$N$305,N101)&gt;1,"Duplicate movement ID",IF(COUNTIFS('Redemption Setup'!$A$7:$A$105,O101)&lt;&gt;1,"Unknown tier",IF(OR(ISBLANK(P101),ISBLANK(Q101),R101=""),"Missing date / quantity / reason",""))))</x:f>
      </x:c>
    </x:row>
    <x:row r="102" ht="24" customHeight="1">
      <x:c r="A102" s="5"/>
      <x:c r="B102" s="5"/>
      <x:c r="C102" s="5"/>
      <x:c r="D102" s="5"/>
      <x:c r="E102" s="5"/>
      <x:c r="F102" s="5"/>
      <x:c r="G102" s="16" t="str">
        <x:f>IF(A102="","",SUMIFS('Redemption Setup'!$Q$7:$Q$305,'Redemption Setup'!$O$7:$O$305,A102))</x:f>
      </x:c>
      <x:c r="H102" s="16" t="str">
        <x:f>IF(A102="","",SUMIFS('Daily Redemptions'!$R$7:$R$2205,'Daily Redemptions'!$Q$7:$Q$2205,A102,'Daily Redemptions'!$P$7:$P$2205,B102))</x:f>
      </x:c>
      <x:c r="I102" s="16" t="str">
        <x:f>IF(A102="","",IF(ISBLANK(F102),"",F102+G102-H102))</x:f>
      </x:c>
      <x:c r="J102" s="5"/>
      <x:c r="K102" s="16" t="str">
        <x:f>IF(A102="","",IF(NOT(ISNUMBER(I102)),"Missing stock",IF(I102&lt;0,"Negative stock",IF(I102=0,"Out of stock",IF(AND(NOT(ISBLANK(J102)),I102&lt;=J102),"Low stock","Available")))))</x:f>
      </x:c>
      <x:c r="L102" s="16" t="str">
        <x:f>IF(A102="","",IF(COUNTIFS('Redemption Setup'!$A$7:$A$105,A102)&gt;1,"Duplicate tier ID",IF(COUNTIFS('Campaigns &amp; Budget'!$A$7:$A$8,B102)&lt;&gt;1,"Unknown campaign",IF(ISBLANK(F102),"Missing opening stock",IF(F102&lt;0,"Negative opening stock","")))))</x:f>
      </x:c>
      <x:c r="N102" s="5"/>
      <x:c r="O102" s="5"/>
      <x:c r="P102" s="10"/>
      <x:c r="Q102" s="5"/>
      <x:c r="R102" s="5"/>
      <x:c r="S102" s="16" t="str">
        <x:f>IF(N102="","",IF(COUNTIFS('Redemption Setup'!$N$7:$N$305,N102)&gt;1,"Duplicate movement ID",IF(COUNTIFS('Redemption Setup'!$A$7:$A$105,O102)&lt;&gt;1,"Unknown tier",IF(OR(ISBLANK(P102),ISBLANK(Q102),R102=""),"Missing date / quantity / reason",""))))</x:f>
      </x:c>
    </x:row>
    <x:row r="103" ht="24" customHeight="1">
      <x:c r="A103" s="5"/>
      <x:c r="B103" s="5"/>
      <x:c r="C103" s="5"/>
      <x:c r="D103" s="5"/>
      <x:c r="E103" s="5"/>
      <x:c r="F103" s="5"/>
      <x:c r="G103" s="16" t="str">
        <x:f>IF(A103="","",SUMIFS('Redemption Setup'!$Q$7:$Q$305,'Redemption Setup'!$O$7:$O$305,A103))</x:f>
      </x:c>
      <x:c r="H103" s="16" t="str">
        <x:f>IF(A103="","",SUMIFS('Daily Redemptions'!$R$7:$R$2205,'Daily Redemptions'!$Q$7:$Q$2205,A103,'Daily Redemptions'!$P$7:$P$2205,B103))</x:f>
      </x:c>
      <x:c r="I103" s="16" t="str">
        <x:f>IF(A103="","",IF(ISBLANK(F103),"",F103+G103-H103))</x:f>
      </x:c>
      <x:c r="J103" s="5"/>
      <x:c r="K103" s="16" t="str">
        <x:f>IF(A103="","",IF(NOT(ISNUMBER(I103)),"Missing stock",IF(I103&lt;0,"Negative stock",IF(I103=0,"Out of stock",IF(AND(NOT(ISBLANK(J103)),I103&lt;=J103),"Low stock","Available")))))</x:f>
      </x:c>
      <x:c r="L103" s="16" t="str">
        <x:f>IF(A103="","",IF(COUNTIFS('Redemption Setup'!$A$7:$A$105,A103)&gt;1,"Duplicate tier ID",IF(COUNTIFS('Campaigns &amp; Budget'!$A$7:$A$8,B103)&lt;&gt;1,"Unknown campaign",IF(ISBLANK(F103),"Missing opening stock",IF(F103&lt;0,"Negative opening stock","")))))</x:f>
      </x:c>
      <x:c r="N103" s="5"/>
      <x:c r="O103" s="5"/>
      <x:c r="P103" s="10"/>
      <x:c r="Q103" s="5"/>
      <x:c r="R103" s="5"/>
      <x:c r="S103" s="16" t="str">
        <x:f>IF(N103="","",IF(COUNTIFS('Redemption Setup'!$N$7:$N$305,N103)&gt;1,"Duplicate movement ID",IF(COUNTIFS('Redemption Setup'!$A$7:$A$105,O103)&lt;&gt;1,"Unknown tier",IF(OR(ISBLANK(P103),ISBLANK(Q103),R103=""),"Missing date / quantity / reason",""))))</x:f>
      </x:c>
    </x:row>
    <x:row r="104" ht="24" customHeight="1">
      <x:c r="A104" s="5"/>
      <x:c r="B104" s="5"/>
      <x:c r="C104" s="5"/>
      <x:c r="D104" s="5"/>
      <x:c r="E104" s="5"/>
      <x:c r="F104" s="5"/>
      <x:c r="G104" s="16" t="str">
        <x:f>IF(A104="","",SUMIFS('Redemption Setup'!$Q$7:$Q$305,'Redemption Setup'!$O$7:$O$305,A104))</x:f>
      </x:c>
      <x:c r="H104" s="16" t="str">
        <x:f>IF(A104="","",SUMIFS('Daily Redemptions'!$R$7:$R$2205,'Daily Redemptions'!$Q$7:$Q$2205,A104,'Daily Redemptions'!$P$7:$P$2205,B104))</x:f>
      </x:c>
      <x:c r="I104" s="16" t="str">
        <x:f>IF(A104="","",IF(ISBLANK(F104),"",F104+G104-H104))</x:f>
      </x:c>
      <x:c r="J104" s="5"/>
      <x:c r="K104" s="16" t="str">
        <x:f>IF(A104="","",IF(NOT(ISNUMBER(I104)),"Missing stock",IF(I104&lt;0,"Negative stock",IF(I104=0,"Out of stock",IF(AND(NOT(ISBLANK(J104)),I104&lt;=J104),"Low stock","Available")))))</x:f>
      </x:c>
      <x:c r="L104" s="16" t="str">
        <x:f>IF(A104="","",IF(COUNTIFS('Redemption Setup'!$A$7:$A$105,A104)&gt;1,"Duplicate tier ID",IF(COUNTIFS('Campaigns &amp; Budget'!$A$7:$A$8,B104)&lt;&gt;1,"Unknown campaign",IF(ISBLANK(F104),"Missing opening stock",IF(F104&lt;0,"Negative opening stock","")))))</x:f>
      </x:c>
      <x:c r="N104" s="5"/>
      <x:c r="O104" s="5"/>
      <x:c r="P104" s="10"/>
      <x:c r="Q104" s="5"/>
      <x:c r="R104" s="5"/>
      <x:c r="S104" s="16" t="str">
        <x:f>IF(N104="","",IF(COUNTIFS('Redemption Setup'!$N$7:$N$305,N104)&gt;1,"Duplicate movement ID",IF(COUNTIFS('Redemption Setup'!$A$7:$A$105,O104)&lt;&gt;1,"Unknown tier",IF(OR(ISBLANK(P104),ISBLANK(Q104),R104=""),"Missing date / quantity / reason",""))))</x:f>
      </x:c>
    </x:row>
    <x:row r="105" ht="24" customHeight="1">
      <x:c r="A105" s="5"/>
      <x:c r="B105" s="5"/>
      <x:c r="C105" s="5"/>
      <x:c r="D105" s="5"/>
      <x:c r="E105" s="5"/>
      <x:c r="F105" s="5"/>
      <x:c r="G105" s="16" t="str">
        <x:f>IF(A105="","",SUMIFS('Redemption Setup'!$Q$7:$Q$305,'Redemption Setup'!$O$7:$O$305,A105))</x:f>
      </x:c>
      <x:c r="H105" s="16" t="str">
        <x:f>IF(A105="","",SUMIFS('Daily Redemptions'!$R$7:$R$2205,'Daily Redemptions'!$Q$7:$Q$2205,A105,'Daily Redemptions'!$P$7:$P$2205,B105))</x:f>
      </x:c>
      <x:c r="I105" s="16" t="str">
        <x:f>IF(A105="","",IF(ISBLANK(F105),"",F105+G105-H105))</x:f>
      </x:c>
      <x:c r="J105" s="5"/>
      <x:c r="K105" s="16" t="str">
        <x:f>IF(A105="","",IF(NOT(ISNUMBER(I105)),"Missing stock",IF(I105&lt;0,"Negative stock",IF(I105=0,"Out of stock",IF(AND(NOT(ISBLANK(J105)),I105&lt;=J105),"Low stock","Available")))))</x:f>
      </x:c>
      <x:c r="L105" s="16" t="str">
        <x:f>IF(A105="","",IF(COUNTIFS('Redemption Setup'!$A$7:$A$105,A105)&gt;1,"Duplicate tier ID",IF(COUNTIFS('Campaigns &amp; Budget'!$A$7:$A$8,B105)&lt;&gt;1,"Unknown campaign",IF(ISBLANK(F105),"Missing opening stock",IF(F105&lt;0,"Negative opening stock","")))))</x:f>
      </x:c>
      <x:c r="N105" s="5"/>
      <x:c r="O105" s="5"/>
      <x:c r="P105" s="10"/>
      <x:c r="Q105" s="5"/>
      <x:c r="R105" s="5"/>
      <x:c r="S105" s="16" t="str">
        <x:f>IF(N105="","",IF(COUNTIFS('Redemption Setup'!$N$7:$N$305,N105)&gt;1,"Duplicate movement ID",IF(COUNTIFS('Redemption Setup'!$A$7:$A$105,O105)&lt;&gt;1,"Unknown tier",IF(OR(ISBLANK(P105),ISBLANK(Q105),R105=""),"Missing date / quantity / reason",""))))</x:f>
      </x:c>
    </x:row>
    <x:row r="106" ht="24" customHeight="1">
      <x:c r="N106" s="5"/>
      <x:c r="O106" s="5"/>
      <x:c r="P106" s="10"/>
      <x:c r="Q106" s="5"/>
      <x:c r="R106" s="5"/>
      <x:c r="S106" s="16" t="str">
        <x:f>IF(N106="","",IF(COUNTIFS('Redemption Setup'!$N$7:$N$305,N106)&gt;1,"Duplicate movement ID",IF(COUNTIFS('Redemption Setup'!$A$7:$A$105,O106)&lt;&gt;1,"Unknown tier",IF(OR(ISBLANK(P106),ISBLANK(Q106),R106=""),"Missing date / quantity / reason",""))))</x:f>
      </x:c>
    </x:row>
    <x:row r="107" ht="24" customHeight="1">
      <x:c r="N107" s="5"/>
      <x:c r="O107" s="5"/>
      <x:c r="P107" s="10"/>
      <x:c r="Q107" s="5"/>
      <x:c r="R107" s="5"/>
      <x:c r="S107" s="16" t="str">
        <x:f>IF(N107="","",IF(COUNTIFS('Redemption Setup'!$N$7:$N$305,N107)&gt;1,"Duplicate movement ID",IF(COUNTIFS('Redemption Setup'!$A$7:$A$105,O107)&lt;&gt;1,"Unknown tier",IF(OR(ISBLANK(P107),ISBLANK(Q107),R107=""),"Missing date / quantity / reason",""))))</x:f>
      </x:c>
    </x:row>
    <x:row r="108" ht="24" customHeight="1">
      <x:c r="N108" s="5"/>
      <x:c r="O108" s="5"/>
      <x:c r="P108" s="10"/>
      <x:c r="Q108" s="5"/>
      <x:c r="R108" s="5"/>
      <x:c r="S108" s="16" t="str">
        <x:f>IF(N108="","",IF(COUNTIFS('Redemption Setup'!$N$7:$N$305,N108)&gt;1,"Duplicate movement ID",IF(COUNTIFS('Redemption Setup'!$A$7:$A$105,O108)&lt;&gt;1,"Unknown tier",IF(OR(ISBLANK(P108),ISBLANK(Q108),R108=""),"Missing date / quantity / reason",""))))</x:f>
      </x:c>
    </x:row>
    <x:row r="109" ht="24" customHeight="1">
      <x:c r="N109" s="5"/>
      <x:c r="O109" s="5"/>
      <x:c r="P109" s="10"/>
      <x:c r="Q109" s="5"/>
      <x:c r="R109" s="5"/>
      <x:c r="S109" s="16" t="str">
        <x:f>IF(N109="","",IF(COUNTIFS('Redemption Setup'!$N$7:$N$305,N109)&gt;1,"Duplicate movement ID",IF(COUNTIFS('Redemption Setup'!$A$7:$A$105,O109)&lt;&gt;1,"Unknown tier",IF(OR(ISBLANK(P109),ISBLANK(Q109),R109=""),"Missing date / quantity / reason",""))))</x:f>
      </x:c>
    </x:row>
    <x:row r="110" ht="24" customHeight="1">
      <x:c r="N110" s="5"/>
      <x:c r="O110" s="5"/>
      <x:c r="P110" s="10"/>
      <x:c r="Q110" s="5"/>
      <x:c r="R110" s="5"/>
      <x:c r="S110" s="16" t="str">
        <x:f>IF(N110="","",IF(COUNTIFS('Redemption Setup'!$N$7:$N$305,N110)&gt;1,"Duplicate movement ID",IF(COUNTIFS('Redemption Setup'!$A$7:$A$105,O110)&lt;&gt;1,"Unknown tier",IF(OR(ISBLANK(P110),ISBLANK(Q110),R110=""),"Missing date / quantity / reason",""))))</x:f>
      </x:c>
    </x:row>
    <x:row r="111" ht="24" customHeight="1">
      <x:c r="N111" s="5"/>
      <x:c r="O111" s="5"/>
      <x:c r="P111" s="10"/>
      <x:c r="Q111" s="5"/>
      <x:c r="R111" s="5"/>
      <x:c r="S111" s="16" t="str">
        <x:f>IF(N111="","",IF(COUNTIFS('Redemption Setup'!$N$7:$N$305,N111)&gt;1,"Duplicate movement ID",IF(COUNTIFS('Redemption Setup'!$A$7:$A$105,O111)&lt;&gt;1,"Unknown tier",IF(OR(ISBLANK(P111),ISBLANK(Q111),R111=""),"Missing date / quantity / reason",""))))</x:f>
      </x:c>
    </x:row>
    <x:row r="112" ht="24" customHeight="1">
      <x:c r="N112" s="5"/>
      <x:c r="O112" s="5"/>
      <x:c r="P112" s="10"/>
      <x:c r="Q112" s="5"/>
      <x:c r="R112" s="5"/>
      <x:c r="S112" s="16" t="str">
        <x:f>IF(N112="","",IF(COUNTIFS('Redemption Setup'!$N$7:$N$305,N112)&gt;1,"Duplicate movement ID",IF(COUNTIFS('Redemption Setup'!$A$7:$A$105,O112)&lt;&gt;1,"Unknown tier",IF(OR(ISBLANK(P112),ISBLANK(Q112),R112=""),"Missing date / quantity / reason",""))))</x:f>
      </x:c>
    </x:row>
    <x:row r="113" ht="24" customHeight="1">
      <x:c r="N113" s="5"/>
      <x:c r="O113" s="5"/>
      <x:c r="P113" s="10"/>
      <x:c r="Q113" s="5"/>
      <x:c r="R113" s="5"/>
      <x:c r="S113" s="16" t="str">
        <x:f>IF(N113="","",IF(COUNTIFS('Redemption Setup'!$N$7:$N$305,N113)&gt;1,"Duplicate movement ID",IF(COUNTIFS('Redemption Setup'!$A$7:$A$105,O113)&lt;&gt;1,"Unknown tier",IF(OR(ISBLANK(P113),ISBLANK(Q113),R113=""),"Missing date / quantity / reason",""))))</x:f>
      </x:c>
    </x:row>
    <x:row r="114" ht="24" customHeight="1">
      <x:c r="N114" s="5"/>
      <x:c r="O114" s="5"/>
      <x:c r="P114" s="10"/>
      <x:c r="Q114" s="5"/>
      <x:c r="R114" s="5"/>
      <x:c r="S114" s="16" t="str">
        <x:f>IF(N114="","",IF(COUNTIFS('Redemption Setup'!$N$7:$N$305,N114)&gt;1,"Duplicate movement ID",IF(COUNTIFS('Redemption Setup'!$A$7:$A$105,O114)&lt;&gt;1,"Unknown tier",IF(OR(ISBLANK(P114),ISBLANK(Q114),R114=""),"Missing date / quantity / reason",""))))</x:f>
      </x:c>
    </x:row>
    <x:row r="115" ht="24" customHeight="1">
      <x:c r="N115" s="5"/>
      <x:c r="O115" s="5"/>
      <x:c r="P115" s="10"/>
      <x:c r="Q115" s="5"/>
      <x:c r="R115" s="5"/>
      <x:c r="S115" s="16" t="str">
        <x:f>IF(N115="","",IF(COUNTIFS('Redemption Setup'!$N$7:$N$305,N115)&gt;1,"Duplicate movement ID",IF(COUNTIFS('Redemption Setup'!$A$7:$A$105,O115)&lt;&gt;1,"Unknown tier",IF(OR(ISBLANK(P115),ISBLANK(Q115),R115=""),"Missing date / quantity / reason",""))))</x:f>
      </x:c>
    </x:row>
    <x:row r="116" ht="24" customHeight="1">
      <x:c r="N116" s="5"/>
      <x:c r="O116" s="5"/>
      <x:c r="P116" s="10"/>
      <x:c r="Q116" s="5"/>
      <x:c r="R116" s="5"/>
      <x:c r="S116" s="16" t="str">
        <x:f>IF(N116="","",IF(COUNTIFS('Redemption Setup'!$N$7:$N$305,N116)&gt;1,"Duplicate movement ID",IF(COUNTIFS('Redemption Setup'!$A$7:$A$105,O116)&lt;&gt;1,"Unknown tier",IF(OR(ISBLANK(P116),ISBLANK(Q116),R116=""),"Missing date / quantity / reason",""))))</x:f>
      </x:c>
    </x:row>
    <x:row r="117" ht="24" customHeight="1">
      <x:c r="N117" s="5"/>
      <x:c r="O117" s="5"/>
      <x:c r="P117" s="10"/>
      <x:c r="Q117" s="5"/>
      <x:c r="R117" s="5"/>
      <x:c r="S117" s="16" t="str">
        <x:f>IF(N117="","",IF(COUNTIFS('Redemption Setup'!$N$7:$N$305,N117)&gt;1,"Duplicate movement ID",IF(COUNTIFS('Redemption Setup'!$A$7:$A$105,O117)&lt;&gt;1,"Unknown tier",IF(OR(ISBLANK(P117),ISBLANK(Q117),R117=""),"Missing date / quantity / reason",""))))</x:f>
      </x:c>
    </x:row>
    <x:row r="118" ht="24" customHeight="1">
      <x:c r="N118" s="5"/>
      <x:c r="O118" s="5"/>
      <x:c r="P118" s="10"/>
      <x:c r="Q118" s="5"/>
      <x:c r="R118" s="5"/>
      <x:c r="S118" s="16" t="str">
        <x:f>IF(N118="","",IF(COUNTIFS('Redemption Setup'!$N$7:$N$305,N118)&gt;1,"Duplicate movement ID",IF(COUNTIFS('Redemption Setup'!$A$7:$A$105,O118)&lt;&gt;1,"Unknown tier",IF(OR(ISBLANK(P118),ISBLANK(Q118),R118=""),"Missing date / quantity / reason",""))))</x:f>
      </x:c>
    </x:row>
    <x:row r="119" ht="24" customHeight="1">
      <x:c r="N119" s="5"/>
      <x:c r="O119" s="5"/>
      <x:c r="P119" s="10"/>
      <x:c r="Q119" s="5"/>
      <x:c r="R119" s="5"/>
      <x:c r="S119" s="16" t="str">
        <x:f>IF(N119="","",IF(COUNTIFS('Redemption Setup'!$N$7:$N$305,N119)&gt;1,"Duplicate movement ID",IF(COUNTIFS('Redemption Setup'!$A$7:$A$105,O119)&lt;&gt;1,"Unknown tier",IF(OR(ISBLANK(P119),ISBLANK(Q119),R119=""),"Missing date / quantity / reason",""))))</x:f>
      </x:c>
    </x:row>
    <x:row r="120" ht="24" customHeight="1">
      <x:c r="N120" s="5"/>
      <x:c r="O120" s="5"/>
      <x:c r="P120" s="10"/>
      <x:c r="Q120" s="5"/>
      <x:c r="R120" s="5"/>
      <x:c r="S120" s="16" t="str">
        <x:f>IF(N120="","",IF(COUNTIFS('Redemption Setup'!$N$7:$N$305,N120)&gt;1,"Duplicate movement ID",IF(COUNTIFS('Redemption Setup'!$A$7:$A$105,O120)&lt;&gt;1,"Unknown tier",IF(OR(ISBLANK(P120),ISBLANK(Q120),R120=""),"Missing date / quantity / reason",""))))</x:f>
      </x:c>
    </x:row>
    <x:row r="121" ht="24" customHeight="1">
      <x:c r="N121" s="5"/>
      <x:c r="O121" s="5"/>
      <x:c r="P121" s="10"/>
      <x:c r="Q121" s="5"/>
      <x:c r="R121" s="5"/>
      <x:c r="S121" s="16" t="str">
        <x:f>IF(N121="","",IF(COUNTIFS('Redemption Setup'!$N$7:$N$305,N121)&gt;1,"Duplicate movement ID",IF(COUNTIFS('Redemption Setup'!$A$7:$A$105,O121)&lt;&gt;1,"Unknown tier",IF(OR(ISBLANK(P121),ISBLANK(Q121),R121=""),"Missing date / quantity / reason",""))))</x:f>
      </x:c>
    </x:row>
    <x:row r="122" ht="24" customHeight="1">
      <x:c r="N122" s="5"/>
      <x:c r="O122" s="5"/>
      <x:c r="P122" s="10"/>
      <x:c r="Q122" s="5"/>
      <x:c r="R122" s="5"/>
      <x:c r="S122" s="16" t="str">
        <x:f>IF(N122="","",IF(COUNTIFS('Redemption Setup'!$N$7:$N$305,N122)&gt;1,"Duplicate movement ID",IF(COUNTIFS('Redemption Setup'!$A$7:$A$105,O122)&lt;&gt;1,"Unknown tier",IF(OR(ISBLANK(P122),ISBLANK(Q122),R122=""),"Missing date / quantity / reason",""))))</x:f>
      </x:c>
    </x:row>
    <x:row r="123" ht="24" customHeight="1">
      <x:c r="N123" s="5"/>
      <x:c r="O123" s="5"/>
      <x:c r="P123" s="10"/>
      <x:c r="Q123" s="5"/>
      <x:c r="R123" s="5"/>
      <x:c r="S123" s="16" t="str">
        <x:f>IF(N123="","",IF(COUNTIFS('Redemption Setup'!$N$7:$N$305,N123)&gt;1,"Duplicate movement ID",IF(COUNTIFS('Redemption Setup'!$A$7:$A$105,O123)&lt;&gt;1,"Unknown tier",IF(OR(ISBLANK(P123),ISBLANK(Q123),R123=""),"Missing date / quantity / reason",""))))</x:f>
      </x:c>
    </x:row>
    <x:row r="124" ht="24" customHeight="1">
      <x:c r="N124" s="5"/>
      <x:c r="O124" s="5"/>
      <x:c r="P124" s="10"/>
      <x:c r="Q124" s="5"/>
      <x:c r="R124" s="5"/>
      <x:c r="S124" s="16" t="str">
        <x:f>IF(N124="","",IF(COUNTIFS('Redemption Setup'!$N$7:$N$305,N124)&gt;1,"Duplicate movement ID",IF(COUNTIFS('Redemption Setup'!$A$7:$A$105,O124)&lt;&gt;1,"Unknown tier",IF(OR(ISBLANK(P124),ISBLANK(Q124),R124=""),"Missing date / quantity / reason",""))))</x:f>
      </x:c>
    </x:row>
    <x:row r="125" ht="24" customHeight="1">
      <x:c r="N125" s="5"/>
      <x:c r="O125" s="5"/>
      <x:c r="P125" s="10"/>
      <x:c r="Q125" s="5"/>
      <x:c r="R125" s="5"/>
      <x:c r="S125" s="16" t="str">
        <x:f>IF(N125="","",IF(COUNTIFS('Redemption Setup'!$N$7:$N$305,N125)&gt;1,"Duplicate movement ID",IF(COUNTIFS('Redemption Setup'!$A$7:$A$105,O125)&lt;&gt;1,"Unknown tier",IF(OR(ISBLANK(P125),ISBLANK(Q125),R125=""),"Missing date / quantity / reason",""))))</x:f>
      </x:c>
    </x:row>
    <x:row r="126" ht="24" customHeight="1">
      <x:c r="N126" s="5"/>
      <x:c r="O126" s="5"/>
      <x:c r="P126" s="10"/>
      <x:c r="Q126" s="5"/>
      <x:c r="R126" s="5"/>
      <x:c r="S126" s="16" t="str">
        <x:f>IF(N126="","",IF(COUNTIFS('Redemption Setup'!$N$7:$N$305,N126)&gt;1,"Duplicate movement ID",IF(COUNTIFS('Redemption Setup'!$A$7:$A$105,O126)&lt;&gt;1,"Unknown tier",IF(OR(ISBLANK(P126),ISBLANK(Q126),R126=""),"Missing date / quantity / reason",""))))</x:f>
      </x:c>
    </x:row>
    <x:row r="127" ht="24" customHeight="1">
      <x:c r="N127" s="5"/>
      <x:c r="O127" s="5"/>
      <x:c r="P127" s="10"/>
      <x:c r="Q127" s="5"/>
      <x:c r="R127" s="5"/>
      <x:c r="S127" s="16" t="str">
        <x:f>IF(N127="","",IF(COUNTIFS('Redemption Setup'!$N$7:$N$305,N127)&gt;1,"Duplicate movement ID",IF(COUNTIFS('Redemption Setup'!$A$7:$A$105,O127)&lt;&gt;1,"Unknown tier",IF(OR(ISBLANK(P127),ISBLANK(Q127),R127=""),"Missing date / quantity / reason",""))))</x:f>
      </x:c>
    </x:row>
    <x:row r="128" ht="24" customHeight="1">
      <x:c r="N128" s="5"/>
      <x:c r="O128" s="5"/>
      <x:c r="P128" s="10"/>
      <x:c r="Q128" s="5"/>
      <x:c r="R128" s="5"/>
      <x:c r="S128" s="16" t="str">
        <x:f>IF(N128="","",IF(COUNTIFS('Redemption Setup'!$N$7:$N$305,N128)&gt;1,"Duplicate movement ID",IF(COUNTIFS('Redemption Setup'!$A$7:$A$105,O128)&lt;&gt;1,"Unknown tier",IF(OR(ISBLANK(P128),ISBLANK(Q128),R128=""),"Missing date / quantity / reason",""))))</x:f>
      </x:c>
    </x:row>
    <x:row r="129" ht="24" customHeight="1">
      <x:c r="N129" s="5"/>
      <x:c r="O129" s="5"/>
      <x:c r="P129" s="10"/>
      <x:c r="Q129" s="5"/>
      <x:c r="R129" s="5"/>
      <x:c r="S129" s="16" t="str">
        <x:f>IF(N129="","",IF(COUNTIFS('Redemption Setup'!$N$7:$N$305,N129)&gt;1,"Duplicate movement ID",IF(COUNTIFS('Redemption Setup'!$A$7:$A$105,O129)&lt;&gt;1,"Unknown tier",IF(OR(ISBLANK(P129),ISBLANK(Q129),R129=""),"Missing date / quantity / reason",""))))</x:f>
      </x:c>
    </x:row>
    <x:row r="130" ht="24" customHeight="1">
      <x:c r="N130" s="5"/>
      <x:c r="O130" s="5"/>
      <x:c r="P130" s="10"/>
      <x:c r="Q130" s="5"/>
      <x:c r="R130" s="5"/>
      <x:c r="S130" s="16" t="str">
        <x:f>IF(N130="","",IF(COUNTIFS('Redemption Setup'!$N$7:$N$305,N130)&gt;1,"Duplicate movement ID",IF(COUNTIFS('Redemption Setup'!$A$7:$A$105,O130)&lt;&gt;1,"Unknown tier",IF(OR(ISBLANK(P130),ISBLANK(Q130),R130=""),"Missing date / quantity / reason",""))))</x:f>
      </x:c>
    </x:row>
    <x:row r="131" ht="24" customHeight="1">
      <x:c r="N131" s="5"/>
      <x:c r="O131" s="5"/>
      <x:c r="P131" s="10"/>
      <x:c r="Q131" s="5"/>
      <x:c r="R131" s="5"/>
      <x:c r="S131" s="16" t="str">
        <x:f>IF(N131="","",IF(COUNTIFS('Redemption Setup'!$N$7:$N$305,N131)&gt;1,"Duplicate movement ID",IF(COUNTIFS('Redemption Setup'!$A$7:$A$105,O131)&lt;&gt;1,"Unknown tier",IF(OR(ISBLANK(P131),ISBLANK(Q131),R131=""),"Missing date / quantity / reason",""))))</x:f>
      </x:c>
    </x:row>
    <x:row r="132" ht="24" customHeight="1">
      <x:c r="N132" s="5"/>
      <x:c r="O132" s="5"/>
      <x:c r="P132" s="10"/>
      <x:c r="Q132" s="5"/>
      <x:c r="R132" s="5"/>
      <x:c r="S132" s="16" t="str">
        <x:f>IF(N132="","",IF(COUNTIFS('Redemption Setup'!$N$7:$N$305,N132)&gt;1,"Duplicate movement ID",IF(COUNTIFS('Redemption Setup'!$A$7:$A$105,O132)&lt;&gt;1,"Unknown tier",IF(OR(ISBLANK(P132),ISBLANK(Q132),R132=""),"Missing date / quantity / reason",""))))</x:f>
      </x:c>
    </x:row>
    <x:row r="133" ht="24" customHeight="1">
      <x:c r="N133" s="5"/>
      <x:c r="O133" s="5"/>
      <x:c r="P133" s="10"/>
      <x:c r="Q133" s="5"/>
      <x:c r="R133" s="5"/>
      <x:c r="S133" s="16" t="str">
        <x:f>IF(N133="","",IF(COUNTIFS('Redemption Setup'!$N$7:$N$305,N133)&gt;1,"Duplicate movement ID",IF(COUNTIFS('Redemption Setup'!$A$7:$A$105,O133)&lt;&gt;1,"Unknown tier",IF(OR(ISBLANK(P133),ISBLANK(Q133),R133=""),"Missing date / quantity / reason",""))))</x:f>
      </x:c>
    </x:row>
    <x:row r="134" ht="24" customHeight="1">
      <x:c r="N134" s="5"/>
      <x:c r="O134" s="5"/>
      <x:c r="P134" s="10"/>
      <x:c r="Q134" s="5"/>
      <x:c r="R134" s="5"/>
      <x:c r="S134" s="16" t="str">
        <x:f>IF(N134="","",IF(COUNTIFS('Redemption Setup'!$N$7:$N$305,N134)&gt;1,"Duplicate movement ID",IF(COUNTIFS('Redemption Setup'!$A$7:$A$105,O134)&lt;&gt;1,"Unknown tier",IF(OR(ISBLANK(P134),ISBLANK(Q134),R134=""),"Missing date / quantity / reason",""))))</x:f>
      </x:c>
    </x:row>
    <x:row r="135" ht="24" customHeight="1">
      <x:c r="N135" s="5"/>
      <x:c r="O135" s="5"/>
      <x:c r="P135" s="10"/>
      <x:c r="Q135" s="5"/>
      <x:c r="R135" s="5"/>
      <x:c r="S135" s="16" t="str">
        <x:f>IF(N135="","",IF(COUNTIFS('Redemption Setup'!$N$7:$N$305,N135)&gt;1,"Duplicate movement ID",IF(COUNTIFS('Redemption Setup'!$A$7:$A$105,O135)&lt;&gt;1,"Unknown tier",IF(OR(ISBLANK(P135),ISBLANK(Q135),R135=""),"Missing date / quantity / reason",""))))</x:f>
      </x:c>
    </x:row>
    <x:row r="136" ht="24" customHeight="1">
      <x:c r="N136" s="5"/>
      <x:c r="O136" s="5"/>
      <x:c r="P136" s="10"/>
      <x:c r="Q136" s="5"/>
      <x:c r="R136" s="5"/>
      <x:c r="S136" s="16" t="str">
        <x:f>IF(N136="","",IF(COUNTIFS('Redemption Setup'!$N$7:$N$305,N136)&gt;1,"Duplicate movement ID",IF(COUNTIFS('Redemption Setup'!$A$7:$A$105,O136)&lt;&gt;1,"Unknown tier",IF(OR(ISBLANK(P136),ISBLANK(Q136),R136=""),"Missing date / quantity / reason",""))))</x:f>
      </x:c>
    </x:row>
    <x:row r="137" ht="24" customHeight="1">
      <x:c r="N137" s="5"/>
      <x:c r="O137" s="5"/>
      <x:c r="P137" s="10"/>
      <x:c r="Q137" s="5"/>
      <x:c r="R137" s="5"/>
      <x:c r="S137" s="16" t="str">
        <x:f>IF(N137="","",IF(COUNTIFS('Redemption Setup'!$N$7:$N$305,N137)&gt;1,"Duplicate movement ID",IF(COUNTIFS('Redemption Setup'!$A$7:$A$105,O137)&lt;&gt;1,"Unknown tier",IF(OR(ISBLANK(P137),ISBLANK(Q137),R137=""),"Missing date / quantity / reason",""))))</x:f>
      </x:c>
    </x:row>
    <x:row r="138" ht="24" customHeight="1">
      <x:c r="N138" s="5"/>
      <x:c r="O138" s="5"/>
      <x:c r="P138" s="10"/>
      <x:c r="Q138" s="5"/>
      <x:c r="R138" s="5"/>
      <x:c r="S138" s="16" t="str">
        <x:f>IF(N138="","",IF(COUNTIFS('Redemption Setup'!$N$7:$N$305,N138)&gt;1,"Duplicate movement ID",IF(COUNTIFS('Redemption Setup'!$A$7:$A$105,O138)&lt;&gt;1,"Unknown tier",IF(OR(ISBLANK(P138),ISBLANK(Q138),R138=""),"Missing date / quantity / reason",""))))</x:f>
      </x:c>
    </x:row>
    <x:row r="139" ht="24" customHeight="1">
      <x:c r="N139" s="5"/>
      <x:c r="O139" s="5"/>
      <x:c r="P139" s="10"/>
      <x:c r="Q139" s="5"/>
      <x:c r="R139" s="5"/>
      <x:c r="S139" s="16" t="str">
        <x:f>IF(N139="","",IF(COUNTIFS('Redemption Setup'!$N$7:$N$305,N139)&gt;1,"Duplicate movement ID",IF(COUNTIFS('Redemption Setup'!$A$7:$A$105,O139)&lt;&gt;1,"Unknown tier",IF(OR(ISBLANK(P139),ISBLANK(Q139),R139=""),"Missing date / quantity / reason",""))))</x:f>
      </x:c>
    </x:row>
    <x:row r="140" ht="24" customHeight="1">
      <x:c r="N140" s="5"/>
      <x:c r="O140" s="5"/>
      <x:c r="P140" s="10"/>
      <x:c r="Q140" s="5"/>
      <x:c r="R140" s="5"/>
      <x:c r="S140" s="16" t="str">
        <x:f>IF(N140="","",IF(COUNTIFS('Redemption Setup'!$N$7:$N$305,N140)&gt;1,"Duplicate movement ID",IF(COUNTIFS('Redemption Setup'!$A$7:$A$105,O140)&lt;&gt;1,"Unknown tier",IF(OR(ISBLANK(P140),ISBLANK(Q140),R140=""),"Missing date / quantity / reason",""))))</x:f>
      </x:c>
    </x:row>
    <x:row r="141" ht="24" customHeight="1">
      <x:c r="N141" s="5"/>
      <x:c r="O141" s="5"/>
      <x:c r="P141" s="10"/>
      <x:c r="Q141" s="5"/>
      <x:c r="R141" s="5"/>
      <x:c r="S141" s="16" t="str">
        <x:f>IF(N141="","",IF(COUNTIFS('Redemption Setup'!$N$7:$N$305,N141)&gt;1,"Duplicate movement ID",IF(COUNTIFS('Redemption Setup'!$A$7:$A$105,O141)&lt;&gt;1,"Unknown tier",IF(OR(ISBLANK(P141),ISBLANK(Q141),R141=""),"Missing date / quantity / reason",""))))</x:f>
      </x:c>
    </x:row>
    <x:row r="142" ht="24" customHeight="1">
      <x:c r="N142" s="5"/>
      <x:c r="O142" s="5"/>
      <x:c r="P142" s="10"/>
      <x:c r="Q142" s="5"/>
      <x:c r="R142" s="5"/>
      <x:c r="S142" s="16" t="str">
        <x:f>IF(N142="","",IF(COUNTIFS('Redemption Setup'!$N$7:$N$305,N142)&gt;1,"Duplicate movement ID",IF(COUNTIFS('Redemption Setup'!$A$7:$A$105,O142)&lt;&gt;1,"Unknown tier",IF(OR(ISBLANK(P142),ISBLANK(Q142),R142=""),"Missing date / quantity / reason",""))))</x:f>
      </x:c>
    </x:row>
    <x:row r="143" ht="24" customHeight="1">
      <x:c r="N143" s="5"/>
      <x:c r="O143" s="5"/>
      <x:c r="P143" s="10"/>
      <x:c r="Q143" s="5"/>
      <x:c r="R143" s="5"/>
      <x:c r="S143" s="16" t="str">
        <x:f>IF(N143="","",IF(COUNTIFS('Redemption Setup'!$N$7:$N$305,N143)&gt;1,"Duplicate movement ID",IF(COUNTIFS('Redemption Setup'!$A$7:$A$105,O143)&lt;&gt;1,"Unknown tier",IF(OR(ISBLANK(P143),ISBLANK(Q143),R143=""),"Missing date / quantity / reason",""))))</x:f>
      </x:c>
    </x:row>
    <x:row r="144" ht="24" customHeight="1">
      <x:c r="N144" s="5"/>
      <x:c r="O144" s="5"/>
      <x:c r="P144" s="10"/>
      <x:c r="Q144" s="5"/>
      <x:c r="R144" s="5"/>
      <x:c r="S144" s="16" t="str">
        <x:f>IF(N144="","",IF(COUNTIFS('Redemption Setup'!$N$7:$N$305,N144)&gt;1,"Duplicate movement ID",IF(COUNTIFS('Redemption Setup'!$A$7:$A$105,O144)&lt;&gt;1,"Unknown tier",IF(OR(ISBLANK(P144),ISBLANK(Q144),R144=""),"Missing date / quantity / reason",""))))</x:f>
      </x:c>
    </x:row>
    <x:row r="145" ht="24" customHeight="1">
      <x:c r="N145" s="5"/>
      <x:c r="O145" s="5"/>
      <x:c r="P145" s="10"/>
      <x:c r="Q145" s="5"/>
      <x:c r="R145" s="5"/>
      <x:c r="S145" s="16" t="str">
        <x:f>IF(N145="","",IF(COUNTIFS('Redemption Setup'!$N$7:$N$305,N145)&gt;1,"Duplicate movement ID",IF(COUNTIFS('Redemption Setup'!$A$7:$A$105,O145)&lt;&gt;1,"Unknown tier",IF(OR(ISBLANK(P145),ISBLANK(Q145),R145=""),"Missing date / quantity / reason",""))))</x:f>
      </x:c>
    </x:row>
    <x:row r="146" ht="24" customHeight="1">
      <x:c r="N146" s="5"/>
      <x:c r="O146" s="5"/>
      <x:c r="P146" s="10"/>
      <x:c r="Q146" s="5"/>
      <x:c r="R146" s="5"/>
      <x:c r="S146" s="16" t="str">
        <x:f>IF(N146="","",IF(COUNTIFS('Redemption Setup'!$N$7:$N$305,N146)&gt;1,"Duplicate movement ID",IF(COUNTIFS('Redemption Setup'!$A$7:$A$105,O146)&lt;&gt;1,"Unknown tier",IF(OR(ISBLANK(P146),ISBLANK(Q146),R146=""),"Missing date / quantity / reason",""))))</x:f>
      </x:c>
    </x:row>
    <x:row r="147" ht="24" customHeight="1">
      <x:c r="N147" s="5"/>
      <x:c r="O147" s="5"/>
      <x:c r="P147" s="10"/>
      <x:c r="Q147" s="5"/>
      <x:c r="R147" s="5"/>
      <x:c r="S147" s="16" t="str">
        <x:f>IF(N147="","",IF(COUNTIFS('Redemption Setup'!$N$7:$N$305,N147)&gt;1,"Duplicate movement ID",IF(COUNTIFS('Redemption Setup'!$A$7:$A$105,O147)&lt;&gt;1,"Unknown tier",IF(OR(ISBLANK(P147),ISBLANK(Q147),R147=""),"Missing date / quantity / reason",""))))</x:f>
      </x:c>
    </x:row>
    <x:row r="148" ht="24" customHeight="1">
      <x:c r="N148" s="5"/>
      <x:c r="O148" s="5"/>
      <x:c r="P148" s="10"/>
      <x:c r="Q148" s="5"/>
      <x:c r="R148" s="5"/>
      <x:c r="S148" s="16" t="str">
        <x:f>IF(N148="","",IF(COUNTIFS('Redemption Setup'!$N$7:$N$305,N148)&gt;1,"Duplicate movement ID",IF(COUNTIFS('Redemption Setup'!$A$7:$A$105,O148)&lt;&gt;1,"Unknown tier",IF(OR(ISBLANK(P148),ISBLANK(Q148),R148=""),"Missing date / quantity / reason",""))))</x:f>
      </x:c>
    </x:row>
    <x:row r="149" ht="24" customHeight="1">
      <x:c r="N149" s="5"/>
      <x:c r="O149" s="5"/>
      <x:c r="P149" s="10"/>
      <x:c r="Q149" s="5"/>
      <x:c r="R149" s="5"/>
      <x:c r="S149" s="16" t="str">
        <x:f>IF(N149="","",IF(COUNTIFS('Redemption Setup'!$N$7:$N$305,N149)&gt;1,"Duplicate movement ID",IF(COUNTIFS('Redemption Setup'!$A$7:$A$105,O149)&lt;&gt;1,"Unknown tier",IF(OR(ISBLANK(P149),ISBLANK(Q149),R149=""),"Missing date / quantity / reason",""))))</x:f>
      </x:c>
    </x:row>
    <x:row r="150" ht="24" customHeight="1">
      <x:c r="N150" s="5"/>
      <x:c r="O150" s="5"/>
      <x:c r="P150" s="10"/>
      <x:c r="Q150" s="5"/>
      <x:c r="R150" s="5"/>
      <x:c r="S150" s="16" t="str">
        <x:f>IF(N150="","",IF(COUNTIFS('Redemption Setup'!$N$7:$N$305,N150)&gt;1,"Duplicate movement ID",IF(COUNTIFS('Redemption Setup'!$A$7:$A$105,O150)&lt;&gt;1,"Unknown tier",IF(OR(ISBLANK(P150),ISBLANK(Q150),R150=""),"Missing date / quantity / reason",""))))</x:f>
      </x:c>
    </x:row>
    <x:row r="151" ht="24" customHeight="1">
      <x:c r="N151" s="5"/>
      <x:c r="O151" s="5"/>
      <x:c r="P151" s="10"/>
      <x:c r="Q151" s="5"/>
      <x:c r="R151" s="5"/>
      <x:c r="S151" s="16" t="str">
        <x:f>IF(N151="","",IF(COUNTIFS('Redemption Setup'!$N$7:$N$305,N151)&gt;1,"Duplicate movement ID",IF(COUNTIFS('Redemption Setup'!$A$7:$A$105,O151)&lt;&gt;1,"Unknown tier",IF(OR(ISBLANK(P151),ISBLANK(Q151),R151=""),"Missing date / quantity / reason",""))))</x:f>
      </x:c>
    </x:row>
    <x:row r="152" ht="24" customHeight="1">
      <x:c r="N152" s="5"/>
      <x:c r="O152" s="5"/>
      <x:c r="P152" s="10"/>
      <x:c r="Q152" s="5"/>
      <x:c r="R152" s="5"/>
      <x:c r="S152" s="16" t="str">
        <x:f>IF(N152="","",IF(COUNTIFS('Redemption Setup'!$N$7:$N$305,N152)&gt;1,"Duplicate movement ID",IF(COUNTIFS('Redemption Setup'!$A$7:$A$105,O152)&lt;&gt;1,"Unknown tier",IF(OR(ISBLANK(P152),ISBLANK(Q152),R152=""),"Missing date / quantity / reason",""))))</x:f>
      </x:c>
    </x:row>
    <x:row r="153" ht="24" customHeight="1">
      <x:c r="N153" s="5"/>
      <x:c r="O153" s="5"/>
      <x:c r="P153" s="10"/>
      <x:c r="Q153" s="5"/>
      <x:c r="R153" s="5"/>
      <x:c r="S153" s="16" t="str">
        <x:f>IF(N153="","",IF(COUNTIFS('Redemption Setup'!$N$7:$N$305,N153)&gt;1,"Duplicate movement ID",IF(COUNTIFS('Redemption Setup'!$A$7:$A$105,O153)&lt;&gt;1,"Unknown tier",IF(OR(ISBLANK(P153),ISBLANK(Q153),R153=""),"Missing date / quantity / reason",""))))</x:f>
      </x:c>
    </x:row>
    <x:row r="154" ht="24" customHeight="1">
      <x:c r="N154" s="5"/>
      <x:c r="O154" s="5"/>
      <x:c r="P154" s="10"/>
      <x:c r="Q154" s="5"/>
      <x:c r="R154" s="5"/>
      <x:c r="S154" s="16" t="str">
        <x:f>IF(N154="","",IF(COUNTIFS('Redemption Setup'!$N$7:$N$305,N154)&gt;1,"Duplicate movement ID",IF(COUNTIFS('Redemption Setup'!$A$7:$A$105,O154)&lt;&gt;1,"Unknown tier",IF(OR(ISBLANK(P154),ISBLANK(Q154),R154=""),"Missing date / quantity / reason",""))))</x:f>
      </x:c>
    </x:row>
    <x:row r="155" ht="24" customHeight="1">
      <x:c r="N155" s="5"/>
      <x:c r="O155" s="5"/>
      <x:c r="P155" s="10"/>
      <x:c r="Q155" s="5"/>
      <x:c r="R155" s="5"/>
      <x:c r="S155" s="16" t="str">
        <x:f>IF(N155="","",IF(COUNTIFS('Redemption Setup'!$N$7:$N$305,N155)&gt;1,"Duplicate movement ID",IF(COUNTIFS('Redemption Setup'!$A$7:$A$105,O155)&lt;&gt;1,"Unknown tier",IF(OR(ISBLANK(P155),ISBLANK(Q155),R155=""),"Missing date / quantity / reason",""))))</x:f>
      </x:c>
    </x:row>
    <x:row r="156" ht="24" customHeight="1">
      <x:c r="N156" s="5"/>
      <x:c r="O156" s="5"/>
      <x:c r="P156" s="10"/>
      <x:c r="Q156" s="5"/>
      <x:c r="R156" s="5"/>
      <x:c r="S156" s="16" t="str">
        <x:f>IF(N156="","",IF(COUNTIFS('Redemption Setup'!$N$7:$N$305,N156)&gt;1,"Duplicate movement ID",IF(COUNTIFS('Redemption Setup'!$A$7:$A$105,O156)&lt;&gt;1,"Unknown tier",IF(OR(ISBLANK(P156),ISBLANK(Q156),R156=""),"Missing date / quantity / reason",""))))</x:f>
      </x:c>
    </x:row>
    <x:row r="157" ht="24" customHeight="1">
      <x:c r="N157" s="5"/>
      <x:c r="O157" s="5"/>
      <x:c r="P157" s="10"/>
      <x:c r="Q157" s="5"/>
      <x:c r="R157" s="5"/>
      <x:c r="S157" s="16" t="str">
        <x:f>IF(N157="","",IF(COUNTIFS('Redemption Setup'!$N$7:$N$305,N157)&gt;1,"Duplicate movement ID",IF(COUNTIFS('Redemption Setup'!$A$7:$A$105,O157)&lt;&gt;1,"Unknown tier",IF(OR(ISBLANK(P157),ISBLANK(Q157),R157=""),"Missing date / quantity / reason",""))))</x:f>
      </x:c>
    </x:row>
    <x:row r="158" ht="24" customHeight="1">
      <x:c r="N158" s="5"/>
      <x:c r="O158" s="5"/>
      <x:c r="P158" s="10"/>
      <x:c r="Q158" s="5"/>
      <x:c r="R158" s="5"/>
      <x:c r="S158" s="16" t="str">
        <x:f>IF(N158="","",IF(COUNTIFS('Redemption Setup'!$N$7:$N$305,N158)&gt;1,"Duplicate movement ID",IF(COUNTIFS('Redemption Setup'!$A$7:$A$105,O158)&lt;&gt;1,"Unknown tier",IF(OR(ISBLANK(P158),ISBLANK(Q158),R158=""),"Missing date / quantity / reason",""))))</x:f>
      </x:c>
    </x:row>
    <x:row r="159" ht="24" customHeight="1">
      <x:c r="N159" s="5"/>
      <x:c r="O159" s="5"/>
      <x:c r="P159" s="10"/>
      <x:c r="Q159" s="5"/>
      <x:c r="R159" s="5"/>
      <x:c r="S159" s="16" t="str">
        <x:f>IF(N159="","",IF(COUNTIFS('Redemption Setup'!$N$7:$N$305,N159)&gt;1,"Duplicate movement ID",IF(COUNTIFS('Redemption Setup'!$A$7:$A$105,O159)&lt;&gt;1,"Unknown tier",IF(OR(ISBLANK(P159),ISBLANK(Q159),R159=""),"Missing date / quantity / reason",""))))</x:f>
      </x:c>
    </x:row>
    <x:row r="160" ht="24" customHeight="1">
      <x:c r="N160" s="5"/>
      <x:c r="O160" s="5"/>
      <x:c r="P160" s="10"/>
      <x:c r="Q160" s="5"/>
      <x:c r="R160" s="5"/>
      <x:c r="S160" s="16" t="str">
        <x:f>IF(N160="","",IF(COUNTIFS('Redemption Setup'!$N$7:$N$305,N160)&gt;1,"Duplicate movement ID",IF(COUNTIFS('Redemption Setup'!$A$7:$A$105,O160)&lt;&gt;1,"Unknown tier",IF(OR(ISBLANK(P160),ISBLANK(Q160),R160=""),"Missing date / quantity / reason",""))))</x:f>
      </x:c>
    </x:row>
    <x:row r="161" ht="24" customHeight="1">
      <x:c r="N161" s="5"/>
      <x:c r="O161" s="5"/>
      <x:c r="P161" s="10"/>
      <x:c r="Q161" s="5"/>
      <x:c r="R161" s="5"/>
      <x:c r="S161" s="16" t="str">
        <x:f>IF(N161="","",IF(COUNTIFS('Redemption Setup'!$N$7:$N$305,N161)&gt;1,"Duplicate movement ID",IF(COUNTIFS('Redemption Setup'!$A$7:$A$105,O161)&lt;&gt;1,"Unknown tier",IF(OR(ISBLANK(P161),ISBLANK(Q161),R161=""),"Missing date / quantity / reason",""))))</x:f>
      </x:c>
    </x:row>
    <x:row r="162" ht="24" customHeight="1">
      <x:c r="N162" s="5"/>
      <x:c r="O162" s="5"/>
      <x:c r="P162" s="10"/>
      <x:c r="Q162" s="5"/>
      <x:c r="R162" s="5"/>
      <x:c r="S162" s="16" t="str">
        <x:f>IF(N162="","",IF(COUNTIFS('Redemption Setup'!$N$7:$N$305,N162)&gt;1,"Duplicate movement ID",IF(COUNTIFS('Redemption Setup'!$A$7:$A$105,O162)&lt;&gt;1,"Unknown tier",IF(OR(ISBLANK(P162),ISBLANK(Q162),R162=""),"Missing date / quantity / reason",""))))</x:f>
      </x:c>
    </x:row>
    <x:row r="163" ht="24" customHeight="1">
      <x:c r="N163" s="5"/>
      <x:c r="O163" s="5"/>
      <x:c r="P163" s="10"/>
      <x:c r="Q163" s="5"/>
      <x:c r="R163" s="5"/>
      <x:c r="S163" s="16" t="str">
        <x:f>IF(N163="","",IF(COUNTIFS('Redemption Setup'!$N$7:$N$305,N163)&gt;1,"Duplicate movement ID",IF(COUNTIFS('Redemption Setup'!$A$7:$A$105,O163)&lt;&gt;1,"Unknown tier",IF(OR(ISBLANK(P163),ISBLANK(Q163),R163=""),"Missing date / quantity / reason",""))))</x:f>
      </x:c>
    </x:row>
    <x:row r="164" ht="24" customHeight="1">
      <x:c r="N164" s="5"/>
      <x:c r="O164" s="5"/>
      <x:c r="P164" s="10"/>
      <x:c r="Q164" s="5"/>
      <x:c r="R164" s="5"/>
      <x:c r="S164" s="16" t="str">
        <x:f>IF(N164="","",IF(COUNTIFS('Redemption Setup'!$N$7:$N$305,N164)&gt;1,"Duplicate movement ID",IF(COUNTIFS('Redemption Setup'!$A$7:$A$105,O164)&lt;&gt;1,"Unknown tier",IF(OR(ISBLANK(P164),ISBLANK(Q164),R164=""),"Missing date / quantity / reason",""))))</x:f>
      </x:c>
    </x:row>
    <x:row r="165" ht="24" customHeight="1">
      <x:c r="N165" s="5"/>
      <x:c r="O165" s="5"/>
      <x:c r="P165" s="10"/>
      <x:c r="Q165" s="5"/>
      <x:c r="R165" s="5"/>
      <x:c r="S165" s="16" t="str">
        <x:f>IF(N165="","",IF(COUNTIFS('Redemption Setup'!$N$7:$N$305,N165)&gt;1,"Duplicate movement ID",IF(COUNTIFS('Redemption Setup'!$A$7:$A$105,O165)&lt;&gt;1,"Unknown tier",IF(OR(ISBLANK(P165),ISBLANK(Q165),R165=""),"Missing date / quantity / reason",""))))</x:f>
      </x:c>
    </x:row>
    <x:row r="166" ht="24" customHeight="1">
      <x:c r="N166" s="5"/>
      <x:c r="O166" s="5"/>
      <x:c r="P166" s="10"/>
      <x:c r="Q166" s="5"/>
      <x:c r="R166" s="5"/>
      <x:c r="S166" s="16" t="str">
        <x:f>IF(N166="","",IF(COUNTIFS('Redemption Setup'!$N$7:$N$305,N166)&gt;1,"Duplicate movement ID",IF(COUNTIFS('Redemption Setup'!$A$7:$A$105,O166)&lt;&gt;1,"Unknown tier",IF(OR(ISBLANK(P166),ISBLANK(Q166),R166=""),"Missing date / quantity / reason",""))))</x:f>
      </x:c>
    </x:row>
    <x:row r="167" ht="24" customHeight="1">
      <x:c r="N167" s="5"/>
      <x:c r="O167" s="5"/>
      <x:c r="P167" s="10"/>
      <x:c r="Q167" s="5"/>
      <x:c r="R167" s="5"/>
      <x:c r="S167" s="16" t="str">
        <x:f>IF(N167="","",IF(COUNTIFS('Redemption Setup'!$N$7:$N$305,N167)&gt;1,"Duplicate movement ID",IF(COUNTIFS('Redemption Setup'!$A$7:$A$105,O167)&lt;&gt;1,"Unknown tier",IF(OR(ISBLANK(P167),ISBLANK(Q167),R167=""),"Missing date / quantity / reason",""))))</x:f>
      </x:c>
    </x:row>
    <x:row r="168" ht="24" customHeight="1">
      <x:c r="N168" s="5"/>
      <x:c r="O168" s="5"/>
      <x:c r="P168" s="10"/>
      <x:c r="Q168" s="5"/>
      <x:c r="R168" s="5"/>
      <x:c r="S168" s="16" t="str">
        <x:f>IF(N168="","",IF(COUNTIFS('Redemption Setup'!$N$7:$N$305,N168)&gt;1,"Duplicate movement ID",IF(COUNTIFS('Redemption Setup'!$A$7:$A$105,O168)&lt;&gt;1,"Unknown tier",IF(OR(ISBLANK(P168),ISBLANK(Q168),R168=""),"Missing date / quantity / reason",""))))</x:f>
      </x:c>
    </x:row>
    <x:row r="169" ht="24" customHeight="1">
      <x:c r="N169" s="5"/>
      <x:c r="O169" s="5"/>
      <x:c r="P169" s="10"/>
      <x:c r="Q169" s="5"/>
      <x:c r="R169" s="5"/>
      <x:c r="S169" s="16" t="str">
        <x:f>IF(N169="","",IF(COUNTIFS('Redemption Setup'!$N$7:$N$305,N169)&gt;1,"Duplicate movement ID",IF(COUNTIFS('Redemption Setup'!$A$7:$A$105,O169)&lt;&gt;1,"Unknown tier",IF(OR(ISBLANK(P169),ISBLANK(Q169),R169=""),"Missing date / quantity / reason",""))))</x:f>
      </x:c>
    </x:row>
    <x:row r="170" ht="24" customHeight="1">
      <x:c r="N170" s="5"/>
      <x:c r="O170" s="5"/>
      <x:c r="P170" s="10"/>
      <x:c r="Q170" s="5"/>
      <x:c r="R170" s="5"/>
      <x:c r="S170" s="16" t="str">
        <x:f>IF(N170="","",IF(COUNTIFS('Redemption Setup'!$N$7:$N$305,N170)&gt;1,"Duplicate movement ID",IF(COUNTIFS('Redemption Setup'!$A$7:$A$105,O170)&lt;&gt;1,"Unknown tier",IF(OR(ISBLANK(P170),ISBLANK(Q170),R170=""),"Missing date / quantity / reason",""))))</x:f>
      </x:c>
    </x:row>
    <x:row r="171" ht="24" customHeight="1">
      <x:c r="N171" s="5"/>
      <x:c r="O171" s="5"/>
      <x:c r="P171" s="10"/>
      <x:c r="Q171" s="5"/>
      <x:c r="R171" s="5"/>
      <x:c r="S171" s="16" t="str">
        <x:f>IF(N171="","",IF(COUNTIFS('Redemption Setup'!$N$7:$N$305,N171)&gt;1,"Duplicate movement ID",IF(COUNTIFS('Redemption Setup'!$A$7:$A$105,O171)&lt;&gt;1,"Unknown tier",IF(OR(ISBLANK(P171),ISBLANK(Q171),R171=""),"Missing date / quantity / reason",""))))</x:f>
      </x:c>
    </x:row>
    <x:row r="172" ht="24" customHeight="1">
      <x:c r="N172" s="5"/>
      <x:c r="O172" s="5"/>
      <x:c r="P172" s="10"/>
      <x:c r="Q172" s="5"/>
      <x:c r="R172" s="5"/>
      <x:c r="S172" s="16" t="str">
        <x:f>IF(N172="","",IF(COUNTIFS('Redemption Setup'!$N$7:$N$305,N172)&gt;1,"Duplicate movement ID",IF(COUNTIFS('Redemption Setup'!$A$7:$A$105,O172)&lt;&gt;1,"Unknown tier",IF(OR(ISBLANK(P172),ISBLANK(Q172),R172=""),"Missing date / quantity / reason",""))))</x:f>
      </x:c>
    </x:row>
    <x:row r="173" ht="24" customHeight="1">
      <x:c r="N173" s="5"/>
      <x:c r="O173" s="5"/>
      <x:c r="P173" s="10"/>
      <x:c r="Q173" s="5"/>
      <x:c r="R173" s="5"/>
      <x:c r="S173" s="16" t="str">
        <x:f>IF(N173="","",IF(COUNTIFS('Redemption Setup'!$N$7:$N$305,N173)&gt;1,"Duplicate movement ID",IF(COUNTIFS('Redemption Setup'!$A$7:$A$105,O173)&lt;&gt;1,"Unknown tier",IF(OR(ISBLANK(P173),ISBLANK(Q173),R173=""),"Missing date / quantity / reason",""))))</x:f>
      </x:c>
    </x:row>
    <x:row r="174" ht="24" customHeight="1">
      <x:c r="N174" s="5"/>
      <x:c r="O174" s="5"/>
      <x:c r="P174" s="10"/>
      <x:c r="Q174" s="5"/>
      <x:c r="R174" s="5"/>
      <x:c r="S174" s="16" t="str">
        <x:f>IF(N174="","",IF(COUNTIFS('Redemption Setup'!$N$7:$N$305,N174)&gt;1,"Duplicate movement ID",IF(COUNTIFS('Redemption Setup'!$A$7:$A$105,O174)&lt;&gt;1,"Unknown tier",IF(OR(ISBLANK(P174),ISBLANK(Q174),R174=""),"Missing date / quantity / reason",""))))</x:f>
      </x:c>
    </x:row>
    <x:row r="175" ht="24" customHeight="1">
      <x:c r="N175" s="5"/>
      <x:c r="O175" s="5"/>
      <x:c r="P175" s="10"/>
      <x:c r="Q175" s="5"/>
      <x:c r="R175" s="5"/>
      <x:c r="S175" s="16" t="str">
        <x:f>IF(N175="","",IF(COUNTIFS('Redemption Setup'!$N$7:$N$305,N175)&gt;1,"Duplicate movement ID",IF(COUNTIFS('Redemption Setup'!$A$7:$A$105,O175)&lt;&gt;1,"Unknown tier",IF(OR(ISBLANK(P175),ISBLANK(Q175),R175=""),"Missing date / quantity / reason",""))))</x:f>
      </x:c>
    </x:row>
    <x:row r="176" ht="24" customHeight="1">
      <x:c r="N176" s="5"/>
      <x:c r="O176" s="5"/>
      <x:c r="P176" s="10"/>
      <x:c r="Q176" s="5"/>
      <x:c r="R176" s="5"/>
      <x:c r="S176" s="16" t="str">
        <x:f>IF(N176="","",IF(COUNTIFS('Redemption Setup'!$N$7:$N$305,N176)&gt;1,"Duplicate movement ID",IF(COUNTIFS('Redemption Setup'!$A$7:$A$105,O176)&lt;&gt;1,"Unknown tier",IF(OR(ISBLANK(P176),ISBLANK(Q176),R176=""),"Missing date / quantity / reason",""))))</x:f>
      </x:c>
    </x:row>
    <x:row r="177" ht="24" customHeight="1">
      <x:c r="N177" s="5"/>
      <x:c r="O177" s="5"/>
      <x:c r="P177" s="10"/>
      <x:c r="Q177" s="5"/>
      <x:c r="R177" s="5"/>
      <x:c r="S177" s="16" t="str">
        <x:f>IF(N177="","",IF(COUNTIFS('Redemption Setup'!$N$7:$N$305,N177)&gt;1,"Duplicate movement ID",IF(COUNTIFS('Redemption Setup'!$A$7:$A$105,O177)&lt;&gt;1,"Unknown tier",IF(OR(ISBLANK(P177),ISBLANK(Q177),R177=""),"Missing date / quantity / reason",""))))</x:f>
      </x:c>
    </x:row>
    <x:row r="178" ht="24" customHeight="1">
      <x:c r="N178" s="5"/>
      <x:c r="O178" s="5"/>
      <x:c r="P178" s="10"/>
      <x:c r="Q178" s="5"/>
      <x:c r="R178" s="5"/>
      <x:c r="S178" s="16" t="str">
        <x:f>IF(N178="","",IF(COUNTIFS('Redemption Setup'!$N$7:$N$305,N178)&gt;1,"Duplicate movement ID",IF(COUNTIFS('Redemption Setup'!$A$7:$A$105,O178)&lt;&gt;1,"Unknown tier",IF(OR(ISBLANK(P178),ISBLANK(Q178),R178=""),"Missing date / quantity / reason",""))))</x:f>
      </x:c>
    </x:row>
    <x:row r="179" ht="24" customHeight="1">
      <x:c r="N179" s="5"/>
      <x:c r="O179" s="5"/>
      <x:c r="P179" s="10"/>
      <x:c r="Q179" s="5"/>
      <x:c r="R179" s="5"/>
      <x:c r="S179" s="16" t="str">
        <x:f>IF(N179="","",IF(COUNTIFS('Redemption Setup'!$N$7:$N$305,N179)&gt;1,"Duplicate movement ID",IF(COUNTIFS('Redemption Setup'!$A$7:$A$105,O179)&lt;&gt;1,"Unknown tier",IF(OR(ISBLANK(P179),ISBLANK(Q179),R179=""),"Missing date / quantity / reason",""))))</x:f>
      </x:c>
    </x:row>
    <x:row r="180" ht="24" customHeight="1">
      <x:c r="N180" s="5"/>
      <x:c r="O180" s="5"/>
      <x:c r="P180" s="10"/>
      <x:c r="Q180" s="5"/>
      <x:c r="R180" s="5"/>
      <x:c r="S180" s="16" t="str">
        <x:f>IF(N180="","",IF(COUNTIFS('Redemption Setup'!$N$7:$N$305,N180)&gt;1,"Duplicate movement ID",IF(COUNTIFS('Redemption Setup'!$A$7:$A$105,O180)&lt;&gt;1,"Unknown tier",IF(OR(ISBLANK(P180),ISBLANK(Q180),R180=""),"Missing date / quantity / reason",""))))</x:f>
      </x:c>
    </x:row>
    <x:row r="181" ht="24" customHeight="1">
      <x:c r="N181" s="5"/>
      <x:c r="O181" s="5"/>
      <x:c r="P181" s="10"/>
      <x:c r="Q181" s="5"/>
      <x:c r="R181" s="5"/>
      <x:c r="S181" s="16" t="str">
        <x:f>IF(N181="","",IF(COUNTIFS('Redemption Setup'!$N$7:$N$305,N181)&gt;1,"Duplicate movement ID",IF(COUNTIFS('Redemption Setup'!$A$7:$A$105,O181)&lt;&gt;1,"Unknown tier",IF(OR(ISBLANK(P181),ISBLANK(Q181),R181=""),"Missing date / quantity / reason",""))))</x:f>
      </x:c>
    </x:row>
    <x:row r="182" ht="24" customHeight="1">
      <x:c r="N182" s="5"/>
      <x:c r="O182" s="5"/>
      <x:c r="P182" s="10"/>
      <x:c r="Q182" s="5"/>
      <x:c r="R182" s="5"/>
      <x:c r="S182" s="16" t="str">
        <x:f>IF(N182="","",IF(COUNTIFS('Redemption Setup'!$N$7:$N$305,N182)&gt;1,"Duplicate movement ID",IF(COUNTIFS('Redemption Setup'!$A$7:$A$105,O182)&lt;&gt;1,"Unknown tier",IF(OR(ISBLANK(P182),ISBLANK(Q182),R182=""),"Missing date / quantity / reason",""))))</x:f>
      </x:c>
    </x:row>
    <x:row r="183" ht="24" customHeight="1">
      <x:c r="N183" s="5"/>
      <x:c r="O183" s="5"/>
      <x:c r="P183" s="10"/>
      <x:c r="Q183" s="5"/>
      <x:c r="R183" s="5"/>
      <x:c r="S183" s="16" t="str">
        <x:f>IF(N183="","",IF(COUNTIFS('Redemption Setup'!$N$7:$N$305,N183)&gt;1,"Duplicate movement ID",IF(COUNTIFS('Redemption Setup'!$A$7:$A$105,O183)&lt;&gt;1,"Unknown tier",IF(OR(ISBLANK(P183),ISBLANK(Q183),R183=""),"Missing date / quantity / reason",""))))</x:f>
      </x:c>
    </x:row>
    <x:row r="184" ht="24" customHeight="1">
      <x:c r="N184" s="5"/>
      <x:c r="O184" s="5"/>
      <x:c r="P184" s="10"/>
      <x:c r="Q184" s="5"/>
      <x:c r="R184" s="5"/>
      <x:c r="S184" s="16" t="str">
        <x:f>IF(N184="","",IF(COUNTIFS('Redemption Setup'!$N$7:$N$305,N184)&gt;1,"Duplicate movement ID",IF(COUNTIFS('Redemption Setup'!$A$7:$A$105,O184)&lt;&gt;1,"Unknown tier",IF(OR(ISBLANK(P184),ISBLANK(Q184),R184=""),"Missing date / quantity / reason",""))))</x:f>
      </x:c>
    </x:row>
    <x:row r="185" ht="24" customHeight="1">
      <x:c r="N185" s="5"/>
      <x:c r="O185" s="5"/>
      <x:c r="P185" s="10"/>
      <x:c r="Q185" s="5"/>
      <x:c r="R185" s="5"/>
      <x:c r="S185" s="16" t="str">
        <x:f>IF(N185="","",IF(COUNTIFS('Redemption Setup'!$N$7:$N$305,N185)&gt;1,"Duplicate movement ID",IF(COUNTIFS('Redemption Setup'!$A$7:$A$105,O185)&lt;&gt;1,"Unknown tier",IF(OR(ISBLANK(P185),ISBLANK(Q185),R185=""),"Missing date / quantity / reason",""))))</x:f>
      </x:c>
    </x:row>
    <x:row r="186" ht="24" customHeight="1">
      <x:c r="N186" s="5"/>
      <x:c r="O186" s="5"/>
      <x:c r="P186" s="10"/>
      <x:c r="Q186" s="5"/>
      <x:c r="R186" s="5"/>
      <x:c r="S186" s="16" t="str">
        <x:f>IF(N186="","",IF(COUNTIFS('Redemption Setup'!$N$7:$N$305,N186)&gt;1,"Duplicate movement ID",IF(COUNTIFS('Redemption Setup'!$A$7:$A$105,O186)&lt;&gt;1,"Unknown tier",IF(OR(ISBLANK(P186),ISBLANK(Q186),R186=""),"Missing date / quantity / reason",""))))</x:f>
      </x:c>
    </x:row>
    <x:row r="187" ht="24" customHeight="1">
      <x:c r="N187" s="5"/>
      <x:c r="O187" s="5"/>
      <x:c r="P187" s="10"/>
      <x:c r="Q187" s="5"/>
      <x:c r="R187" s="5"/>
      <x:c r="S187" s="16" t="str">
        <x:f>IF(N187="","",IF(COUNTIFS('Redemption Setup'!$N$7:$N$305,N187)&gt;1,"Duplicate movement ID",IF(COUNTIFS('Redemption Setup'!$A$7:$A$105,O187)&lt;&gt;1,"Unknown tier",IF(OR(ISBLANK(P187),ISBLANK(Q187),R187=""),"Missing date / quantity / reason",""))))</x:f>
      </x:c>
    </x:row>
    <x:row r="188" ht="24" customHeight="1">
      <x:c r="N188" s="5"/>
      <x:c r="O188" s="5"/>
      <x:c r="P188" s="10"/>
      <x:c r="Q188" s="5"/>
      <x:c r="R188" s="5"/>
      <x:c r="S188" s="16" t="str">
        <x:f>IF(N188="","",IF(COUNTIFS('Redemption Setup'!$N$7:$N$305,N188)&gt;1,"Duplicate movement ID",IF(COUNTIFS('Redemption Setup'!$A$7:$A$105,O188)&lt;&gt;1,"Unknown tier",IF(OR(ISBLANK(P188),ISBLANK(Q188),R188=""),"Missing date / quantity / reason",""))))</x:f>
      </x:c>
    </x:row>
    <x:row r="189" ht="24" customHeight="1">
      <x:c r="N189" s="5"/>
      <x:c r="O189" s="5"/>
      <x:c r="P189" s="10"/>
      <x:c r="Q189" s="5"/>
      <x:c r="R189" s="5"/>
      <x:c r="S189" s="16" t="str">
        <x:f>IF(N189="","",IF(COUNTIFS('Redemption Setup'!$N$7:$N$305,N189)&gt;1,"Duplicate movement ID",IF(COUNTIFS('Redemption Setup'!$A$7:$A$105,O189)&lt;&gt;1,"Unknown tier",IF(OR(ISBLANK(P189),ISBLANK(Q189),R189=""),"Missing date / quantity / reason",""))))</x:f>
      </x:c>
    </x:row>
    <x:row r="190" ht="24" customHeight="1">
      <x:c r="N190" s="5"/>
      <x:c r="O190" s="5"/>
      <x:c r="P190" s="10"/>
      <x:c r="Q190" s="5"/>
      <x:c r="R190" s="5"/>
      <x:c r="S190" s="16" t="str">
        <x:f>IF(N190="","",IF(COUNTIFS('Redemption Setup'!$N$7:$N$305,N190)&gt;1,"Duplicate movement ID",IF(COUNTIFS('Redemption Setup'!$A$7:$A$105,O190)&lt;&gt;1,"Unknown tier",IF(OR(ISBLANK(P190),ISBLANK(Q190),R190=""),"Missing date / quantity / reason",""))))</x:f>
      </x:c>
    </x:row>
    <x:row r="191" ht="24" customHeight="1">
      <x:c r="N191" s="5"/>
      <x:c r="O191" s="5"/>
      <x:c r="P191" s="10"/>
      <x:c r="Q191" s="5"/>
      <x:c r="R191" s="5"/>
      <x:c r="S191" s="16" t="str">
        <x:f>IF(N191="","",IF(COUNTIFS('Redemption Setup'!$N$7:$N$305,N191)&gt;1,"Duplicate movement ID",IF(COUNTIFS('Redemption Setup'!$A$7:$A$105,O191)&lt;&gt;1,"Unknown tier",IF(OR(ISBLANK(P191),ISBLANK(Q191),R191=""),"Missing date / quantity / reason",""))))</x:f>
      </x:c>
    </x:row>
    <x:row r="192" ht="24" customHeight="1">
      <x:c r="N192" s="5"/>
      <x:c r="O192" s="5"/>
      <x:c r="P192" s="10"/>
      <x:c r="Q192" s="5"/>
      <x:c r="R192" s="5"/>
      <x:c r="S192" s="16" t="str">
        <x:f>IF(N192="","",IF(COUNTIFS('Redemption Setup'!$N$7:$N$305,N192)&gt;1,"Duplicate movement ID",IF(COUNTIFS('Redemption Setup'!$A$7:$A$105,O192)&lt;&gt;1,"Unknown tier",IF(OR(ISBLANK(P192),ISBLANK(Q192),R192=""),"Missing date / quantity / reason",""))))</x:f>
      </x:c>
    </x:row>
    <x:row r="193" ht="24" customHeight="1">
      <x:c r="N193" s="5"/>
      <x:c r="O193" s="5"/>
      <x:c r="P193" s="10"/>
      <x:c r="Q193" s="5"/>
      <x:c r="R193" s="5"/>
      <x:c r="S193" s="16" t="str">
        <x:f>IF(N193="","",IF(COUNTIFS('Redemption Setup'!$N$7:$N$305,N193)&gt;1,"Duplicate movement ID",IF(COUNTIFS('Redemption Setup'!$A$7:$A$105,O193)&lt;&gt;1,"Unknown tier",IF(OR(ISBLANK(P193),ISBLANK(Q193),R193=""),"Missing date / quantity / reason",""))))</x:f>
      </x:c>
    </x:row>
    <x:row r="194" ht="24" customHeight="1">
      <x:c r="N194" s="5"/>
      <x:c r="O194" s="5"/>
      <x:c r="P194" s="10"/>
      <x:c r="Q194" s="5"/>
      <x:c r="R194" s="5"/>
      <x:c r="S194" s="16" t="str">
        <x:f>IF(N194="","",IF(COUNTIFS('Redemption Setup'!$N$7:$N$305,N194)&gt;1,"Duplicate movement ID",IF(COUNTIFS('Redemption Setup'!$A$7:$A$105,O194)&lt;&gt;1,"Unknown tier",IF(OR(ISBLANK(P194),ISBLANK(Q194),R194=""),"Missing date / quantity / reason",""))))</x:f>
      </x:c>
    </x:row>
    <x:row r="195" ht="24" customHeight="1">
      <x:c r="N195" s="5"/>
      <x:c r="O195" s="5"/>
      <x:c r="P195" s="10"/>
      <x:c r="Q195" s="5"/>
      <x:c r="R195" s="5"/>
      <x:c r="S195" s="16" t="str">
        <x:f>IF(N195="","",IF(COUNTIFS('Redemption Setup'!$N$7:$N$305,N195)&gt;1,"Duplicate movement ID",IF(COUNTIFS('Redemption Setup'!$A$7:$A$105,O195)&lt;&gt;1,"Unknown tier",IF(OR(ISBLANK(P195),ISBLANK(Q195),R195=""),"Missing date / quantity / reason",""))))</x:f>
      </x:c>
    </x:row>
    <x:row r="196" ht="24" customHeight="1">
      <x:c r="N196" s="5"/>
      <x:c r="O196" s="5"/>
      <x:c r="P196" s="10"/>
      <x:c r="Q196" s="5"/>
      <x:c r="R196" s="5"/>
      <x:c r="S196" s="16" t="str">
        <x:f>IF(N196="","",IF(COUNTIFS('Redemption Setup'!$N$7:$N$305,N196)&gt;1,"Duplicate movement ID",IF(COUNTIFS('Redemption Setup'!$A$7:$A$105,O196)&lt;&gt;1,"Unknown tier",IF(OR(ISBLANK(P196),ISBLANK(Q196),R196=""),"Missing date / quantity / reason",""))))</x:f>
      </x:c>
    </x:row>
    <x:row r="197" ht="24" customHeight="1">
      <x:c r="N197" s="5"/>
      <x:c r="O197" s="5"/>
      <x:c r="P197" s="10"/>
      <x:c r="Q197" s="5"/>
      <x:c r="R197" s="5"/>
      <x:c r="S197" s="16" t="str">
        <x:f>IF(N197="","",IF(COUNTIFS('Redemption Setup'!$N$7:$N$305,N197)&gt;1,"Duplicate movement ID",IF(COUNTIFS('Redemption Setup'!$A$7:$A$105,O197)&lt;&gt;1,"Unknown tier",IF(OR(ISBLANK(P197),ISBLANK(Q197),R197=""),"Missing date / quantity / reason",""))))</x:f>
      </x:c>
    </x:row>
    <x:row r="198" ht="24" customHeight="1">
      <x:c r="N198" s="5"/>
      <x:c r="O198" s="5"/>
      <x:c r="P198" s="10"/>
      <x:c r="Q198" s="5"/>
      <x:c r="R198" s="5"/>
      <x:c r="S198" s="16" t="str">
        <x:f>IF(N198="","",IF(COUNTIFS('Redemption Setup'!$N$7:$N$305,N198)&gt;1,"Duplicate movement ID",IF(COUNTIFS('Redemption Setup'!$A$7:$A$105,O198)&lt;&gt;1,"Unknown tier",IF(OR(ISBLANK(P198),ISBLANK(Q198),R198=""),"Missing date / quantity / reason",""))))</x:f>
      </x:c>
    </x:row>
    <x:row r="199" ht="24" customHeight="1">
      <x:c r="N199" s="5"/>
      <x:c r="O199" s="5"/>
      <x:c r="P199" s="10"/>
      <x:c r="Q199" s="5"/>
      <x:c r="R199" s="5"/>
      <x:c r="S199" s="16" t="str">
        <x:f>IF(N199="","",IF(COUNTIFS('Redemption Setup'!$N$7:$N$305,N199)&gt;1,"Duplicate movement ID",IF(COUNTIFS('Redemption Setup'!$A$7:$A$105,O199)&lt;&gt;1,"Unknown tier",IF(OR(ISBLANK(P199),ISBLANK(Q199),R199=""),"Missing date / quantity / reason",""))))</x:f>
      </x:c>
    </x:row>
    <x:row r="200" ht="24" customHeight="1">
      <x:c r="N200" s="5"/>
      <x:c r="O200" s="5"/>
      <x:c r="P200" s="10"/>
      <x:c r="Q200" s="5"/>
      <x:c r="R200" s="5"/>
      <x:c r="S200" s="16" t="str">
        <x:f>IF(N200="","",IF(COUNTIFS('Redemption Setup'!$N$7:$N$305,N200)&gt;1,"Duplicate movement ID",IF(COUNTIFS('Redemption Setup'!$A$7:$A$105,O200)&lt;&gt;1,"Unknown tier",IF(OR(ISBLANK(P200),ISBLANK(Q200),R200=""),"Missing date / quantity / reason",""))))</x:f>
      </x:c>
    </x:row>
    <x:row r="201" ht="24" customHeight="1">
      <x:c r="N201" s="5"/>
      <x:c r="O201" s="5"/>
      <x:c r="P201" s="10"/>
      <x:c r="Q201" s="5"/>
      <x:c r="R201" s="5"/>
      <x:c r="S201" s="16" t="str">
        <x:f>IF(N201="","",IF(COUNTIFS('Redemption Setup'!$N$7:$N$305,N201)&gt;1,"Duplicate movement ID",IF(COUNTIFS('Redemption Setup'!$A$7:$A$105,O201)&lt;&gt;1,"Unknown tier",IF(OR(ISBLANK(P201),ISBLANK(Q201),R201=""),"Missing date / quantity / reason",""))))</x:f>
      </x:c>
    </x:row>
    <x:row r="202" ht="24" customHeight="1">
      <x:c r="N202" s="5"/>
      <x:c r="O202" s="5"/>
      <x:c r="P202" s="10"/>
      <x:c r="Q202" s="5"/>
      <x:c r="R202" s="5"/>
      <x:c r="S202" s="16" t="str">
        <x:f>IF(N202="","",IF(COUNTIFS('Redemption Setup'!$N$7:$N$305,N202)&gt;1,"Duplicate movement ID",IF(COUNTIFS('Redemption Setup'!$A$7:$A$105,O202)&lt;&gt;1,"Unknown tier",IF(OR(ISBLANK(P202),ISBLANK(Q202),R202=""),"Missing date / quantity / reason",""))))</x:f>
      </x:c>
    </x:row>
    <x:row r="203" ht="24" customHeight="1">
      <x:c r="N203" s="5"/>
      <x:c r="O203" s="5"/>
      <x:c r="P203" s="10"/>
      <x:c r="Q203" s="5"/>
      <x:c r="R203" s="5"/>
      <x:c r="S203" s="16" t="str">
        <x:f>IF(N203="","",IF(COUNTIFS('Redemption Setup'!$N$7:$N$305,N203)&gt;1,"Duplicate movement ID",IF(COUNTIFS('Redemption Setup'!$A$7:$A$105,O203)&lt;&gt;1,"Unknown tier",IF(OR(ISBLANK(P203),ISBLANK(Q203),R203=""),"Missing date / quantity / reason",""))))</x:f>
      </x:c>
    </x:row>
    <x:row r="204" ht="24" customHeight="1">
      <x:c r="N204" s="5"/>
      <x:c r="O204" s="5"/>
      <x:c r="P204" s="10"/>
      <x:c r="Q204" s="5"/>
      <x:c r="R204" s="5"/>
      <x:c r="S204" s="16" t="str">
        <x:f>IF(N204="","",IF(COUNTIFS('Redemption Setup'!$N$7:$N$305,N204)&gt;1,"Duplicate movement ID",IF(COUNTIFS('Redemption Setup'!$A$7:$A$105,O204)&lt;&gt;1,"Unknown tier",IF(OR(ISBLANK(P204),ISBLANK(Q204),R204=""),"Missing date / quantity / reason",""))))</x:f>
      </x:c>
    </x:row>
    <x:row r="205" ht="24" customHeight="1">
      <x:c r="N205" s="5"/>
      <x:c r="O205" s="5"/>
      <x:c r="P205" s="10"/>
      <x:c r="Q205" s="5"/>
      <x:c r="R205" s="5"/>
      <x:c r="S205" s="16" t="str">
        <x:f>IF(N205="","",IF(COUNTIFS('Redemption Setup'!$N$7:$N$305,N205)&gt;1,"Duplicate movement ID",IF(COUNTIFS('Redemption Setup'!$A$7:$A$105,O205)&lt;&gt;1,"Unknown tier",IF(OR(ISBLANK(P205),ISBLANK(Q205),R205=""),"Missing date / quantity / reason",""))))</x:f>
      </x:c>
    </x:row>
    <x:row r="206" ht="24" customHeight="1">
      <x:c r="N206" s="5"/>
      <x:c r="O206" s="5"/>
      <x:c r="P206" s="10"/>
      <x:c r="Q206" s="5"/>
      <x:c r="R206" s="5"/>
      <x:c r="S206" s="16" t="str">
        <x:f>IF(N206="","",IF(COUNTIFS('Redemption Setup'!$N$7:$N$305,N206)&gt;1,"Duplicate movement ID",IF(COUNTIFS('Redemption Setup'!$A$7:$A$105,O206)&lt;&gt;1,"Unknown tier",IF(OR(ISBLANK(P206),ISBLANK(Q206),R206=""),"Missing date / quantity / reason",""))))</x:f>
      </x:c>
    </x:row>
    <x:row r="207" ht="24" customHeight="1">
      <x:c r="N207" s="5"/>
      <x:c r="O207" s="5"/>
      <x:c r="P207" s="10"/>
      <x:c r="Q207" s="5"/>
      <x:c r="R207" s="5"/>
      <x:c r="S207" s="16" t="str">
        <x:f>IF(N207="","",IF(COUNTIFS('Redemption Setup'!$N$7:$N$305,N207)&gt;1,"Duplicate movement ID",IF(COUNTIFS('Redemption Setup'!$A$7:$A$105,O207)&lt;&gt;1,"Unknown tier",IF(OR(ISBLANK(P207),ISBLANK(Q207),R207=""),"Missing date / quantity / reason",""))))</x:f>
      </x:c>
    </x:row>
    <x:row r="208" ht="24" customHeight="1">
      <x:c r="N208" s="5"/>
      <x:c r="O208" s="5"/>
      <x:c r="P208" s="10"/>
      <x:c r="Q208" s="5"/>
      <x:c r="R208" s="5"/>
      <x:c r="S208" s="16" t="str">
        <x:f>IF(N208="","",IF(COUNTIFS('Redemption Setup'!$N$7:$N$305,N208)&gt;1,"Duplicate movement ID",IF(COUNTIFS('Redemption Setup'!$A$7:$A$105,O208)&lt;&gt;1,"Unknown tier",IF(OR(ISBLANK(P208),ISBLANK(Q208),R208=""),"Missing date / quantity / reason",""))))</x:f>
      </x:c>
    </x:row>
    <x:row r="209" ht="24" customHeight="1">
      <x:c r="N209" s="5"/>
      <x:c r="O209" s="5"/>
      <x:c r="P209" s="10"/>
      <x:c r="Q209" s="5"/>
      <x:c r="R209" s="5"/>
      <x:c r="S209" s="16" t="str">
        <x:f>IF(N209="","",IF(COUNTIFS('Redemption Setup'!$N$7:$N$305,N209)&gt;1,"Duplicate movement ID",IF(COUNTIFS('Redemption Setup'!$A$7:$A$105,O209)&lt;&gt;1,"Unknown tier",IF(OR(ISBLANK(P209),ISBLANK(Q209),R209=""),"Missing date / quantity / reason",""))))</x:f>
      </x:c>
    </x:row>
    <x:row r="210" ht="24" customHeight="1">
      <x:c r="N210" s="5"/>
      <x:c r="O210" s="5"/>
      <x:c r="P210" s="10"/>
      <x:c r="Q210" s="5"/>
      <x:c r="R210" s="5"/>
      <x:c r="S210" s="16" t="str">
        <x:f>IF(N210="","",IF(COUNTIFS('Redemption Setup'!$N$7:$N$305,N210)&gt;1,"Duplicate movement ID",IF(COUNTIFS('Redemption Setup'!$A$7:$A$105,O210)&lt;&gt;1,"Unknown tier",IF(OR(ISBLANK(P210),ISBLANK(Q210),R210=""),"Missing date / quantity / reason",""))))</x:f>
      </x:c>
    </x:row>
    <x:row r="211" ht="24" customHeight="1">
      <x:c r="N211" s="5"/>
      <x:c r="O211" s="5"/>
      <x:c r="P211" s="10"/>
      <x:c r="Q211" s="5"/>
      <x:c r="R211" s="5"/>
      <x:c r="S211" s="16" t="str">
        <x:f>IF(N211="","",IF(COUNTIFS('Redemption Setup'!$N$7:$N$305,N211)&gt;1,"Duplicate movement ID",IF(COUNTIFS('Redemption Setup'!$A$7:$A$105,O211)&lt;&gt;1,"Unknown tier",IF(OR(ISBLANK(P211),ISBLANK(Q211),R211=""),"Missing date / quantity / reason",""))))</x:f>
      </x:c>
    </x:row>
    <x:row r="212" ht="24" customHeight="1">
      <x:c r="N212" s="5"/>
      <x:c r="O212" s="5"/>
      <x:c r="P212" s="10"/>
      <x:c r="Q212" s="5"/>
      <x:c r="R212" s="5"/>
      <x:c r="S212" s="16" t="str">
        <x:f>IF(N212="","",IF(COUNTIFS('Redemption Setup'!$N$7:$N$305,N212)&gt;1,"Duplicate movement ID",IF(COUNTIFS('Redemption Setup'!$A$7:$A$105,O212)&lt;&gt;1,"Unknown tier",IF(OR(ISBLANK(P212),ISBLANK(Q212),R212=""),"Missing date / quantity / reason",""))))</x:f>
      </x:c>
    </x:row>
    <x:row r="213" ht="24" customHeight="1">
      <x:c r="N213" s="5"/>
      <x:c r="O213" s="5"/>
      <x:c r="P213" s="10"/>
      <x:c r="Q213" s="5"/>
      <x:c r="R213" s="5"/>
      <x:c r="S213" s="16" t="str">
        <x:f>IF(N213="","",IF(COUNTIFS('Redemption Setup'!$N$7:$N$305,N213)&gt;1,"Duplicate movement ID",IF(COUNTIFS('Redemption Setup'!$A$7:$A$105,O213)&lt;&gt;1,"Unknown tier",IF(OR(ISBLANK(P213),ISBLANK(Q213),R213=""),"Missing date / quantity / reason",""))))</x:f>
      </x:c>
    </x:row>
    <x:row r="214" ht="24" customHeight="1">
      <x:c r="N214" s="5"/>
      <x:c r="O214" s="5"/>
      <x:c r="P214" s="10"/>
      <x:c r="Q214" s="5"/>
      <x:c r="R214" s="5"/>
      <x:c r="S214" s="16" t="str">
        <x:f>IF(N214="","",IF(COUNTIFS('Redemption Setup'!$N$7:$N$305,N214)&gt;1,"Duplicate movement ID",IF(COUNTIFS('Redemption Setup'!$A$7:$A$105,O214)&lt;&gt;1,"Unknown tier",IF(OR(ISBLANK(P214),ISBLANK(Q214),R214=""),"Missing date / quantity / reason",""))))</x:f>
      </x:c>
    </x:row>
    <x:row r="215" ht="24" customHeight="1">
      <x:c r="N215" s="5"/>
      <x:c r="O215" s="5"/>
      <x:c r="P215" s="10"/>
      <x:c r="Q215" s="5"/>
      <x:c r="R215" s="5"/>
      <x:c r="S215" s="16" t="str">
        <x:f>IF(N215="","",IF(COUNTIFS('Redemption Setup'!$N$7:$N$305,N215)&gt;1,"Duplicate movement ID",IF(COUNTIFS('Redemption Setup'!$A$7:$A$105,O215)&lt;&gt;1,"Unknown tier",IF(OR(ISBLANK(P215),ISBLANK(Q215),R215=""),"Missing date / quantity / reason",""))))</x:f>
      </x:c>
    </x:row>
    <x:row r="216" ht="24" customHeight="1">
      <x:c r="N216" s="5"/>
      <x:c r="O216" s="5"/>
      <x:c r="P216" s="10"/>
      <x:c r="Q216" s="5"/>
      <x:c r="R216" s="5"/>
      <x:c r="S216" s="16" t="str">
        <x:f>IF(N216="","",IF(COUNTIFS('Redemption Setup'!$N$7:$N$305,N216)&gt;1,"Duplicate movement ID",IF(COUNTIFS('Redemption Setup'!$A$7:$A$105,O216)&lt;&gt;1,"Unknown tier",IF(OR(ISBLANK(P216),ISBLANK(Q216),R216=""),"Missing date / quantity / reason",""))))</x:f>
      </x:c>
    </x:row>
    <x:row r="217" ht="24" customHeight="1">
      <x:c r="N217" s="5"/>
      <x:c r="O217" s="5"/>
      <x:c r="P217" s="10"/>
      <x:c r="Q217" s="5"/>
      <x:c r="R217" s="5"/>
      <x:c r="S217" s="16" t="str">
        <x:f>IF(N217="","",IF(COUNTIFS('Redemption Setup'!$N$7:$N$305,N217)&gt;1,"Duplicate movement ID",IF(COUNTIFS('Redemption Setup'!$A$7:$A$105,O217)&lt;&gt;1,"Unknown tier",IF(OR(ISBLANK(P217),ISBLANK(Q217),R217=""),"Missing date / quantity / reason",""))))</x:f>
      </x:c>
    </x:row>
    <x:row r="218" ht="24" customHeight="1">
      <x:c r="N218" s="5"/>
      <x:c r="O218" s="5"/>
      <x:c r="P218" s="10"/>
      <x:c r="Q218" s="5"/>
      <x:c r="R218" s="5"/>
      <x:c r="S218" s="16" t="str">
        <x:f>IF(N218="","",IF(COUNTIFS('Redemption Setup'!$N$7:$N$305,N218)&gt;1,"Duplicate movement ID",IF(COUNTIFS('Redemption Setup'!$A$7:$A$105,O218)&lt;&gt;1,"Unknown tier",IF(OR(ISBLANK(P218),ISBLANK(Q218),R218=""),"Missing date / quantity / reason",""))))</x:f>
      </x:c>
    </x:row>
    <x:row r="219" ht="24" customHeight="1">
      <x:c r="N219" s="5"/>
      <x:c r="O219" s="5"/>
      <x:c r="P219" s="10"/>
      <x:c r="Q219" s="5"/>
      <x:c r="R219" s="5"/>
      <x:c r="S219" s="16" t="str">
        <x:f>IF(N219="","",IF(COUNTIFS('Redemption Setup'!$N$7:$N$305,N219)&gt;1,"Duplicate movement ID",IF(COUNTIFS('Redemption Setup'!$A$7:$A$105,O219)&lt;&gt;1,"Unknown tier",IF(OR(ISBLANK(P219),ISBLANK(Q219),R219=""),"Missing date / quantity / reason",""))))</x:f>
      </x:c>
    </x:row>
    <x:row r="220" ht="24" customHeight="1">
      <x:c r="N220" s="5"/>
      <x:c r="O220" s="5"/>
      <x:c r="P220" s="10"/>
      <x:c r="Q220" s="5"/>
      <x:c r="R220" s="5"/>
      <x:c r="S220" s="16" t="str">
        <x:f>IF(N220="","",IF(COUNTIFS('Redemption Setup'!$N$7:$N$305,N220)&gt;1,"Duplicate movement ID",IF(COUNTIFS('Redemption Setup'!$A$7:$A$105,O220)&lt;&gt;1,"Unknown tier",IF(OR(ISBLANK(P220),ISBLANK(Q220),R220=""),"Missing date / quantity / reason",""))))</x:f>
      </x:c>
    </x:row>
    <x:row r="221" ht="24" customHeight="1">
      <x:c r="N221" s="5"/>
      <x:c r="O221" s="5"/>
      <x:c r="P221" s="10"/>
      <x:c r="Q221" s="5"/>
      <x:c r="R221" s="5"/>
      <x:c r="S221" s="16" t="str">
        <x:f>IF(N221="","",IF(COUNTIFS('Redemption Setup'!$N$7:$N$305,N221)&gt;1,"Duplicate movement ID",IF(COUNTIFS('Redemption Setup'!$A$7:$A$105,O221)&lt;&gt;1,"Unknown tier",IF(OR(ISBLANK(P221),ISBLANK(Q221),R221=""),"Missing date / quantity / reason",""))))</x:f>
      </x:c>
    </x:row>
    <x:row r="222" ht="24" customHeight="1">
      <x:c r="N222" s="5"/>
      <x:c r="O222" s="5"/>
      <x:c r="P222" s="10"/>
      <x:c r="Q222" s="5"/>
      <x:c r="R222" s="5"/>
      <x:c r="S222" s="16" t="str">
        <x:f>IF(N222="","",IF(COUNTIFS('Redemption Setup'!$N$7:$N$305,N222)&gt;1,"Duplicate movement ID",IF(COUNTIFS('Redemption Setup'!$A$7:$A$105,O222)&lt;&gt;1,"Unknown tier",IF(OR(ISBLANK(P222),ISBLANK(Q222),R222=""),"Missing date / quantity / reason",""))))</x:f>
      </x:c>
    </x:row>
    <x:row r="223" ht="24" customHeight="1">
      <x:c r="N223" s="5"/>
      <x:c r="O223" s="5"/>
      <x:c r="P223" s="10"/>
      <x:c r="Q223" s="5"/>
      <x:c r="R223" s="5"/>
      <x:c r="S223" s="16" t="str">
        <x:f>IF(N223="","",IF(COUNTIFS('Redemption Setup'!$N$7:$N$305,N223)&gt;1,"Duplicate movement ID",IF(COUNTIFS('Redemption Setup'!$A$7:$A$105,O223)&lt;&gt;1,"Unknown tier",IF(OR(ISBLANK(P223),ISBLANK(Q223),R223=""),"Missing date / quantity / reason",""))))</x:f>
      </x:c>
    </x:row>
    <x:row r="224" ht="24" customHeight="1">
      <x:c r="N224" s="5"/>
      <x:c r="O224" s="5"/>
      <x:c r="P224" s="10"/>
      <x:c r="Q224" s="5"/>
      <x:c r="R224" s="5"/>
      <x:c r="S224" s="16" t="str">
        <x:f>IF(N224="","",IF(COUNTIFS('Redemption Setup'!$N$7:$N$305,N224)&gt;1,"Duplicate movement ID",IF(COUNTIFS('Redemption Setup'!$A$7:$A$105,O224)&lt;&gt;1,"Unknown tier",IF(OR(ISBLANK(P224),ISBLANK(Q224),R224=""),"Missing date / quantity / reason",""))))</x:f>
      </x:c>
    </x:row>
    <x:row r="225" ht="24" customHeight="1">
      <x:c r="N225" s="5"/>
      <x:c r="O225" s="5"/>
      <x:c r="P225" s="10"/>
      <x:c r="Q225" s="5"/>
      <x:c r="R225" s="5"/>
      <x:c r="S225" s="16" t="str">
        <x:f>IF(N225="","",IF(COUNTIFS('Redemption Setup'!$N$7:$N$305,N225)&gt;1,"Duplicate movement ID",IF(COUNTIFS('Redemption Setup'!$A$7:$A$105,O225)&lt;&gt;1,"Unknown tier",IF(OR(ISBLANK(P225),ISBLANK(Q225),R225=""),"Missing date / quantity / reason",""))))</x:f>
      </x:c>
    </x:row>
    <x:row r="226" ht="24" customHeight="1">
      <x:c r="N226" s="5"/>
      <x:c r="O226" s="5"/>
      <x:c r="P226" s="10"/>
      <x:c r="Q226" s="5"/>
      <x:c r="R226" s="5"/>
      <x:c r="S226" s="16" t="str">
        <x:f>IF(N226="","",IF(COUNTIFS('Redemption Setup'!$N$7:$N$305,N226)&gt;1,"Duplicate movement ID",IF(COUNTIFS('Redemption Setup'!$A$7:$A$105,O226)&lt;&gt;1,"Unknown tier",IF(OR(ISBLANK(P226),ISBLANK(Q226),R226=""),"Missing date / quantity / reason",""))))</x:f>
      </x:c>
    </x:row>
    <x:row r="227" ht="24" customHeight="1">
      <x:c r="N227" s="5"/>
      <x:c r="O227" s="5"/>
      <x:c r="P227" s="10"/>
      <x:c r="Q227" s="5"/>
      <x:c r="R227" s="5"/>
      <x:c r="S227" s="16" t="str">
        <x:f>IF(N227="","",IF(COUNTIFS('Redemption Setup'!$N$7:$N$305,N227)&gt;1,"Duplicate movement ID",IF(COUNTIFS('Redemption Setup'!$A$7:$A$105,O227)&lt;&gt;1,"Unknown tier",IF(OR(ISBLANK(P227),ISBLANK(Q227),R227=""),"Missing date / quantity / reason",""))))</x:f>
      </x:c>
    </x:row>
    <x:row r="228" ht="24" customHeight="1">
      <x:c r="N228" s="5"/>
      <x:c r="O228" s="5"/>
      <x:c r="P228" s="10"/>
      <x:c r="Q228" s="5"/>
      <x:c r="R228" s="5"/>
      <x:c r="S228" s="16" t="str">
        <x:f>IF(N228="","",IF(COUNTIFS('Redemption Setup'!$N$7:$N$305,N228)&gt;1,"Duplicate movement ID",IF(COUNTIFS('Redemption Setup'!$A$7:$A$105,O228)&lt;&gt;1,"Unknown tier",IF(OR(ISBLANK(P228),ISBLANK(Q228),R228=""),"Missing date / quantity / reason",""))))</x:f>
      </x:c>
    </x:row>
    <x:row r="229" ht="24" customHeight="1">
      <x:c r="N229" s="5"/>
      <x:c r="O229" s="5"/>
      <x:c r="P229" s="10"/>
      <x:c r="Q229" s="5"/>
      <x:c r="R229" s="5"/>
      <x:c r="S229" s="16" t="str">
        <x:f>IF(N229="","",IF(COUNTIFS('Redemption Setup'!$N$7:$N$305,N229)&gt;1,"Duplicate movement ID",IF(COUNTIFS('Redemption Setup'!$A$7:$A$105,O229)&lt;&gt;1,"Unknown tier",IF(OR(ISBLANK(P229),ISBLANK(Q229),R229=""),"Missing date / quantity / reason",""))))</x:f>
      </x:c>
    </x:row>
    <x:row r="230" ht="24" customHeight="1">
      <x:c r="N230" s="5"/>
      <x:c r="O230" s="5"/>
      <x:c r="P230" s="10"/>
      <x:c r="Q230" s="5"/>
      <x:c r="R230" s="5"/>
      <x:c r="S230" s="16" t="str">
        <x:f>IF(N230="","",IF(COUNTIFS('Redemption Setup'!$N$7:$N$305,N230)&gt;1,"Duplicate movement ID",IF(COUNTIFS('Redemption Setup'!$A$7:$A$105,O230)&lt;&gt;1,"Unknown tier",IF(OR(ISBLANK(P230),ISBLANK(Q230),R230=""),"Missing date / quantity / reason",""))))</x:f>
      </x:c>
    </x:row>
    <x:row r="231" ht="24" customHeight="1">
      <x:c r="N231" s="5"/>
      <x:c r="O231" s="5"/>
      <x:c r="P231" s="10"/>
      <x:c r="Q231" s="5"/>
      <x:c r="R231" s="5"/>
      <x:c r="S231" s="16" t="str">
        <x:f>IF(N231="","",IF(COUNTIFS('Redemption Setup'!$N$7:$N$305,N231)&gt;1,"Duplicate movement ID",IF(COUNTIFS('Redemption Setup'!$A$7:$A$105,O231)&lt;&gt;1,"Unknown tier",IF(OR(ISBLANK(P231),ISBLANK(Q231),R231=""),"Missing date / quantity / reason",""))))</x:f>
      </x:c>
    </x:row>
    <x:row r="232" ht="24" customHeight="1">
      <x:c r="N232" s="5"/>
      <x:c r="O232" s="5"/>
      <x:c r="P232" s="10"/>
      <x:c r="Q232" s="5"/>
      <x:c r="R232" s="5"/>
      <x:c r="S232" s="16" t="str">
        <x:f>IF(N232="","",IF(COUNTIFS('Redemption Setup'!$N$7:$N$305,N232)&gt;1,"Duplicate movement ID",IF(COUNTIFS('Redemption Setup'!$A$7:$A$105,O232)&lt;&gt;1,"Unknown tier",IF(OR(ISBLANK(P232),ISBLANK(Q232),R232=""),"Missing date / quantity / reason",""))))</x:f>
      </x:c>
    </x:row>
    <x:row r="233" ht="24" customHeight="1">
      <x:c r="N233" s="5"/>
      <x:c r="O233" s="5"/>
      <x:c r="P233" s="10"/>
      <x:c r="Q233" s="5"/>
      <x:c r="R233" s="5"/>
      <x:c r="S233" s="16" t="str">
        <x:f>IF(N233="","",IF(COUNTIFS('Redemption Setup'!$N$7:$N$305,N233)&gt;1,"Duplicate movement ID",IF(COUNTIFS('Redemption Setup'!$A$7:$A$105,O233)&lt;&gt;1,"Unknown tier",IF(OR(ISBLANK(P233),ISBLANK(Q233),R233=""),"Missing date / quantity / reason",""))))</x:f>
      </x:c>
    </x:row>
    <x:row r="234" ht="24" customHeight="1">
      <x:c r="N234" s="5"/>
      <x:c r="O234" s="5"/>
      <x:c r="P234" s="10"/>
      <x:c r="Q234" s="5"/>
      <x:c r="R234" s="5"/>
      <x:c r="S234" s="16" t="str">
        <x:f>IF(N234="","",IF(COUNTIFS('Redemption Setup'!$N$7:$N$305,N234)&gt;1,"Duplicate movement ID",IF(COUNTIFS('Redemption Setup'!$A$7:$A$105,O234)&lt;&gt;1,"Unknown tier",IF(OR(ISBLANK(P234),ISBLANK(Q234),R234=""),"Missing date / quantity / reason",""))))</x:f>
      </x:c>
    </x:row>
    <x:row r="235" ht="24" customHeight="1">
      <x:c r="N235" s="5"/>
      <x:c r="O235" s="5"/>
      <x:c r="P235" s="10"/>
      <x:c r="Q235" s="5"/>
      <x:c r="R235" s="5"/>
      <x:c r="S235" s="16" t="str">
        <x:f>IF(N235="","",IF(COUNTIFS('Redemption Setup'!$N$7:$N$305,N235)&gt;1,"Duplicate movement ID",IF(COUNTIFS('Redemption Setup'!$A$7:$A$105,O235)&lt;&gt;1,"Unknown tier",IF(OR(ISBLANK(P235),ISBLANK(Q235),R235=""),"Missing date / quantity / reason",""))))</x:f>
      </x:c>
    </x:row>
    <x:row r="236" ht="24" customHeight="1">
      <x:c r="N236" s="5"/>
      <x:c r="O236" s="5"/>
      <x:c r="P236" s="10"/>
      <x:c r="Q236" s="5"/>
      <x:c r="R236" s="5"/>
      <x:c r="S236" s="16" t="str">
        <x:f>IF(N236="","",IF(COUNTIFS('Redemption Setup'!$N$7:$N$305,N236)&gt;1,"Duplicate movement ID",IF(COUNTIFS('Redemption Setup'!$A$7:$A$105,O236)&lt;&gt;1,"Unknown tier",IF(OR(ISBLANK(P236),ISBLANK(Q236),R236=""),"Missing date / quantity / reason",""))))</x:f>
      </x:c>
    </x:row>
    <x:row r="237" ht="24" customHeight="1">
      <x:c r="N237" s="5"/>
      <x:c r="O237" s="5"/>
      <x:c r="P237" s="10"/>
      <x:c r="Q237" s="5"/>
      <x:c r="R237" s="5"/>
      <x:c r="S237" s="16" t="str">
        <x:f>IF(N237="","",IF(COUNTIFS('Redemption Setup'!$N$7:$N$305,N237)&gt;1,"Duplicate movement ID",IF(COUNTIFS('Redemption Setup'!$A$7:$A$105,O237)&lt;&gt;1,"Unknown tier",IF(OR(ISBLANK(P237),ISBLANK(Q237),R237=""),"Missing date / quantity / reason",""))))</x:f>
      </x:c>
    </x:row>
    <x:row r="238" ht="24" customHeight="1">
      <x:c r="N238" s="5"/>
      <x:c r="O238" s="5"/>
      <x:c r="P238" s="10"/>
      <x:c r="Q238" s="5"/>
      <x:c r="R238" s="5"/>
      <x:c r="S238" s="16" t="str">
        <x:f>IF(N238="","",IF(COUNTIFS('Redemption Setup'!$N$7:$N$305,N238)&gt;1,"Duplicate movement ID",IF(COUNTIFS('Redemption Setup'!$A$7:$A$105,O238)&lt;&gt;1,"Unknown tier",IF(OR(ISBLANK(P238),ISBLANK(Q238),R238=""),"Missing date / quantity / reason",""))))</x:f>
      </x:c>
    </x:row>
    <x:row r="239" ht="24" customHeight="1">
      <x:c r="N239" s="5"/>
      <x:c r="O239" s="5"/>
      <x:c r="P239" s="10"/>
      <x:c r="Q239" s="5"/>
      <x:c r="R239" s="5"/>
      <x:c r="S239" s="16" t="str">
        <x:f>IF(N239="","",IF(COUNTIFS('Redemption Setup'!$N$7:$N$305,N239)&gt;1,"Duplicate movement ID",IF(COUNTIFS('Redemption Setup'!$A$7:$A$105,O239)&lt;&gt;1,"Unknown tier",IF(OR(ISBLANK(P239),ISBLANK(Q239),R239=""),"Missing date / quantity / reason",""))))</x:f>
      </x:c>
    </x:row>
    <x:row r="240" ht="24" customHeight="1">
      <x:c r="N240" s="5"/>
      <x:c r="O240" s="5"/>
      <x:c r="P240" s="10"/>
      <x:c r="Q240" s="5"/>
      <x:c r="R240" s="5"/>
      <x:c r="S240" s="16" t="str">
        <x:f>IF(N240="","",IF(COUNTIFS('Redemption Setup'!$N$7:$N$305,N240)&gt;1,"Duplicate movement ID",IF(COUNTIFS('Redemption Setup'!$A$7:$A$105,O240)&lt;&gt;1,"Unknown tier",IF(OR(ISBLANK(P240),ISBLANK(Q240),R240=""),"Missing date / quantity / reason",""))))</x:f>
      </x:c>
    </x:row>
    <x:row r="241" ht="24" customHeight="1">
      <x:c r="N241" s="5"/>
      <x:c r="O241" s="5"/>
      <x:c r="P241" s="10"/>
      <x:c r="Q241" s="5"/>
      <x:c r="R241" s="5"/>
      <x:c r="S241" s="16" t="str">
        <x:f>IF(N241="","",IF(COUNTIFS('Redemption Setup'!$N$7:$N$305,N241)&gt;1,"Duplicate movement ID",IF(COUNTIFS('Redemption Setup'!$A$7:$A$105,O241)&lt;&gt;1,"Unknown tier",IF(OR(ISBLANK(P241),ISBLANK(Q241),R241=""),"Missing date / quantity / reason",""))))</x:f>
      </x:c>
    </x:row>
    <x:row r="242" ht="24" customHeight="1">
      <x:c r="N242" s="5"/>
      <x:c r="O242" s="5"/>
      <x:c r="P242" s="10"/>
      <x:c r="Q242" s="5"/>
      <x:c r="R242" s="5"/>
      <x:c r="S242" s="16" t="str">
        <x:f>IF(N242="","",IF(COUNTIFS('Redemption Setup'!$N$7:$N$305,N242)&gt;1,"Duplicate movement ID",IF(COUNTIFS('Redemption Setup'!$A$7:$A$105,O242)&lt;&gt;1,"Unknown tier",IF(OR(ISBLANK(P242),ISBLANK(Q242),R242=""),"Missing date / quantity / reason",""))))</x:f>
      </x:c>
    </x:row>
    <x:row r="243" ht="24" customHeight="1">
      <x:c r="N243" s="5"/>
      <x:c r="O243" s="5"/>
      <x:c r="P243" s="10"/>
      <x:c r="Q243" s="5"/>
      <x:c r="R243" s="5"/>
      <x:c r="S243" s="16" t="str">
        <x:f>IF(N243="","",IF(COUNTIFS('Redemption Setup'!$N$7:$N$305,N243)&gt;1,"Duplicate movement ID",IF(COUNTIFS('Redemption Setup'!$A$7:$A$105,O243)&lt;&gt;1,"Unknown tier",IF(OR(ISBLANK(P243),ISBLANK(Q243),R243=""),"Missing date / quantity / reason",""))))</x:f>
      </x:c>
    </x:row>
    <x:row r="244" ht="24" customHeight="1">
      <x:c r="N244" s="5"/>
      <x:c r="O244" s="5"/>
      <x:c r="P244" s="10"/>
      <x:c r="Q244" s="5"/>
      <x:c r="R244" s="5"/>
      <x:c r="S244" s="16" t="str">
        <x:f>IF(N244="","",IF(COUNTIFS('Redemption Setup'!$N$7:$N$305,N244)&gt;1,"Duplicate movement ID",IF(COUNTIFS('Redemption Setup'!$A$7:$A$105,O244)&lt;&gt;1,"Unknown tier",IF(OR(ISBLANK(P244),ISBLANK(Q244),R244=""),"Missing date / quantity / reason",""))))</x:f>
      </x:c>
    </x:row>
    <x:row r="245" ht="24" customHeight="1">
      <x:c r="N245" s="5"/>
      <x:c r="O245" s="5"/>
      <x:c r="P245" s="10"/>
      <x:c r="Q245" s="5"/>
      <x:c r="R245" s="5"/>
      <x:c r="S245" s="16" t="str">
        <x:f>IF(N245="","",IF(COUNTIFS('Redemption Setup'!$N$7:$N$305,N245)&gt;1,"Duplicate movement ID",IF(COUNTIFS('Redemption Setup'!$A$7:$A$105,O245)&lt;&gt;1,"Unknown tier",IF(OR(ISBLANK(P245),ISBLANK(Q245),R245=""),"Missing date / quantity / reason",""))))</x:f>
      </x:c>
    </x:row>
    <x:row r="246" ht="24" customHeight="1">
      <x:c r="N246" s="5"/>
      <x:c r="O246" s="5"/>
      <x:c r="P246" s="10"/>
      <x:c r="Q246" s="5"/>
      <x:c r="R246" s="5"/>
      <x:c r="S246" s="16" t="str">
        <x:f>IF(N246="","",IF(COUNTIFS('Redemption Setup'!$N$7:$N$305,N246)&gt;1,"Duplicate movement ID",IF(COUNTIFS('Redemption Setup'!$A$7:$A$105,O246)&lt;&gt;1,"Unknown tier",IF(OR(ISBLANK(P246),ISBLANK(Q246),R246=""),"Missing date / quantity / reason",""))))</x:f>
      </x:c>
    </x:row>
    <x:row r="247" ht="24" customHeight="1">
      <x:c r="N247" s="5"/>
      <x:c r="O247" s="5"/>
      <x:c r="P247" s="10"/>
      <x:c r="Q247" s="5"/>
      <x:c r="R247" s="5"/>
      <x:c r="S247" s="16" t="str">
        <x:f>IF(N247="","",IF(COUNTIFS('Redemption Setup'!$N$7:$N$305,N247)&gt;1,"Duplicate movement ID",IF(COUNTIFS('Redemption Setup'!$A$7:$A$105,O247)&lt;&gt;1,"Unknown tier",IF(OR(ISBLANK(P247),ISBLANK(Q247),R247=""),"Missing date / quantity / reason",""))))</x:f>
      </x:c>
    </x:row>
    <x:row r="248" ht="24" customHeight="1">
      <x:c r="N248" s="5"/>
      <x:c r="O248" s="5"/>
      <x:c r="P248" s="10"/>
      <x:c r="Q248" s="5"/>
      <x:c r="R248" s="5"/>
      <x:c r="S248" s="16" t="str">
        <x:f>IF(N248="","",IF(COUNTIFS('Redemption Setup'!$N$7:$N$305,N248)&gt;1,"Duplicate movement ID",IF(COUNTIFS('Redemption Setup'!$A$7:$A$105,O248)&lt;&gt;1,"Unknown tier",IF(OR(ISBLANK(P248),ISBLANK(Q248),R248=""),"Missing date / quantity / reason",""))))</x:f>
      </x:c>
    </x:row>
    <x:row r="249" ht="24" customHeight="1">
      <x:c r="N249" s="5"/>
      <x:c r="O249" s="5"/>
      <x:c r="P249" s="10"/>
      <x:c r="Q249" s="5"/>
      <x:c r="R249" s="5"/>
      <x:c r="S249" s="16" t="str">
        <x:f>IF(N249="","",IF(COUNTIFS('Redemption Setup'!$N$7:$N$305,N249)&gt;1,"Duplicate movement ID",IF(COUNTIFS('Redemption Setup'!$A$7:$A$105,O249)&lt;&gt;1,"Unknown tier",IF(OR(ISBLANK(P249),ISBLANK(Q249),R249=""),"Missing date / quantity / reason",""))))</x:f>
      </x:c>
    </x:row>
    <x:row r="250" ht="24" customHeight="1">
      <x:c r="N250" s="5"/>
      <x:c r="O250" s="5"/>
      <x:c r="P250" s="10"/>
      <x:c r="Q250" s="5"/>
      <x:c r="R250" s="5"/>
      <x:c r="S250" s="16" t="str">
        <x:f>IF(N250="","",IF(COUNTIFS('Redemption Setup'!$N$7:$N$305,N250)&gt;1,"Duplicate movement ID",IF(COUNTIFS('Redemption Setup'!$A$7:$A$105,O250)&lt;&gt;1,"Unknown tier",IF(OR(ISBLANK(P250),ISBLANK(Q250),R250=""),"Missing date / quantity / reason",""))))</x:f>
      </x:c>
    </x:row>
    <x:row r="251" ht="24" customHeight="1">
      <x:c r="N251" s="5"/>
      <x:c r="O251" s="5"/>
      <x:c r="P251" s="10"/>
      <x:c r="Q251" s="5"/>
      <x:c r="R251" s="5"/>
      <x:c r="S251" s="16" t="str">
        <x:f>IF(N251="","",IF(COUNTIFS('Redemption Setup'!$N$7:$N$305,N251)&gt;1,"Duplicate movement ID",IF(COUNTIFS('Redemption Setup'!$A$7:$A$105,O251)&lt;&gt;1,"Unknown tier",IF(OR(ISBLANK(P251),ISBLANK(Q251),R251=""),"Missing date / quantity / reason",""))))</x:f>
      </x:c>
    </x:row>
    <x:row r="252" ht="24" customHeight="1">
      <x:c r="N252" s="5"/>
      <x:c r="O252" s="5"/>
      <x:c r="P252" s="10"/>
      <x:c r="Q252" s="5"/>
      <x:c r="R252" s="5"/>
      <x:c r="S252" s="16" t="str">
        <x:f>IF(N252="","",IF(COUNTIFS('Redemption Setup'!$N$7:$N$305,N252)&gt;1,"Duplicate movement ID",IF(COUNTIFS('Redemption Setup'!$A$7:$A$105,O252)&lt;&gt;1,"Unknown tier",IF(OR(ISBLANK(P252),ISBLANK(Q252),R252=""),"Missing date / quantity / reason",""))))</x:f>
      </x:c>
    </x:row>
    <x:row r="253" ht="24" customHeight="1">
      <x:c r="N253" s="5"/>
      <x:c r="O253" s="5"/>
      <x:c r="P253" s="10"/>
      <x:c r="Q253" s="5"/>
      <x:c r="R253" s="5"/>
      <x:c r="S253" s="16" t="str">
        <x:f>IF(N253="","",IF(COUNTIFS('Redemption Setup'!$N$7:$N$305,N253)&gt;1,"Duplicate movement ID",IF(COUNTIFS('Redemption Setup'!$A$7:$A$105,O253)&lt;&gt;1,"Unknown tier",IF(OR(ISBLANK(P253),ISBLANK(Q253),R253=""),"Missing date / quantity / reason",""))))</x:f>
      </x:c>
    </x:row>
    <x:row r="254" ht="24" customHeight="1">
      <x:c r="N254" s="5"/>
      <x:c r="O254" s="5"/>
      <x:c r="P254" s="10"/>
      <x:c r="Q254" s="5"/>
      <x:c r="R254" s="5"/>
      <x:c r="S254" s="16" t="str">
        <x:f>IF(N254="","",IF(COUNTIFS('Redemption Setup'!$N$7:$N$305,N254)&gt;1,"Duplicate movement ID",IF(COUNTIFS('Redemption Setup'!$A$7:$A$105,O254)&lt;&gt;1,"Unknown tier",IF(OR(ISBLANK(P254),ISBLANK(Q254),R254=""),"Missing date / quantity / reason",""))))</x:f>
      </x:c>
    </x:row>
    <x:row r="255" ht="24" customHeight="1">
      <x:c r="N255" s="5"/>
      <x:c r="O255" s="5"/>
      <x:c r="P255" s="10"/>
      <x:c r="Q255" s="5"/>
      <x:c r="R255" s="5"/>
      <x:c r="S255" s="16" t="str">
        <x:f>IF(N255="","",IF(COUNTIFS('Redemption Setup'!$N$7:$N$305,N255)&gt;1,"Duplicate movement ID",IF(COUNTIFS('Redemption Setup'!$A$7:$A$105,O255)&lt;&gt;1,"Unknown tier",IF(OR(ISBLANK(P255),ISBLANK(Q255),R255=""),"Missing date / quantity / reason",""))))</x:f>
      </x:c>
    </x:row>
    <x:row r="256" ht="24" customHeight="1">
      <x:c r="N256" s="5"/>
      <x:c r="O256" s="5"/>
      <x:c r="P256" s="10"/>
      <x:c r="Q256" s="5"/>
      <x:c r="R256" s="5"/>
      <x:c r="S256" s="16" t="str">
        <x:f>IF(N256="","",IF(COUNTIFS('Redemption Setup'!$N$7:$N$305,N256)&gt;1,"Duplicate movement ID",IF(COUNTIFS('Redemption Setup'!$A$7:$A$105,O256)&lt;&gt;1,"Unknown tier",IF(OR(ISBLANK(P256),ISBLANK(Q256),R256=""),"Missing date / quantity / reason",""))))</x:f>
      </x:c>
    </x:row>
    <x:row r="257" ht="24" customHeight="1">
      <x:c r="N257" s="5"/>
      <x:c r="O257" s="5"/>
      <x:c r="P257" s="10"/>
      <x:c r="Q257" s="5"/>
      <x:c r="R257" s="5"/>
      <x:c r="S257" s="16" t="str">
        <x:f>IF(N257="","",IF(COUNTIFS('Redemption Setup'!$N$7:$N$305,N257)&gt;1,"Duplicate movement ID",IF(COUNTIFS('Redemption Setup'!$A$7:$A$105,O257)&lt;&gt;1,"Unknown tier",IF(OR(ISBLANK(P257),ISBLANK(Q257),R257=""),"Missing date / quantity / reason",""))))</x:f>
      </x:c>
    </x:row>
    <x:row r="258" ht="24" customHeight="1">
      <x:c r="N258" s="5"/>
      <x:c r="O258" s="5"/>
      <x:c r="P258" s="10"/>
      <x:c r="Q258" s="5"/>
      <x:c r="R258" s="5"/>
      <x:c r="S258" s="16" t="str">
        <x:f>IF(N258="","",IF(COUNTIFS('Redemption Setup'!$N$7:$N$305,N258)&gt;1,"Duplicate movement ID",IF(COUNTIFS('Redemption Setup'!$A$7:$A$105,O258)&lt;&gt;1,"Unknown tier",IF(OR(ISBLANK(P258),ISBLANK(Q258),R258=""),"Missing date / quantity / reason",""))))</x:f>
      </x:c>
    </x:row>
    <x:row r="259" ht="24" customHeight="1">
      <x:c r="N259" s="5"/>
      <x:c r="O259" s="5"/>
      <x:c r="P259" s="10"/>
      <x:c r="Q259" s="5"/>
      <x:c r="R259" s="5"/>
      <x:c r="S259" s="16" t="str">
        <x:f>IF(N259="","",IF(COUNTIFS('Redemption Setup'!$N$7:$N$305,N259)&gt;1,"Duplicate movement ID",IF(COUNTIFS('Redemption Setup'!$A$7:$A$105,O259)&lt;&gt;1,"Unknown tier",IF(OR(ISBLANK(P259),ISBLANK(Q259),R259=""),"Missing date / quantity / reason",""))))</x:f>
      </x:c>
    </x:row>
    <x:row r="260" ht="24" customHeight="1">
      <x:c r="N260" s="5"/>
      <x:c r="O260" s="5"/>
      <x:c r="P260" s="10"/>
      <x:c r="Q260" s="5"/>
      <x:c r="R260" s="5"/>
      <x:c r="S260" s="16" t="str">
        <x:f>IF(N260="","",IF(COUNTIFS('Redemption Setup'!$N$7:$N$305,N260)&gt;1,"Duplicate movement ID",IF(COUNTIFS('Redemption Setup'!$A$7:$A$105,O260)&lt;&gt;1,"Unknown tier",IF(OR(ISBLANK(P260),ISBLANK(Q260),R260=""),"Missing date / quantity / reason",""))))</x:f>
      </x:c>
    </x:row>
    <x:row r="261" ht="24" customHeight="1">
      <x:c r="N261" s="5"/>
      <x:c r="O261" s="5"/>
      <x:c r="P261" s="10"/>
      <x:c r="Q261" s="5"/>
      <x:c r="R261" s="5"/>
      <x:c r="S261" s="16" t="str">
        <x:f>IF(N261="","",IF(COUNTIFS('Redemption Setup'!$N$7:$N$305,N261)&gt;1,"Duplicate movement ID",IF(COUNTIFS('Redemption Setup'!$A$7:$A$105,O261)&lt;&gt;1,"Unknown tier",IF(OR(ISBLANK(P261),ISBLANK(Q261),R261=""),"Missing date / quantity / reason",""))))</x:f>
      </x:c>
    </x:row>
    <x:row r="262" ht="24" customHeight="1">
      <x:c r="N262" s="5"/>
      <x:c r="O262" s="5"/>
      <x:c r="P262" s="10"/>
      <x:c r="Q262" s="5"/>
      <x:c r="R262" s="5"/>
      <x:c r="S262" s="16" t="str">
        <x:f>IF(N262="","",IF(COUNTIFS('Redemption Setup'!$N$7:$N$305,N262)&gt;1,"Duplicate movement ID",IF(COUNTIFS('Redemption Setup'!$A$7:$A$105,O262)&lt;&gt;1,"Unknown tier",IF(OR(ISBLANK(P262),ISBLANK(Q262),R262=""),"Missing date / quantity / reason",""))))</x:f>
      </x:c>
    </x:row>
    <x:row r="263" ht="24" customHeight="1">
      <x:c r="N263" s="5"/>
      <x:c r="O263" s="5"/>
      <x:c r="P263" s="10"/>
      <x:c r="Q263" s="5"/>
      <x:c r="R263" s="5"/>
      <x:c r="S263" s="16" t="str">
        <x:f>IF(N263="","",IF(COUNTIFS('Redemption Setup'!$N$7:$N$305,N263)&gt;1,"Duplicate movement ID",IF(COUNTIFS('Redemption Setup'!$A$7:$A$105,O263)&lt;&gt;1,"Unknown tier",IF(OR(ISBLANK(P263),ISBLANK(Q263),R263=""),"Missing date / quantity / reason",""))))</x:f>
      </x:c>
    </x:row>
    <x:row r="264" ht="24" customHeight="1">
      <x:c r="N264" s="5"/>
      <x:c r="O264" s="5"/>
      <x:c r="P264" s="10"/>
      <x:c r="Q264" s="5"/>
      <x:c r="R264" s="5"/>
      <x:c r="S264" s="16" t="str">
        <x:f>IF(N264="","",IF(COUNTIFS('Redemption Setup'!$N$7:$N$305,N264)&gt;1,"Duplicate movement ID",IF(COUNTIFS('Redemption Setup'!$A$7:$A$105,O264)&lt;&gt;1,"Unknown tier",IF(OR(ISBLANK(P264),ISBLANK(Q264),R264=""),"Missing date / quantity / reason",""))))</x:f>
      </x:c>
    </x:row>
    <x:row r="265" ht="24" customHeight="1">
      <x:c r="N265" s="5"/>
      <x:c r="O265" s="5"/>
      <x:c r="P265" s="10"/>
      <x:c r="Q265" s="5"/>
      <x:c r="R265" s="5"/>
      <x:c r="S265" s="16" t="str">
        <x:f>IF(N265="","",IF(COUNTIFS('Redemption Setup'!$N$7:$N$305,N265)&gt;1,"Duplicate movement ID",IF(COUNTIFS('Redemption Setup'!$A$7:$A$105,O265)&lt;&gt;1,"Unknown tier",IF(OR(ISBLANK(P265),ISBLANK(Q265),R265=""),"Missing date / quantity / reason",""))))</x:f>
      </x:c>
    </x:row>
    <x:row r="266" ht="24" customHeight="1">
      <x:c r="N266" s="5"/>
      <x:c r="O266" s="5"/>
      <x:c r="P266" s="10"/>
      <x:c r="Q266" s="5"/>
      <x:c r="R266" s="5"/>
      <x:c r="S266" s="16" t="str">
        <x:f>IF(N266="","",IF(COUNTIFS('Redemption Setup'!$N$7:$N$305,N266)&gt;1,"Duplicate movement ID",IF(COUNTIFS('Redemption Setup'!$A$7:$A$105,O266)&lt;&gt;1,"Unknown tier",IF(OR(ISBLANK(P266),ISBLANK(Q266),R266=""),"Missing date / quantity / reason",""))))</x:f>
      </x:c>
    </x:row>
    <x:row r="267" ht="24" customHeight="1">
      <x:c r="N267" s="5"/>
      <x:c r="O267" s="5"/>
      <x:c r="P267" s="10"/>
      <x:c r="Q267" s="5"/>
      <x:c r="R267" s="5"/>
      <x:c r="S267" s="16" t="str">
        <x:f>IF(N267="","",IF(COUNTIFS('Redemption Setup'!$N$7:$N$305,N267)&gt;1,"Duplicate movement ID",IF(COUNTIFS('Redemption Setup'!$A$7:$A$105,O267)&lt;&gt;1,"Unknown tier",IF(OR(ISBLANK(P267),ISBLANK(Q267),R267=""),"Missing date / quantity / reason",""))))</x:f>
      </x:c>
    </x:row>
    <x:row r="268" ht="24" customHeight="1">
      <x:c r="N268" s="5"/>
      <x:c r="O268" s="5"/>
      <x:c r="P268" s="10"/>
      <x:c r="Q268" s="5"/>
      <x:c r="R268" s="5"/>
      <x:c r="S268" s="16" t="str">
        <x:f>IF(N268="","",IF(COUNTIFS('Redemption Setup'!$N$7:$N$305,N268)&gt;1,"Duplicate movement ID",IF(COUNTIFS('Redemption Setup'!$A$7:$A$105,O268)&lt;&gt;1,"Unknown tier",IF(OR(ISBLANK(P268),ISBLANK(Q268),R268=""),"Missing date / quantity / reason",""))))</x:f>
      </x:c>
    </x:row>
    <x:row r="269" ht="24" customHeight="1">
      <x:c r="N269" s="5"/>
      <x:c r="O269" s="5"/>
      <x:c r="P269" s="10"/>
      <x:c r="Q269" s="5"/>
      <x:c r="R269" s="5"/>
      <x:c r="S269" s="16" t="str">
        <x:f>IF(N269="","",IF(COUNTIFS('Redemption Setup'!$N$7:$N$305,N269)&gt;1,"Duplicate movement ID",IF(COUNTIFS('Redemption Setup'!$A$7:$A$105,O269)&lt;&gt;1,"Unknown tier",IF(OR(ISBLANK(P269),ISBLANK(Q269),R269=""),"Missing date / quantity / reason",""))))</x:f>
      </x:c>
    </x:row>
    <x:row r="270" ht="24" customHeight="1">
      <x:c r="N270" s="5"/>
      <x:c r="O270" s="5"/>
      <x:c r="P270" s="10"/>
      <x:c r="Q270" s="5"/>
      <x:c r="R270" s="5"/>
      <x:c r="S270" s="16" t="str">
        <x:f>IF(N270="","",IF(COUNTIFS('Redemption Setup'!$N$7:$N$305,N270)&gt;1,"Duplicate movement ID",IF(COUNTIFS('Redemption Setup'!$A$7:$A$105,O270)&lt;&gt;1,"Unknown tier",IF(OR(ISBLANK(P270),ISBLANK(Q270),R270=""),"Missing date / quantity / reason",""))))</x:f>
      </x:c>
    </x:row>
    <x:row r="271" ht="24" customHeight="1">
      <x:c r="N271" s="5"/>
      <x:c r="O271" s="5"/>
      <x:c r="P271" s="10"/>
      <x:c r="Q271" s="5"/>
      <x:c r="R271" s="5"/>
      <x:c r="S271" s="16" t="str">
        <x:f>IF(N271="","",IF(COUNTIFS('Redemption Setup'!$N$7:$N$305,N271)&gt;1,"Duplicate movement ID",IF(COUNTIFS('Redemption Setup'!$A$7:$A$105,O271)&lt;&gt;1,"Unknown tier",IF(OR(ISBLANK(P271),ISBLANK(Q271),R271=""),"Missing date / quantity / reason",""))))</x:f>
      </x:c>
    </x:row>
    <x:row r="272" ht="24" customHeight="1">
      <x:c r="N272" s="5"/>
      <x:c r="O272" s="5"/>
      <x:c r="P272" s="10"/>
      <x:c r="Q272" s="5"/>
      <x:c r="R272" s="5"/>
      <x:c r="S272" s="16" t="str">
        <x:f>IF(N272="","",IF(COUNTIFS('Redemption Setup'!$N$7:$N$305,N272)&gt;1,"Duplicate movement ID",IF(COUNTIFS('Redemption Setup'!$A$7:$A$105,O272)&lt;&gt;1,"Unknown tier",IF(OR(ISBLANK(P272),ISBLANK(Q272),R272=""),"Missing date / quantity / reason",""))))</x:f>
      </x:c>
    </x:row>
    <x:row r="273" ht="24" customHeight="1">
      <x:c r="N273" s="5"/>
      <x:c r="O273" s="5"/>
      <x:c r="P273" s="10"/>
      <x:c r="Q273" s="5"/>
      <x:c r="R273" s="5"/>
      <x:c r="S273" s="16" t="str">
        <x:f>IF(N273="","",IF(COUNTIFS('Redemption Setup'!$N$7:$N$305,N273)&gt;1,"Duplicate movement ID",IF(COUNTIFS('Redemption Setup'!$A$7:$A$105,O273)&lt;&gt;1,"Unknown tier",IF(OR(ISBLANK(P273),ISBLANK(Q273),R273=""),"Missing date / quantity / reason",""))))</x:f>
      </x:c>
    </x:row>
    <x:row r="274" ht="24" customHeight="1">
      <x:c r="N274" s="5"/>
      <x:c r="O274" s="5"/>
      <x:c r="P274" s="10"/>
      <x:c r="Q274" s="5"/>
      <x:c r="R274" s="5"/>
      <x:c r="S274" s="16" t="str">
        <x:f>IF(N274="","",IF(COUNTIFS('Redemption Setup'!$N$7:$N$305,N274)&gt;1,"Duplicate movement ID",IF(COUNTIFS('Redemption Setup'!$A$7:$A$105,O274)&lt;&gt;1,"Unknown tier",IF(OR(ISBLANK(P274),ISBLANK(Q274),R274=""),"Missing date / quantity / reason",""))))</x:f>
      </x:c>
    </x:row>
    <x:row r="275" ht="24" customHeight="1">
      <x:c r="N275" s="5"/>
      <x:c r="O275" s="5"/>
      <x:c r="P275" s="10"/>
      <x:c r="Q275" s="5"/>
      <x:c r="R275" s="5"/>
      <x:c r="S275" s="16" t="str">
        <x:f>IF(N275="","",IF(COUNTIFS('Redemption Setup'!$N$7:$N$305,N275)&gt;1,"Duplicate movement ID",IF(COUNTIFS('Redemption Setup'!$A$7:$A$105,O275)&lt;&gt;1,"Unknown tier",IF(OR(ISBLANK(P275),ISBLANK(Q275),R275=""),"Missing date / quantity / reason",""))))</x:f>
      </x:c>
    </x:row>
    <x:row r="276" ht="24" customHeight="1">
      <x:c r="N276" s="5"/>
      <x:c r="O276" s="5"/>
      <x:c r="P276" s="10"/>
      <x:c r="Q276" s="5"/>
      <x:c r="R276" s="5"/>
      <x:c r="S276" s="16" t="str">
        <x:f>IF(N276="","",IF(COUNTIFS('Redemption Setup'!$N$7:$N$305,N276)&gt;1,"Duplicate movement ID",IF(COUNTIFS('Redemption Setup'!$A$7:$A$105,O276)&lt;&gt;1,"Unknown tier",IF(OR(ISBLANK(P276),ISBLANK(Q276),R276=""),"Missing date / quantity / reason",""))))</x:f>
      </x:c>
    </x:row>
    <x:row r="277" ht="24" customHeight="1">
      <x:c r="N277" s="5"/>
      <x:c r="O277" s="5"/>
      <x:c r="P277" s="10"/>
      <x:c r="Q277" s="5"/>
      <x:c r="R277" s="5"/>
      <x:c r="S277" s="16" t="str">
        <x:f>IF(N277="","",IF(COUNTIFS('Redemption Setup'!$N$7:$N$305,N277)&gt;1,"Duplicate movement ID",IF(COUNTIFS('Redemption Setup'!$A$7:$A$105,O277)&lt;&gt;1,"Unknown tier",IF(OR(ISBLANK(P277),ISBLANK(Q277),R277=""),"Missing date / quantity / reason",""))))</x:f>
      </x:c>
    </x:row>
    <x:row r="278" ht="24" customHeight="1">
      <x:c r="N278" s="5"/>
      <x:c r="O278" s="5"/>
      <x:c r="P278" s="10"/>
      <x:c r="Q278" s="5"/>
      <x:c r="R278" s="5"/>
      <x:c r="S278" s="16" t="str">
        <x:f>IF(N278="","",IF(COUNTIFS('Redemption Setup'!$N$7:$N$305,N278)&gt;1,"Duplicate movement ID",IF(COUNTIFS('Redemption Setup'!$A$7:$A$105,O278)&lt;&gt;1,"Unknown tier",IF(OR(ISBLANK(P278),ISBLANK(Q278),R278=""),"Missing date / quantity / reason",""))))</x:f>
      </x:c>
    </x:row>
    <x:row r="279" ht="24" customHeight="1">
      <x:c r="N279" s="5"/>
      <x:c r="O279" s="5"/>
      <x:c r="P279" s="10"/>
      <x:c r="Q279" s="5"/>
      <x:c r="R279" s="5"/>
      <x:c r="S279" s="16" t="str">
        <x:f>IF(N279="","",IF(COUNTIFS('Redemption Setup'!$N$7:$N$305,N279)&gt;1,"Duplicate movement ID",IF(COUNTIFS('Redemption Setup'!$A$7:$A$105,O279)&lt;&gt;1,"Unknown tier",IF(OR(ISBLANK(P279),ISBLANK(Q279),R279=""),"Missing date / quantity / reason",""))))</x:f>
      </x:c>
    </x:row>
    <x:row r="280" ht="24" customHeight="1">
      <x:c r="N280" s="5"/>
      <x:c r="O280" s="5"/>
      <x:c r="P280" s="10"/>
      <x:c r="Q280" s="5"/>
      <x:c r="R280" s="5"/>
      <x:c r="S280" s="16" t="str">
        <x:f>IF(N280="","",IF(COUNTIFS('Redemption Setup'!$N$7:$N$305,N280)&gt;1,"Duplicate movement ID",IF(COUNTIFS('Redemption Setup'!$A$7:$A$105,O280)&lt;&gt;1,"Unknown tier",IF(OR(ISBLANK(P280),ISBLANK(Q280),R280=""),"Missing date / quantity / reason",""))))</x:f>
      </x:c>
    </x:row>
    <x:row r="281" ht="24" customHeight="1">
      <x:c r="N281" s="5"/>
      <x:c r="O281" s="5"/>
      <x:c r="P281" s="10"/>
      <x:c r="Q281" s="5"/>
      <x:c r="R281" s="5"/>
      <x:c r="S281" s="16" t="str">
        <x:f>IF(N281="","",IF(COUNTIFS('Redemption Setup'!$N$7:$N$305,N281)&gt;1,"Duplicate movement ID",IF(COUNTIFS('Redemption Setup'!$A$7:$A$105,O281)&lt;&gt;1,"Unknown tier",IF(OR(ISBLANK(P281),ISBLANK(Q281),R281=""),"Missing date / quantity / reason",""))))</x:f>
      </x:c>
    </x:row>
    <x:row r="282" ht="24" customHeight="1">
      <x:c r="N282" s="5"/>
      <x:c r="O282" s="5"/>
      <x:c r="P282" s="10"/>
      <x:c r="Q282" s="5"/>
      <x:c r="R282" s="5"/>
      <x:c r="S282" s="16" t="str">
        <x:f>IF(N282="","",IF(COUNTIFS('Redemption Setup'!$N$7:$N$305,N282)&gt;1,"Duplicate movement ID",IF(COUNTIFS('Redemption Setup'!$A$7:$A$105,O282)&lt;&gt;1,"Unknown tier",IF(OR(ISBLANK(P282),ISBLANK(Q282),R282=""),"Missing date / quantity / reason",""))))</x:f>
      </x:c>
    </x:row>
    <x:row r="283" ht="24" customHeight="1">
      <x:c r="N283" s="5"/>
      <x:c r="O283" s="5"/>
      <x:c r="P283" s="10"/>
      <x:c r="Q283" s="5"/>
      <x:c r="R283" s="5"/>
      <x:c r="S283" s="16" t="str">
        <x:f>IF(N283="","",IF(COUNTIFS('Redemption Setup'!$N$7:$N$305,N283)&gt;1,"Duplicate movement ID",IF(COUNTIFS('Redemption Setup'!$A$7:$A$105,O283)&lt;&gt;1,"Unknown tier",IF(OR(ISBLANK(P283),ISBLANK(Q283),R283=""),"Missing date / quantity / reason",""))))</x:f>
      </x:c>
    </x:row>
    <x:row r="284" ht="24" customHeight="1">
      <x:c r="N284" s="5"/>
      <x:c r="O284" s="5"/>
      <x:c r="P284" s="10"/>
      <x:c r="Q284" s="5"/>
      <x:c r="R284" s="5"/>
      <x:c r="S284" s="16" t="str">
        <x:f>IF(N284="","",IF(COUNTIFS('Redemption Setup'!$N$7:$N$305,N284)&gt;1,"Duplicate movement ID",IF(COUNTIFS('Redemption Setup'!$A$7:$A$105,O284)&lt;&gt;1,"Unknown tier",IF(OR(ISBLANK(P284),ISBLANK(Q284),R284=""),"Missing date / quantity / reason",""))))</x:f>
      </x:c>
    </x:row>
    <x:row r="285" ht="24" customHeight="1">
      <x:c r="N285" s="5"/>
      <x:c r="O285" s="5"/>
      <x:c r="P285" s="10"/>
      <x:c r="Q285" s="5"/>
      <x:c r="R285" s="5"/>
      <x:c r="S285" s="16" t="str">
        <x:f>IF(N285="","",IF(COUNTIFS('Redemption Setup'!$N$7:$N$305,N285)&gt;1,"Duplicate movement ID",IF(COUNTIFS('Redemption Setup'!$A$7:$A$105,O285)&lt;&gt;1,"Unknown tier",IF(OR(ISBLANK(P285),ISBLANK(Q285),R285=""),"Missing date / quantity / reason",""))))</x:f>
      </x:c>
    </x:row>
    <x:row r="286" ht="24" customHeight="1">
      <x:c r="N286" s="5"/>
      <x:c r="O286" s="5"/>
      <x:c r="P286" s="10"/>
      <x:c r="Q286" s="5"/>
      <x:c r="R286" s="5"/>
      <x:c r="S286" s="16" t="str">
        <x:f>IF(N286="","",IF(COUNTIFS('Redemption Setup'!$N$7:$N$305,N286)&gt;1,"Duplicate movement ID",IF(COUNTIFS('Redemption Setup'!$A$7:$A$105,O286)&lt;&gt;1,"Unknown tier",IF(OR(ISBLANK(P286),ISBLANK(Q286),R286=""),"Missing date / quantity / reason",""))))</x:f>
      </x:c>
    </x:row>
    <x:row r="287" ht="24" customHeight="1">
      <x:c r="N287" s="5"/>
      <x:c r="O287" s="5"/>
      <x:c r="P287" s="10"/>
      <x:c r="Q287" s="5"/>
      <x:c r="R287" s="5"/>
      <x:c r="S287" s="16" t="str">
        <x:f>IF(N287="","",IF(COUNTIFS('Redemption Setup'!$N$7:$N$305,N287)&gt;1,"Duplicate movement ID",IF(COUNTIFS('Redemption Setup'!$A$7:$A$105,O287)&lt;&gt;1,"Unknown tier",IF(OR(ISBLANK(P287),ISBLANK(Q287),R287=""),"Missing date / quantity / reason",""))))</x:f>
      </x:c>
    </x:row>
    <x:row r="288" ht="24" customHeight="1">
      <x:c r="N288" s="5"/>
      <x:c r="O288" s="5"/>
      <x:c r="P288" s="10"/>
      <x:c r="Q288" s="5"/>
      <x:c r="R288" s="5"/>
      <x:c r="S288" s="16" t="str">
        <x:f>IF(N288="","",IF(COUNTIFS('Redemption Setup'!$N$7:$N$305,N288)&gt;1,"Duplicate movement ID",IF(COUNTIFS('Redemption Setup'!$A$7:$A$105,O288)&lt;&gt;1,"Unknown tier",IF(OR(ISBLANK(P288),ISBLANK(Q288),R288=""),"Missing date / quantity / reason",""))))</x:f>
      </x:c>
    </x:row>
    <x:row r="289" ht="24" customHeight="1">
      <x:c r="N289" s="5"/>
      <x:c r="O289" s="5"/>
      <x:c r="P289" s="10"/>
      <x:c r="Q289" s="5"/>
      <x:c r="R289" s="5"/>
      <x:c r="S289" s="16" t="str">
        <x:f>IF(N289="","",IF(COUNTIFS('Redemption Setup'!$N$7:$N$305,N289)&gt;1,"Duplicate movement ID",IF(COUNTIFS('Redemption Setup'!$A$7:$A$105,O289)&lt;&gt;1,"Unknown tier",IF(OR(ISBLANK(P289),ISBLANK(Q289),R289=""),"Missing date / quantity / reason",""))))</x:f>
      </x:c>
    </x:row>
    <x:row r="290" ht="24" customHeight="1">
      <x:c r="N290" s="5"/>
      <x:c r="O290" s="5"/>
      <x:c r="P290" s="10"/>
      <x:c r="Q290" s="5"/>
      <x:c r="R290" s="5"/>
      <x:c r="S290" s="16" t="str">
        <x:f>IF(N290="","",IF(COUNTIFS('Redemption Setup'!$N$7:$N$305,N290)&gt;1,"Duplicate movement ID",IF(COUNTIFS('Redemption Setup'!$A$7:$A$105,O290)&lt;&gt;1,"Unknown tier",IF(OR(ISBLANK(P290),ISBLANK(Q290),R290=""),"Missing date / quantity / reason",""))))</x:f>
      </x:c>
    </x:row>
    <x:row r="291" ht="24" customHeight="1">
      <x:c r="N291" s="5"/>
      <x:c r="O291" s="5"/>
      <x:c r="P291" s="10"/>
      <x:c r="Q291" s="5"/>
      <x:c r="R291" s="5"/>
      <x:c r="S291" s="16" t="str">
        <x:f>IF(N291="","",IF(COUNTIFS('Redemption Setup'!$N$7:$N$305,N291)&gt;1,"Duplicate movement ID",IF(COUNTIFS('Redemption Setup'!$A$7:$A$105,O291)&lt;&gt;1,"Unknown tier",IF(OR(ISBLANK(P291),ISBLANK(Q291),R291=""),"Missing date / quantity / reason",""))))</x:f>
      </x:c>
    </x:row>
    <x:row r="292" ht="24" customHeight="1">
      <x:c r="N292" s="5"/>
      <x:c r="O292" s="5"/>
      <x:c r="P292" s="10"/>
      <x:c r="Q292" s="5"/>
      <x:c r="R292" s="5"/>
      <x:c r="S292" s="16" t="str">
        <x:f>IF(N292="","",IF(COUNTIFS('Redemption Setup'!$N$7:$N$305,N292)&gt;1,"Duplicate movement ID",IF(COUNTIFS('Redemption Setup'!$A$7:$A$105,O292)&lt;&gt;1,"Unknown tier",IF(OR(ISBLANK(P292),ISBLANK(Q292),R292=""),"Missing date / quantity / reason",""))))</x:f>
      </x:c>
    </x:row>
    <x:row r="293" ht="24" customHeight="1">
      <x:c r="N293" s="5"/>
      <x:c r="O293" s="5"/>
      <x:c r="P293" s="10"/>
      <x:c r="Q293" s="5"/>
      <x:c r="R293" s="5"/>
      <x:c r="S293" s="16" t="str">
        <x:f>IF(N293="","",IF(COUNTIFS('Redemption Setup'!$N$7:$N$305,N293)&gt;1,"Duplicate movement ID",IF(COUNTIFS('Redemption Setup'!$A$7:$A$105,O293)&lt;&gt;1,"Unknown tier",IF(OR(ISBLANK(P293),ISBLANK(Q293),R293=""),"Missing date / quantity / reason",""))))</x:f>
      </x:c>
    </x:row>
    <x:row r="294" ht="24" customHeight="1">
      <x:c r="N294" s="5"/>
      <x:c r="O294" s="5"/>
      <x:c r="P294" s="10"/>
      <x:c r="Q294" s="5"/>
      <x:c r="R294" s="5"/>
      <x:c r="S294" s="16" t="str">
        <x:f>IF(N294="","",IF(COUNTIFS('Redemption Setup'!$N$7:$N$305,N294)&gt;1,"Duplicate movement ID",IF(COUNTIFS('Redemption Setup'!$A$7:$A$105,O294)&lt;&gt;1,"Unknown tier",IF(OR(ISBLANK(P294),ISBLANK(Q294),R294=""),"Missing date / quantity / reason",""))))</x:f>
      </x:c>
    </x:row>
    <x:row r="295" ht="24" customHeight="1">
      <x:c r="N295" s="5"/>
      <x:c r="O295" s="5"/>
      <x:c r="P295" s="10"/>
      <x:c r="Q295" s="5"/>
      <x:c r="R295" s="5"/>
      <x:c r="S295" s="16" t="str">
        <x:f>IF(N295="","",IF(COUNTIFS('Redemption Setup'!$N$7:$N$305,N295)&gt;1,"Duplicate movement ID",IF(COUNTIFS('Redemption Setup'!$A$7:$A$105,O295)&lt;&gt;1,"Unknown tier",IF(OR(ISBLANK(P295),ISBLANK(Q295),R295=""),"Missing date / quantity / reason",""))))</x:f>
      </x:c>
    </x:row>
    <x:row r="296" ht="24" customHeight="1">
      <x:c r="N296" s="5"/>
      <x:c r="O296" s="5"/>
      <x:c r="P296" s="10"/>
      <x:c r="Q296" s="5"/>
      <x:c r="R296" s="5"/>
      <x:c r="S296" s="16" t="str">
        <x:f>IF(N296="","",IF(COUNTIFS('Redemption Setup'!$N$7:$N$305,N296)&gt;1,"Duplicate movement ID",IF(COUNTIFS('Redemption Setup'!$A$7:$A$105,O296)&lt;&gt;1,"Unknown tier",IF(OR(ISBLANK(P296),ISBLANK(Q296),R296=""),"Missing date / quantity / reason",""))))</x:f>
      </x:c>
    </x:row>
    <x:row r="297" ht="24" customHeight="1">
      <x:c r="N297" s="5"/>
      <x:c r="O297" s="5"/>
      <x:c r="P297" s="10"/>
      <x:c r="Q297" s="5"/>
      <x:c r="R297" s="5"/>
      <x:c r="S297" s="16" t="str">
        <x:f>IF(N297="","",IF(COUNTIFS('Redemption Setup'!$N$7:$N$305,N297)&gt;1,"Duplicate movement ID",IF(COUNTIFS('Redemption Setup'!$A$7:$A$105,O297)&lt;&gt;1,"Unknown tier",IF(OR(ISBLANK(P297),ISBLANK(Q297),R297=""),"Missing date / quantity / reason",""))))</x:f>
      </x:c>
    </x:row>
    <x:row r="298" ht="24" customHeight="1">
      <x:c r="N298" s="5"/>
      <x:c r="O298" s="5"/>
      <x:c r="P298" s="10"/>
      <x:c r="Q298" s="5"/>
      <x:c r="R298" s="5"/>
      <x:c r="S298" s="16" t="str">
        <x:f>IF(N298="","",IF(COUNTIFS('Redemption Setup'!$N$7:$N$305,N298)&gt;1,"Duplicate movement ID",IF(COUNTIFS('Redemption Setup'!$A$7:$A$105,O298)&lt;&gt;1,"Unknown tier",IF(OR(ISBLANK(P298),ISBLANK(Q298),R298=""),"Missing date / quantity / reason",""))))</x:f>
      </x:c>
    </x:row>
    <x:row r="299" ht="24" customHeight="1">
      <x:c r="N299" s="5"/>
      <x:c r="O299" s="5"/>
      <x:c r="P299" s="10"/>
      <x:c r="Q299" s="5"/>
      <x:c r="R299" s="5"/>
      <x:c r="S299" s="16" t="str">
        <x:f>IF(N299="","",IF(COUNTIFS('Redemption Setup'!$N$7:$N$305,N299)&gt;1,"Duplicate movement ID",IF(COUNTIFS('Redemption Setup'!$A$7:$A$105,O299)&lt;&gt;1,"Unknown tier",IF(OR(ISBLANK(P299),ISBLANK(Q299),R299=""),"Missing date / quantity / reason",""))))</x:f>
      </x:c>
    </x:row>
    <x:row r="300" ht="24" customHeight="1">
      <x:c r="N300" s="5"/>
      <x:c r="O300" s="5"/>
      <x:c r="P300" s="10"/>
      <x:c r="Q300" s="5"/>
      <x:c r="R300" s="5"/>
      <x:c r="S300" s="16" t="str">
        <x:f>IF(N300="","",IF(COUNTIFS('Redemption Setup'!$N$7:$N$305,N300)&gt;1,"Duplicate movement ID",IF(COUNTIFS('Redemption Setup'!$A$7:$A$105,O300)&lt;&gt;1,"Unknown tier",IF(OR(ISBLANK(P300),ISBLANK(Q300),R300=""),"Missing date / quantity / reason",""))))</x:f>
      </x:c>
    </x:row>
    <x:row r="301" ht="24" customHeight="1">
      <x:c r="N301" s="5"/>
      <x:c r="O301" s="5"/>
      <x:c r="P301" s="10"/>
      <x:c r="Q301" s="5"/>
      <x:c r="R301" s="5"/>
      <x:c r="S301" s="16" t="str">
        <x:f>IF(N301="","",IF(COUNTIFS('Redemption Setup'!$N$7:$N$305,N301)&gt;1,"Duplicate movement ID",IF(COUNTIFS('Redemption Setup'!$A$7:$A$105,O301)&lt;&gt;1,"Unknown tier",IF(OR(ISBLANK(P301),ISBLANK(Q301),R301=""),"Missing date / quantity / reason",""))))</x:f>
      </x:c>
    </x:row>
    <x:row r="302" ht="24" customHeight="1">
      <x:c r="N302" s="5"/>
      <x:c r="O302" s="5"/>
      <x:c r="P302" s="10"/>
      <x:c r="Q302" s="5"/>
      <x:c r="R302" s="5"/>
      <x:c r="S302" s="16" t="str">
        <x:f>IF(N302="","",IF(COUNTIFS('Redemption Setup'!$N$7:$N$305,N302)&gt;1,"Duplicate movement ID",IF(COUNTIFS('Redemption Setup'!$A$7:$A$105,O302)&lt;&gt;1,"Unknown tier",IF(OR(ISBLANK(P302),ISBLANK(Q302),R302=""),"Missing date / quantity / reason",""))))</x:f>
      </x:c>
    </x:row>
    <x:row r="303" ht="24" customHeight="1">
      <x:c r="N303" s="5"/>
      <x:c r="O303" s="5"/>
      <x:c r="P303" s="10"/>
      <x:c r="Q303" s="5"/>
      <x:c r="R303" s="5"/>
      <x:c r="S303" s="16" t="str">
        <x:f>IF(N303="","",IF(COUNTIFS('Redemption Setup'!$N$7:$N$305,N303)&gt;1,"Duplicate movement ID",IF(COUNTIFS('Redemption Setup'!$A$7:$A$105,O303)&lt;&gt;1,"Unknown tier",IF(OR(ISBLANK(P303),ISBLANK(Q303),R303=""),"Missing date / quantity / reason",""))))</x:f>
      </x:c>
    </x:row>
    <x:row r="304" ht="24" customHeight="1">
      <x:c r="N304" s="5"/>
      <x:c r="O304" s="5"/>
      <x:c r="P304" s="10"/>
      <x:c r="Q304" s="5"/>
      <x:c r="R304" s="5"/>
      <x:c r="S304" s="16" t="str">
        <x:f>IF(N304="","",IF(COUNTIFS('Redemption Setup'!$N$7:$N$305,N304)&gt;1,"Duplicate movement ID",IF(COUNTIFS('Redemption Setup'!$A$7:$A$105,O304)&lt;&gt;1,"Unknown tier",IF(OR(ISBLANK(P304),ISBLANK(Q304),R304=""),"Missing date / quantity / reason",""))))</x:f>
      </x:c>
    </x:row>
    <x:row r="305" ht="24" customHeight="1">
      <x:c r="N305" s="5"/>
      <x:c r="O305" s="5"/>
      <x:c r="P305" s="10"/>
      <x:c r="Q305" s="5"/>
      <x:c r="R305" s="5"/>
      <x:c r="S305" s="16" t="str">
        <x:f>IF(N305="","",IF(COUNTIFS('Redemption Setup'!$N$7:$N$305,N305)&gt;1,"Duplicate movement ID",IF(COUNTIFS('Redemption Setup'!$A$7:$A$105,O305)&lt;&gt;1,"Unknown tier",IF(OR(ISBLANK(P305),ISBLANK(Q305),R305=""),"Missing date / quantity / reason",""))))</x:f>
      </x:c>
    </x:row>
  </x:sheetData>
  <x:conditionalFormatting sqref="L7:L105">
    <x:cfRule type="expression" dxfId="5" priority="1">
      <x:formula>AND(L7&lt;&gt;"",A7&lt;&gt;"")</x:formula>
    </x:cfRule>
  </x:conditionalFormatting>
  <x:conditionalFormatting sqref="S7:S305">
    <x:cfRule type="expression" dxfId="6" priority="2">
      <x:formula>AND(S7&lt;&gt;"",N7&lt;&gt;"")</x:formula>
    </x:cfRule>
  </x:conditionalFormatting>
  <x:conditionalFormatting sqref="I7:I105">
    <x:cfRule type="cellIs" dxfId="18" priority="3" operator="lessThan">
      <x:formula>0</x:formula>
    </x:cfRule>
  </x:conditionalFormatting>
  <x:dataValidations count="2">
    <x:dataValidation type="list" sqref="B7:B105">
      <x:formula1>'Campaigns &amp; Budget'!$A$7:$A$8</x:formula1>
    </x:dataValidation>
    <x:dataValidation type="list" sqref="O7:O305">
      <x:formula1>'Redemption Setup'!$A$7:$A$105</x:formula1>
    </x:dataValidation>
  </x:dataValidations>
  <x:pageMargins left="0.7" right="0.7" top="0.75" bottom="0.75" header="0.3" footer="0.3"/>
  <x:tableParts count="2">
    <x:tablePart xmlns:r="http://schemas.openxmlformats.org/officeDocument/2006/relationships" r:id="R12800b712e9c470a"/>
    <x:tablePart xmlns:r="http://schemas.openxmlformats.org/officeDocument/2006/relationships" r:id="R6e1203f1d26d4840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24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32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3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</x:row>
    <x:row r="2">
      <x:c r="A2" s="2" t="str">
        <x:v>Daily Redemptions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</x:row>
    <x:row r="4">
      <x:c r="A4" s="1" t="str">
        <x:v>Daily performance at A6. Tier quantities at O6. Enter a new-member average only when available.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</x:row>
    <x:row r="6" ht="38" customHeight="1">
      <x:c r="A6" s="9" t="str">
        <x:v>Date</x:v>
      </x:c>
      <x:c r="B6" s="9" t="str">
        <x:v>Campaign ID</x:v>
      </x:c>
      <x:c r="C6" s="9" t="str">
        <x:v>Transactions</x:v>
      </x:c>
      <x:c r="D6" s="9" t="str">
        <x:v>Sales</x:v>
      </x:c>
      <x:c r="E6" s="9" t="str">
        <x:v>Members Redeemed</x:v>
      </x:c>
      <x:c r="F6" s="9" t="str">
        <x:v>New Members</x:v>
      </x:c>
      <x:c r="G6" s="9" t="str">
        <x:v>Daily Avg New Member Sales</x:v>
      </x:c>
      <x:c r="H6" s="9" t="str">
        <x:v>Redemptions</x:v>
      </x:c>
      <x:c r="I6" s="9" t="str">
        <x:v>Avg Sales / Transaction</x:v>
      </x:c>
      <x:c r="J6" s="9" t="str">
        <x:v>Avg Sales / Member</x:v>
      </x:c>
      <x:c r="K6" s="9" t="str">
        <x:v>New Member Sales Basis</x:v>
      </x:c>
      <x:c r="L6" s="9" t="str">
        <x:v>Covered New Members</x:v>
      </x:c>
      <x:c r="M6" s="9" t="str">
        <x:v>Input Check</x:v>
      </x:c>
      <x:c r="N6" s="1"/>
      <x:c r="O6" s="9" t="str">
        <x:v>Date</x:v>
      </x:c>
      <x:c r="P6" s="9" t="str">
        <x:v>Campaign ID</x:v>
      </x:c>
      <x:c r="Q6" s="9" t="str">
        <x:v>Tier ID</x:v>
      </x:c>
      <x:c r="R6" s="9" t="str">
        <x:v>Quantity</x:v>
      </x:c>
      <x:c r="S6" s="9" t="str">
        <x:v>Stock Remaining at Day End</x:v>
      </x:c>
      <x:c r="T6" s="9" t="str">
        <x:v>Input Check</x:v>
      </x:c>
    </x:row>
    <x:row r="7" ht="24" customHeight="1">
      <x:c r="A7" s="10" t="n">
        <x:v>46317</x:v>
      </x:c>
      <x:c r="B7" s="5" t="str">
        <x:v>DEMO-001</x:v>
      </x:c>
      <x:c r="C7" s="5" t="n">
        <x:v>100</x:v>
      </x:c>
      <x:c r="D7" s="14" t="n">
        <x:v>18000</x:v>
      </x:c>
      <x:c r="E7" s="5" t="n">
        <x:v>75</x:v>
      </x:c>
      <x:c r="F7" s="5" t="n">
        <x:v>12</x:v>
      </x:c>
      <x:c r="G7" s="14" t="n">
        <x:v>210</x:v>
      </x:c>
      <x:c r="H7" s="16" t="n">
        <x:f>IF(OR(ISBLANK(A7),B7=""),"",SUMIFS('Daily Redemptions'!$R$7:$R$2205,'Daily Redemptions'!$O$7:$O$2205,A7,'Daily Redemptions'!$P$7:$P$2205,B7))</x:f>
        <x:v>61</x:v>
      </x:c>
      <x:c r="I7" s="18" t="n">
        <x:f>IF(OR(ISBLANK(A7),ISBLANK(D7),ISBLANK(C7),C7=0),"",D7/C7)</x:f>
        <x:v>180</x:v>
      </x:c>
      <x:c r="J7" s="18" t="n">
        <x:f>IF(OR(ISBLANK(A7),ISBLANK(D7),ISBLANK(E7),E7=0),"",D7/E7)</x:f>
        <x:v>240</x:v>
      </x:c>
      <x:c r="K7" s="18" t="n">
        <x:f>IF(OR(ISBLANK(A7),ISBLANK(G7),ISBLANK(F7)),"",G7*F7)</x:f>
        <x:v>2520</x:v>
      </x:c>
      <x:c r="L7" s="16" t="n">
        <x:f>IF(OR(ISBLANK(A7),ISBLANK(G7),ISBLANK(F7)),"",F7)</x:f>
        <x:v>12</x:v>
      </x:c>
      <x:c r="M7" s="16" t="str">
        <x:f>IF(AND(ISBLANK(A7),B7=""),"",IF(COUNTIFS('Campaigns &amp; Budget'!$A$7:$A$8,B7)&lt;&gt;1,"Unknown campaign",IF(COUNTIFS('Daily Redemptions'!$A$7:$A$735,A7,'Daily Redemptions'!$B$7:$B$735,B7)&gt;1,"Duplicate day / campaign",IF(OR(ISBLANK(A7),ISBLANK(C7),ISBLANK(D7),ISBLANK(E7),ISBLANK(F7)),"Missing daily input",IF(OR(C7&lt;0,D7&lt;0,E7&lt;0,F7&lt;0,F7&gt;E7),"Invalid count / sales",IF(AND(F7&gt;0,ISBLANK(G7)),"Missing new-member average",IF(AND(NOT(ISBLANK(G7)),G7&lt;0),"Negative average",IF(OR(A7&lt;IFERROR(INDEX('Campaigns &amp; Budget'!$C$7:$C$8,MATCH(B7,'Campaigns &amp; Budget'!$A$7:$A$8,0)),""),A7&gt;IFERROR(INDEX('Campaigns &amp; Budget'!$D$7:$D$8,MATCH(B7,'Campaigns &amp; Budget'!$A$7:$A$8,0)),"")),"Outside campaign dates",""))))))))</x:f>
      </x:c>
      <x:c r="N7" s="1"/>
      <x:c r="O7" s="10" t="n">
        <x:v>46317</x:v>
      </x:c>
      <x:c r="P7" s="5" t="str">
        <x:v>DEMO-001</x:v>
      </x:c>
      <x:c r="Q7" s="5" t="str">
        <x:v>R-001</x:v>
      </x:c>
      <x:c r="R7" s="5" t="n">
        <x:v>36</x:v>
      </x:c>
      <x:c r="S7" s="16" t="n">
        <x:f>IF(OR(ISBLANK(O7),Q7=""),"",IFERROR(INDEX('Redemption Setup'!$F$7:$F$105,MATCH(Q7,'Redemption Setup'!$A$7:$A$105,0)),"")+SUMIFS('Redemption Setup'!$Q$7:$Q$305,'Redemption Setup'!$O$7:$O$305,Q7,'Redemption Setup'!$P$7:$P$305,"&lt;="&amp;O7)-SUMIFS('Daily Redemptions'!$R$7:$R$2205,'Daily Redemptions'!$Q$7:$Q$2205,Q7,'Daily Redemptions'!$P$7:$P$2205,P7,'Daily Redemptions'!$O$7:$O$2205,"&lt;="&amp;O7))</x:f>
        <x:v>764</x:v>
      </x:c>
      <x:c r="T7" s="16" t="str">
        <x:f>IF(AND(ISBLANK(O7),Q7=""),"",IF(COUNTIFS('Redemption Setup'!$A$7:$A$105,Q7,'Redemption Setup'!$B$7:$B$105,P7)&lt;&gt;1,"Tier not in campaign",IF(COUNTIFS('Daily Redemptions'!$O$7:$O$2205,O7,'Daily Redemptions'!$Q$7:$Q$2205,Q7)&gt;1,"Duplicate day / tier",IF(OR(ISBLANK(O7),ISBLANK(R7)),"Missing date / quantity",IF(OR(R7&lt;0,MOD(R7,1)&lt;&gt;0),"Invalid redemption quantity",IF(COUNTIFS('Daily Redemptions'!$A$7:$A$735,O7,'Daily Redemptions'!$B$7:$B$735,P7)&lt;&gt;1,"Missing daily performance",IF(S7&lt;0,"Negative stock","")))))))</x:f>
      </x:c>
    </x:row>
    <x:row r="8" ht="24" customHeight="1">
      <x:c r="A8" s="10" t="n">
        <x:v>46318</x:v>
      </x:c>
      <x:c r="B8" s="5" t="str">
        <x:v>DEMO-001</x:v>
      </x:c>
      <x:c r="C8" s="5" t="n">
        <x:v>106</x:v>
      </x:c>
      <x:c r="D8" s="14" t="n">
        <x:v>19200</x:v>
      </x:c>
      <x:c r="E8" s="5" t="n">
        <x:v>79</x:v>
      </x:c>
      <x:c r="F8" s="5" t="n">
        <x:v>13</x:v>
      </x:c>
      <x:c r="G8" s="14" t="n">
        <x:v>215</x:v>
      </x:c>
      <x:c r="H8" s="16" t="n">
        <x:f>IF(OR(ISBLANK(A8),B8=""),"",SUMIFS('Daily Redemptions'!$R$7:$R$2205,'Daily Redemptions'!$O$7:$O$2205,A8,'Daily Redemptions'!$P$7:$P$2205,B8))</x:f>
        <x:v>65</x:v>
      </x:c>
      <x:c r="I8" s="18" t="n">
        <x:f>IF(OR(ISBLANK(A8),ISBLANK(D8),ISBLANK(C8),C8=0),"",D8/C8)</x:f>
        <x:v>181.1320754716981</x:v>
      </x:c>
      <x:c r="J8" s="18" t="n">
        <x:f>IF(OR(ISBLANK(A8),ISBLANK(D8),ISBLANK(E8),E8=0),"",D8/E8)</x:f>
        <x:v>243.0379746835443</x:v>
      </x:c>
      <x:c r="K8" s="18" t="n">
        <x:f>IF(OR(ISBLANK(A8),ISBLANK(G8),ISBLANK(F8)),"",G8*F8)</x:f>
        <x:v>2795</x:v>
      </x:c>
      <x:c r="L8" s="16" t="n">
        <x:f>IF(OR(ISBLANK(A8),ISBLANK(G8),ISBLANK(F8)),"",F8)</x:f>
        <x:v>13</x:v>
      </x:c>
      <x:c r="M8" s="16" t="str">
        <x:f>IF(AND(ISBLANK(A8),B8=""),"",IF(COUNTIFS('Campaigns &amp; Budget'!$A$7:$A$8,B8)&lt;&gt;1,"Unknown campaign",IF(COUNTIFS('Daily Redemptions'!$A$7:$A$735,A8,'Daily Redemptions'!$B$7:$B$735,B8)&gt;1,"Duplicate day / campaign",IF(OR(ISBLANK(A8),ISBLANK(C8),ISBLANK(D8),ISBLANK(E8),ISBLANK(F8)),"Missing daily input",IF(OR(C8&lt;0,D8&lt;0,E8&lt;0,F8&lt;0,F8&gt;E8),"Invalid count / sales",IF(AND(F8&gt;0,ISBLANK(G8)),"Missing new-member average",IF(AND(NOT(ISBLANK(G8)),G8&lt;0),"Negative average",IF(OR(A8&lt;IFERROR(INDEX('Campaigns &amp; Budget'!$C$7:$C$8,MATCH(B8,'Campaigns &amp; Budget'!$A$7:$A$8,0)),""),A8&gt;IFERROR(INDEX('Campaigns &amp; Budget'!$D$7:$D$8,MATCH(B8,'Campaigns &amp; Budget'!$A$7:$A$8,0)),"")),"Outside campaign dates",""))))))))</x:f>
      </x:c>
      <x:c r="N8" s="1"/>
      <x:c r="O8" s="10" t="n">
        <x:v>46317</x:v>
      </x:c>
      <x:c r="P8" s="5" t="str">
        <x:v>DEMO-001</x:v>
      </x:c>
      <x:c r="Q8" s="5" t="str">
        <x:v>R-002</x:v>
      </x:c>
      <x:c r="R8" s="5" t="n">
        <x:v>18</x:v>
      </x:c>
      <x:c r="S8" s="16" t="n">
        <x:f>IF(OR(ISBLANK(O8),Q8=""),"",IFERROR(INDEX('Redemption Setup'!$F$7:$F$105,MATCH(Q8,'Redemption Setup'!$A$7:$A$105,0)),"")+SUMIFS('Redemption Setup'!$Q$7:$Q$305,'Redemption Setup'!$O$7:$O$305,Q8,'Redemption Setup'!$P$7:$P$305,"&lt;="&amp;O8)-SUMIFS('Daily Redemptions'!$R$7:$R$2205,'Daily Redemptions'!$Q$7:$Q$2205,Q8,'Daily Redemptions'!$P$7:$P$2205,P8,'Daily Redemptions'!$O$7:$O$2205,"&lt;="&amp;O8))</x:f>
        <x:v>382</x:v>
      </x:c>
      <x:c r="T8" s="16" t="str">
        <x:f>IF(AND(ISBLANK(O8),Q8=""),"",IF(COUNTIFS('Redemption Setup'!$A$7:$A$105,Q8,'Redemption Setup'!$B$7:$B$105,P8)&lt;&gt;1,"Tier not in campaign",IF(COUNTIFS('Daily Redemptions'!$O$7:$O$2205,O8,'Daily Redemptions'!$Q$7:$Q$2205,Q8)&gt;1,"Duplicate day / tier",IF(OR(ISBLANK(O8),ISBLANK(R8)),"Missing date / quantity",IF(OR(R8&lt;0,MOD(R8,1)&lt;&gt;0),"Invalid redemption quantity",IF(COUNTIFS('Daily Redemptions'!$A$7:$A$735,O8,'Daily Redemptions'!$B$7:$B$735,P8)&lt;&gt;1,"Missing daily performance",IF(S8&lt;0,"Negative stock","")))))))</x:f>
      </x:c>
    </x:row>
    <x:row r="9" ht="24" customHeight="1">
      <x:c r="A9" s="10" t="n">
        <x:v>46319</x:v>
      </x:c>
      <x:c r="B9" s="5" t="str">
        <x:v>DEMO-001</x:v>
      </x:c>
      <x:c r="C9" s="5" t="n">
        <x:v>112</x:v>
      </x:c>
      <x:c r="D9" s="14" t="n">
        <x:v>20400</x:v>
      </x:c>
      <x:c r="E9" s="5" t="n">
        <x:v>83</x:v>
      </x:c>
      <x:c r="F9" s="5" t="n">
        <x:v>14</x:v>
      </x:c>
      <x:c r="G9" s="14" t="n">
        <x:v>220</x:v>
      </x:c>
      <x:c r="H9" s="16" t="n">
        <x:f>IF(OR(ISBLANK(A9),B9=""),"",SUMIFS('Daily Redemptions'!$R$7:$R$2205,'Daily Redemptions'!$O$7:$O$2205,A9,'Daily Redemptions'!$P$7:$P$2205,B9))</x:f>
        <x:v>69</x:v>
      </x:c>
      <x:c r="I9" s="18" t="n">
        <x:f>IF(OR(ISBLANK(A9),ISBLANK(D9),ISBLANK(C9),C9=0),"",D9/C9)</x:f>
        <x:v>182.14285714285714</x:v>
      </x:c>
      <x:c r="J9" s="18" t="n">
        <x:f>IF(OR(ISBLANK(A9),ISBLANK(D9),ISBLANK(E9),E9=0),"",D9/E9)</x:f>
        <x:v>245.78313253012047</x:v>
      </x:c>
      <x:c r="K9" s="18" t="n">
        <x:f>IF(OR(ISBLANK(A9),ISBLANK(G9),ISBLANK(F9)),"",G9*F9)</x:f>
        <x:v>3080</x:v>
      </x:c>
      <x:c r="L9" s="16" t="n">
        <x:f>IF(OR(ISBLANK(A9),ISBLANK(G9),ISBLANK(F9)),"",F9)</x:f>
        <x:v>14</x:v>
      </x:c>
      <x:c r="M9" s="16" t="str">
        <x:f>IF(AND(ISBLANK(A9),B9=""),"",IF(COUNTIFS('Campaigns &amp; Budget'!$A$7:$A$8,B9)&lt;&gt;1,"Unknown campaign",IF(COUNTIFS('Daily Redemptions'!$A$7:$A$735,A9,'Daily Redemptions'!$B$7:$B$735,B9)&gt;1,"Duplicate day / campaign",IF(OR(ISBLANK(A9),ISBLANK(C9),ISBLANK(D9),ISBLANK(E9),ISBLANK(F9)),"Missing daily input",IF(OR(C9&lt;0,D9&lt;0,E9&lt;0,F9&lt;0,F9&gt;E9),"Invalid count / sales",IF(AND(F9&gt;0,ISBLANK(G9)),"Missing new-member average",IF(AND(NOT(ISBLANK(G9)),G9&lt;0),"Negative average",IF(OR(A9&lt;IFERROR(INDEX('Campaigns &amp; Budget'!$C$7:$C$8,MATCH(B9,'Campaigns &amp; Budget'!$A$7:$A$8,0)),""),A9&gt;IFERROR(INDEX('Campaigns &amp; Budget'!$D$7:$D$8,MATCH(B9,'Campaigns &amp; Budget'!$A$7:$A$8,0)),"")),"Outside campaign dates",""))))))))</x:f>
      </x:c>
      <x:c r="N9" s="1"/>
      <x:c r="O9" s="10" t="n">
        <x:v>46317</x:v>
      </x:c>
      <x:c r="P9" s="5" t="str">
        <x:v>DEMO-001</x:v>
      </x:c>
      <x:c r="Q9" s="5" t="str">
        <x:v>R-003</x:v>
      </x:c>
      <x:c r="R9" s="5" t="n">
        <x:v>7</x:v>
      </x:c>
      <x:c r="S9" s="16" t="n">
        <x:f>IF(OR(ISBLANK(O9),Q9=""),"",IFERROR(INDEX('Redemption Setup'!$F$7:$F$105,MATCH(Q9,'Redemption Setup'!$A$7:$A$105,0)),"")+SUMIFS('Redemption Setup'!$Q$7:$Q$305,'Redemption Setup'!$O$7:$O$305,Q9,'Redemption Setup'!$P$7:$P$305,"&lt;="&amp;O9)-SUMIFS('Daily Redemptions'!$R$7:$R$2205,'Daily Redemptions'!$Q$7:$Q$2205,Q9,'Daily Redemptions'!$P$7:$P$2205,P9,'Daily Redemptions'!$O$7:$O$2205,"&lt;="&amp;O9))</x:f>
        <x:v>143</x:v>
      </x:c>
      <x:c r="T9" s="16" t="str">
        <x:f>IF(AND(ISBLANK(O9),Q9=""),"",IF(COUNTIFS('Redemption Setup'!$A$7:$A$105,Q9,'Redemption Setup'!$B$7:$B$105,P9)&lt;&gt;1,"Tier not in campaign",IF(COUNTIFS('Daily Redemptions'!$O$7:$O$2205,O9,'Daily Redemptions'!$Q$7:$Q$2205,Q9)&gt;1,"Duplicate day / tier",IF(OR(ISBLANK(O9),ISBLANK(R9)),"Missing date / quantity",IF(OR(R9&lt;0,MOD(R9,1)&lt;&gt;0),"Invalid redemption quantity",IF(COUNTIFS('Daily Redemptions'!$A$7:$A$735,O9,'Daily Redemptions'!$B$7:$B$735,P9)&lt;&gt;1,"Missing daily performance",IF(S9&lt;0,"Negative stock","")))))))</x:f>
      </x:c>
    </x:row>
    <x:row r="10" ht="24" customHeight="1">
      <x:c r="A10" s="10" t="n">
        <x:v>46320</x:v>
      </x:c>
      <x:c r="B10" s="5" t="str">
        <x:v>DEMO-001</x:v>
      </x:c>
      <x:c r="C10" s="5" t="n">
        <x:v>118</x:v>
      </x:c>
      <x:c r="D10" s="14" t="n">
        <x:v>21600</x:v>
      </x:c>
      <x:c r="E10" s="5" t="n">
        <x:v>87</x:v>
      </x:c>
      <x:c r="F10" s="5" t="n">
        <x:v>15</x:v>
      </x:c>
      <x:c r="G10" s="14" t="n">
        <x:v>225</x:v>
      </x:c>
      <x:c r="H10" s="16" t="n">
        <x:f>IF(OR(ISBLANK(A10),B10=""),"",SUMIFS('Daily Redemptions'!$R$7:$R$2205,'Daily Redemptions'!$O$7:$O$2205,A10,'Daily Redemptions'!$P$7:$P$2205,B10))</x:f>
        <x:v>70</x:v>
      </x:c>
      <x:c r="I10" s="18" t="n">
        <x:f>IF(OR(ISBLANK(A10),ISBLANK(D10),ISBLANK(C10),C10=0),"",D10/C10)</x:f>
        <x:v>183.05084745762713</x:v>
      </x:c>
      <x:c r="J10" s="18" t="n">
        <x:f>IF(OR(ISBLANK(A10),ISBLANK(D10),ISBLANK(E10),E10=0),"",D10/E10)</x:f>
        <x:v>248.27586206896552</x:v>
      </x:c>
      <x:c r="K10" s="18" t="n">
        <x:f>IF(OR(ISBLANK(A10),ISBLANK(G10),ISBLANK(F10)),"",G10*F10)</x:f>
        <x:v>3375</x:v>
      </x:c>
      <x:c r="L10" s="16" t="n">
        <x:f>IF(OR(ISBLANK(A10),ISBLANK(G10),ISBLANK(F10)),"",F10)</x:f>
        <x:v>15</x:v>
      </x:c>
      <x:c r="M10" s="16" t="str">
        <x:f>IF(AND(ISBLANK(A10),B10=""),"",IF(COUNTIFS('Campaigns &amp; Budget'!$A$7:$A$8,B10)&lt;&gt;1,"Unknown campaign",IF(COUNTIFS('Daily Redemptions'!$A$7:$A$735,A10,'Daily Redemptions'!$B$7:$B$735,B10)&gt;1,"Duplicate day / campaign",IF(OR(ISBLANK(A10),ISBLANK(C10),ISBLANK(D10),ISBLANK(E10),ISBLANK(F10)),"Missing daily input",IF(OR(C10&lt;0,D10&lt;0,E10&lt;0,F10&lt;0,F10&gt;E10),"Invalid count / sales",IF(AND(F10&gt;0,ISBLANK(G10)),"Missing new-member average",IF(AND(NOT(ISBLANK(G10)),G10&lt;0),"Negative average",IF(OR(A10&lt;IFERROR(INDEX('Campaigns &amp; Budget'!$C$7:$C$8,MATCH(B10,'Campaigns &amp; Budget'!$A$7:$A$8,0)),""),A10&gt;IFERROR(INDEX('Campaigns &amp; Budget'!$D$7:$D$8,MATCH(B10,'Campaigns &amp; Budget'!$A$7:$A$8,0)),"")),"Outside campaign dates",""))))))))</x:f>
      </x:c>
      <x:c r="N10" s="1"/>
      <x:c r="O10" s="10" t="n">
        <x:v>46318</x:v>
      </x:c>
      <x:c r="P10" s="5" t="str">
        <x:v>DEMO-001</x:v>
      </x:c>
      <x:c r="Q10" s="5" t="str">
        <x:v>R-001</x:v>
      </x:c>
      <x:c r="R10" s="5" t="n">
        <x:v>38</x:v>
      </x:c>
      <x:c r="S10" s="16" t="n">
        <x:f>IF(OR(ISBLANK(O10),Q10=""),"",IFERROR(INDEX('Redemption Setup'!$F$7:$F$105,MATCH(Q10,'Redemption Setup'!$A$7:$A$105,0)),"")+SUMIFS('Redemption Setup'!$Q$7:$Q$305,'Redemption Setup'!$O$7:$O$305,Q10,'Redemption Setup'!$P$7:$P$305,"&lt;="&amp;O10)-SUMIFS('Daily Redemptions'!$R$7:$R$2205,'Daily Redemptions'!$Q$7:$Q$2205,Q10,'Daily Redemptions'!$P$7:$P$2205,P10,'Daily Redemptions'!$O$7:$O$2205,"&lt;="&amp;O10))</x:f>
        <x:v>726</x:v>
      </x:c>
      <x:c r="T10" s="16" t="str">
        <x:f>IF(AND(ISBLANK(O10),Q10=""),"",IF(COUNTIFS('Redemption Setup'!$A$7:$A$105,Q10,'Redemption Setup'!$B$7:$B$105,P10)&lt;&gt;1,"Tier not in campaign",IF(COUNTIFS('Daily Redemptions'!$O$7:$O$2205,O10,'Daily Redemptions'!$Q$7:$Q$2205,Q10)&gt;1,"Duplicate day / tier",IF(OR(ISBLANK(O10),ISBLANK(R10)),"Missing date / quantity",IF(OR(R10&lt;0,MOD(R10,1)&lt;&gt;0),"Invalid redemption quantity",IF(COUNTIFS('Daily Redemptions'!$A$7:$A$735,O10,'Daily Redemptions'!$B$7:$B$735,P10)&lt;&gt;1,"Missing daily performance",IF(S10&lt;0,"Negative stock","")))))))</x:f>
      </x:c>
    </x:row>
    <x:row r="11" ht="24" customHeight="1">
      <x:c r="A11" s="10" t="n">
        <x:v>46321</x:v>
      </x:c>
      <x:c r="B11" s="5" t="str">
        <x:v>DEMO-001</x:v>
      </x:c>
      <x:c r="C11" s="5" t="n">
        <x:v>124</x:v>
      </x:c>
      <x:c r="D11" s="14" t="n">
        <x:v>22800</x:v>
      </x:c>
      <x:c r="E11" s="5" t="n">
        <x:v>91</x:v>
      </x:c>
      <x:c r="F11" s="5" t="n">
        <x:v>16</x:v>
      </x:c>
      <x:c r="G11" s="14" t="n">
        <x:v>230</x:v>
      </x:c>
      <x:c r="H11" s="16" t="n">
        <x:f>IF(OR(ISBLANK(A11),B11=""),"",SUMIFS('Daily Redemptions'!$R$7:$R$2205,'Daily Redemptions'!$O$7:$O$2205,A11,'Daily Redemptions'!$P$7:$P$2205,B11))</x:f>
        <x:v>74</x:v>
      </x:c>
      <x:c r="I11" s="18" t="n">
        <x:f>IF(OR(ISBLANK(A11),ISBLANK(D11),ISBLANK(C11),C11=0),"",D11/C11)</x:f>
        <x:v>183.8709677419355</x:v>
      </x:c>
      <x:c r="J11" s="18" t="n">
        <x:f>IF(OR(ISBLANK(A11),ISBLANK(D11),ISBLANK(E11),E11=0),"",D11/E11)</x:f>
        <x:v>250.54945054945054</x:v>
      </x:c>
      <x:c r="K11" s="18" t="n">
        <x:f>IF(OR(ISBLANK(A11),ISBLANK(G11),ISBLANK(F11)),"",G11*F11)</x:f>
        <x:v>3680</x:v>
      </x:c>
      <x:c r="L11" s="16" t="n">
        <x:f>IF(OR(ISBLANK(A11),ISBLANK(G11),ISBLANK(F11)),"",F11)</x:f>
        <x:v>16</x:v>
      </x:c>
      <x:c r="M11" s="16" t="str">
        <x:f>IF(AND(ISBLANK(A11),B11=""),"",IF(COUNTIFS('Campaigns &amp; Budget'!$A$7:$A$8,B11)&lt;&gt;1,"Unknown campaign",IF(COUNTIFS('Daily Redemptions'!$A$7:$A$735,A11,'Daily Redemptions'!$B$7:$B$735,B11)&gt;1,"Duplicate day / campaign",IF(OR(ISBLANK(A11),ISBLANK(C11),ISBLANK(D11),ISBLANK(E11),ISBLANK(F11)),"Missing daily input",IF(OR(C11&lt;0,D11&lt;0,E11&lt;0,F11&lt;0,F11&gt;E11),"Invalid count / sales",IF(AND(F11&gt;0,ISBLANK(G11)),"Missing new-member average",IF(AND(NOT(ISBLANK(G11)),G11&lt;0),"Negative average",IF(OR(A11&lt;IFERROR(INDEX('Campaigns &amp; Budget'!$C$7:$C$8,MATCH(B11,'Campaigns &amp; Budget'!$A$7:$A$8,0)),""),A11&gt;IFERROR(INDEX('Campaigns &amp; Budget'!$D$7:$D$8,MATCH(B11,'Campaigns &amp; Budget'!$A$7:$A$8,0)),"")),"Outside campaign dates",""))))))))</x:f>
      </x:c>
      <x:c r="N11" s="1"/>
      <x:c r="O11" s="10" t="n">
        <x:v>46318</x:v>
      </x:c>
      <x:c r="P11" s="5" t="str">
        <x:v>DEMO-001</x:v>
      </x:c>
      <x:c r="Q11" s="5" t="str">
        <x:v>R-002</x:v>
      </x:c>
      <x:c r="R11" s="5" t="n">
        <x:v>19</x:v>
      </x:c>
      <x:c r="S11" s="16" t="n">
        <x:f>IF(OR(ISBLANK(O11),Q11=""),"",IFERROR(INDEX('Redemption Setup'!$F$7:$F$105,MATCH(Q11,'Redemption Setup'!$A$7:$A$105,0)),"")+SUMIFS('Redemption Setup'!$Q$7:$Q$305,'Redemption Setup'!$O$7:$O$305,Q11,'Redemption Setup'!$P$7:$P$305,"&lt;="&amp;O11)-SUMIFS('Daily Redemptions'!$R$7:$R$2205,'Daily Redemptions'!$Q$7:$Q$2205,Q11,'Daily Redemptions'!$P$7:$P$2205,P11,'Daily Redemptions'!$O$7:$O$2205,"&lt;="&amp;O11))</x:f>
        <x:v>363</x:v>
      </x:c>
      <x:c r="T11" s="16" t="str">
        <x:f>IF(AND(ISBLANK(O11),Q11=""),"",IF(COUNTIFS('Redemption Setup'!$A$7:$A$105,Q11,'Redemption Setup'!$B$7:$B$105,P11)&lt;&gt;1,"Tier not in campaign",IF(COUNTIFS('Daily Redemptions'!$O$7:$O$2205,O11,'Daily Redemptions'!$Q$7:$Q$2205,Q11)&gt;1,"Duplicate day / tier",IF(OR(ISBLANK(O11),ISBLANK(R11)),"Missing date / quantity",IF(OR(R11&lt;0,MOD(R11,1)&lt;&gt;0),"Invalid redemption quantity",IF(COUNTIFS('Daily Redemptions'!$A$7:$A$735,O11,'Daily Redemptions'!$B$7:$B$735,P11)&lt;&gt;1,"Missing daily performance",IF(S11&lt;0,"Negative stock","")))))))</x:f>
      </x:c>
    </x:row>
    <x:row r="12" ht="24" customHeight="1">
      <x:c r="A12" s="10" t="n">
        <x:v>46322</x:v>
      </x:c>
      <x:c r="B12" s="5" t="str">
        <x:v>DEMO-001</x:v>
      </x:c>
      <x:c r="C12" s="5" t="n">
        <x:v>130</x:v>
      </x:c>
      <x:c r="D12" s="14" t="n">
        <x:v>24000</x:v>
      </x:c>
      <x:c r="E12" s="5" t="n">
        <x:v>95</x:v>
      </x:c>
      <x:c r="F12" s="5" t="n">
        <x:v>17</x:v>
      </x:c>
      <x:c r="G12" s="14" t="n">
        <x:v>235</x:v>
      </x:c>
      <x:c r="H12" s="16" t="n">
        <x:f>IF(OR(ISBLANK(A12),B12=""),"",SUMIFS('Daily Redemptions'!$R$7:$R$2205,'Daily Redemptions'!$O$7:$O$2205,A12,'Daily Redemptions'!$P$7:$P$2205,B12))</x:f>
        <x:v>78</x:v>
      </x:c>
      <x:c r="I12" s="18" t="n">
        <x:f>IF(OR(ISBLANK(A12),ISBLANK(D12),ISBLANK(C12),C12=0),"",D12/C12)</x:f>
        <x:v>184.6153846153846</x:v>
      </x:c>
      <x:c r="J12" s="18" t="n">
        <x:f>IF(OR(ISBLANK(A12),ISBLANK(D12),ISBLANK(E12),E12=0),"",D12/E12)</x:f>
        <x:v>252.6315789473684</x:v>
      </x:c>
      <x:c r="K12" s="18" t="n">
        <x:f>IF(OR(ISBLANK(A12),ISBLANK(G12),ISBLANK(F12)),"",G12*F12)</x:f>
        <x:v>3995</x:v>
      </x:c>
      <x:c r="L12" s="16" t="n">
        <x:f>IF(OR(ISBLANK(A12),ISBLANK(G12),ISBLANK(F12)),"",F12)</x:f>
        <x:v>17</x:v>
      </x:c>
      <x:c r="M12" s="16" t="str">
        <x:f>IF(AND(ISBLANK(A12),B12=""),"",IF(COUNTIFS('Campaigns &amp; Budget'!$A$7:$A$8,B12)&lt;&gt;1,"Unknown campaign",IF(COUNTIFS('Daily Redemptions'!$A$7:$A$735,A12,'Daily Redemptions'!$B$7:$B$735,B12)&gt;1,"Duplicate day / campaign",IF(OR(ISBLANK(A12),ISBLANK(C12),ISBLANK(D12),ISBLANK(E12),ISBLANK(F12)),"Missing daily input",IF(OR(C12&lt;0,D12&lt;0,E12&lt;0,F12&lt;0,F12&gt;E12),"Invalid count / sales",IF(AND(F12&gt;0,ISBLANK(G12)),"Missing new-member average",IF(AND(NOT(ISBLANK(G12)),G12&lt;0),"Negative average",IF(OR(A12&lt;IFERROR(INDEX('Campaigns &amp; Budget'!$C$7:$C$8,MATCH(B12,'Campaigns &amp; Budget'!$A$7:$A$8,0)),""),A12&gt;IFERROR(INDEX('Campaigns &amp; Budget'!$D$7:$D$8,MATCH(B12,'Campaigns &amp; Budget'!$A$7:$A$8,0)),"")),"Outside campaign dates",""))))))))</x:f>
      </x:c>
      <x:c r="N12" s="1"/>
      <x:c r="O12" s="10" t="n">
        <x:v>46318</x:v>
      </x:c>
      <x:c r="P12" s="5" t="str">
        <x:v>DEMO-001</x:v>
      </x:c>
      <x:c r="Q12" s="5" t="str">
        <x:v>R-003</x:v>
      </x:c>
      <x:c r="R12" s="5" t="n">
        <x:v>8</x:v>
      </x:c>
      <x:c r="S12" s="16" t="n">
        <x:f>IF(OR(ISBLANK(O12),Q12=""),"",IFERROR(INDEX('Redemption Setup'!$F$7:$F$105,MATCH(Q12,'Redemption Setup'!$A$7:$A$105,0)),"")+SUMIFS('Redemption Setup'!$Q$7:$Q$305,'Redemption Setup'!$O$7:$O$305,Q12,'Redemption Setup'!$P$7:$P$305,"&lt;="&amp;O12)-SUMIFS('Daily Redemptions'!$R$7:$R$2205,'Daily Redemptions'!$Q$7:$Q$2205,Q12,'Daily Redemptions'!$P$7:$P$2205,P12,'Daily Redemptions'!$O$7:$O$2205,"&lt;="&amp;O12))</x:f>
        <x:v>135</x:v>
      </x:c>
      <x:c r="T12" s="16" t="str">
        <x:f>IF(AND(ISBLANK(O12),Q12=""),"",IF(COUNTIFS('Redemption Setup'!$A$7:$A$105,Q12,'Redemption Setup'!$B$7:$B$105,P12)&lt;&gt;1,"Tier not in campaign",IF(COUNTIFS('Daily Redemptions'!$O$7:$O$2205,O12,'Daily Redemptions'!$Q$7:$Q$2205,Q12)&gt;1,"Duplicate day / tier",IF(OR(ISBLANK(O12),ISBLANK(R12)),"Missing date / quantity",IF(OR(R12&lt;0,MOD(R12,1)&lt;&gt;0),"Invalid redemption quantity",IF(COUNTIFS('Daily Redemptions'!$A$7:$A$735,O12,'Daily Redemptions'!$B$7:$B$735,P12)&lt;&gt;1,"Missing daily performance",IF(S12&lt;0,"Negative stock","")))))))</x:f>
      </x:c>
    </x:row>
    <x:row r="13" ht="24" customHeight="1">
      <x:c r="A13" s="10" t="n">
        <x:v>46323</x:v>
      </x:c>
      <x:c r="B13" s="5" t="str">
        <x:v>DEMO-001</x:v>
      </x:c>
      <x:c r="C13" s="5" t="n">
        <x:v>136</x:v>
      </x:c>
      <x:c r="D13" s="14" t="n">
        <x:v>25200</x:v>
      </x:c>
      <x:c r="E13" s="5" t="n">
        <x:v>99</x:v>
      </x:c>
      <x:c r="F13" s="5" t="n">
        <x:v>18</x:v>
      </x:c>
      <x:c r="G13" s="14" t="n">
        <x:v>240</x:v>
      </x:c>
      <x:c r="H13" s="16" t="n">
        <x:f>IF(OR(ISBLANK(A13),B13=""),"",SUMIFS('Daily Redemptions'!$R$7:$R$2205,'Daily Redemptions'!$O$7:$O$2205,A13,'Daily Redemptions'!$P$7:$P$2205,B13))</x:f>
        <x:v>79</x:v>
      </x:c>
      <x:c r="I13" s="18" t="n">
        <x:f>IF(OR(ISBLANK(A13),ISBLANK(D13),ISBLANK(C13),C13=0),"",D13/C13)</x:f>
        <x:v>185.2941176470588</x:v>
      </x:c>
      <x:c r="J13" s="18" t="n">
        <x:f>IF(OR(ISBLANK(A13),ISBLANK(D13),ISBLANK(E13),E13=0),"",D13/E13)</x:f>
        <x:v>254.54545454545453</x:v>
      </x:c>
      <x:c r="K13" s="18" t="n">
        <x:f>IF(OR(ISBLANK(A13),ISBLANK(G13),ISBLANK(F13)),"",G13*F13)</x:f>
        <x:v>4320</x:v>
      </x:c>
      <x:c r="L13" s="16" t="n">
        <x:f>IF(OR(ISBLANK(A13),ISBLANK(G13),ISBLANK(F13)),"",F13)</x:f>
        <x:v>18</x:v>
      </x:c>
      <x:c r="M13" s="16" t="str">
        <x:f>IF(AND(ISBLANK(A13),B13=""),"",IF(COUNTIFS('Campaigns &amp; Budget'!$A$7:$A$8,B13)&lt;&gt;1,"Unknown campaign",IF(COUNTIFS('Daily Redemptions'!$A$7:$A$735,A13,'Daily Redemptions'!$B$7:$B$735,B13)&gt;1,"Duplicate day / campaign",IF(OR(ISBLANK(A13),ISBLANK(C13),ISBLANK(D13),ISBLANK(E13),ISBLANK(F13)),"Missing daily input",IF(OR(C13&lt;0,D13&lt;0,E13&lt;0,F13&lt;0,F13&gt;E13),"Invalid count / sales",IF(AND(F13&gt;0,ISBLANK(G13)),"Missing new-member average",IF(AND(NOT(ISBLANK(G13)),G13&lt;0),"Negative average",IF(OR(A13&lt;IFERROR(INDEX('Campaigns &amp; Budget'!$C$7:$C$8,MATCH(B13,'Campaigns &amp; Budget'!$A$7:$A$8,0)),""),A13&gt;IFERROR(INDEX('Campaigns &amp; Budget'!$D$7:$D$8,MATCH(B13,'Campaigns &amp; Budget'!$A$7:$A$8,0)),"")),"Outside campaign dates",""))))))))</x:f>
      </x:c>
      <x:c r="N13" s="1"/>
      <x:c r="O13" s="10" t="n">
        <x:v>46319</x:v>
      </x:c>
      <x:c r="P13" s="5" t="str">
        <x:v>DEMO-001</x:v>
      </x:c>
      <x:c r="Q13" s="5" t="str">
        <x:v>R-001</x:v>
      </x:c>
      <x:c r="R13" s="5" t="n">
        <x:v>40</x:v>
      </x:c>
      <x:c r="S13" s="16" t="n">
        <x:f>IF(OR(ISBLANK(O13),Q13=""),"",IFERROR(INDEX('Redemption Setup'!$F$7:$F$105,MATCH(Q13,'Redemption Setup'!$A$7:$A$105,0)),"")+SUMIFS('Redemption Setup'!$Q$7:$Q$305,'Redemption Setup'!$O$7:$O$305,Q13,'Redemption Setup'!$P$7:$P$305,"&lt;="&amp;O13)-SUMIFS('Daily Redemptions'!$R$7:$R$2205,'Daily Redemptions'!$Q$7:$Q$2205,Q13,'Daily Redemptions'!$P$7:$P$2205,P13,'Daily Redemptions'!$O$7:$O$2205,"&lt;="&amp;O13))</x:f>
        <x:v>686</x:v>
      </x:c>
      <x:c r="T13" s="16" t="str">
        <x:f>IF(AND(ISBLANK(O13),Q13=""),"",IF(COUNTIFS('Redemption Setup'!$A$7:$A$105,Q13,'Redemption Setup'!$B$7:$B$105,P13)&lt;&gt;1,"Tier not in campaign",IF(COUNTIFS('Daily Redemptions'!$O$7:$O$2205,O13,'Daily Redemptions'!$Q$7:$Q$2205,Q13)&gt;1,"Duplicate day / tier",IF(OR(ISBLANK(O13),ISBLANK(R13)),"Missing date / quantity",IF(OR(R13&lt;0,MOD(R13,1)&lt;&gt;0),"Invalid redemption quantity",IF(COUNTIFS('Daily Redemptions'!$A$7:$A$735,O13,'Daily Redemptions'!$B$7:$B$735,P13)&lt;&gt;1,"Missing daily performance",IF(S13&lt;0,"Negative stock","")))))))</x:f>
      </x:c>
    </x:row>
    <x:row r="14" ht="24" customHeight="1">
      <x:c r="A14" s="10" t="n">
        <x:v>46324</x:v>
      </x:c>
      <x:c r="B14" s="5" t="str">
        <x:v>DEMO-001</x:v>
      </x:c>
      <x:c r="C14" s="5" t="n">
        <x:v>142</x:v>
      </x:c>
      <x:c r="D14" s="14" t="n">
        <x:v>26400</x:v>
      </x:c>
      <x:c r="E14" s="5" t="n">
        <x:v>103</x:v>
      </x:c>
      <x:c r="F14" s="5" t="n">
        <x:v>19</x:v>
      </x:c>
      <x:c r="G14" s="14" t="n">
        <x:v>245</x:v>
      </x:c>
      <x:c r="H14" s="16" t="n">
        <x:f>IF(OR(ISBLANK(A14),B14=""),"",SUMIFS('Daily Redemptions'!$R$7:$R$2205,'Daily Redemptions'!$O$7:$O$2205,A14,'Daily Redemptions'!$P$7:$P$2205,B14))</x:f>
        <x:v>83</x:v>
      </x:c>
      <x:c r="I14" s="18" t="n">
        <x:f>IF(OR(ISBLANK(A14),ISBLANK(D14),ISBLANK(C14),C14=0),"",D14/C14)</x:f>
        <x:v>185.91549295774647</x:v>
      </x:c>
      <x:c r="J14" s="18" t="n">
        <x:f>IF(OR(ISBLANK(A14),ISBLANK(D14),ISBLANK(E14),E14=0),"",D14/E14)</x:f>
        <x:v>256.31067961165047</x:v>
      </x:c>
      <x:c r="K14" s="18" t="n">
        <x:f>IF(OR(ISBLANK(A14),ISBLANK(G14),ISBLANK(F14)),"",G14*F14)</x:f>
        <x:v>4655</x:v>
      </x:c>
      <x:c r="L14" s="16" t="n">
        <x:f>IF(OR(ISBLANK(A14),ISBLANK(G14),ISBLANK(F14)),"",F14)</x:f>
        <x:v>19</x:v>
      </x:c>
      <x:c r="M14" s="16" t="str">
        <x:f>IF(AND(ISBLANK(A14),B14=""),"",IF(COUNTIFS('Campaigns &amp; Budget'!$A$7:$A$8,B14)&lt;&gt;1,"Unknown campaign",IF(COUNTIFS('Daily Redemptions'!$A$7:$A$735,A14,'Daily Redemptions'!$B$7:$B$735,B14)&gt;1,"Duplicate day / campaign",IF(OR(ISBLANK(A14),ISBLANK(C14),ISBLANK(D14),ISBLANK(E14),ISBLANK(F14)),"Missing daily input",IF(OR(C14&lt;0,D14&lt;0,E14&lt;0,F14&lt;0,F14&gt;E14),"Invalid count / sales",IF(AND(F14&gt;0,ISBLANK(G14)),"Missing new-member average",IF(AND(NOT(ISBLANK(G14)),G14&lt;0),"Negative average",IF(OR(A14&lt;IFERROR(INDEX('Campaigns &amp; Budget'!$C$7:$C$8,MATCH(B14,'Campaigns &amp; Budget'!$A$7:$A$8,0)),""),A14&gt;IFERROR(INDEX('Campaigns &amp; Budget'!$D$7:$D$8,MATCH(B14,'Campaigns &amp; Budget'!$A$7:$A$8,0)),"")),"Outside campaign dates",""))))))))</x:f>
      </x:c>
      <x:c r="N14" s="1"/>
      <x:c r="O14" s="10" t="n">
        <x:v>46319</x:v>
      </x:c>
      <x:c r="P14" s="5" t="str">
        <x:v>DEMO-001</x:v>
      </x:c>
      <x:c r="Q14" s="5" t="str">
        <x:v>R-002</x:v>
      </x:c>
      <x:c r="R14" s="5" t="n">
        <x:v>20</x:v>
      </x:c>
      <x:c r="S14" s="16" t="n">
        <x:f>IF(OR(ISBLANK(O14),Q14=""),"",IFERROR(INDEX('Redemption Setup'!$F$7:$F$105,MATCH(Q14,'Redemption Setup'!$A$7:$A$105,0)),"")+SUMIFS('Redemption Setup'!$Q$7:$Q$305,'Redemption Setup'!$O$7:$O$305,Q14,'Redemption Setup'!$P$7:$P$305,"&lt;="&amp;O14)-SUMIFS('Daily Redemptions'!$R$7:$R$2205,'Daily Redemptions'!$Q$7:$Q$2205,Q14,'Daily Redemptions'!$P$7:$P$2205,P14,'Daily Redemptions'!$O$7:$O$2205,"&lt;="&amp;O14))</x:f>
        <x:v>343</x:v>
      </x:c>
      <x:c r="T14" s="16" t="str">
        <x:f>IF(AND(ISBLANK(O14),Q14=""),"",IF(COUNTIFS('Redemption Setup'!$A$7:$A$105,Q14,'Redemption Setup'!$B$7:$B$105,P14)&lt;&gt;1,"Tier not in campaign",IF(COUNTIFS('Daily Redemptions'!$O$7:$O$2205,O14,'Daily Redemptions'!$Q$7:$Q$2205,Q14)&gt;1,"Duplicate day / tier",IF(OR(ISBLANK(O14),ISBLANK(R14)),"Missing date / quantity",IF(OR(R14&lt;0,MOD(R14,1)&lt;&gt;0),"Invalid redemption quantity",IF(COUNTIFS('Daily Redemptions'!$A$7:$A$735,O14,'Daily Redemptions'!$B$7:$B$735,P14)&lt;&gt;1,"Missing daily performance",IF(S14&lt;0,"Negative stock","")))))))</x:f>
      </x:c>
    </x:row>
    <x:row r="15" ht="24" customHeight="1">
      <x:c r="A15" s="10" t="n">
        <x:v>46325</x:v>
      </x:c>
      <x:c r="B15" s="5" t="str">
        <x:v>DEMO-001</x:v>
      </x:c>
      <x:c r="C15" s="5" t="n">
        <x:v>148</x:v>
      </x:c>
      <x:c r="D15" s="14" t="n">
        <x:v>27600</x:v>
      </x:c>
      <x:c r="E15" s="5" t="n">
        <x:v>107</x:v>
      </x:c>
      <x:c r="F15" s="5" t="n">
        <x:v>20</x:v>
      </x:c>
      <x:c r="G15" s="14" t="n">
        <x:v>250</x:v>
      </x:c>
      <x:c r="H15" s="16" t="n">
        <x:f>IF(OR(ISBLANK(A15),B15=""),"",SUMIFS('Daily Redemptions'!$R$7:$R$2205,'Daily Redemptions'!$O$7:$O$2205,A15,'Daily Redemptions'!$P$7:$P$2205,B15))</x:f>
        <x:v>87</x:v>
      </x:c>
      <x:c r="I15" s="18" t="n">
        <x:f>IF(OR(ISBLANK(A15),ISBLANK(D15),ISBLANK(C15),C15=0),"",D15/C15)</x:f>
        <x:v>186.48648648648648</x:v>
      </x:c>
      <x:c r="J15" s="18" t="n">
        <x:f>IF(OR(ISBLANK(A15),ISBLANK(D15),ISBLANK(E15),E15=0),"",D15/E15)</x:f>
        <x:v>257.94392523364485</x:v>
      </x:c>
      <x:c r="K15" s="18" t="n">
        <x:f>IF(OR(ISBLANK(A15),ISBLANK(G15),ISBLANK(F15)),"",G15*F15)</x:f>
        <x:v>5000</x:v>
      </x:c>
      <x:c r="L15" s="16" t="n">
        <x:f>IF(OR(ISBLANK(A15),ISBLANK(G15),ISBLANK(F15)),"",F15)</x:f>
        <x:v>20</x:v>
      </x:c>
      <x:c r="M15" s="16" t="str">
        <x:f>IF(AND(ISBLANK(A15),B15=""),"",IF(COUNTIFS('Campaigns &amp; Budget'!$A$7:$A$8,B15)&lt;&gt;1,"Unknown campaign",IF(COUNTIFS('Daily Redemptions'!$A$7:$A$735,A15,'Daily Redemptions'!$B$7:$B$735,B15)&gt;1,"Duplicate day / campaign",IF(OR(ISBLANK(A15),ISBLANK(C15),ISBLANK(D15),ISBLANK(E15),ISBLANK(F15)),"Missing daily input",IF(OR(C15&lt;0,D15&lt;0,E15&lt;0,F15&lt;0,F15&gt;E15),"Invalid count / sales",IF(AND(F15&gt;0,ISBLANK(G15)),"Missing new-member average",IF(AND(NOT(ISBLANK(G15)),G15&lt;0),"Negative average",IF(OR(A15&lt;IFERROR(INDEX('Campaigns &amp; Budget'!$C$7:$C$8,MATCH(B15,'Campaigns &amp; Budget'!$A$7:$A$8,0)),""),A15&gt;IFERROR(INDEX('Campaigns &amp; Budget'!$D$7:$D$8,MATCH(B15,'Campaigns &amp; Budget'!$A$7:$A$8,0)),"")),"Outside campaign dates",""))))))))</x:f>
      </x:c>
      <x:c r="N15" s="1"/>
      <x:c r="O15" s="10" t="n">
        <x:v>46319</x:v>
      </x:c>
      <x:c r="P15" s="5" t="str">
        <x:v>DEMO-001</x:v>
      </x:c>
      <x:c r="Q15" s="5" t="str">
        <x:v>R-003</x:v>
      </x:c>
      <x:c r="R15" s="5" t="n">
        <x:v>9</x:v>
      </x:c>
      <x:c r="S15" s="16" t="n">
        <x:f>IF(OR(ISBLANK(O15),Q15=""),"",IFERROR(INDEX('Redemption Setup'!$F$7:$F$105,MATCH(Q15,'Redemption Setup'!$A$7:$A$105,0)),"")+SUMIFS('Redemption Setup'!$Q$7:$Q$305,'Redemption Setup'!$O$7:$O$305,Q15,'Redemption Setup'!$P$7:$P$305,"&lt;="&amp;O15)-SUMIFS('Daily Redemptions'!$R$7:$R$2205,'Daily Redemptions'!$Q$7:$Q$2205,Q15,'Daily Redemptions'!$P$7:$P$2205,P15,'Daily Redemptions'!$O$7:$O$2205,"&lt;="&amp;O15))</x:f>
        <x:v>126</x:v>
      </x:c>
      <x:c r="T15" s="16" t="str">
        <x:f>IF(AND(ISBLANK(O15),Q15=""),"",IF(COUNTIFS('Redemption Setup'!$A$7:$A$105,Q15,'Redemption Setup'!$B$7:$B$105,P15)&lt;&gt;1,"Tier not in campaign",IF(COUNTIFS('Daily Redemptions'!$O$7:$O$2205,O15,'Daily Redemptions'!$Q$7:$Q$2205,Q15)&gt;1,"Duplicate day / tier",IF(OR(ISBLANK(O15),ISBLANK(R15)),"Missing date / quantity",IF(OR(R15&lt;0,MOD(R15,1)&lt;&gt;0),"Invalid redemption quantity",IF(COUNTIFS('Daily Redemptions'!$A$7:$A$735,O15,'Daily Redemptions'!$B$7:$B$735,P15)&lt;&gt;1,"Missing daily performance",IF(S15&lt;0,"Negative stock","")))))))</x:f>
      </x:c>
    </x:row>
    <x:row r="16" ht="24" customHeight="1">
      <x:c r="A16" s="10" t="n">
        <x:v>46326</x:v>
      </x:c>
      <x:c r="B16" s="5" t="str">
        <x:v>DEMO-001</x:v>
      </x:c>
      <x:c r="C16" s="5" t="n">
        <x:v>154</x:v>
      </x:c>
      <x:c r="D16" s="14" t="n">
        <x:v>28800</x:v>
      </x:c>
      <x:c r="E16" s="5" t="n">
        <x:v>111</x:v>
      </x:c>
      <x:c r="F16" s="5" t="n">
        <x:v>21</x:v>
      </x:c>
      <x:c r="G16" s="14" t="n">
        <x:v>255</x:v>
      </x:c>
      <x:c r="H16" s="16" t="n">
        <x:f>IF(OR(ISBLANK(A16),B16=""),"",SUMIFS('Daily Redemptions'!$R$7:$R$2205,'Daily Redemptions'!$O$7:$O$2205,A16,'Daily Redemptions'!$P$7:$P$2205,B16))</x:f>
        <x:v>88</x:v>
      </x:c>
      <x:c r="I16" s="18" t="n">
        <x:f>IF(OR(ISBLANK(A16),ISBLANK(D16),ISBLANK(C16),C16=0),"",D16/C16)</x:f>
        <x:v>187.01298701298703</x:v>
      </x:c>
      <x:c r="J16" s="18" t="n">
        <x:f>IF(OR(ISBLANK(A16),ISBLANK(D16),ISBLANK(E16),E16=0),"",D16/E16)</x:f>
        <x:v>259.4594594594595</x:v>
      </x:c>
      <x:c r="K16" s="18" t="n">
        <x:f>IF(OR(ISBLANK(A16),ISBLANK(G16),ISBLANK(F16)),"",G16*F16)</x:f>
        <x:v>5355</x:v>
      </x:c>
      <x:c r="L16" s="16" t="n">
        <x:f>IF(OR(ISBLANK(A16),ISBLANK(G16),ISBLANK(F16)),"",F16)</x:f>
        <x:v>21</x:v>
      </x:c>
      <x:c r="M16" s="16" t="str">
        <x:f>IF(AND(ISBLANK(A16),B16=""),"",IF(COUNTIFS('Campaigns &amp; Budget'!$A$7:$A$8,B16)&lt;&gt;1,"Unknown campaign",IF(COUNTIFS('Daily Redemptions'!$A$7:$A$735,A16,'Daily Redemptions'!$B$7:$B$735,B16)&gt;1,"Duplicate day / campaign",IF(OR(ISBLANK(A16),ISBLANK(C16),ISBLANK(D16),ISBLANK(E16),ISBLANK(F16)),"Missing daily input",IF(OR(C16&lt;0,D16&lt;0,E16&lt;0,F16&lt;0,F16&gt;E16),"Invalid count / sales",IF(AND(F16&gt;0,ISBLANK(G16)),"Missing new-member average",IF(AND(NOT(ISBLANK(G16)),G16&lt;0),"Negative average",IF(OR(A16&lt;IFERROR(INDEX('Campaigns &amp; Budget'!$C$7:$C$8,MATCH(B16,'Campaigns &amp; Budget'!$A$7:$A$8,0)),""),A16&gt;IFERROR(INDEX('Campaigns &amp; Budget'!$D$7:$D$8,MATCH(B16,'Campaigns &amp; Budget'!$A$7:$A$8,0)),"")),"Outside campaign dates",""))))))))</x:f>
      </x:c>
      <x:c r="N16" s="1"/>
      <x:c r="O16" s="10" t="n">
        <x:v>46320</x:v>
      </x:c>
      <x:c r="P16" s="5" t="str">
        <x:v>DEMO-001</x:v>
      </x:c>
      <x:c r="Q16" s="5" t="str">
        <x:v>R-001</x:v>
      </x:c>
      <x:c r="R16" s="5" t="n">
        <x:v>42</x:v>
      </x:c>
      <x:c r="S16" s="16" t="n">
        <x:f>IF(OR(ISBLANK(O16),Q16=""),"",IFERROR(INDEX('Redemption Setup'!$F$7:$F$105,MATCH(Q16,'Redemption Setup'!$A$7:$A$105,0)),"")+SUMIFS('Redemption Setup'!$Q$7:$Q$305,'Redemption Setup'!$O$7:$O$305,Q16,'Redemption Setup'!$P$7:$P$305,"&lt;="&amp;O16)-SUMIFS('Daily Redemptions'!$R$7:$R$2205,'Daily Redemptions'!$Q$7:$Q$2205,Q16,'Daily Redemptions'!$P$7:$P$2205,P16,'Daily Redemptions'!$O$7:$O$2205,"&lt;="&amp;O16))</x:f>
        <x:v>644</x:v>
      </x:c>
      <x:c r="T16" s="16" t="str">
        <x:f>IF(AND(ISBLANK(O16),Q16=""),"",IF(COUNTIFS('Redemption Setup'!$A$7:$A$105,Q16,'Redemption Setup'!$B$7:$B$105,P16)&lt;&gt;1,"Tier not in campaign",IF(COUNTIFS('Daily Redemptions'!$O$7:$O$2205,O16,'Daily Redemptions'!$Q$7:$Q$2205,Q16)&gt;1,"Duplicate day / tier",IF(OR(ISBLANK(O16),ISBLANK(R16)),"Missing date / quantity",IF(OR(R16&lt;0,MOD(R16,1)&lt;&gt;0),"Invalid redemption quantity",IF(COUNTIFS('Daily Redemptions'!$A$7:$A$735,O16,'Daily Redemptions'!$B$7:$B$735,P16)&lt;&gt;1,"Missing daily performance",IF(S16&lt;0,"Negative stock","")))))))</x:f>
      </x:c>
    </x:row>
    <x:row r="17" ht="24" customHeight="1">
      <x:c r="A17" s="10"/>
      <x:c r="B17" s="5"/>
      <x:c r="C17" s="5"/>
      <x:c r="D17" s="14"/>
      <x:c r="E17" s="5"/>
      <x:c r="F17" s="5"/>
      <x:c r="G17" s="14"/>
      <x:c r="H17" s="16" t="str">
        <x:f>IF(OR(ISBLANK(A17),B17=""),"",SUMIFS('Daily Redemptions'!$R$7:$R$2205,'Daily Redemptions'!$O$7:$O$2205,A17,'Daily Redemptions'!$P$7:$P$2205,B17))</x:f>
      </x:c>
      <x:c r="I17" s="18" t="str">
        <x:f>IF(OR(ISBLANK(A17),ISBLANK(D17),ISBLANK(C17),C17=0),"",D17/C17)</x:f>
      </x:c>
      <x:c r="J17" s="18" t="str">
        <x:f>IF(OR(ISBLANK(A17),ISBLANK(D17),ISBLANK(E17),E17=0),"",D17/E17)</x:f>
      </x:c>
      <x:c r="K17" s="18" t="str">
        <x:f>IF(OR(ISBLANK(A17),ISBLANK(G17),ISBLANK(F17)),"",G17*F17)</x:f>
      </x:c>
      <x:c r="L17" s="16" t="str">
        <x:f>IF(OR(ISBLANK(A17),ISBLANK(G17),ISBLANK(F17)),"",F17)</x:f>
      </x:c>
      <x:c r="M17" s="16" t="str">
        <x:f>IF(AND(ISBLANK(A17),B17=""),"",IF(COUNTIFS('Campaigns &amp; Budget'!$A$7:$A$8,B17)&lt;&gt;1,"Unknown campaign",IF(COUNTIFS('Daily Redemptions'!$A$7:$A$735,A17,'Daily Redemptions'!$B$7:$B$735,B17)&gt;1,"Duplicate day / campaign",IF(OR(ISBLANK(A17),ISBLANK(C17),ISBLANK(D17),ISBLANK(E17),ISBLANK(F17)),"Missing daily input",IF(OR(C17&lt;0,D17&lt;0,E17&lt;0,F17&lt;0,F17&gt;E17),"Invalid count / sales",IF(AND(F17&gt;0,ISBLANK(G17)),"Missing new-member average",IF(AND(NOT(ISBLANK(G17)),G17&lt;0),"Negative average",IF(OR(A17&lt;IFERROR(INDEX('Campaigns &amp; Budget'!$C$7:$C$8,MATCH(B17,'Campaigns &amp; Budget'!$A$7:$A$8,0)),""),A17&gt;IFERROR(INDEX('Campaigns &amp; Budget'!$D$7:$D$8,MATCH(B17,'Campaigns &amp; Budget'!$A$7:$A$8,0)),"")),"Outside campaign dates",""))))))))</x:f>
      </x:c>
      <x:c r="N17" s="1"/>
      <x:c r="O17" s="10" t="n">
        <x:v>46320</x:v>
      </x:c>
      <x:c r="P17" s="5" t="str">
        <x:v>DEMO-001</x:v>
      </x:c>
      <x:c r="Q17" s="5" t="str">
        <x:v>R-002</x:v>
      </x:c>
      <x:c r="R17" s="5" t="n">
        <x:v>21</x:v>
      </x:c>
      <x:c r="S17" s="16" t="n">
        <x:f>IF(OR(ISBLANK(O17),Q17=""),"",IFERROR(INDEX('Redemption Setup'!$F$7:$F$105,MATCH(Q17,'Redemption Setup'!$A$7:$A$105,0)),"")+SUMIFS('Redemption Setup'!$Q$7:$Q$305,'Redemption Setup'!$O$7:$O$305,Q17,'Redemption Setup'!$P$7:$P$305,"&lt;="&amp;O17)-SUMIFS('Daily Redemptions'!$R$7:$R$2205,'Daily Redemptions'!$Q$7:$Q$2205,Q17,'Daily Redemptions'!$P$7:$P$2205,P17,'Daily Redemptions'!$O$7:$O$2205,"&lt;="&amp;O17))</x:f>
        <x:v>322</x:v>
      </x:c>
      <x:c r="T17" s="16" t="str">
        <x:f>IF(AND(ISBLANK(O17),Q17=""),"",IF(COUNTIFS('Redemption Setup'!$A$7:$A$105,Q17,'Redemption Setup'!$B$7:$B$105,P17)&lt;&gt;1,"Tier not in campaign",IF(COUNTIFS('Daily Redemptions'!$O$7:$O$2205,O17,'Daily Redemptions'!$Q$7:$Q$2205,Q17)&gt;1,"Duplicate day / tier",IF(OR(ISBLANK(O17),ISBLANK(R17)),"Missing date / quantity",IF(OR(R17&lt;0,MOD(R17,1)&lt;&gt;0),"Invalid redemption quantity",IF(COUNTIFS('Daily Redemptions'!$A$7:$A$735,O17,'Daily Redemptions'!$B$7:$B$735,P17)&lt;&gt;1,"Missing daily performance",IF(S17&lt;0,"Negative stock","")))))))</x:f>
      </x:c>
    </x:row>
    <x:row r="18" ht="24" customHeight="1">
      <x:c r="A18" s="10"/>
      <x:c r="B18" s="5"/>
      <x:c r="C18" s="5"/>
      <x:c r="D18" s="14"/>
      <x:c r="E18" s="5"/>
      <x:c r="F18" s="5"/>
      <x:c r="G18" s="14"/>
      <x:c r="H18" s="16" t="str">
        <x:f>IF(OR(ISBLANK(A18),B18=""),"",SUMIFS('Daily Redemptions'!$R$7:$R$2205,'Daily Redemptions'!$O$7:$O$2205,A18,'Daily Redemptions'!$P$7:$P$2205,B18))</x:f>
      </x:c>
      <x:c r="I18" s="18" t="str">
        <x:f>IF(OR(ISBLANK(A18),ISBLANK(D18),ISBLANK(C18),C18=0),"",D18/C18)</x:f>
      </x:c>
      <x:c r="J18" s="18" t="str">
        <x:f>IF(OR(ISBLANK(A18),ISBLANK(D18),ISBLANK(E18),E18=0),"",D18/E18)</x:f>
      </x:c>
      <x:c r="K18" s="18" t="str">
        <x:f>IF(OR(ISBLANK(A18),ISBLANK(G18),ISBLANK(F18)),"",G18*F18)</x:f>
      </x:c>
      <x:c r="L18" s="16" t="str">
        <x:f>IF(OR(ISBLANK(A18),ISBLANK(G18),ISBLANK(F18)),"",F18)</x:f>
      </x:c>
      <x:c r="M18" s="16" t="str">
        <x:f>IF(AND(ISBLANK(A18),B18=""),"",IF(COUNTIFS('Campaigns &amp; Budget'!$A$7:$A$8,B18)&lt;&gt;1,"Unknown campaign",IF(COUNTIFS('Daily Redemptions'!$A$7:$A$735,A18,'Daily Redemptions'!$B$7:$B$735,B18)&gt;1,"Duplicate day / campaign",IF(OR(ISBLANK(A18),ISBLANK(C18),ISBLANK(D18),ISBLANK(E18),ISBLANK(F18)),"Missing daily input",IF(OR(C18&lt;0,D18&lt;0,E18&lt;0,F18&lt;0,F18&gt;E18),"Invalid count / sales",IF(AND(F18&gt;0,ISBLANK(G18)),"Missing new-member average",IF(AND(NOT(ISBLANK(G18)),G18&lt;0),"Negative average",IF(OR(A18&lt;IFERROR(INDEX('Campaigns &amp; Budget'!$C$7:$C$8,MATCH(B18,'Campaigns &amp; Budget'!$A$7:$A$8,0)),""),A18&gt;IFERROR(INDEX('Campaigns &amp; Budget'!$D$7:$D$8,MATCH(B18,'Campaigns &amp; Budget'!$A$7:$A$8,0)),"")),"Outside campaign dates",""))))))))</x:f>
      </x:c>
      <x:c r="N18" s="1"/>
      <x:c r="O18" s="10" t="n">
        <x:v>46320</x:v>
      </x:c>
      <x:c r="P18" s="5" t="str">
        <x:v>DEMO-001</x:v>
      </x:c>
      <x:c r="Q18" s="5" t="str">
        <x:v>R-003</x:v>
      </x:c>
      <x:c r="R18" s="5" t="n">
        <x:v>7</x:v>
      </x:c>
      <x:c r="S18" s="16" t="n">
        <x:f>IF(OR(ISBLANK(O18),Q18=""),"",IFERROR(INDEX('Redemption Setup'!$F$7:$F$105,MATCH(Q18,'Redemption Setup'!$A$7:$A$105,0)),"")+SUMIFS('Redemption Setup'!$Q$7:$Q$305,'Redemption Setup'!$O$7:$O$305,Q18,'Redemption Setup'!$P$7:$P$305,"&lt;="&amp;O18)-SUMIFS('Daily Redemptions'!$R$7:$R$2205,'Daily Redemptions'!$Q$7:$Q$2205,Q18,'Daily Redemptions'!$P$7:$P$2205,P18,'Daily Redemptions'!$O$7:$O$2205,"&lt;="&amp;O18))</x:f>
        <x:v>119</x:v>
      </x:c>
      <x:c r="T18" s="16" t="str">
        <x:f>IF(AND(ISBLANK(O18),Q18=""),"",IF(COUNTIFS('Redemption Setup'!$A$7:$A$105,Q18,'Redemption Setup'!$B$7:$B$105,P18)&lt;&gt;1,"Tier not in campaign",IF(COUNTIFS('Daily Redemptions'!$O$7:$O$2205,O18,'Daily Redemptions'!$Q$7:$Q$2205,Q18)&gt;1,"Duplicate day / tier",IF(OR(ISBLANK(O18),ISBLANK(R18)),"Missing date / quantity",IF(OR(R18&lt;0,MOD(R18,1)&lt;&gt;0),"Invalid redemption quantity",IF(COUNTIFS('Daily Redemptions'!$A$7:$A$735,O18,'Daily Redemptions'!$B$7:$B$735,P18)&lt;&gt;1,"Missing daily performance",IF(S18&lt;0,"Negative stock","")))))))</x:f>
      </x:c>
    </x:row>
    <x:row r="19" ht="24" customHeight="1">
      <x:c r="A19" s="10"/>
      <x:c r="B19" s="5"/>
      <x:c r="C19" s="5"/>
      <x:c r="D19" s="14"/>
      <x:c r="E19" s="5"/>
      <x:c r="F19" s="5"/>
      <x:c r="G19" s="14"/>
      <x:c r="H19" s="16" t="str">
        <x:f>IF(OR(ISBLANK(A19),B19=""),"",SUMIFS('Daily Redemptions'!$R$7:$R$2205,'Daily Redemptions'!$O$7:$O$2205,A19,'Daily Redemptions'!$P$7:$P$2205,B19))</x:f>
      </x:c>
      <x:c r="I19" s="18" t="str">
        <x:f>IF(OR(ISBLANK(A19),ISBLANK(D19),ISBLANK(C19),C19=0),"",D19/C19)</x:f>
      </x:c>
      <x:c r="J19" s="18" t="str">
        <x:f>IF(OR(ISBLANK(A19),ISBLANK(D19),ISBLANK(E19),E19=0),"",D19/E19)</x:f>
      </x:c>
      <x:c r="K19" s="18" t="str">
        <x:f>IF(OR(ISBLANK(A19),ISBLANK(G19),ISBLANK(F19)),"",G19*F19)</x:f>
      </x:c>
      <x:c r="L19" s="16" t="str">
        <x:f>IF(OR(ISBLANK(A19),ISBLANK(G19),ISBLANK(F19)),"",F19)</x:f>
      </x:c>
      <x:c r="M19" s="16" t="str">
        <x:f>IF(AND(ISBLANK(A19),B19=""),"",IF(COUNTIFS('Campaigns &amp; Budget'!$A$7:$A$8,B19)&lt;&gt;1,"Unknown campaign",IF(COUNTIFS('Daily Redemptions'!$A$7:$A$735,A19,'Daily Redemptions'!$B$7:$B$735,B19)&gt;1,"Duplicate day / campaign",IF(OR(ISBLANK(A19),ISBLANK(C19),ISBLANK(D19),ISBLANK(E19),ISBLANK(F19)),"Missing daily input",IF(OR(C19&lt;0,D19&lt;0,E19&lt;0,F19&lt;0,F19&gt;E19),"Invalid count / sales",IF(AND(F19&gt;0,ISBLANK(G19)),"Missing new-member average",IF(AND(NOT(ISBLANK(G19)),G19&lt;0),"Negative average",IF(OR(A19&lt;IFERROR(INDEX('Campaigns &amp; Budget'!$C$7:$C$8,MATCH(B19,'Campaigns &amp; Budget'!$A$7:$A$8,0)),""),A19&gt;IFERROR(INDEX('Campaigns &amp; Budget'!$D$7:$D$8,MATCH(B19,'Campaigns &amp; Budget'!$A$7:$A$8,0)),"")),"Outside campaign dates",""))))))))</x:f>
      </x:c>
      <x:c r="N19" s="1"/>
      <x:c r="O19" s="10" t="n">
        <x:v>46321</x:v>
      </x:c>
      <x:c r="P19" s="5" t="str">
        <x:v>DEMO-001</x:v>
      </x:c>
      <x:c r="Q19" s="5" t="str">
        <x:v>R-001</x:v>
      </x:c>
      <x:c r="R19" s="5" t="n">
        <x:v>44</x:v>
      </x:c>
      <x:c r="S19" s="16" t="n">
        <x:f>IF(OR(ISBLANK(O19),Q19=""),"",IFERROR(INDEX('Redemption Setup'!$F$7:$F$105,MATCH(Q19,'Redemption Setup'!$A$7:$A$105,0)),"")+SUMIFS('Redemption Setup'!$Q$7:$Q$305,'Redemption Setup'!$O$7:$O$305,Q19,'Redemption Setup'!$P$7:$P$305,"&lt;="&amp;O19)-SUMIFS('Daily Redemptions'!$R$7:$R$2205,'Daily Redemptions'!$Q$7:$Q$2205,Q19,'Daily Redemptions'!$P$7:$P$2205,P19,'Daily Redemptions'!$O$7:$O$2205,"&lt;="&amp;O19))</x:f>
        <x:v>600</x:v>
      </x:c>
      <x:c r="T19" s="16" t="str">
        <x:f>IF(AND(ISBLANK(O19),Q19=""),"",IF(COUNTIFS('Redemption Setup'!$A$7:$A$105,Q19,'Redemption Setup'!$B$7:$B$105,P19)&lt;&gt;1,"Tier not in campaign",IF(COUNTIFS('Daily Redemptions'!$O$7:$O$2205,O19,'Daily Redemptions'!$Q$7:$Q$2205,Q19)&gt;1,"Duplicate day / tier",IF(OR(ISBLANK(O19),ISBLANK(R19)),"Missing date / quantity",IF(OR(R19&lt;0,MOD(R19,1)&lt;&gt;0),"Invalid redemption quantity",IF(COUNTIFS('Daily Redemptions'!$A$7:$A$735,O19,'Daily Redemptions'!$B$7:$B$735,P19)&lt;&gt;1,"Missing daily performance",IF(S19&lt;0,"Negative stock","")))))))</x:f>
      </x:c>
    </x:row>
    <x:row r="20" ht="24" customHeight="1">
      <x:c r="A20" s="10"/>
      <x:c r="B20" s="5"/>
      <x:c r="C20" s="5"/>
      <x:c r="D20" s="14"/>
      <x:c r="E20" s="5"/>
      <x:c r="F20" s="5"/>
      <x:c r="G20" s="14"/>
      <x:c r="H20" s="16" t="str">
        <x:f>IF(OR(ISBLANK(A20),B20=""),"",SUMIFS('Daily Redemptions'!$R$7:$R$2205,'Daily Redemptions'!$O$7:$O$2205,A20,'Daily Redemptions'!$P$7:$P$2205,B20))</x:f>
      </x:c>
      <x:c r="I20" s="18" t="str">
        <x:f>IF(OR(ISBLANK(A20),ISBLANK(D20),ISBLANK(C20),C20=0),"",D20/C20)</x:f>
      </x:c>
      <x:c r="J20" s="18" t="str">
        <x:f>IF(OR(ISBLANK(A20),ISBLANK(D20),ISBLANK(E20),E20=0),"",D20/E20)</x:f>
      </x:c>
      <x:c r="K20" s="18" t="str">
        <x:f>IF(OR(ISBLANK(A20),ISBLANK(G20),ISBLANK(F20)),"",G20*F20)</x:f>
      </x:c>
      <x:c r="L20" s="16" t="str">
        <x:f>IF(OR(ISBLANK(A20),ISBLANK(G20),ISBLANK(F20)),"",F20)</x:f>
      </x:c>
      <x:c r="M20" s="16" t="str">
        <x:f>IF(AND(ISBLANK(A20),B20=""),"",IF(COUNTIFS('Campaigns &amp; Budget'!$A$7:$A$8,B20)&lt;&gt;1,"Unknown campaign",IF(COUNTIFS('Daily Redemptions'!$A$7:$A$735,A20,'Daily Redemptions'!$B$7:$B$735,B20)&gt;1,"Duplicate day / campaign",IF(OR(ISBLANK(A20),ISBLANK(C20),ISBLANK(D20),ISBLANK(E20),ISBLANK(F20)),"Missing daily input",IF(OR(C20&lt;0,D20&lt;0,E20&lt;0,F20&lt;0,F20&gt;E20),"Invalid count / sales",IF(AND(F20&gt;0,ISBLANK(G20)),"Missing new-member average",IF(AND(NOT(ISBLANK(G20)),G20&lt;0),"Negative average",IF(OR(A20&lt;IFERROR(INDEX('Campaigns &amp; Budget'!$C$7:$C$8,MATCH(B20,'Campaigns &amp; Budget'!$A$7:$A$8,0)),""),A20&gt;IFERROR(INDEX('Campaigns &amp; Budget'!$D$7:$D$8,MATCH(B20,'Campaigns &amp; Budget'!$A$7:$A$8,0)),"")),"Outside campaign dates",""))))))))</x:f>
      </x:c>
      <x:c r="N20" s="1"/>
      <x:c r="O20" s="10" t="n">
        <x:v>46321</x:v>
      </x:c>
      <x:c r="P20" s="5" t="str">
        <x:v>DEMO-001</x:v>
      </x:c>
      <x:c r="Q20" s="5" t="str">
        <x:v>R-002</x:v>
      </x:c>
      <x:c r="R20" s="5" t="n">
        <x:v>22</x:v>
      </x:c>
      <x:c r="S20" s="16" t="n">
        <x:f>IF(OR(ISBLANK(O20),Q20=""),"",IFERROR(INDEX('Redemption Setup'!$F$7:$F$105,MATCH(Q20,'Redemption Setup'!$A$7:$A$105,0)),"")+SUMIFS('Redemption Setup'!$Q$7:$Q$305,'Redemption Setup'!$O$7:$O$305,Q20,'Redemption Setup'!$P$7:$P$305,"&lt;="&amp;O20)-SUMIFS('Daily Redemptions'!$R$7:$R$2205,'Daily Redemptions'!$Q$7:$Q$2205,Q20,'Daily Redemptions'!$P$7:$P$2205,P20,'Daily Redemptions'!$O$7:$O$2205,"&lt;="&amp;O20))</x:f>
        <x:v>300</x:v>
      </x:c>
      <x:c r="T20" s="16" t="str">
        <x:f>IF(AND(ISBLANK(O20),Q20=""),"",IF(COUNTIFS('Redemption Setup'!$A$7:$A$105,Q20,'Redemption Setup'!$B$7:$B$105,P20)&lt;&gt;1,"Tier not in campaign",IF(COUNTIFS('Daily Redemptions'!$O$7:$O$2205,O20,'Daily Redemptions'!$Q$7:$Q$2205,Q20)&gt;1,"Duplicate day / tier",IF(OR(ISBLANK(O20),ISBLANK(R20)),"Missing date / quantity",IF(OR(R20&lt;0,MOD(R20,1)&lt;&gt;0),"Invalid redemption quantity",IF(COUNTIFS('Daily Redemptions'!$A$7:$A$735,O20,'Daily Redemptions'!$B$7:$B$735,P20)&lt;&gt;1,"Missing daily performance",IF(S20&lt;0,"Negative stock","")))))))</x:f>
      </x:c>
    </x:row>
    <x:row r="21" ht="24" customHeight="1">
      <x:c r="A21" s="10"/>
      <x:c r="B21" s="5"/>
      <x:c r="C21" s="5"/>
      <x:c r="D21" s="14"/>
      <x:c r="E21" s="5"/>
      <x:c r="F21" s="5"/>
      <x:c r="G21" s="14"/>
      <x:c r="H21" s="16" t="str">
        <x:f>IF(OR(ISBLANK(A21),B21=""),"",SUMIFS('Daily Redemptions'!$R$7:$R$2205,'Daily Redemptions'!$O$7:$O$2205,A21,'Daily Redemptions'!$P$7:$P$2205,B21))</x:f>
      </x:c>
      <x:c r="I21" s="18" t="str">
        <x:f>IF(OR(ISBLANK(A21),ISBLANK(D21),ISBLANK(C21),C21=0),"",D21/C21)</x:f>
      </x:c>
      <x:c r="J21" s="18" t="str">
        <x:f>IF(OR(ISBLANK(A21),ISBLANK(D21),ISBLANK(E21),E21=0),"",D21/E21)</x:f>
      </x:c>
      <x:c r="K21" s="18" t="str">
        <x:f>IF(OR(ISBLANK(A21),ISBLANK(G21),ISBLANK(F21)),"",G21*F21)</x:f>
      </x:c>
      <x:c r="L21" s="16" t="str">
        <x:f>IF(OR(ISBLANK(A21),ISBLANK(G21),ISBLANK(F21)),"",F21)</x:f>
      </x:c>
      <x:c r="M21" s="16" t="str">
        <x:f>IF(AND(ISBLANK(A21),B21=""),"",IF(COUNTIFS('Campaigns &amp; Budget'!$A$7:$A$8,B21)&lt;&gt;1,"Unknown campaign",IF(COUNTIFS('Daily Redemptions'!$A$7:$A$735,A21,'Daily Redemptions'!$B$7:$B$735,B21)&gt;1,"Duplicate day / campaign",IF(OR(ISBLANK(A21),ISBLANK(C21),ISBLANK(D21),ISBLANK(E21),ISBLANK(F21)),"Missing daily input",IF(OR(C21&lt;0,D21&lt;0,E21&lt;0,F21&lt;0,F21&gt;E21),"Invalid count / sales",IF(AND(F21&gt;0,ISBLANK(G21)),"Missing new-member average",IF(AND(NOT(ISBLANK(G21)),G21&lt;0),"Negative average",IF(OR(A21&lt;IFERROR(INDEX('Campaigns &amp; Budget'!$C$7:$C$8,MATCH(B21,'Campaigns &amp; Budget'!$A$7:$A$8,0)),""),A21&gt;IFERROR(INDEX('Campaigns &amp; Budget'!$D$7:$D$8,MATCH(B21,'Campaigns &amp; Budget'!$A$7:$A$8,0)),"")),"Outside campaign dates",""))))))))</x:f>
      </x:c>
      <x:c r="N21" s="1"/>
      <x:c r="O21" s="10" t="n">
        <x:v>46321</x:v>
      </x:c>
      <x:c r="P21" s="5" t="str">
        <x:v>DEMO-001</x:v>
      </x:c>
      <x:c r="Q21" s="5" t="str">
        <x:v>R-003</x:v>
      </x:c>
      <x:c r="R21" s="5" t="n">
        <x:v>8</x:v>
      </x:c>
      <x:c r="S21" s="16" t="n">
        <x:f>IF(OR(ISBLANK(O21),Q21=""),"",IFERROR(INDEX('Redemption Setup'!$F$7:$F$105,MATCH(Q21,'Redemption Setup'!$A$7:$A$105,0)),"")+SUMIFS('Redemption Setup'!$Q$7:$Q$305,'Redemption Setup'!$O$7:$O$305,Q21,'Redemption Setup'!$P$7:$P$305,"&lt;="&amp;O21)-SUMIFS('Daily Redemptions'!$R$7:$R$2205,'Daily Redemptions'!$Q$7:$Q$2205,Q21,'Daily Redemptions'!$P$7:$P$2205,P21,'Daily Redemptions'!$O$7:$O$2205,"&lt;="&amp;O21))</x:f>
        <x:v>111</x:v>
      </x:c>
      <x:c r="T21" s="16" t="str">
        <x:f>IF(AND(ISBLANK(O21),Q21=""),"",IF(COUNTIFS('Redemption Setup'!$A$7:$A$105,Q21,'Redemption Setup'!$B$7:$B$105,P21)&lt;&gt;1,"Tier not in campaign",IF(COUNTIFS('Daily Redemptions'!$O$7:$O$2205,O21,'Daily Redemptions'!$Q$7:$Q$2205,Q21)&gt;1,"Duplicate day / tier",IF(OR(ISBLANK(O21),ISBLANK(R21)),"Missing date / quantity",IF(OR(R21&lt;0,MOD(R21,1)&lt;&gt;0),"Invalid redemption quantity",IF(COUNTIFS('Daily Redemptions'!$A$7:$A$735,O21,'Daily Redemptions'!$B$7:$B$735,P21)&lt;&gt;1,"Missing daily performance",IF(S21&lt;0,"Negative stock","")))))))</x:f>
      </x:c>
    </x:row>
    <x:row r="22" ht="24" customHeight="1">
      <x:c r="A22" s="10"/>
      <x:c r="B22" s="5"/>
      <x:c r="C22" s="5"/>
      <x:c r="D22" s="14"/>
      <x:c r="E22" s="5"/>
      <x:c r="F22" s="5"/>
      <x:c r="G22" s="14"/>
      <x:c r="H22" s="16" t="str">
        <x:f>IF(OR(ISBLANK(A22),B22=""),"",SUMIFS('Daily Redemptions'!$R$7:$R$2205,'Daily Redemptions'!$O$7:$O$2205,A22,'Daily Redemptions'!$P$7:$P$2205,B22))</x:f>
      </x:c>
      <x:c r="I22" s="18" t="str">
        <x:f>IF(OR(ISBLANK(A22),ISBLANK(D22),ISBLANK(C22),C22=0),"",D22/C22)</x:f>
      </x:c>
      <x:c r="J22" s="18" t="str">
        <x:f>IF(OR(ISBLANK(A22),ISBLANK(D22),ISBLANK(E22),E22=0),"",D22/E22)</x:f>
      </x:c>
      <x:c r="K22" s="18" t="str">
        <x:f>IF(OR(ISBLANK(A22),ISBLANK(G22),ISBLANK(F22)),"",G22*F22)</x:f>
      </x:c>
      <x:c r="L22" s="16" t="str">
        <x:f>IF(OR(ISBLANK(A22),ISBLANK(G22),ISBLANK(F22)),"",F22)</x:f>
      </x:c>
      <x:c r="M22" s="16" t="str">
        <x:f>IF(AND(ISBLANK(A22),B22=""),"",IF(COUNTIFS('Campaigns &amp; Budget'!$A$7:$A$8,B22)&lt;&gt;1,"Unknown campaign",IF(COUNTIFS('Daily Redemptions'!$A$7:$A$735,A22,'Daily Redemptions'!$B$7:$B$735,B22)&gt;1,"Duplicate day / campaign",IF(OR(ISBLANK(A22),ISBLANK(C22),ISBLANK(D22),ISBLANK(E22),ISBLANK(F22)),"Missing daily input",IF(OR(C22&lt;0,D22&lt;0,E22&lt;0,F22&lt;0,F22&gt;E22),"Invalid count / sales",IF(AND(F22&gt;0,ISBLANK(G22)),"Missing new-member average",IF(AND(NOT(ISBLANK(G22)),G22&lt;0),"Negative average",IF(OR(A22&lt;IFERROR(INDEX('Campaigns &amp; Budget'!$C$7:$C$8,MATCH(B22,'Campaigns &amp; Budget'!$A$7:$A$8,0)),""),A22&gt;IFERROR(INDEX('Campaigns &amp; Budget'!$D$7:$D$8,MATCH(B22,'Campaigns &amp; Budget'!$A$7:$A$8,0)),"")),"Outside campaign dates",""))))))))</x:f>
      </x:c>
      <x:c r="N22" s="1"/>
      <x:c r="O22" s="10" t="n">
        <x:v>46322</x:v>
      </x:c>
      <x:c r="P22" s="5" t="str">
        <x:v>DEMO-001</x:v>
      </x:c>
      <x:c r="Q22" s="5" t="str">
        <x:v>R-001</x:v>
      </x:c>
      <x:c r="R22" s="5" t="n">
        <x:v>46</x:v>
      </x:c>
      <x:c r="S22" s="16" t="n">
        <x:f>IF(OR(ISBLANK(O22),Q22=""),"",IFERROR(INDEX('Redemption Setup'!$F$7:$F$105,MATCH(Q22,'Redemption Setup'!$A$7:$A$105,0)),"")+SUMIFS('Redemption Setup'!$Q$7:$Q$305,'Redemption Setup'!$O$7:$O$305,Q22,'Redemption Setup'!$P$7:$P$305,"&lt;="&amp;O22)-SUMIFS('Daily Redemptions'!$R$7:$R$2205,'Daily Redemptions'!$Q$7:$Q$2205,Q22,'Daily Redemptions'!$P$7:$P$2205,P22,'Daily Redemptions'!$O$7:$O$2205,"&lt;="&amp;O22))</x:f>
        <x:v>554</x:v>
      </x:c>
      <x:c r="T22" s="16" t="str">
        <x:f>IF(AND(ISBLANK(O22),Q22=""),"",IF(COUNTIFS('Redemption Setup'!$A$7:$A$105,Q22,'Redemption Setup'!$B$7:$B$105,P22)&lt;&gt;1,"Tier not in campaign",IF(COUNTIFS('Daily Redemptions'!$O$7:$O$2205,O22,'Daily Redemptions'!$Q$7:$Q$2205,Q22)&gt;1,"Duplicate day / tier",IF(OR(ISBLANK(O22),ISBLANK(R22)),"Missing date / quantity",IF(OR(R22&lt;0,MOD(R22,1)&lt;&gt;0),"Invalid redemption quantity",IF(COUNTIFS('Daily Redemptions'!$A$7:$A$735,O22,'Daily Redemptions'!$B$7:$B$735,P22)&lt;&gt;1,"Missing daily performance",IF(S22&lt;0,"Negative stock","")))))))</x:f>
      </x:c>
    </x:row>
    <x:row r="23" ht="24" customHeight="1">
      <x:c r="A23" s="10"/>
      <x:c r="B23" s="5"/>
      <x:c r="C23" s="5"/>
      <x:c r="D23" s="14"/>
      <x:c r="E23" s="5"/>
      <x:c r="F23" s="5"/>
      <x:c r="G23" s="14"/>
      <x:c r="H23" s="16" t="str">
        <x:f>IF(OR(ISBLANK(A23),B23=""),"",SUMIFS('Daily Redemptions'!$R$7:$R$2205,'Daily Redemptions'!$O$7:$O$2205,A23,'Daily Redemptions'!$P$7:$P$2205,B23))</x:f>
      </x:c>
      <x:c r="I23" s="18" t="str">
        <x:f>IF(OR(ISBLANK(A23),ISBLANK(D23),ISBLANK(C23),C23=0),"",D23/C23)</x:f>
      </x:c>
      <x:c r="J23" s="18" t="str">
        <x:f>IF(OR(ISBLANK(A23),ISBLANK(D23),ISBLANK(E23),E23=0),"",D23/E23)</x:f>
      </x:c>
      <x:c r="K23" s="18" t="str">
        <x:f>IF(OR(ISBLANK(A23),ISBLANK(G23),ISBLANK(F23)),"",G23*F23)</x:f>
      </x:c>
      <x:c r="L23" s="16" t="str">
        <x:f>IF(OR(ISBLANK(A23),ISBLANK(G23),ISBLANK(F23)),"",F23)</x:f>
      </x:c>
      <x:c r="M23" s="16" t="str">
        <x:f>IF(AND(ISBLANK(A23),B23=""),"",IF(COUNTIFS('Campaigns &amp; Budget'!$A$7:$A$8,B23)&lt;&gt;1,"Unknown campaign",IF(COUNTIFS('Daily Redemptions'!$A$7:$A$735,A23,'Daily Redemptions'!$B$7:$B$735,B23)&gt;1,"Duplicate day / campaign",IF(OR(ISBLANK(A23),ISBLANK(C23),ISBLANK(D23),ISBLANK(E23),ISBLANK(F23)),"Missing daily input",IF(OR(C23&lt;0,D23&lt;0,E23&lt;0,F23&lt;0,F23&gt;E23),"Invalid count / sales",IF(AND(F23&gt;0,ISBLANK(G23)),"Missing new-member average",IF(AND(NOT(ISBLANK(G23)),G23&lt;0),"Negative average",IF(OR(A23&lt;IFERROR(INDEX('Campaigns &amp; Budget'!$C$7:$C$8,MATCH(B23,'Campaigns &amp; Budget'!$A$7:$A$8,0)),""),A23&gt;IFERROR(INDEX('Campaigns &amp; Budget'!$D$7:$D$8,MATCH(B23,'Campaigns &amp; Budget'!$A$7:$A$8,0)),"")),"Outside campaign dates",""))))))))</x:f>
      </x:c>
      <x:c r="N23" s="1"/>
      <x:c r="O23" s="10" t="n">
        <x:v>46322</x:v>
      </x:c>
      <x:c r="P23" s="5" t="str">
        <x:v>DEMO-001</x:v>
      </x:c>
      <x:c r="Q23" s="5" t="str">
        <x:v>R-002</x:v>
      </x:c>
      <x:c r="R23" s="5" t="n">
        <x:v>23</x:v>
      </x:c>
      <x:c r="S23" s="16" t="n">
        <x:f>IF(OR(ISBLANK(O23),Q23=""),"",IFERROR(INDEX('Redemption Setup'!$F$7:$F$105,MATCH(Q23,'Redemption Setup'!$A$7:$A$105,0)),"")+SUMIFS('Redemption Setup'!$Q$7:$Q$305,'Redemption Setup'!$O$7:$O$305,Q23,'Redemption Setup'!$P$7:$P$305,"&lt;="&amp;O23)-SUMIFS('Daily Redemptions'!$R$7:$R$2205,'Daily Redemptions'!$Q$7:$Q$2205,Q23,'Daily Redemptions'!$P$7:$P$2205,P23,'Daily Redemptions'!$O$7:$O$2205,"&lt;="&amp;O23))</x:f>
        <x:v>277</x:v>
      </x:c>
      <x:c r="T23" s="16" t="str">
        <x:f>IF(AND(ISBLANK(O23),Q23=""),"",IF(COUNTIFS('Redemption Setup'!$A$7:$A$105,Q23,'Redemption Setup'!$B$7:$B$105,P23)&lt;&gt;1,"Tier not in campaign",IF(COUNTIFS('Daily Redemptions'!$O$7:$O$2205,O23,'Daily Redemptions'!$Q$7:$Q$2205,Q23)&gt;1,"Duplicate day / tier",IF(OR(ISBLANK(O23),ISBLANK(R23)),"Missing date / quantity",IF(OR(R23&lt;0,MOD(R23,1)&lt;&gt;0),"Invalid redemption quantity",IF(COUNTIFS('Daily Redemptions'!$A$7:$A$735,O23,'Daily Redemptions'!$B$7:$B$735,P23)&lt;&gt;1,"Missing daily performance",IF(S23&lt;0,"Negative stock","")))))))</x:f>
      </x:c>
    </x:row>
    <x:row r="24" ht="24" customHeight="1">
      <x:c r="A24" s="10"/>
      <x:c r="B24" s="5"/>
      <x:c r="C24" s="5"/>
      <x:c r="D24" s="14"/>
      <x:c r="E24" s="5"/>
      <x:c r="F24" s="5"/>
      <x:c r="G24" s="14"/>
      <x:c r="H24" s="16" t="str">
        <x:f>IF(OR(ISBLANK(A24),B24=""),"",SUMIFS('Daily Redemptions'!$R$7:$R$2205,'Daily Redemptions'!$O$7:$O$2205,A24,'Daily Redemptions'!$P$7:$P$2205,B24))</x:f>
      </x:c>
      <x:c r="I24" s="18" t="str">
        <x:f>IF(OR(ISBLANK(A24),ISBLANK(D24),ISBLANK(C24),C24=0),"",D24/C24)</x:f>
      </x:c>
      <x:c r="J24" s="18" t="str">
        <x:f>IF(OR(ISBLANK(A24),ISBLANK(D24),ISBLANK(E24),E24=0),"",D24/E24)</x:f>
      </x:c>
      <x:c r="K24" s="18" t="str">
        <x:f>IF(OR(ISBLANK(A24),ISBLANK(G24),ISBLANK(F24)),"",G24*F24)</x:f>
      </x:c>
      <x:c r="L24" s="16" t="str">
        <x:f>IF(OR(ISBLANK(A24),ISBLANK(G24),ISBLANK(F24)),"",F24)</x:f>
      </x:c>
      <x:c r="M24" s="16" t="str">
        <x:f>IF(AND(ISBLANK(A24),B24=""),"",IF(COUNTIFS('Campaigns &amp; Budget'!$A$7:$A$8,B24)&lt;&gt;1,"Unknown campaign",IF(COUNTIFS('Daily Redemptions'!$A$7:$A$735,A24,'Daily Redemptions'!$B$7:$B$735,B24)&gt;1,"Duplicate day / campaign",IF(OR(ISBLANK(A24),ISBLANK(C24),ISBLANK(D24),ISBLANK(E24),ISBLANK(F24)),"Missing daily input",IF(OR(C24&lt;0,D24&lt;0,E24&lt;0,F24&lt;0,F24&gt;E24),"Invalid count / sales",IF(AND(F24&gt;0,ISBLANK(G24)),"Missing new-member average",IF(AND(NOT(ISBLANK(G24)),G24&lt;0),"Negative average",IF(OR(A24&lt;IFERROR(INDEX('Campaigns &amp; Budget'!$C$7:$C$8,MATCH(B24,'Campaigns &amp; Budget'!$A$7:$A$8,0)),""),A24&gt;IFERROR(INDEX('Campaigns &amp; Budget'!$D$7:$D$8,MATCH(B24,'Campaigns &amp; Budget'!$A$7:$A$8,0)),"")),"Outside campaign dates",""))))))))</x:f>
      </x:c>
      <x:c r="N24" s="1"/>
      <x:c r="O24" s="10" t="n">
        <x:v>46322</x:v>
      </x:c>
      <x:c r="P24" s="5" t="str">
        <x:v>DEMO-001</x:v>
      </x:c>
      <x:c r="Q24" s="5" t="str">
        <x:v>R-003</x:v>
      </x:c>
      <x:c r="R24" s="5" t="n">
        <x:v>9</x:v>
      </x:c>
      <x:c r="S24" s="16" t="n">
        <x:f>IF(OR(ISBLANK(O24),Q24=""),"",IFERROR(INDEX('Redemption Setup'!$F$7:$F$105,MATCH(Q24,'Redemption Setup'!$A$7:$A$105,0)),"")+SUMIFS('Redemption Setup'!$Q$7:$Q$305,'Redemption Setup'!$O$7:$O$305,Q24,'Redemption Setup'!$P$7:$P$305,"&lt;="&amp;O24)-SUMIFS('Daily Redemptions'!$R$7:$R$2205,'Daily Redemptions'!$Q$7:$Q$2205,Q24,'Daily Redemptions'!$P$7:$P$2205,P24,'Daily Redemptions'!$O$7:$O$2205,"&lt;="&amp;O24))</x:f>
        <x:v>102</x:v>
      </x:c>
      <x:c r="T24" s="16" t="str">
        <x:f>IF(AND(ISBLANK(O24),Q24=""),"",IF(COUNTIFS('Redemption Setup'!$A$7:$A$105,Q24,'Redemption Setup'!$B$7:$B$105,P24)&lt;&gt;1,"Tier not in campaign",IF(COUNTIFS('Daily Redemptions'!$O$7:$O$2205,O24,'Daily Redemptions'!$Q$7:$Q$2205,Q24)&gt;1,"Duplicate day / tier",IF(OR(ISBLANK(O24),ISBLANK(R24)),"Missing date / quantity",IF(OR(R24&lt;0,MOD(R24,1)&lt;&gt;0),"Invalid redemption quantity",IF(COUNTIFS('Daily Redemptions'!$A$7:$A$735,O24,'Daily Redemptions'!$B$7:$B$735,P24)&lt;&gt;1,"Missing daily performance",IF(S24&lt;0,"Negative stock","")))))))</x:f>
      </x:c>
    </x:row>
    <x:row r="25" ht="24" customHeight="1">
      <x:c r="A25" s="10"/>
      <x:c r="B25" s="5"/>
      <x:c r="C25" s="5"/>
      <x:c r="D25" s="14"/>
      <x:c r="E25" s="5"/>
      <x:c r="F25" s="5"/>
      <x:c r="G25" s="14"/>
      <x:c r="H25" s="16" t="str">
        <x:f>IF(OR(ISBLANK(A25),B25=""),"",SUMIFS('Daily Redemptions'!$R$7:$R$2205,'Daily Redemptions'!$O$7:$O$2205,A25,'Daily Redemptions'!$P$7:$P$2205,B25))</x:f>
      </x:c>
      <x:c r="I25" s="18" t="str">
        <x:f>IF(OR(ISBLANK(A25),ISBLANK(D25),ISBLANK(C25),C25=0),"",D25/C25)</x:f>
      </x:c>
      <x:c r="J25" s="18" t="str">
        <x:f>IF(OR(ISBLANK(A25),ISBLANK(D25),ISBLANK(E25),E25=0),"",D25/E25)</x:f>
      </x:c>
      <x:c r="K25" s="18" t="str">
        <x:f>IF(OR(ISBLANK(A25),ISBLANK(G25),ISBLANK(F25)),"",G25*F25)</x:f>
      </x:c>
      <x:c r="L25" s="16" t="str">
        <x:f>IF(OR(ISBLANK(A25),ISBLANK(G25),ISBLANK(F25)),"",F25)</x:f>
      </x:c>
      <x:c r="M25" s="16" t="str">
        <x:f>IF(AND(ISBLANK(A25),B25=""),"",IF(COUNTIFS('Campaigns &amp; Budget'!$A$7:$A$8,B25)&lt;&gt;1,"Unknown campaign",IF(COUNTIFS('Daily Redemptions'!$A$7:$A$735,A25,'Daily Redemptions'!$B$7:$B$735,B25)&gt;1,"Duplicate day / campaign",IF(OR(ISBLANK(A25),ISBLANK(C25),ISBLANK(D25),ISBLANK(E25),ISBLANK(F25)),"Missing daily input",IF(OR(C25&lt;0,D25&lt;0,E25&lt;0,F25&lt;0,F25&gt;E25),"Invalid count / sales",IF(AND(F25&gt;0,ISBLANK(G25)),"Missing new-member average",IF(AND(NOT(ISBLANK(G25)),G25&lt;0),"Negative average",IF(OR(A25&lt;IFERROR(INDEX('Campaigns &amp; Budget'!$C$7:$C$8,MATCH(B25,'Campaigns &amp; Budget'!$A$7:$A$8,0)),""),A25&gt;IFERROR(INDEX('Campaigns &amp; Budget'!$D$7:$D$8,MATCH(B25,'Campaigns &amp; Budget'!$A$7:$A$8,0)),"")),"Outside campaign dates",""))))))))</x:f>
      </x:c>
      <x:c r="N25" s="1"/>
      <x:c r="O25" s="10" t="n">
        <x:v>46323</x:v>
      </x:c>
      <x:c r="P25" s="5" t="str">
        <x:v>DEMO-001</x:v>
      </x:c>
      <x:c r="Q25" s="5" t="str">
        <x:v>R-001</x:v>
      </x:c>
      <x:c r="R25" s="5" t="n">
        <x:v>48</x:v>
      </x:c>
      <x:c r="S25" s="16" t="n">
        <x:f>IF(OR(ISBLANK(O25),Q25=""),"",IFERROR(INDEX('Redemption Setup'!$F$7:$F$105,MATCH(Q25,'Redemption Setup'!$A$7:$A$105,0)),"")+SUMIFS('Redemption Setup'!$Q$7:$Q$305,'Redemption Setup'!$O$7:$O$305,Q25,'Redemption Setup'!$P$7:$P$305,"&lt;="&amp;O25)-SUMIFS('Daily Redemptions'!$R$7:$R$2205,'Daily Redemptions'!$Q$7:$Q$2205,Q25,'Daily Redemptions'!$P$7:$P$2205,P25,'Daily Redemptions'!$O$7:$O$2205,"&lt;="&amp;O25))</x:f>
        <x:v>606</x:v>
      </x:c>
      <x:c r="T25" s="16" t="str">
        <x:f>IF(AND(ISBLANK(O25),Q25=""),"",IF(COUNTIFS('Redemption Setup'!$A$7:$A$105,Q25,'Redemption Setup'!$B$7:$B$105,P25)&lt;&gt;1,"Tier not in campaign",IF(COUNTIFS('Daily Redemptions'!$O$7:$O$2205,O25,'Daily Redemptions'!$Q$7:$Q$2205,Q25)&gt;1,"Duplicate day / tier",IF(OR(ISBLANK(O25),ISBLANK(R25)),"Missing date / quantity",IF(OR(R25&lt;0,MOD(R25,1)&lt;&gt;0),"Invalid redemption quantity",IF(COUNTIFS('Daily Redemptions'!$A$7:$A$735,O25,'Daily Redemptions'!$B$7:$B$735,P25)&lt;&gt;1,"Missing daily performance",IF(S25&lt;0,"Negative stock","")))))))</x:f>
      </x:c>
    </x:row>
    <x:row r="26" ht="24" customHeight="1">
      <x:c r="A26" s="10"/>
      <x:c r="B26" s="5"/>
      <x:c r="C26" s="5"/>
      <x:c r="D26" s="14"/>
      <x:c r="E26" s="5"/>
      <x:c r="F26" s="5"/>
      <x:c r="G26" s="14"/>
      <x:c r="H26" s="16" t="str">
        <x:f>IF(OR(ISBLANK(A26),B26=""),"",SUMIFS('Daily Redemptions'!$R$7:$R$2205,'Daily Redemptions'!$O$7:$O$2205,A26,'Daily Redemptions'!$P$7:$P$2205,B26))</x:f>
      </x:c>
      <x:c r="I26" s="18" t="str">
        <x:f>IF(OR(ISBLANK(A26),ISBLANK(D26),ISBLANK(C26),C26=0),"",D26/C26)</x:f>
      </x:c>
      <x:c r="J26" s="18" t="str">
        <x:f>IF(OR(ISBLANK(A26),ISBLANK(D26),ISBLANK(E26),E26=0),"",D26/E26)</x:f>
      </x:c>
      <x:c r="K26" s="18" t="str">
        <x:f>IF(OR(ISBLANK(A26),ISBLANK(G26),ISBLANK(F26)),"",G26*F26)</x:f>
      </x:c>
      <x:c r="L26" s="16" t="str">
        <x:f>IF(OR(ISBLANK(A26),ISBLANK(G26),ISBLANK(F26)),"",F26)</x:f>
      </x:c>
      <x:c r="M26" s="16" t="str">
        <x:f>IF(AND(ISBLANK(A26),B26=""),"",IF(COUNTIFS('Campaigns &amp; Budget'!$A$7:$A$8,B26)&lt;&gt;1,"Unknown campaign",IF(COUNTIFS('Daily Redemptions'!$A$7:$A$735,A26,'Daily Redemptions'!$B$7:$B$735,B26)&gt;1,"Duplicate day / campaign",IF(OR(ISBLANK(A26),ISBLANK(C26),ISBLANK(D26),ISBLANK(E26),ISBLANK(F26)),"Missing daily input",IF(OR(C26&lt;0,D26&lt;0,E26&lt;0,F26&lt;0,F26&gt;E26),"Invalid count / sales",IF(AND(F26&gt;0,ISBLANK(G26)),"Missing new-member average",IF(AND(NOT(ISBLANK(G26)),G26&lt;0),"Negative average",IF(OR(A26&lt;IFERROR(INDEX('Campaigns &amp; Budget'!$C$7:$C$8,MATCH(B26,'Campaigns &amp; Budget'!$A$7:$A$8,0)),""),A26&gt;IFERROR(INDEX('Campaigns &amp; Budget'!$D$7:$D$8,MATCH(B26,'Campaigns &amp; Budget'!$A$7:$A$8,0)),"")),"Outside campaign dates",""))))))))</x:f>
      </x:c>
      <x:c r="N26" s="1"/>
      <x:c r="O26" s="10" t="n">
        <x:v>46323</x:v>
      </x:c>
      <x:c r="P26" s="5" t="str">
        <x:v>DEMO-001</x:v>
      </x:c>
      <x:c r="Q26" s="5" t="str">
        <x:v>R-002</x:v>
      </x:c>
      <x:c r="R26" s="5" t="n">
        <x:v>24</x:v>
      </x:c>
      <x:c r="S26" s="16" t="n">
        <x:f>IF(OR(ISBLANK(O26),Q26=""),"",IFERROR(INDEX('Redemption Setup'!$F$7:$F$105,MATCH(Q26,'Redemption Setup'!$A$7:$A$105,0)),"")+SUMIFS('Redemption Setup'!$Q$7:$Q$305,'Redemption Setup'!$O$7:$O$305,Q26,'Redemption Setup'!$P$7:$P$305,"&lt;="&amp;O26)-SUMIFS('Daily Redemptions'!$R$7:$R$2205,'Daily Redemptions'!$Q$7:$Q$2205,Q26,'Daily Redemptions'!$P$7:$P$2205,P26,'Daily Redemptions'!$O$7:$O$2205,"&lt;="&amp;O26))</x:f>
        <x:v>253</x:v>
      </x:c>
      <x:c r="T26" s="16" t="str">
        <x:f>IF(AND(ISBLANK(O26),Q26=""),"",IF(COUNTIFS('Redemption Setup'!$A$7:$A$105,Q26,'Redemption Setup'!$B$7:$B$105,P26)&lt;&gt;1,"Tier not in campaign",IF(COUNTIFS('Daily Redemptions'!$O$7:$O$2205,O26,'Daily Redemptions'!$Q$7:$Q$2205,Q26)&gt;1,"Duplicate day / tier",IF(OR(ISBLANK(O26),ISBLANK(R26)),"Missing date / quantity",IF(OR(R26&lt;0,MOD(R26,1)&lt;&gt;0),"Invalid redemption quantity",IF(COUNTIFS('Daily Redemptions'!$A$7:$A$735,O26,'Daily Redemptions'!$B$7:$B$735,P26)&lt;&gt;1,"Missing daily performance",IF(S26&lt;0,"Negative stock","")))))))</x:f>
      </x:c>
    </x:row>
    <x:row r="27" ht="24" customHeight="1">
      <x:c r="A27" s="10"/>
      <x:c r="B27" s="5"/>
      <x:c r="C27" s="5"/>
      <x:c r="D27" s="14"/>
      <x:c r="E27" s="5"/>
      <x:c r="F27" s="5"/>
      <x:c r="G27" s="14"/>
      <x:c r="H27" s="16" t="str">
        <x:f>IF(OR(ISBLANK(A27),B27=""),"",SUMIFS('Daily Redemptions'!$R$7:$R$2205,'Daily Redemptions'!$O$7:$O$2205,A27,'Daily Redemptions'!$P$7:$P$2205,B27))</x:f>
      </x:c>
      <x:c r="I27" s="18" t="str">
        <x:f>IF(OR(ISBLANK(A27),ISBLANK(D27),ISBLANK(C27),C27=0),"",D27/C27)</x:f>
      </x:c>
      <x:c r="J27" s="18" t="str">
        <x:f>IF(OR(ISBLANK(A27),ISBLANK(D27),ISBLANK(E27),E27=0),"",D27/E27)</x:f>
      </x:c>
      <x:c r="K27" s="18" t="str">
        <x:f>IF(OR(ISBLANK(A27),ISBLANK(G27),ISBLANK(F27)),"",G27*F27)</x:f>
      </x:c>
      <x:c r="L27" s="16" t="str">
        <x:f>IF(OR(ISBLANK(A27),ISBLANK(G27),ISBLANK(F27)),"",F27)</x:f>
      </x:c>
      <x:c r="M27" s="16" t="str">
        <x:f>IF(AND(ISBLANK(A27),B27=""),"",IF(COUNTIFS('Campaigns &amp; Budget'!$A$7:$A$8,B27)&lt;&gt;1,"Unknown campaign",IF(COUNTIFS('Daily Redemptions'!$A$7:$A$735,A27,'Daily Redemptions'!$B$7:$B$735,B27)&gt;1,"Duplicate day / campaign",IF(OR(ISBLANK(A27),ISBLANK(C27),ISBLANK(D27),ISBLANK(E27),ISBLANK(F27)),"Missing daily input",IF(OR(C27&lt;0,D27&lt;0,E27&lt;0,F27&lt;0,F27&gt;E27),"Invalid count / sales",IF(AND(F27&gt;0,ISBLANK(G27)),"Missing new-member average",IF(AND(NOT(ISBLANK(G27)),G27&lt;0),"Negative average",IF(OR(A27&lt;IFERROR(INDEX('Campaigns &amp; Budget'!$C$7:$C$8,MATCH(B27,'Campaigns &amp; Budget'!$A$7:$A$8,0)),""),A27&gt;IFERROR(INDEX('Campaigns &amp; Budget'!$D$7:$D$8,MATCH(B27,'Campaigns &amp; Budget'!$A$7:$A$8,0)),"")),"Outside campaign dates",""))))))))</x:f>
      </x:c>
      <x:c r="N27" s="1"/>
      <x:c r="O27" s="10" t="n">
        <x:v>46323</x:v>
      </x:c>
      <x:c r="P27" s="5" t="str">
        <x:v>DEMO-001</x:v>
      </x:c>
      <x:c r="Q27" s="5" t="str">
        <x:v>R-003</x:v>
      </x:c>
      <x:c r="R27" s="5" t="n">
        <x:v>7</x:v>
      </x:c>
      <x:c r="S27" s="16" t="n">
        <x:f>IF(OR(ISBLANK(O27),Q27=""),"",IFERROR(INDEX('Redemption Setup'!$F$7:$F$105,MATCH(Q27,'Redemption Setup'!$A$7:$A$105,0)),"")+SUMIFS('Redemption Setup'!$Q$7:$Q$305,'Redemption Setup'!$O$7:$O$305,Q27,'Redemption Setup'!$P$7:$P$305,"&lt;="&amp;O27)-SUMIFS('Daily Redemptions'!$R$7:$R$2205,'Daily Redemptions'!$Q$7:$Q$2205,Q27,'Daily Redemptions'!$P$7:$P$2205,P27,'Daily Redemptions'!$O$7:$O$2205,"&lt;="&amp;O27))</x:f>
        <x:v>95</x:v>
      </x:c>
      <x:c r="T27" s="16" t="str">
        <x:f>IF(AND(ISBLANK(O27),Q27=""),"",IF(COUNTIFS('Redemption Setup'!$A$7:$A$105,Q27,'Redemption Setup'!$B$7:$B$105,P27)&lt;&gt;1,"Tier not in campaign",IF(COUNTIFS('Daily Redemptions'!$O$7:$O$2205,O27,'Daily Redemptions'!$Q$7:$Q$2205,Q27)&gt;1,"Duplicate day / tier",IF(OR(ISBLANK(O27),ISBLANK(R27)),"Missing date / quantity",IF(OR(R27&lt;0,MOD(R27,1)&lt;&gt;0),"Invalid redemption quantity",IF(COUNTIFS('Daily Redemptions'!$A$7:$A$735,O27,'Daily Redemptions'!$B$7:$B$735,P27)&lt;&gt;1,"Missing daily performance",IF(S27&lt;0,"Negative stock","")))))))</x:f>
      </x:c>
    </x:row>
    <x:row r="28" ht="24" customHeight="1">
      <x:c r="A28" s="10"/>
      <x:c r="B28" s="5"/>
      <x:c r="C28" s="5"/>
      <x:c r="D28" s="14"/>
      <x:c r="E28" s="5"/>
      <x:c r="F28" s="5"/>
      <x:c r="G28" s="14"/>
      <x:c r="H28" s="16" t="str">
        <x:f>IF(OR(ISBLANK(A28),B28=""),"",SUMIFS('Daily Redemptions'!$R$7:$R$2205,'Daily Redemptions'!$O$7:$O$2205,A28,'Daily Redemptions'!$P$7:$P$2205,B28))</x:f>
      </x:c>
      <x:c r="I28" s="18" t="str">
        <x:f>IF(OR(ISBLANK(A28),ISBLANK(D28),ISBLANK(C28),C28=0),"",D28/C28)</x:f>
      </x:c>
      <x:c r="J28" s="18" t="str">
        <x:f>IF(OR(ISBLANK(A28),ISBLANK(D28),ISBLANK(E28),E28=0),"",D28/E28)</x:f>
      </x:c>
      <x:c r="K28" s="18" t="str">
        <x:f>IF(OR(ISBLANK(A28),ISBLANK(G28),ISBLANK(F28)),"",G28*F28)</x:f>
      </x:c>
      <x:c r="L28" s="16" t="str">
        <x:f>IF(OR(ISBLANK(A28),ISBLANK(G28),ISBLANK(F28)),"",F28)</x:f>
      </x:c>
      <x:c r="M28" s="16" t="str">
        <x:f>IF(AND(ISBLANK(A28),B28=""),"",IF(COUNTIFS('Campaigns &amp; Budget'!$A$7:$A$8,B28)&lt;&gt;1,"Unknown campaign",IF(COUNTIFS('Daily Redemptions'!$A$7:$A$735,A28,'Daily Redemptions'!$B$7:$B$735,B28)&gt;1,"Duplicate day / campaign",IF(OR(ISBLANK(A28),ISBLANK(C28),ISBLANK(D28),ISBLANK(E28),ISBLANK(F28)),"Missing daily input",IF(OR(C28&lt;0,D28&lt;0,E28&lt;0,F28&lt;0,F28&gt;E28),"Invalid count / sales",IF(AND(F28&gt;0,ISBLANK(G28)),"Missing new-member average",IF(AND(NOT(ISBLANK(G28)),G28&lt;0),"Negative average",IF(OR(A28&lt;IFERROR(INDEX('Campaigns &amp; Budget'!$C$7:$C$8,MATCH(B28,'Campaigns &amp; Budget'!$A$7:$A$8,0)),""),A28&gt;IFERROR(INDEX('Campaigns &amp; Budget'!$D$7:$D$8,MATCH(B28,'Campaigns &amp; Budget'!$A$7:$A$8,0)),"")),"Outside campaign dates",""))))))))</x:f>
      </x:c>
      <x:c r="N28" s="1"/>
      <x:c r="O28" s="10" t="n">
        <x:v>46324</x:v>
      </x:c>
      <x:c r="P28" s="5" t="str">
        <x:v>DEMO-001</x:v>
      </x:c>
      <x:c r="Q28" s="5" t="str">
        <x:v>R-001</x:v>
      </x:c>
      <x:c r="R28" s="5" t="n">
        <x:v>50</x:v>
      </x:c>
      <x:c r="S28" s="16" t="n">
        <x:f>IF(OR(ISBLANK(O28),Q28=""),"",IFERROR(INDEX('Redemption Setup'!$F$7:$F$105,MATCH(Q28,'Redemption Setup'!$A$7:$A$105,0)),"")+SUMIFS('Redemption Setup'!$Q$7:$Q$305,'Redemption Setup'!$O$7:$O$305,Q28,'Redemption Setup'!$P$7:$P$305,"&lt;="&amp;O28)-SUMIFS('Daily Redemptions'!$R$7:$R$2205,'Daily Redemptions'!$Q$7:$Q$2205,Q28,'Daily Redemptions'!$P$7:$P$2205,P28,'Daily Redemptions'!$O$7:$O$2205,"&lt;="&amp;O28))</x:f>
        <x:v>556</x:v>
      </x:c>
      <x:c r="T28" s="16" t="str">
        <x:f>IF(AND(ISBLANK(O28),Q28=""),"",IF(COUNTIFS('Redemption Setup'!$A$7:$A$105,Q28,'Redemption Setup'!$B$7:$B$105,P28)&lt;&gt;1,"Tier not in campaign",IF(COUNTIFS('Daily Redemptions'!$O$7:$O$2205,O28,'Daily Redemptions'!$Q$7:$Q$2205,Q28)&gt;1,"Duplicate day / tier",IF(OR(ISBLANK(O28),ISBLANK(R28)),"Missing date / quantity",IF(OR(R28&lt;0,MOD(R28,1)&lt;&gt;0),"Invalid redemption quantity",IF(COUNTIFS('Daily Redemptions'!$A$7:$A$735,O28,'Daily Redemptions'!$B$7:$B$735,P28)&lt;&gt;1,"Missing daily performance",IF(S28&lt;0,"Negative stock","")))))))</x:f>
      </x:c>
    </x:row>
    <x:row r="29" ht="24" customHeight="1">
      <x:c r="A29" s="10"/>
      <x:c r="B29" s="5"/>
      <x:c r="C29" s="5"/>
      <x:c r="D29" s="14"/>
      <x:c r="E29" s="5"/>
      <x:c r="F29" s="5"/>
      <x:c r="G29" s="14"/>
      <x:c r="H29" s="16" t="str">
        <x:f>IF(OR(ISBLANK(A29),B29=""),"",SUMIFS('Daily Redemptions'!$R$7:$R$2205,'Daily Redemptions'!$O$7:$O$2205,A29,'Daily Redemptions'!$P$7:$P$2205,B29))</x:f>
      </x:c>
      <x:c r="I29" s="18" t="str">
        <x:f>IF(OR(ISBLANK(A29),ISBLANK(D29),ISBLANK(C29),C29=0),"",D29/C29)</x:f>
      </x:c>
      <x:c r="J29" s="18" t="str">
        <x:f>IF(OR(ISBLANK(A29),ISBLANK(D29),ISBLANK(E29),E29=0),"",D29/E29)</x:f>
      </x:c>
      <x:c r="K29" s="18" t="str">
        <x:f>IF(OR(ISBLANK(A29),ISBLANK(G29),ISBLANK(F29)),"",G29*F29)</x:f>
      </x:c>
      <x:c r="L29" s="16" t="str">
        <x:f>IF(OR(ISBLANK(A29),ISBLANK(G29),ISBLANK(F29)),"",F29)</x:f>
      </x:c>
      <x:c r="M29" s="16" t="str">
        <x:f>IF(AND(ISBLANK(A29),B29=""),"",IF(COUNTIFS('Campaigns &amp; Budget'!$A$7:$A$8,B29)&lt;&gt;1,"Unknown campaign",IF(COUNTIFS('Daily Redemptions'!$A$7:$A$735,A29,'Daily Redemptions'!$B$7:$B$735,B29)&gt;1,"Duplicate day / campaign",IF(OR(ISBLANK(A29),ISBLANK(C29),ISBLANK(D29),ISBLANK(E29),ISBLANK(F29)),"Missing daily input",IF(OR(C29&lt;0,D29&lt;0,E29&lt;0,F29&lt;0,F29&gt;E29),"Invalid count / sales",IF(AND(F29&gt;0,ISBLANK(G29)),"Missing new-member average",IF(AND(NOT(ISBLANK(G29)),G29&lt;0),"Negative average",IF(OR(A29&lt;IFERROR(INDEX('Campaigns &amp; Budget'!$C$7:$C$8,MATCH(B29,'Campaigns &amp; Budget'!$A$7:$A$8,0)),""),A29&gt;IFERROR(INDEX('Campaigns &amp; Budget'!$D$7:$D$8,MATCH(B29,'Campaigns &amp; Budget'!$A$7:$A$8,0)),"")),"Outside campaign dates",""))))))))</x:f>
      </x:c>
      <x:c r="N29" s="1"/>
      <x:c r="O29" s="10" t="n">
        <x:v>46324</x:v>
      </x:c>
      <x:c r="P29" s="5" t="str">
        <x:v>DEMO-001</x:v>
      </x:c>
      <x:c r="Q29" s="5" t="str">
        <x:v>R-002</x:v>
      </x:c>
      <x:c r="R29" s="5" t="n">
        <x:v>25</x:v>
      </x:c>
      <x:c r="S29" s="16" t="n">
        <x:f>IF(OR(ISBLANK(O29),Q29=""),"",IFERROR(INDEX('Redemption Setup'!$F$7:$F$105,MATCH(Q29,'Redemption Setup'!$A$7:$A$105,0)),"")+SUMIFS('Redemption Setup'!$Q$7:$Q$305,'Redemption Setup'!$O$7:$O$305,Q29,'Redemption Setup'!$P$7:$P$305,"&lt;="&amp;O29)-SUMIFS('Daily Redemptions'!$R$7:$R$2205,'Daily Redemptions'!$Q$7:$Q$2205,Q29,'Daily Redemptions'!$P$7:$P$2205,P29,'Daily Redemptions'!$O$7:$O$2205,"&lt;="&amp;O29))</x:f>
        <x:v>228</x:v>
      </x:c>
      <x:c r="T29" s="16" t="str">
        <x:f>IF(AND(ISBLANK(O29),Q29=""),"",IF(COUNTIFS('Redemption Setup'!$A$7:$A$105,Q29,'Redemption Setup'!$B$7:$B$105,P29)&lt;&gt;1,"Tier not in campaign",IF(COUNTIFS('Daily Redemptions'!$O$7:$O$2205,O29,'Daily Redemptions'!$Q$7:$Q$2205,Q29)&gt;1,"Duplicate day / tier",IF(OR(ISBLANK(O29),ISBLANK(R29)),"Missing date / quantity",IF(OR(R29&lt;0,MOD(R29,1)&lt;&gt;0),"Invalid redemption quantity",IF(COUNTIFS('Daily Redemptions'!$A$7:$A$735,O29,'Daily Redemptions'!$B$7:$B$735,P29)&lt;&gt;1,"Missing daily performance",IF(S29&lt;0,"Negative stock","")))))))</x:f>
      </x:c>
    </x:row>
    <x:row r="30" ht="24" customHeight="1">
      <x:c r="A30" s="10"/>
      <x:c r="B30" s="5"/>
      <x:c r="C30" s="5"/>
      <x:c r="D30" s="14"/>
      <x:c r="E30" s="5"/>
      <x:c r="F30" s="5"/>
      <x:c r="G30" s="14"/>
      <x:c r="H30" s="16" t="str">
        <x:f>IF(OR(ISBLANK(A30),B30=""),"",SUMIFS('Daily Redemptions'!$R$7:$R$2205,'Daily Redemptions'!$O$7:$O$2205,A30,'Daily Redemptions'!$P$7:$P$2205,B30))</x:f>
      </x:c>
      <x:c r="I30" s="18" t="str">
        <x:f>IF(OR(ISBLANK(A30),ISBLANK(D30),ISBLANK(C30),C30=0),"",D30/C30)</x:f>
      </x:c>
      <x:c r="J30" s="18" t="str">
        <x:f>IF(OR(ISBLANK(A30),ISBLANK(D30),ISBLANK(E30),E30=0),"",D30/E30)</x:f>
      </x:c>
      <x:c r="K30" s="18" t="str">
        <x:f>IF(OR(ISBLANK(A30),ISBLANK(G30),ISBLANK(F30)),"",G30*F30)</x:f>
      </x:c>
      <x:c r="L30" s="16" t="str">
        <x:f>IF(OR(ISBLANK(A30),ISBLANK(G30),ISBLANK(F30)),"",F30)</x:f>
      </x:c>
      <x:c r="M30" s="16" t="str">
        <x:f>IF(AND(ISBLANK(A30),B30=""),"",IF(COUNTIFS('Campaigns &amp; Budget'!$A$7:$A$8,B30)&lt;&gt;1,"Unknown campaign",IF(COUNTIFS('Daily Redemptions'!$A$7:$A$735,A30,'Daily Redemptions'!$B$7:$B$735,B30)&gt;1,"Duplicate day / campaign",IF(OR(ISBLANK(A30),ISBLANK(C30),ISBLANK(D30),ISBLANK(E30),ISBLANK(F30)),"Missing daily input",IF(OR(C30&lt;0,D30&lt;0,E30&lt;0,F30&lt;0,F30&gt;E30),"Invalid count / sales",IF(AND(F30&gt;0,ISBLANK(G30)),"Missing new-member average",IF(AND(NOT(ISBLANK(G30)),G30&lt;0),"Negative average",IF(OR(A30&lt;IFERROR(INDEX('Campaigns &amp; Budget'!$C$7:$C$8,MATCH(B30,'Campaigns &amp; Budget'!$A$7:$A$8,0)),""),A30&gt;IFERROR(INDEX('Campaigns &amp; Budget'!$D$7:$D$8,MATCH(B30,'Campaigns &amp; Budget'!$A$7:$A$8,0)),"")),"Outside campaign dates",""))))))))</x:f>
      </x:c>
      <x:c r="N30" s="1"/>
      <x:c r="O30" s="10" t="n">
        <x:v>46324</x:v>
      </x:c>
      <x:c r="P30" s="5" t="str">
        <x:v>DEMO-001</x:v>
      </x:c>
      <x:c r="Q30" s="5" t="str">
        <x:v>R-003</x:v>
      </x:c>
      <x:c r="R30" s="5" t="n">
        <x:v>8</x:v>
      </x:c>
      <x:c r="S30" s="16" t="n">
        <x:f>IF(OR(ISBLANK(O30),Q30=""),"",IFERROR(INDEX('Redemption Setup'!$F$7:$F$105,MATCH(Q30,'Redemption Setup'!$A$7:$A$105,0)),"")+SUMIFS('Redemption Setup'!$Q$7:$Q$305,'Redemption Setup'!$O$7:$O$305,Q30,'Redemption Setup'!$P$7:$P$305,"&lt;="&amp;O30)-SUMIFS('Daily Redemptions'!$R$7:$R$2205,'Daily Redemptions'!$Q$7:$Q$2205,Q30,'Daily Redemptions'!$P$7:$P$2205,P30,'Daily Redemptions'!$O$7:$O$2205,"&lt;="&amp;O30))</x:f>
        <x:v>87</x:v>
      </x:c>
      <x:c r="T30" s="16" t="str">
        <x:f>IF(AND(ISBLANK(O30),Q30=""),"",IF(COUNTIFS('Redemption Setup'!$A$7:$A$105,Q30,'Redemption Setup'!$B$7:$B$105,P30)&lt;&gt;1,"Tier not in campaign",IF(COUNTIFS('Daily Redemptions'!$O$7:$O$2205,O30,'Daily Redemptions'!$Q$7:$Q$2205,Q30)&gt;1,"Duplicate day / tier",IF(OR(ISBLANK(O30),ISBLANK(R30)),"Missing date / quantity",IF(OR(R30&lt;0,MOD(R30,1)&lt;&gt;0),"Invalid redemption quantity",IF(COUNTIFS('Daily Redemptions'!$A$7:$A$735,O30,'Daily Redemptions'!$B$7:$B$735,P30)&lt;&gt;1,"Missing daily performance",IF(S30&lt;0,"Negative stock","")))))))</x:f>
      </x:c>
    </x:row>
    <x:row r="31" ht="24" customHeight="1">
      <x:c r="A31" s="10"/>
      <x:c r="B31" s="5"/>
      <x:c r="C31" s="5"/>
      <x:c r="D31" s="14"/>
      <x:c r="E31" s="5"/>
      <x:c r="F31" s="5"/>
      <x:c r="G31" s="14"/>
      <x:c r="H31" s="16" t="str">
        <x:f>IF(OR(ISBLANK(A31),B31=""),"",SUMIFS('Daily Redemptions'!$R$7:$R$2205,'Daily Redemptions'!$O$7:$O$2205,A31,'Daily Redemptions'!$P$7:$P$2205,B31))</x:f>
      </x:c>
      <x:c r="I31" s="18" t="str">
        <x:f>IF(OR(ISBLANK(A31),ISBLANK(D31),ISBLANK(C31),C31=0),"",D31/C31)</x:f>
      </x:c>
      <x:c r="J31" s="18" t="str">
        <x:f>IF(OR(ISBLANK(A31),ISBLANK(D31),ISBLANK(E31),E31=0),"",D31/E31)</x:f>
      </x:c>
      <x:c r="K31" s="18" t="str">
        <x:f>IF(OR(ISBLANK(A31),ISBLANK(G31),ISBLANK(F31)),"",G31*F31)</x:f>
      </x:c>
      <x:c r="L31" s="16" t="str">
        <x:f>IF(OR(ISBLANK(A31),ISBLANK(G31),ISBLANK(F31)),"",F31)</x:f>
      </x:c>
      <x:c r="M31" s="16" t="str">
        <x:f>IF(AND(ISBLANK(A31),B31=""),"",IF(COUNTIFS('Campaigns &amp; Budget'!$A$7:$A$8,B31)&lt;&gt;1,"Unknown campaign",IF(COUNTIFS('Daily Redemptions'!$A$7:$A$735,A31,'Daily Redemptions'!$B$7:$B$735,B31)&gt;1,"Duplicate day / campaign",IF(OR(ISBLANK(A31),ISBLANK(C31),ISBLANK(D31),ISBLANK(E31),ISBLANK(F31)),"Missing daily input",IF(OR(C31&lt;0,D31&lt;0,E31&lt;0,F31&lt;0,F31&gt;E31),"Invalid count / sales",IF(AND(F31&gt;0,ISBLANK(G31)),"Missing new-member average",IF(AND(NOT(ISBLANK(G31)),G31&lt;0),"Negative average",IF(OR(A31&lt;IFERROR(INDEX('Campaigns &amp; Budget'!$C$7:$C$8,MATCH(B31,'Campaigns &amp; Budget'!$A$7:$A$8,0)),""),A31&gt;IFERROR(INDEX('Campaigns &amp; Budget'!$D$7:$D$8,MATCH(B31,'Campaigns &amp; Budget'!$A$7:$A$8,0)),"")),"Outside campaign dates",""))))))))</x:f>
      </x:c>
      <x:c r="N31" s="1"/>
      <x:c r="O31" s="10" t="n">
        <x:v>46325</x:v>
      </x:c>
      <x:c r="P31" s="5" t="str">
        <x:v>DEMO-001</x:v>
      </x:c>
      <x:c r="Q31" s="5" t="str">
        <x:v>R-001</x:v>
      </x:c>
      <x:c r="R31" s="5" t="n">
        <x:v>52</x:v>
      </x:c>
      <x:c r="S31" s="16" t="n">
        <x:f>IF(OR(ISBLANK(O31),Q31=""),"",IFERROR(INDEX('Redemption Setup'!$F$7:$F$105,MATCH(Q31,'Redemption Setup'!$A$7:$A$105,0)),"")+SUMIFS('Redemption Setup'!$Q$7:$Q$305,'Redemption Setup'!$O$7:$O$305,Q31,'Redemption Setup'!$P$7:$P$305,"&lt;="&amp;O31)-SUMIFS('Daily Redemptions'!$R$7:$R$2205,'Daily Redemptions'!$Q$7:$Q$2205,Q31,'Daily Redemptions'!$P$7:$P$2205,P31,'Daily Redemptions'!$O$7:$O$2205,"&lt;="&amp;O31))</x:f>
        <x:v>504</x:v>
      </x:c>
      <x:c r="T31" s="16" t="str">
        <x:f>IF(AND(ISBLANK(O31),Q31=""),"",IF(COUNTIFS('Redemption Setup'!$A$7:$A$105,Q31,'Redemption Setup'!$B$7:$B$105,P31)&lt;&gt;1,"Tier not in campaign",IF(COUNTIFS('Daily Redemptions'!$O$7:$O$2205,O31,'Daily Redemptions'!$Q$7:$Q$2205,Q31)&gt;1,"Duplicate day / tier",IF(OR(ISBLANK(O31),ISBLANK(R31)),"Missing date / quantity",IF(OR(R31&lt;0,MOD(R31,1)&lt;&gt;0),"Invalid redemption quantity",IF(COUNTIFS('Daily Redemptions'!$A$7:$A$735,O31,'Daily Redemptions'!$B$7:$B$735,P31)&lt;&gt;1,"Missing daily performance",IF(S31&lt;0,"Negative stock","")))))))</x:f>
      </x:c>
    </x:row>
    <x:row r="32" ht="24" customHeight="1">
      <x:c r="A32" s="10"/>
      <x:c r="B32" s="5"/>
      <x:c r="C32" s="5"/>
      <x:c r="D32" s="14"/>
      <x:c r="E32" s="5"/>
      <x:c r="F32" s="5"/>
      <x:c r="G32" s="14"/>
      <x:c r="H32" s="16" t="str">
        <x:f>IF(OR(ISBLANK(A32),B32=""),"",SUMIFS('Daily Redemptions'!$R$7:$R$2205,'Daily Redemptions'!$O$7:$O$2205,A32,'Daily Redemptions'!$P$7:$P$2205,B32))</x:f>
      </x:c>
      <x:c r="I32" s="18" t="str">
        <x:f>IF(OR(ISBLANK(A32),ISBLANK(D32),ISBLANK(C32),C32=0),"",D32/C32)</x:f>
      </x:c>
      <x:c r="J32" s="18" t="str">
        <x:f>IF(OR(ISBLANK(A32),ISBLANK(D32),ISBLANK(E32),E32=0),"",D32/E32)</x:f>
      </x:c>
      <x:c r="K32" s="18" t="str">
        <x:f>IF(OR(ISBLANK(A32),ISBLANK(G32),ISBLANK(F32)),"",G32*F32)</x:f>
      </x:c>
      <x:c r="L32" s="16" t="str">
        <x:f>IF(OR(ISBLANK(A32),ISBLANK(G32),ISBLANK(F32)),"",F32)</x:f>
      </x:c>
      <x:c r="M32" s="16" t="str">
        <x:f>IF(AND(ISBLANK(A32),B32=""),"",IF(COUNTIFS('Campaigns &amp; Budget'!$A$7:$A$8,B32)&lt;&gt;1,"Unknown campaign",IF(COUNTIFS('Daily Redemptions'!$A$7:$A$735,A32,'Daily Redemptions'!$B$7:$B$735,B32)&gt;1,"Duplicate day / campaign",IF(OR(ISBLANK(A32),ISBLANK(C32),ISBLANK(D32),ISBLANK(E32),ISBLANK(F32)),"Missing daily input",IF(OR(C32&lt;0,D32&lt;0,E32&lt;0,F32&lt;0,F32&gt;E32),"Invalid count / sales",IF(AND(F32&gt;0,ISBLANK(G32)),"Missing new-member average",IF(AND(NOT(ISBLANK(G32)),G32&lt;0),"Negative average",IF(OR(A32&lt;IFERROR(INDEX('Campaigns &amp; Budget'!$C$7:$C$8,MATCH(B32,'Campaigns &amp; Budget'!$A$7:$A$8,0)),""),A32&gt;IFERROR(INDEX('Campaigns &amp; Budget'!$D$7:$D$8,MATCH(B32,'Campaigns &amp; Budget'!$A$7:$A$8,0)),"")),"Outside campaign dates",""))))))))</x:f>
      </x:c>
      <x:c r="N32" s="1"/>
      <x:c r="O32" s="10" t="n">
        <x:v>46325</x:v>
      </x:c>
      <x:c r="P32" s="5" t="str">
        <x:v>DEMO-001</x:v>
      </x:c>
      <x:c r="Q32" s="5" t="str">
        <x:v>R-002</x:v>
      </x:c>
      <x:c r="R32" s="5" t="n">
        <x:v>26</x:v>
      </x:c>
      <x:c r="S32" s="16" t="n">
        <x:f>IF(OR(ISBLANK(O32),Q32=""),"",IFERROR(INDEX('Redemption Setup'!$F$7:$F$105,MATCH(Q32,'Redemption Setup'!$A$7:$A$105,0)),"")+SUMIFS('Redemption Setup'!$Q$7:$Q$305,'Redemption Setup'!$O$7:$O$305,Q32,'Redemption Setup'!$P$7:$P$305,"&lt;="&amp;O32)-SUMIFS('Daily Redemptions'!$R$7:$R$2205,'Daily Redemptions'!$Q$7:$Q$2205,Q32,'Daily Redemptions'!$P$7:$P$2205,P32,'Daily Redemptions'!$O$7:$O$2205,"&lt;="&amp;O32))</x:f>
        <x:v>202</x:v>
      </x:c>
      <x:c r="T32" s="16" t="str">
        <x:f>IF(AND(ISBLANK(O32),Q32=""),"",IF(COUNTIFS('Redemption Setup'!$A$7:$A$105,Q32,'Redemption Setup'!$B$7:$B$105,P32)&lt;&gt;1,"Tier not in campaign",IF(COUNTIFS('Daily Redemptions'!$O$7:$O$2205,O32,'Daily Redemptions'!$Q$7:$Q$2205,Q32)&gt;1,"Duplicate day / tier",IF(OR(ISBLANK(O32),ISBLANK(R32)),"Missing date / quantity",IF(OR(R32&lt;0,MOD(R32,1)&lt;&gt;0),"Invalid redemption quantity",IF(COUNTIFS('Daily Redemptions'!$A$7:$A$735,O32,'Daily Redemptions'!$B$7:$B$735,P32)&lt;&gt;1,"Missing daily performance",IF(S32&lt;0,"Negative stock","")))))))</x:f>
      </x:c>
    </x:row>
    <x:row r="33" ht="24" customHeight="1">
      <x:c r="A33" s="10"/>
      <x:c r="B33" s="5"/>
      <x:c r="C33" s="5"/>
      <x:c r="D33" s="14"/>
      <x:c r="E33" s="5"/>
      <x:c r="F33" s="5"/>
      <x:c r="G33" s="14"/>
      <x:c r="H33" s="16" t="str">
        <x:f>IF(OR(ISBLANK(A33),B33=""),"",SUMIFS('Daily Redemptions'!$R$7:$R$2205,'Daily Redemptions'!$O$7:$O$2205,A33,'Daily Redemptions'!$P$7:$P$2205,B33))</x:f>
      </x:c>
      <x:c r="I33" s="18" t="str">
        <x:f>IF(OR(ISBLANK(A33),ISBLANK(D33),ISBLANK(C33),C33=0),"",D33/C33)</x:f>
      </x:c>
      <x:c r="J33" s="18" t="str">
        <x:f>IF(OR(ISBLANK(A33),ISBLANK(D33),ISBLANK(E33),E33=0),"",D33/E33)</x:f>
      </x:c>
      <x:c r="K33" s="18" t="str">
        <x:f>IF(OR(ISBLANK(A33),ISBLANK(G33),ISBLANK(F33)),"",G33*F33)</x:f>
      </x:c>
      <x:c r="L33" s="16" t="str">
        <x:f>IF(OR(ISBLANK(A33),ISBLANK(G33),ISBLANK(F33)),"",F33)</x:f>
      </x:c>
      <x:c r="M33" s="16" t="str">
        <x:f>IF(AND(ISBLANK(A33),B33=""),"",IF(COUNTIFS('Campaigns &amp; Budget'!$A$7:$A$8,B33)&lt;&gt;1,"Unknown campaign",IF(COUNTIFS('Daily Redemptions'!$A$7:$A$735,A33,'Daily Redemptions'!$B$7:$B$735,B33)&gt;1,"Duplicate day / campaign",IF(OR(ISBLANK(A33),ISBLANK(C33),ISBLANK(D33),ISBLANK(E33),ISBLANK(F33)),"Missing daily input",IF(OR(C33&lt;0,D33&lt;0,E33&lt;0,F33&lt;0,F33&gt;E33),"Invalid count / sales",IF(AND(F33&gt;0,ISBLANK(G33)),"Missing new-member average",IF(AND(NOT(ISBLANK(G33)),G33&lt;0),"Negative average",IF(OR(A33&lt;IFERROR(INDEX('Campaigns &amp; Budget'!$C$7:$C$8,MATCH(B33,'Campaigns &amp; Budget'!$A$7:$A$8,0)),""),A33&gt;IFERROR(INDEX('Campaigns &amp; Budget'!$D$7:$D$8,MATCH(B33,'Campaigns &amp; Budget'!$A$7:$A$8,0)),"")),"Outside campaign dates",""))))))))</x:f>
      </x:c>
      <x:c r="N33" s="1"/>
      <x:c r="O33" s="10" t="n">
        <x:v>46325</x:v>
      </x:c>
      <x:c r="P33" s="5" t="str">
        <x:v>DEMO-001</x:v>
      </x:c>
      <x:c r="Q33" s="5" t="str">
        <x:v>R-003</x:v>
      </x:c>
      <x:c r="R33" s="5" t="n">
        <x:v>9</x:v>
      </x:c>
      <x:c r="S33" s="16" t="n">
        <x:f>IF(OR(ISBLANK(O33),Q33=""),"",IFERROR(INDEX('Redemption Setup'!$F$7:$F$105,MATCH(Q33,'Redemption Setup'!$A$7:$A$105,0)),"")+SUMIFS('Redemption Setup'!$Q$7:$Q$305,'Redemption Setup'!$O$7:$O$305,Q33,'Redemption Setup'!$P$7:$P$305,"&lt;="&amp;O33)-SUMIFS('Daily Redemptions'!$R$7:$R$2205,'Daily Redemptions'!$Q$7:$Q$2205,Q33,'Daily Redemptions'!$P$7:$P$2205,P33,'Daily Redemptions'!$O$7:$O$2205,"&lt;="&amp;O33))</x:f>
        <x:v>78</x:v>
      </x:c>
      <x:c r="T33" s="16" t="str">
        <x:f>IF(AND(ISBLANK(O33),Q33=""),"",IF(COUNTIFS('Redemption Setup'!$A$7:$A$105,Q33,'Redemption Setup'!$B$7:$B$105,P33)&lt;&gt;1,"Tier not in campaign",IF(COUNTIFS('Daily Redemptions'!$O$7:$O$2205,O33,'Daily Redemptions'!$Q$7:$Q$2205,Q33)&gt;1,"Duplicate day / tier",IF(OR(ISBLANK(O33),ISBLANK(R33)),"Missing date / quantity",IF(OR(R33&lt;0,MOD(R33,1)&lt;&gt;0),"Invalid redemption quantity",IF(COUNTIFS('Daily Redemptions'!$A$7:$A$735,O33,'Daily Redemptions'!$B$7:$B$735,P33)&lt;&gt;1,"Missing daily performance",IF(S33&lt;0,"Negative stock","")))))))</x:f>
      </x:c>
    </x:row>
    <x:row r="34" ht="24" customHeight="1">
      <x:c r="A34" s="10"/>
      <x:c r="B34" s="5"/>
      <x:c r="C34" s="5"/>
      <x:c r="D34" s="14"/>
      <x:c r="E34" s="5"/>
      <x:c r="F34" s="5"/>
      <x:c r="G34" s="14"/>
      <x:c r="H34" s="16" t="str">
        <x:f>IF(OR(ISBLANK(A34),B34=""),"",SUMIFS('Daily Redemptions'!$R$7:$R$2205,'Daily Redemptions'!$O$7:$O$2205,A34,'Daily Redemptions'!$P$7:$P$2205,B34))</x:f>
      </x:c>
      <x:c r="I34" s="18" t="str">
        <x:f>IF(OR(ISBLANK(A34),ISBLANK(D34),ISBLANK(C34),C34=0),"",D34/C34)</x:f>
      </x:c>
      <x:c r="J34" s="18" t="str">
        <x:f>IF(OR(ISBLANK(A34),ISBLANK(D34),ISBLANK(E34),E34=0),"",D34/E34)</x:f>
      </x:c>
      <x:c r="K34" s="18" t="str">
        <x:f>IF(OR(ISBLANK(A34),ISBLANK(G34),ISBLANK(F34)),"",G34*F34)</x:f>
      </x:c>
      <x:c r="L34" s="16" t="str">
        <x:f>IF(OR(ISBLANK(A34),ISBLANK(G34),ISBLANK(F34)),"",F34)</x:f>
      </x:c>
      <x:c r="M34" s="16" t="str">
        <x:f>IF(AND(ISBLANK(A34),B34=""),"",IF(COUNTIFS('Campaigns &amp; Budget'!$A$7:$A$8,B34)&lt;&gt;1,"Unknown campaign",IF(COUNTIFS('Daily Redemptions'!$A$7:$A$735,A34,'Daily Redemptions'!$B$7:$B$735,B34)&gt;1,"Duplicate day / campaign",IF(OR(ISBLANK(A34),ISBLANK(C34),ISBLANK(D34),ISBLANK(E34),ISBLANK(F34)),"Missing daily input",IF(OR(C34&lt;0,D34&lt;0,E34&lt;0,F34&lt;0,F34&gt;E34),"Invalid count / sales",IF(AND(F34&gt;0,ISBLANK(G34)),"Missing new-member average",IF(AND(NOT(ISBLANK(G34)),G34&lt;0),"Negative average",IF(OR(A34&lt;IFERROR(INDEX('Campaigns &amp; Budget'!$C$7:$C$8,MATCH(B34,'Campaigns &amp; Budget'!$A$7:$A$8,0)),""),A34&gt;IFERROR(INDEX('Campaigns &amp; Budget'!$D$7:$D$8,MATCH(B34,'Campaigns &amp; Budget'!$A$7:$A$8,0)),"")),"Outside campaign dates",""))))))))</x:f>
      </x:c>
      <x:c r="N34" s="1"/>
      <x:c r="O34" s="10" t="n">
        <x:v>46326</x:v>
      </x:c>
      <x:c r="P34" s="5" t="str">
        <x:v>DEMO-001</x:v>
      </x:c>
      <x:c r="Q34" s="5" t="str">
        <x:v>R-001</x:v>
      </x:c>
      <x:c r="R34" s="5" t="n">
        <x:v>54</x:v>
      </x:c>
      <x:c r="S34" s="16" t="n">
        <x:f>IF(OR(ISBLANK(O34),Q34=""),"",IFERROR(INDEX('Redemption Setup'!$F$7:$F$105,MATCH(Q34,'Redemption Setup'!$A$7:$A$105,0)),"")+SUMIFS('Redemption Setup'!$Q$7:$Q$305,'Redemption Setup'!$O$7:$O$305,Q34,'Redemption Setup'!$P$7:$P$305,"&lt;="&amp;O34)-SUMIFS('Daily Redemptions'!$R$7:$R$2205,'Daily Redemptions'!$Q$7:$Q$2205,Q34,'Daily Redemptions'!$P$7:$P$2205,P34,'Daily Redemptions'!$O$7:$O$2205,"&lt;="&amp;O34))</x:f>
        <x:v>450</x:v>
      </x:c>
      <x:c r="T34" s="16" t="str">
        <x:f>IF(AND(ISBLANK(O34),Q34=""),"",IF(COUNTIFS('Redemption Setup'!$A$7:$A$105,Q34,'Redemption Setup'!$B$7:$B$105,P34)&lt;&gt;1,"Tier not in campaign",IF(COUNTIFS('Daily Redemptions'!$O$7:$O$2205,O34,'Daily Redemptions'!$Q$7:$Q$2205,Q34)&gt;1,"Duplicate day / tier",IF(OR(ISBLANK(O34),ISBLANK(R34)),"Missing date / quantity",IF(OR(R34&lt;0,MOD(R34,1)&lt;&gt;0),"Invalid redemption quantity",IF(COUNTIFS('Daily Redemptions'!$A$7:$A$735,O34,'Daily Redemptions'!$B$7:$B$735,P34)&lt;&gt;1,"Missing daily performance",IF(S34&lt;0,"Negative stock","")))))))</x:f>
      </x:c>
    </x:row>
    <x:row r="35" ht="24" customHeight="1">
      <x:c r="A35" s="10"/>
      <x:c r="B35" s="5"/>
      <x:c r="C35" s="5"/>
      <x:c r="D35" s="14"/>
      <x:c r="E35" s="5"/>
      <x:c r="F35" s="5"/>
      <x:c r="G35" s="14"/>
      <x:c r="H35" s="16" t="str">
        <x:f>IF(OR(ISBLANK(A35),B35=""),"",SUMIFS('Daily Redemptions'!$R$7:$R$2205,'Daily Redemptions'!$O$7:$O$2205,A35,'Daily Redemptions'!$P$7:$P$2205,B35))</x:f>
      </x:c>
      <x:c r="I35" s="18" t="str">
        <x:f>IF(OR(ISBLANK(A35),ISBLANK(D35),ISBLANK(C35),C35=0),"",D35/C35)</x:f>
      </x:c>
      <x:c r="J35" s="18" t="str">
        <x:f>IF(OR(ISBLANK(A35),ISBLANK(D35),ISBLANK(E35),E35=0),"",D35/E35)</x:f>
      </x:c>
      <x:c r="K35" s="18" t="str">
        <x:f>IF(OR(ISBLANK(A35),ISBLANK(G35),ISBLANK(F35)),"",G35*F35)</x:f>
      </x:c>
      <x:c r="L35" s="16" t="str">
        <x:f>IF(OR(ISBLANK(A35),ISBLANK(G35),ISBLANK(F35)),"",F35)</x:f>
      </x:c>
      <x:c r="M35" s="16" t="str">
        <x:f>IF(AND(ISBLANK(A35),B35=""),"",IF(COUNTIFS('Campaigns &amp; Budget'!$A$7:$A$8,B35)&lt;&gt;1,"Unknown campaign",IF(COUNTIFS('Daily Redemptions'!$A$7:$A$735,A35,'Daily Redemptions'!$B$7:$B$735,B35)&gt;1,"Duplicate day / campaign",IF(OR(ISBLANK(A35),ISBLANK(C35),ISBLANK(D35),ISBLANK(E35),ISBLANK(F35)),"Missing daily input",IF(OR(C35&lt;0,D35&lt;0,E35&lt;0,F35&lt;0,F35&gt;E35),"Invalid count / sales",IF(AND(F35&gt;0,ISBLANK(G35)),"Missing new-member average",IF(AND(NOT(ISBLANK(G35)),G35&lt;0),"Negative average",IF(OR(A35&lt;IFERROR(INDEX('Campaigns &amp; Budget'!$C$7:$C$8,MATCH(B35,'Campaigns &amp; Budget'!$A$7:$A$8,0)),""),A35&gt;IFERROR(INDEX('Campaigns &amp; Budget'!$D$7:$D$8,MATCH(B35,'Campaigns &amp; Budget'!$A$7:$A$8,0)),"")),"Outside campaign dates",""))))))))</x:f>
      </x:c>
      <x:c r="N35" s="1"/>
      <x:c r="O35" s="10" t="n">
        <x:v>46326</x:v>
      </x:c>
      <x:c r="P35" s="5" t="str">
        <x:v>DEMO-001</x:v>
      </x:c>
      <x:c r="Q35" s="5" t="str">
        <x:v>R-002</x:v>
      </x:c>
      <x:c r="R35" s="5" t="n">
        <x:v>27</x:v>
      </x:c>
      <x:c r="S35" s="16" t="n">
        <x:f>IF(OR(ISBLANK(O35),Q35=""),"",IFERROR(INDEX('Redemption Setup'!$F$7:$F$105,MATCH(Q35,'Redemption Setup'!$A$7:$A$105,0)),"")+SUMIFS('Redemption Setup'!$Q$7:$Q$305,'Redemption Setup'!$O$7:$O$305,Q35,'Redemption Setup'!$P$7:$P$305,"&lt;="&amp;O35)-SUMIFS('Daily Redemptions'!$R$7:$R$2205,'Daily Redemptions'!$Q$7:$Q$2205,Q35,'Daily Redemptions'!$P$7:$P$2205,P35,'Daily Redemptions'!$O$7:$O$2205,"&lt;="&amp;O35))</x:f>
        <x:v>175</x:v>
      </x:c>
      <x:c r="T35" s="16" t="str">
        <x:f>IF(AND(ISBLANK(O35),Q35=""),"",IF(COUNTIFS('Redemption Setup'!$A$7:$A$105,Q35,'Redemption Setup'!$B$7:$B$105,P35)&lt;&gt;1,"Tier not in campaign",IF(COUNTIFS('Daily Redemptions'!$O$7:$O$2205,O35,'Daily Redemptions'!$Q$7:$Q$2205,Q35)&gt;1,"Duplicate day / tier",IF(OR(ISBLANK(O35),ISBLANK(R35)),"Missing date / quantity",IF(OR(R35&lt;0,MOD(R35,1)&lt;&gt;0),"Invalid redemption quantity",IF(COUNTIFS('Daily Redemptions'!$A$7:$A$735,O35,'Daily Redemptions'!$B$7:$B$735,P35)&lt;&gt;1,"Missing daily performance",IF(S35&lt;0,"Negative stock","")))))))</x:f>
      </x:c>
    </x:row>
    <x:row r="36" ht="24" customHeight="1">
      <x:c r="A36" s="10"/>
      <x:c r="B36" s="5"/>
      <x:c r="C36" s="5"/>
      <x:c r="D36" s="14"/>
      <x:c r="E36" s="5"/>
      <x:c r="F36" s="5"/>
      <x:c r="G36" s="14"/>
      <x:c r="H36" s="16" t="str">
        <x:f>IF(OR(ISBLANK(A36),B36=""),"",SUMIFS('Daily Redemptions'!$R$7:$R$2205,'Daily Redemptions'!$O$7:$O$2205,A36,'Daily Redemptions'!$P$7:$P$2205,B36))</x:f>
      </x:c>
      <x:c r="I36" s="18" t="str">
        <x:f>IF(OR(ISBLANK(A36),ISBLANK(D36),ISBLANK(C36),C36=0),"",D36/C36)</x:f>
      </x:c>
      <x:c r="J36" s="18" t="str">
        <x:f>IF(OR(ISBLANK(A36),ISBLANK(D36),ISBLANK(E36),E36=0),"",D36/E36)</x:f>
      </x:c>
      <x:c r="K36" s="18" t="str">
        <x:f>IF(OR(ISBLANK(A36),ISBLANK(G36),ISBLANK(F36)),"",G36*F36)</x:f>
      </x:c>
      <x:c r="L36" s="16" t="str">
        <x:f>IF(OR(ISBLANK(A36),ISBLANK(G36),ISBLANK(F36)),"",F36)</x:f>
      </x:c>
      <x:c r="M36" s="16" t="str">
        <x:f>IF(AND(ISBLANK(A36),B36=""),"",IF(COUNTIFS('Campaigns &amp; Budget'!$A$7:$A$8,B36)&lt;&gt;1,"Unknown campaign",IF(COUNTIFS('Daily Redemptions'!$A$7:$A$735,A36,'Daily Redemptions'!$B$7:$B$735,B36)&gt;1,"Duplicate day / campaign",IF(OR(ISBLANK(A36),ISBLANK(C36),ISBLANK(D36),ISBLANK(E36),ISBLANK(F36)),"Missing daily input",IF(OR(C36&lt;0,D36&lt;0,E36&lt;0,F36&lt;0,F36&gt;E36),"Invalid count / sales",IF(AND(F36&gt;0,ISBLANK(G36)),"Missing new-member average",IF(AND(NOT(ISBLANK(G36)),G36&lt;0),"Negative average",IF(OR(A36&lt;IFERROR(INDEX('Campaigns &amp; Budget'!$C$7:$C$8,MATCH(B36,'Campaigns &amp; Budget'!$A$7:$A$8,0)),""),A36&gt;IFERROR(INDEX('Campaigns &amp; Budget'!$D$7:$D$8,MATCH(B36,'Campaigns &amp; Budget'!$A$7:$A$8,0)),"")),"Outside campaign dates",""))))))))</x:f>
      </x:c>
      <x:c r="O36" s="10" t="n">
        <x:v>46326</x:v>
      </x:c>
      <x:c r="P36" s="5" t="str">
        <x:v>DEMO-001</x:v>
      </x:c>
      <x:c r="Q36" s="5" t="str">
        <x:v>R-003</x:v>
      </x:c>
      <x:c r="R36" s="5" t="n">
        <x:v>7</x:v>
      </x:c>
      <x:c r="S36" s="16" t="n">
        <x:f>IF(OR(ISBLANK(O36),Q36=""),"",IFERROR(INDEX('Redemption Setup'!$F$7:$F$105,MATCH(Q36,'Redemption Setup'!$A$7:$A$105,0)),"")+SUMIFS('Redemption Setup'!$Q$7:$Q$305,'Redemption Setup'!$O$7:$O$305,Q36,'Redemption Setup'!$P$7:$P$305,"&lt;="&amp;O36)-SUMIFS('Daily Redemptions'!$R$7:$R$2205,'Daily Redemptions'!$Q$7:$Q$2205,Q36,'Daily Redemptions'!$P$7:$P$2205,P36,'Daily Redemptions'!$O$7:$O$2205,"&lt;="&amp;O36))</x:f>
        <x:v>71</x:v>
      </x:c>
      <x:c r="T36" s="16" t="str">
        <x:f>IF(AND(ISBLANK(O36),Q36=""),"",IF(COUNTIFS('Redemption Setup'!$A$7:$A$105,Q36,'Redemption Setup'!$B$7:$B$105,P36)&lt;&gt;1,"Tier not in campaign",IF(COUNTIFS('Daily Redemptions'!$O$7:$O$2205,O36,'Daily Redemptions'!$Q$7:$Q$2205,Q36)&gt;1,"Duplicate day / tier",IF(OR(ISBLANK(O36),ISBLANK(R36)),"Missing date / quantity",IF(OR(R36&lt;0,MOD(R36,1)&lt;&gt;0),"Invalid redemption quantity",IF(COUNTIFS('Daily Redemptions'!$A$7:$A$735,O36,'Daily Redemptions'!$B$7:$B$735,P36)&lt;&gt;1,"Missing daily performance",IF(S36&lt;0,"Negative stock","")))))))</x:f>
      </x:c>
    </x:row>
    <x:row r="37" ht="24" customHeight="1">
      <x:c r="A37" s="10"/>
      <x:c r="B37" s="5"/>
      <x:c r="C37" s="5"/>
      <x:c r="D37" s="14"/>
      <x:c r="E37" s="5"/>
      <x:c r="F37" s="5"/>
      <x:c r="G37" s="14"/>
      <x:c r="H37" s="16" t="str">
        <x:f>IF(OR(ISBLANK(A37),B37=""),"",SUMIFS('Daily Redemptions'!$R$7:$R$2205,'Daily Redemptions'!$O$7:$O$2205,A37,'Daily Redemptions'!$P$7:$P$2205,B37))</x:f>
      </x:c>
      <x:c r="I37" s="18" t="str">
        <x:f>IF(OR(ISBLANK(A37),ISBLANK(D37),ISBLANK(C37),C37=0),"",D37/C37)</x:f>
      </x:c>
      <x:c r="J37" s="18" t="str">
        <x:f>IF(OR(ISBLANK(A37),ISBLANK(D37),ISBLANK(E37),E37=0),"",D37/E37)</x:f>
      </x:c>
      <x:c r="K37" s="18" t="str">
        <x:f>IF(OR(ISBLANK(A37),ISBLANK(G37),ISBLANK(F37)),"",G37*F37)</x:f>
      </x:c>
      <x:c r="L37" s="16" t="str">
        <x:f>IF(OR(ISBLANK(A37),ISBLANK(G37),ISBLANK(F37)),"",F37)</x:f>
      </x:c>
      <x:c r="M37" s="16" t="str">
        <x:f>IF(AND(ISBLANK(A37),B37=""),"",IF(COUNTIFS('Campaigns &amp; Budget'!$A$7:$A$8,B37)&lt;&gt;1,"Unknown campaign",IF(COUNTIFS('Daily Redemptions'!$A$7:$A$735,A37,'Daily Redemptions'!$B$7:$B$735,B37)&gt;1,"Duplicate day / campaign",IF(OR(ISBLANK(A37),ISBLANK(C37),ISBLANK(D37),ISBLANK(E37),ISBLANK(F37)),"Missing daily input",IF(OR(C37&lt;0,D37&lt;0,E37&lt;0,F37&lt;0,F37&gt;E37),"Invalid count / sales",IF(AND(F37&gt;0,ISBLANK(G37)),"Missing new-member average",IF(AND(NOT(ISBLANK(G37)),G37&lt;0),"Negative average",IF(OR(A37&lt;IFERROR(INDEX('Campaigns &amp; Budget'!$C$7:$C$8,MATCH(B37,'Campaigns &amp; Budget'!$A$7:$A$8,0)),""),A37&gt;IFERROR(INDEX('Campaigns &amp; Budget'!$D$7:$D$8,MATCH(B37,'Campaigns &amp; Budget'!$A$7:$A$8,0)),"")),"Outside campaign dates",""))))))))</x:f>
      </x:c>
      <x:c r="O37" s="10"/>
      <x:c r="P37" s="5"/>
      <x:c r="Q37" s="5"/>
      <x:c r="R37" s="5"/>
      <x:c r="S37" s="16" t="str">
        <x:f>IF(OR(ISBLANK(O37),Q37=""),"",IFERROR(INDEX('Redemption Setup'!$F$7:$F$105,MATCH(Q37,'Redemption Setup'!$A$7:$A$105,0)),"")+SUMIFS('Redemption Setup'!$Q$7:$Q$305,'Redemption Setup'!$O$7:$O$305,Q37,'Redemption Setup'!$P$7:$P$305,"&lt;="&amp;O37)-SUMIFS('Daily Redemptions'!$R$7:$R$2205,'Daily Redemptions'!$Q$7:$Q$2205,Q37,'Daily Redemptions'!$P$7:$P$2205,P37,'Daily Redemptions'!$O$7:$O$2205,"&lt;="&amp;O37))</x:f>
      </x:c>
      <x:c r="T37" s="16" t="str">
        <x:f>IF(AND(ISBLANK(O37),Q37=""),"",IF(COUNTIFS('Redemption Setup'!$A$7:$A$105,Q37,'Redemption Setup'!$B$7:$B$105,P37)&lt;&gt;1,"Tier not in campaign",IF(COUNTIFS('Daily Redemptions'!$O$7:$O$2205,O37,'Daily Redemptions'!$Q$7:$Q$2205,Q37)&gt;1,"Duplicate day / tier",IF(OR(ISBLANK(O37),ISBLANK(R37)),"Missing date / quantity",IF(OR(R37&lt;0,MOD(R37,1)&lt;&gt;0),"Invalid redemption quantity",IF(COUNTIFS('Daily Redemptions'!$A$7:$A$735,O37,'Daily Redemptions'!$B$7:$B$735,P37)&lt;&gt;1,"Missing daily performance",IF(S37&lt;0,"Negative stock","")))))))</x:f>
      </x:c>
    </x:row>
    <x:row r="38" ht="24" customHeight="1">
      <x:c r="A38" s="10"/>
      <x:c r="B38" s="5"/>
      <x:c r="C38" s="5"/>
      <x:c r="D38" s="14"/>
      <x:c r="E38" s="5"/>
      <x:c r="F38" s="5"/>
      <x:c r="G38" s="14"/>
      <x:c r="H38" s="16" t="str">
        <x:f>IF(OR(ISBLANK(A38),B38=""),"",SUMIFS('Daily Redemptions'!$R$7:$R$2205,'Daily Redemptions'!$O$7:$O$2205,A38,'Daily Redemptions'!$P$7:$P$2205,B38))</x:f>
      </x:c>
      <x:c r="I38" s="18" t="str">
        <x:f>IF(OR(ISBLANK(A38),ISBLANK(D38),ISBLANK(C38),C38=0),"",D38/C38)</x:f>
      </x:c>
      <x:c r="J38" s="18" t="str">
        <x:f>IF(OR(ISBLANK(A38),ISBLANK(D38),ISBLANK(E38),E38=0),"",D38/E38)</x:f>
      </x:c>
      <x:c r="K38" s="18" t="str">
        <x:f>IF(OR(ISBLANK(A38),ISBLANK(G38),ISBLANK(F38)),"",G38*F38)</x:f>
      </x:c>
      <x:c r="L38" s="16" t="str">
        <x:f>IF(OR(ISBLANK(A38),ISBLANK(G38),ISBLANK(F38)),"",F38)</x:f>
      </x:c>
      <x:c r="M38" s="16" t="str">
        <x:f>IF(AND(ISBLANK(A38),B38=""),"",IF(COUNTIFS('Campaigns &amp; Budget'!$A$7:$A$8,B38)&lt;&gt;1,"Unknown campaign",IF(COUNTIFS('Daily Redemptions'!$A$7:$A$735,A38,'Daily Redemptions'!$B$7:$B$735,B38)&gt;1,"Duplicate day / campaign",IF(OR(ISBLANK(A38),ISBLANK(C38),ISBLANK(D38),ISBLANK(E38),ISBLANK(F38)),"Missing daily input",IF(OR(C38&lt;0,D38&lt;0,E38&lt;0,F38&lt;0,F38&gt;E38),"Invalid count / sales",IF(AND(F38&gt;0,ISBLANK(G38)),"Missing new-member average",IF(AND(NOT(ISBLANK(G38)),G38&lt;0),"Negative average",IF(OR(A38&lt;IFERROR(INDEX('Campaigns &amp; Budget'!$C$7:$C$8,MATCH(B38,'Campaigns &amp; Budget'!$A$7:$A$8,0)),""),A38&gt;IFERROR(INDEX('Campaigns &amp; Budget'!$D$7:$D$8,MATCH(B38,'Campaigns &amp; Budget'!$A$7:$A$8,0)),"")),"Outside campaign dates",""))))))))</x:f>
      </x:c>
      <x:c r="O38" s="10"/>
      <x:c r="P38" s="5"/>
      <x:c r="Q38" s="5"/>
      <x:c r="R38" s="5"/>
      <x:c r="S38" s="16" t="str">
        <x:f>IF(OR(ISBLANK(O38),Q38=""),"",IFERROR(INDEX('Redemption Setup'!$F$7:$F$105,MATCH(Q38,'Redemption Setup'!$A$7:$A$105,0)),"")+SUMIFS('Redemption Setup'!$Q$7:$Q$305,'Redemption Setup'!$O$7:$O$305,Q38,'Redemption Setup'!$P$7:$P$305,"&lt;="&amp;O38)-SUMIFS('Daily Redemptions'!$R$7:$R$2205,'Daily Redemptions'!$Q$7:$Q$2205,Q38,'Daily Redemptions'!$P$7:$P$2205,P38,'Daily Redemptions'!$O$7:$O$2205,"&lt;="&amp;O38))</x:f>
      </x:c>
      <x:c r="T38" s="16" t="str">
        <x:f>IF(AND(ISBLANK(O38),Q38=""),"",IF(COUNTIFS('Redemption Setup'!$A$7:$A$105,Q38,'Redemption Setup'!$B$7:$B$105,P38)&lt;&gt;1,"Tier not in campaign",IF(COUNTIFS('Daily Redemptions'!$O$7:$O$2205,O38,'Daily Redemptions'!$Q$7:$Q$2205,Q38)&gt;1,"Duplicate day / tier",IF(OR(ISBLANK(O38),ISBLANK(R38)),"Missing date / quantity",IF(OR(R38&lt;0,MOD(R38,1)&lt;&gt;0),"Invalid redemption quantity",IF(COUNTIFS('Daily Redemptions'!$A$7:$A$735,O38,'Daily Redemptions'!$B$7:$B$735,P38)&lt;&gt;1,"Missing daily performance",IF(S38&lt;0,"Negative stock","")))))))</x:f>
      </x:c>
    </x:row>
    <x:row r="39" ht="24" customHeight="1">
      <x:c r="A39" s="10"/>
      <x:c r="B39" s="5"/>
      <x:c r="C39" s="5"/>
      <x:c r="D39" s="14"/>
      <x:c r="E39" s="5"/>
      <x:c r="F39" s="5"/>
      <x:c r="G39" s="14"/>
      <x:c r="H39" s="16" t="str">
        <x:f>IF(OR(ISBLANK(A39),B39=""),"",SUMIFS('Daily Redemptions'!$R$7:$R$2205,'Daily Redemptions'!$O$7:$O$2205,A39,'Daily Redemptions'!$P$7:$P$2205,B39))</x:f>
      </x:c>
      <x:c r="I39" s="18" t="str">
        <x:f>IF(OR(ISBLANK(A39),ISBLANK(D39),ISBLANK(C39),C39=0),"",D39/C39)</x:f>
      </x:c>
      <x:c r="J39" s="18" t="str">
        <x:f>IF(OR(ISBLANK(A39),ISBLANK(D39),ISBLANK(E39),E39=0),"",D39/E39)</x:f>
      </x:c>
      <x:c r="K39" s="18" t="str">
        <x:f>IF(OR(ISBLANK(A39),ISBLANK(G39),ISBLANK(F39)),"",G39*F39)</x:f>
      </x:c>
      <x:c r="L39" s="16" t="str">
        <x:f>IF(OR(ISBLANK(A39),ISBLANK(G39),ISBLANK(F39)),"",F39)</x:f>
      </x:c>
      <x:c r="M39" s="16" t="str">
        <x:f>IF(AND(ISBLANK(A39),B39=""),"",IF(COUNTIFS('Campaigns &amp; Budget'!$A$7:$A$8,B39)&lt;&gt;1,"Unknown campaign",IF(COUNTIFS('Daily Redemptions'!$A$7:$A$735,A39,'Daily Redemptions'!$B$7:$B$735,B39)&gt;1,"Duplicate day / campaign",IF(OR(ISBLANK(A39),ISBLANK(C39),ISBLANK(D39),ISBLANK(E39),ISBLANK(F39)),"Missing daily input",IF(OR(C39&lt;0,D39&lt;0,E39&lt;0,F39&lt;0,F39&gt;E39),"Invalid count / sales",IF(AND(F39&gt;0,ISBLANK(G39)),"Missing new-member average",IF(AND(NOT(ISBLANK(G39)),G39&lt;0),"Negative average",IF(OR(A39&lt;IFERROR(INDEX('Campaigns &amp; Budget'!$C$7:$C$8,MATCH(B39,'Campaigns &amp; Budget'!$A$7:$A$8,0)),""),A39&gt;IFERROR(INDEX('Campaigns &amp; Budget'!$D$7:$D$8,MATCH(B39,'Campaigns &amp; Budget'!$A$7:$A$8,0)),"")),"Outside campaign dates",""))))))))</x:f>
      </x:c>
      <x:c r="O39" s="10"/>
      <x:c r="P39" s="5"/>
      <x:c r="Q39" s="5"/>
      <x:c r="R39" s="5"/>
      <x:c r="S39" s="16" t="str">
        <x:f>IF(OR(ISBLANK(O39),Q39=""),"",IFERROR(INDEX('Redemption Setup'!$F$7:$F$105,MATCH(Q39,'Redemption Setup'!$A$7:$A$105,0)),"")+SUMIFS('Redemption Setup'!$Q$7:$Q$305,'Redemption Setup'!$O$7:$O$305,Q39,'Redemption Setup'!$P$7:$P$305,"&lt;="&amp;O39)-SUMIFS('Daily Redemptions'!$R$7:$R$2205,'Daily Redemptions'!$Q$7:$Q$2205,Q39,'Daily Redemptions'!$P$7:$P$2205,P39,'Daily Redemptions'!$O$7:$O$2205,"&lt;="&amp;O39))</x:f>
      </x:c>
      <x:c r="T39" s="16" t="str">
        <x:f>IF(AND(ISBLANK(O39),Q39=""),"",IF(COUNTIFS('Redemption Setup'!$A$7:$A$105,Q39,'Redemption Setup'!$B$7:$B$105,P39)&lt;&gt;1,"Tier not in campaign",IF(COUNTIFS('Daily Redemptions'!$O$7:$O$2205,O39,'Daily Redemptions'!$Q$7:$Q$2205,Q39)&gt;1,"Duplicate day / tier",IF(OR(ISBLANK(O39),ISBLANK(R39)),"Missing date / quantity",IF(OR(R39&lt;0,MOD(R39,1)&lt;&gt;0),"Invalid redemption quantity",IF(COUNTIFS('Daily Redemptions'!$A$7:$A$735,O39,'Daily Redemptions'!$B$7:$B$735,P39)&lt;&gt;1,"Missing daily performance",IF(S39&lt;0,"Negative stock","")))))))</x:f>
      </x:c>
    </x:row>
    <x:row r="40" ht="24" customHeight="1">
      <x:c r="A40" s="10"/>
      <x:c r="B40" s="5"/>
      <x:c r="C40" s="5"/>
      <x:c r="D40" s="14"/>
      <x:c r="E40" s="5"/>
      <x:c r="F40" s="5"/>
      <x:c r="G40" s="14"/>
      <x:c r="H40" s="16" t="str">
        <x:f>IF(OR(ISBLANK(A40),B40=""),"",SUMIFS('Daily Redemptions'!$R$7:$R$2205,'Daily Redemptions'!$O$7:$O$2205,A40,'Daily Redemptions'!$P$7:$P$2205,B40))</x:f>
      </x:c>
      <x:c r="I40" s="18" t="str">
        <x:f>IF(OR(ISBLANK(A40),ISBLANK(D40),ISBLANK(C40),C40=0),"",D40/C40)</x:f>
      </x:c>
      <x:c r="J40" s="18" t="str">
        <x:f>IF(OR(ISBLANK(A40),ISBLANK(D40),ISBLANK(E40),E40=0),"",D40/E40)</x:f>
      </x:c>
      <x:c r="K40" s="18" t="str">
        <x:f>IF(OR(ISBLANK(A40),ISBLANK(G40),ISBLANK(F40)),"",G40*F40)</x:f>
      </x:c>
      <x:c r="L40" s="16" t="str">
        <x:f>IF(OR(ISBLANK(A40),ISBLANK(G40),ISBLANK(F40)),"",F40)</x:f>
      </x:c>
      <x:c r="M40" s="16" t="str">
        <x:f>IF(AND(ISBLANK(A40),B40=""),"",IF(COUNTIFS('Campaigns &amp; Budget'!$A$7:$A$8,B40)&lt;&gt;1,"Unknown campaign",IF(COUNTIFS('Daily Redemptions'!$A$7:$A$735,A40,'Daily Redemptions'!$B$7:$B$735,B40)&gt;1,"Duplicate day / campaign",IF(OR(ISBLANK(A40),ISBLANK(C40),ISBLANK(D40),ISBLANK(E40),ISBLANK(F40)),"Missing daily input",IF(OR(C40&lt;0,D40&lt;0,E40&lt;0,F40&lt;0,F40&gt;E40),"Invalid count / sales",IF(AND(F40&gt;0,ISBLANK(G40)),"Missing new-member average",IF(AND(NOT(ISBLANK(G40)),G40&lt;0),"Negative average",IF(OR(A40&lt;IFERROR(INDEX('Campaigns &amp; Budget'!$C$7:$C$8,MATCH(B40,'Campaigns &amp; Budget'!$A$7:$A$8,0)),""),A40&gt;IFERROR(INDEX('Campaigns &amp; Budget'!$D$7:$D$8,MATCH(B40,'Campaigns &amp; Budget'!$A$7:$A$8,0)),"")),"Outside campaign dates",""))))))))</x:f>
      </x:c>
      <x:c r="O40" s="10"/>
      <x:c r="P40" s="5"/>
      <x:c r="Q40" s="5"/>
      <x:c r="R40" s="5"/>
      <x:c r="S40" s="16" t="str">
        <x:f>IF(OR(ISBLANK(O40),Q40=""),"",IFERROR(INDEX('Redemption Setup'!$F$7:$F$105,MATCH(Q40,'Redemption Setup'!$A$7:$A$105,0)),"")+SUMIFS('Redemption Setup'!$Q$7:$Q$305,'Redemption Setup'!$O$7:$O$305,Q40,'Redemption Setup'!$P$7:$P$305,"&lt;="&amp;O40)-SUMIFS('Daily Redemptions'!$R$7:$R$2205,'Daily Redemptions'!$Q$7:$Q$2205,Q40,'Daily Redemptions'!$P$7:$P$2205,P40,'Daily Redemptions'!$O$7:$O$2205,"&lt;="&amp;O40))</x:f>
      </x:c>
      <x:c r="T40" s="16" t="str">
        <x:f>IF(AND(ISBLANK(O40),Q40=""),"",IF(COUNTIFS('Redemption Setup'!$A$7:$A$105,Q40,'Redemption Setup'!$B$7:$B$105,P40)&lt;&gt;1,"Tier not in campaign",IF(COUNTIFS('Daily Redemptions'!$O$7:$O$2205,O40,'Daily Redemptions'!$Q$7:$Q$2205,Q40)&gt;1,"Duplicate day / tier",IF(OR(ISBLANK(O40),ISBLANK(R40)),"Missing date / quantity",IF(OR(R40&lt;0,MOD(R40,1)&lt;&gt;0),"Invalid redemption quantity",IF(COUNTIFS('Daily Redemptions'!$A$7:$A$735,O40,'Daily Redemptions'!$B$7:$B$735,P40)&lt;&gt;1,"Missing daily performance",IF(S40&lt;0,"Negative stock","")))))))</x:f>
      </x:c>
    </x:row>
    <x:row r="41" ht="24" customHeight="1">
      <x:c r="A41" s="10"/>
      <x:c r="B41" s="5"/>
      <x:c r="C41" s="5"/>
      <x:c r="D41" s="14"/>
      <x:c r="E41" s="5"/>
      <x:c r="F41" s="5"/>
      <x:c r="G41" s="14"/>
      <x:c r="H41" s="16" t="str">
        <x:f>IF(OR(ISBLANK(A41),B41=""),"",SUMIFS('Daily Redemptions'!$R$7:$R$2205,'Daily Redemptions'!$O$7:$O$2205,A41,'Daily Redemptions'!$P$7:$P$2205,B41))</x:f>
      </x:c>
      <x:c r="I41" s="18" t="str">
        <x:f>IF(OR(ISBLANK(A41),ISBLANK(D41),ISBLANK(C41),C41=0),"",D41/C41)</x:f>
      </x:c>
      <x:c r="J41" s="18" t="str">
        <x:f>IF(OR(ISBLANK(A41),ISBLANK(D41),ISBLANK(E41),E41=0),"",D41/E41)</x:f>
      </x:c>
      <x:c r="K41" s="18" t="str">
        <x:f>IF(OR(ISBLANK(A41),ISBLANK(G41),ISBLANK(F41)),"",G41*F41)</x:f>
      </x:c>
      <x:c r="L41" s="16" t="str">
        <x:f>IF(OR(ISBLANK(A41),ISBLANK(G41),ISBLANK(F41)),"",F41)</x:f>
      </x:c>
      <x:c r="M41" s="16" t="str">
        <x:f>IF(AND(ISBLANK(A41),B41=""),"",IF(COUNTIFS('Campaigns &amp; Budget'!$A$7:$A$8,B41)&lt;&gt;1,"Unknown campaign",IF(COUNTIFS('Daily Redemptions'!$A$7:$A$735,A41,'Daily Redemptions'!$B$7:$B$735,B41)&gt;1,"Duplicate day / campaign",IF(OR(ISBLANK(A41),ISBLANK(C41),ISBLANK(D41),ISBLANK(E41),ISBLANK(F41)),"Missing daily input",IF(OR(C41&lt;0,D41&lt;0,E41&lt;0,F41&lt;0,F41&gt;E41),"Invalid count / sales",IF(AND(F41&gt;0,ISBLANK(G41)),"Missing new-member average",IF(AND(NOT(ISBLANK(G41)),G41&lt;0),"Negative average",IF(OR(A41&lt;IFERROR(INDEX('Campaigns &amp; Budget'!$C$7:$C$8,MATCH(B41,'Campaigns &amp; Budget'!$A$7:$A$8,0)),""),A41&gt;IFERROR(INDEX('Campaigns &amp; Budget'!$D$7:$D$8,MATCH(B41,'Campaigns &amp; Budget'!$A$7:$A$8,0)),"")),"Outside campaign dates",""))))))))</x:f>
      </x:c>
      <x:c r="O41" s="10"/>
      <x:c r="P41" s="5"/>
      <x:c r="Q41" s="5"/>
      <x:c r="R41" s="5"/>
      <x:c r="S41" s="16" t="str">
        <x:f>IF(OR(ISBLANK(O41),Q41=""),"",IFERROR(INDEX('Redemption Setup'!$F$7:$F$105,MATCH(Q41,'Redemption Setup'!$A$7:$A$105,0)),"")+SUMIFS('Redemption Setup'!$Q$7:$Q$305,'Redemption Setup'!$O$7:$O$305,Q41,'Redemption Setup'!$P$7:$P$305,"&lt;="&amp;O41)-SUMIFS('Daily Redemptions'!$R$7:$R$2205,'Daily Redemptions'!$Q$7:$Q$2205,Q41,'Daily Redemptions'!$P$7:$P$2205,P41,'Daily Redemptions'!$O$7:$O$2205,"&lt;="&amp;O41))</x:f>
      </x:c>
      <x:c r="T41" s="16" t="str">
        <x:f>IF(AND(ISBLANK(O41),Q41=""),"",IF(COUNTIFS('Redemption Setup'!$A$7:$A$105,Q41,'Redemption Setup'!$B$7:$B$105,P41)&lt;&gt;1,"Tier not in campaign",IF(COUNTIFS('Daily Redemptions'!$O$7:$O$2205,O41,'Daily Redemptions'!$Q$7:$Q$2205,Q41)&gt;1,"Duplicate day / tier",IF(OR(ISBLANK(O41),ISBLANK(R41)),"Missing date / quantity",IF(OR(R41&lt;0,MOD(R41,1)&lt;&gt;0),"Invalid redemption quantity",IF(COUNTIFS('Daily Redemptions'!$A$7:$A$735,O41,'Daily Redemptions'!$B$7:$B$735,P41)&lt;&gt;1,"Missing daily performance",IF(S41&lt;0,"Negative stock","")))))))</x:f>
      </x:c>
    </x:row>
    <x:row r="42" ht="24" customHeight="1">
      <x:c r="A42" s="10"/>
      <x:c r="B42" s="5"/>
      <x:c r="C42" s="5"/>
      <x:c r="D42" s="14"/>
      <x:c r="E42" s="5"/>
      <x:c r="F42" s="5"/>
      <x:c r="G42" s="14"/>
      <x:c r="H42" s="16" t="str">
        <x:f>IF(OR(ISBLANK(A42),B42=""),"",SUMIFS('Daily Redemptions'!$R$7:$R$2205,'Daily Redemptions'!$O$7:$O$2205,A42,'Daily Redemptions'!$P$7:$P$2205,B42))</x:f>
      </x:c>
      <x:c r="I42" s="18" t="str">
        <x:f>IF(OR(ISBLANK(A42),ISBLANK(D42),ISBLANK(C42),C42=0),"",D42/C42)</x:f>
      </x:c>
      <x:c r="J42" s="18" t="str">
        <x:f>IF(OR(ISBLANK(A42),ISBLANK(D42),ISBLANK(E42),E42=0),"",D42/E42)</x:f>
      </x:c>
      <x:c r="K42" s="18" t="str">
        <x:f>IF(OR(ISBLANK(A42),ISBLANK(G42),ISBLANK(F42)),"",G42*F42)</x:f>
      </x:c>
      <x:c r="L42" s="16" t="str">
        <x:f>IF(OR(ISBLANK(A42),ISBLANK(G42),ISBLANK(F42)),"",F42)</x:f>
      </x:c>
      <x:c r="M42" s="16" t="str">
        <x:f>IF(AND(ISBLANK(A42),B42=""),"",IF(COUNTIFS('Campaigns &amp; Budget'!$A$7:$A$8,B42)&lt;&gt;1,"Unknown campaign",IF(COUNTIFS('Daily Redemptions'!$A$7:$A$735,A42,'Daily Redemptions'!$B$7:$B$735,B42)&gt;1,"Duplicate day / campaign",IF(OR(ISBLANK(A42),ISBLANK(C42),ISBLANK(D42),ISBLANK(E42),ISBLANK(F42)),"Missing daily input",IF(OR(C42&lt;0,D42&lt;0,E42&lt;0,F42&lt;0,F42&gt;E42),"Invalid count / sales",IF(AND(F42&gt;0,ISBLANK(G42)),"Missing new-member average",IF(AND(NOT(ISBLANK(G42)),G42&lt;0),"Negative average",IF(OR(A42&lt;IFERROR(INDEX('Campaigns &amp; Budget'!$C$7:$C$8,MATCH(B42,'Campaigns &amp; Budget'!$A$7:$A$8,0)),""),A42&gt;IFERROR(INDEX('Campaigns &amp; Budget'!$D$7:$D$8,MATCH(B42,'Campaigns &amp; Budget'!$A$7:$A$8,0)),"")),"Outside campaign dates",""))))))))</x:f>
      </x:c>
      <x:c r="O42" s="10"/>
      <x:c r="P42" s="5"/>
      <x:c r="Q42" s="5"/>
      <x:c r="R42" s="5"/>
      <x:c r="S42" s="16" t="str">
        <x:f>IF(OR(ISBLANK(O42),Q42=""),"",IFERROR(INDEX('Redemption Setup'!$F$7:$F$105,MATCH(Q42,'Redemption Setup'!$A$7:$A$105,0)),"")+SUMIFS('Redemption Setup'!$Q$7:$Q$305,'Redemption Setup'!$O$7:$O$305,Q42,'Redemption Setup'!$P$7:$P$305,"&lt;="&amp;O42)-SUMIFS('Daily Redemptions'!$R$7:$R$2205,'Daily Redemptions'!$Q$7:$Q$2205,Q42,'Daily Redemptions'!$P$7:$P$2205,P42,'Daily Redemptions'!$O$7:$O$2205,"&lt;="&amp;O42))</x:f>
      </x:c>
      <x:c r="T42" s="16" t="str">
        <x:f>IF(AND(ISBLANK(O42),Q42=""),"",IF(COUNTIFS('Redemption Setup'!$A$7:$A$105,Q42,'Redemption Setup'!$B$7:$B$105,P42)&lt;&gt;1,"Tier not in campaign",IF(COUNTIFS('Daily Redemptions'!$O$7:$O$2205,O42,'Daily Redemptions'!$Q$7:$Q$2205,Q42)&gt;1,"Duplicate day / tier",IF(OR(ISBLANK(O42),ISBLANK(R42)),"Missing date / quantity",IF(OR(R42&lt;0,MOD(R42,1)&lt;&gt;0),"Invalid redemption quantity",IF(COUNTIFS('Daily Redemptions'!$A$7:$A$735,O42,'Daily Redemptions'!$B$7:$B$735,P42)&lt;&gt;1,"Missing daily performance",IF(S42&lt;0,"Negative stock","")))))))</x:f>
      </x:c>
    </x:row>
    <x:row r="43" ht="24" customHeight="1">
      <x:c r="A43" s="10"/>
      <x:c r="B43" s="5"/>
      <x:c r="C43" s="5"/>
      <x:c r="D43" s="14"/>
      <x:c r="E43" s="5"/>
      <x:c r="F43" s="5"/>
      <x:c r="G43" s="14"/>
      <x:c r="H43" s="16" t="str">
        <x:f>IF(OR(ISBLANK(A43),B43=""),"",SUMIFS('Daily Redemptions'!$R$7:$R$2205,'Daily Redemptions'!$O$7:$O$2205,A43,'Daily Redemptions'!$P$7:$P$2205,B43))</x:f>
      </x:c>
      <x:c r="I43" s="18" t="str">
        <x:f>IF(OR(ISBLANK(A43),ISBLANK(D43),ISBLANK(C43),C43=0),"",D43/C43)</x:f>
      </x:c>
      <x:c r="J43" s="18" t="str">
        <x:f>IF(OR(ISBLANK(A43),ISBLANK(D43),ISBLANK(E43),E43=0),"",D43/E43)</x:f>
      </x:c>
      <x:c r="K43" s="18" t="str">
        <x:f>IF(OR(ISBLANK(A43),ISBLANK(G43),ISBLANK(F43)),"",G43*F43)</x:f>
      </x:c>
      <x:c r="L43" s="16" t="str">
        <x:f>IF(OR(ISBLANK(A43),ISBLANK(G43),ISBLANK(F43)),"",F43)</x:f>
      </x:c>
      <x:c r="M43" s="16" t="str">
        <x:f>IF(AND(ISBLANK(A43),B43=""),"",IF(COUNTIFS('Campaigns &amp; Budget'!$A$7:$A$8,B43)&lt;&gt;1,"Unknown campaign",IF(COUNTIFS('Daily Redemptions'!$A$7:$A$735,A43,'Daily Redemptions'!$B$7:$B$735,B43)&gt;1,"Duplicate day / campaign",IF(OR(ISBLANK(A43),ISBLANK(C43),ISBLANK(D43),ISBLANK(E43),ISBLANK(F43)),"Missing daily input",IF(OR(C43&lt;0,D43&lt;0,E43&lt;0,F43&lt;0,F43&gt;E43),"Invalid count / sales",IF(AND(F43&gt;0,ISBLANK(G43)),"Missing new-member average",IF(AND(NOT(ISBLANK(G43)),G43&lt;0),"Negative average",IF(OR(A43&lt;IFERROR(INDEX('Campaigns &amp; Budget'!$C$7:$C$8,MATCH(B43,'Campaigns &amp; Budget'!$A$7:$A$8,0)),""),A43&gt;IFERROR(INDEX('Campaigns &amp; Budget'!$D$7:$D$8,MATCH(B43,'Campaigns &amp; Budget'!$A$7:$A$8,0)),"")),"Outside campaign dates",""))))))))</x:f>
      </x:c>
      <x:c r="O43" s="10"/>
      <x:c r="P43" s="5"/>
      <x:c r="Q43" s="5"/>
      <x:c r="R43" s="5"/>
      <x:c r="S43" s="16" t="str">
        <x:f>IF(OR(ISBLANK(O43),Q43=""),"",IFERROR(INDEX('Redemption Setup'!$F$7:$F$105,MATCH(Q43,'Redemption Setup'!$A$7:$A$105,0)),"")+SUMIFS('Redemption Setup'!$Q$7:$Q$305,'Redemption Setup'!$O$7:$O$305,Q43,'Redemption Setup'!$P$7:$P$305,"&lt;="&amp;O43)-SUMIFS('Daily Redemptions'!$R$7:$R$2205,'Daily Redemptions'!$Q$7:$Q$2205,Q43,'Daily Redemptions'!$P$7:$P$2205,P43,'Daily Redemptions'!$O$7:$O$2205,"&lt;="&amp;O43))</x:f>
      </x:c>
      <x:c r="T43" s="16" t="str">
        <x:f>IF(AND(ISBLANK(O43),Q43=""),"",IF(COUNTIFS('Redemption Setup'!$A$7:$A$105,Q43,'Redemption Setup'!$B$7:$B$105,P43)&lt;&gt;1,"Tier not in campaign",IF(COUNTIFS('Daily Redemptions'!$O$7:$O$2205,O43,'Daily Redemptions'!$Q$7:$Q$2205,Q43)&gt;1,"Duplicate day / tier",IF(OR(ISBLANK(O43),ISBLANK(R43)),"Missing date / quantity",IF(OR(R43&lt;0,MOD(R43,1)&lt;&gt;0),"Invalid redemption quantity",IF(COUNTIFS('Daily Redemptions'!$A$7:$A$735,O43,'Daily Redemptions'!$B$7:$B$735,P43)&lt;&gt;1,"Missing daily performance",IF(S43&lt;0,"Negative stock","")))))))</x:f>
      </x:c>
    </x:row>
    <x:row r="44" ht="24" customHeight="1">
      <x:c r="A44" s="10"/>
      <x:c r="B44" s="5"/>
      <x:c r="C44" s="5"/>
      <x:c r="D44" s="14"/>
      <x:c r="E44" s="5"/>
      <x:c r="F44" s="5"/>
      <x:c r="G44" s="14"/>
      <x:c r="H44" s="16" t="str">
        <x:f>IF(OR(ISBLANK(A44),B44=""),"",SUMIFS('Daily Redemptions'!$R$7:$R$2205,'Daily Redemptions'!$O$7:$O$2205,A44,'Daily Redemptions'!$P$7:$P$2205,B44))</x:f>
      </x:c>
      <x:c r="I44" s="18" t="str">
        <x:f>IF(OR(ISBLANK(A44),ISBLANK(D44),ISBLANK(C44),C44=0),"",D44/C44)</x:f>
      </x:c>
      <x:c r="J44" s="18" t="str">
        <x:f>IF(OR(ISBLANK(A44),ISBLANK(D44),ISBLANK(E44),E44=0),"",D44/E44)</x:f>
      </x:c>
      <x:c r="K44" s="18" t="str">
        <x:f>IF(OR(ISBLANK(A44),ISBLANK(G44),ISBLANK(F44)),"",G44*F44)</x:f>
      </x:c>
      <x:c r="L44" s="16" t="str">
        <x:f>IF(OR(ISBLANK(A44),ISBLANK(G44),ISBLANK(F44)),"",F44)</x:f>
      </x:c>
      <x:c r="M44" s="16" t="str">
        <x:f>IF(AND(ISBLANK(A44),B44=""),"",IF(COUNTIFS('Campaigns &amp; Budget'!$A$7:$A$8,B44)&lt;&gt;1,"Unknown campaign",IF(COUNTIFS('Daily Redemptions'!$A$7:$A$735,A44,'Daily Redemptions'!$B$7:$B$735,B44)&gt;1,"Duplicate day / campaign",IF(OR(ISBLANK(A44),ISBLANK(C44),ISBLANK(D44),ISBLANK(E44),ISBLANK(F44)),"Missing daily input",IF(OR(C44&lt;0,D44&lt;0,E44&lt;0,F44&lt;0,F44&gt;E44),"Invalid count / sales",IF(AND(F44&gt;0,ISBLANK(G44)),"Missing new-member average",IF(AND(NOT(ISBLANK(G44)),G44&lt;0),"Negative average",IF(OR(A44&lt;IFERROR(INDEX('Campaigns &amp; Budget'!$C$7:$C$8,MATCH(B44,'Campaigns &amp; Budget'!$A$7:$A$8,0)),""),A44&gt;IFERROR(INDEX('Campaigns &amp; Budget'!$D$7:$D$8,MATCH(B44,'Campaigns &amp; Budget'!$A$7:$A$8,0)),"")),"Outside campaign dates",""))))))))</x:f>
      </x:c>
      <x:c r="O44" s="10"/>
      <x:c r="P44" s="5"/>
      <x:c r="Q44" s="5"/>
      <x:c r="R44" s="5"/>
      <x:c r="S44" s="16" t="str">
        <x:f>IF(OR(ISBLANK(O44),Q44=""),"",IFERROR(INDEX('Redemption Setup'!$F$7:$F$105,MATCH(Q44,'Redemption Setup'!$A$7:$A$105,0)),"")+SUMIFS('Redemption Setup'!$Q$7:$Q$305,'Redemption Setup'!$O$7:$O$305,Q44,'Redemption Setup'!$P$7:$P$305,"&lt;="&amp;O44)-SUMIFS('Daily Redemptions'!$R$7:$R$2205,'Daily Redemptions'!$Q$7:$Q$2205,Q44,'Daily Redemptions'!$P$7:$P$2205,P44,'Daily Redemptions'!$O$7:$O$2205,"&lt;="&amp;O44))</x:f>
      </x:c>
      <x:c r="T44" s="16" t="str">
        <x:f>IF(AND(ISBLANK(O44),Q44=""),"",IF(COUNTIFS('Redemption Setup'!$A$7:$A$105,Q44,'Redemption Setup'!$B$7:$B$105,P44)&lt;&gt;1,"Tier not in campaign",IF(COUNTIFS('Daily Redemptions'!$O$7:$O$2205,O44,'Daily Redemptions'!$Q$7:$Q$2205,Q44)&gt;1,"Duplicate day / tier",IF(OR(ISBLANK(O44),ISBLANK(R44)),"Missing date / quantity",IF(OR(R44&lt;0,MOD(R44,1)&lt;&gt;0),"Invalid redemption quantity",IF(COUNTIFS('Daily Redemptions'!$A$7:$A$735,O44,'Daily Redemptions'!$B$7:$B$735,P44)&lt;&gt;1,"Missing daily performance",IF(S44&lt;0,"Negative stock","")))))))</x:f>
      </x:c>
    </x:row>
    <x:row r="45" ht="24" customHeight="1">
      <x:c r="A45" s="10"/>
      <x:c r="B45" s="5"/>
      <x:c r="C45" s="5"/>
      <x:c r="D45" s="14"/>
      <x:c r="E45" s="5"/>
      <x:c r="F45" s="5"/>
      <x:c r="G45" s="14"/>
      <x:c r="H45" s="16" t="str">
        <x:f>IF(OR(ISBLANK(A45),B45=""),"",SUMIFS('Daily Redemptions'!$R$7:$R$2205,'Daily Redemptions'!$O$7:$O$2205,A45,'Daily Redemptions'!$P$7:$P$2205,B45))</x:f>
      </x:c>
      <x:c r="I45" s="18" t="str">
        <x:f>IF(OR(ISBLANK(A45),ISBLANK(D45),ISBLANK(C45),C45=0),"",D45/C45)</x:f>
      </x:c>
      <x:c r="J45" s="18" t="str">
        <x:f>IF(OR(ISBLANK(A45),ISBLANK(D45),ISBLANK(E45),E45=0),"",D45/E45)</x:f>
      </x:c>
      <x:c r="K45" s="18" t="str">
        <x:f>IF(OR(ISBLANK(A45),ISBLANK(G45),ISBLANK(F45)),"",G45*F45)</x:f>
      </x:c>
      <x:c r="L45" s="16" t="str">
        <x:f>IF(OR(ISBLANK(A45),ISBLANK(G45),ISBLANK(F45)),"",F45)</x:f>
      </x:c>
      <x:c r="M45" s="16" t="str">
        <x:f>IF(AND(ISBLANK(A45),B45=""),"",IF(COUNTIFS('Campaigns &amp; Budget'!$A$7:$A$8,B45)&lt;&gt;1,"Unknown campaign",IF(COUNTIFS('Daily Redemptions'!$A$7:$A$735,A45,'Daily Redemptions'!$B$7:$B$735,B45)&gt;1,"Duplicate day / campaign",IF(OR(ISBLANK(A45),ISBLANK(C45),ISBLANK(D45),ISBLANK(E45),ISBLANK(F45)),"Missing daily input",IF(OR(C45&lt;0,D45&lt;0,E45&lt;0,F45&lt;0,F45&gt;E45),"Invalid count / sales",IF(AND(F45&gt;0,ISBLANK(G45)),"Missing new-member average",IF(AND(NOT(ISBLANK(G45)),G45&lt;0),"Negative average",IF(OR(A45&lt;IFERROR(INDEX('Campaigns &amp; Budget'!$C$7:$C$8,MATCH(B45,'Campaigns &amp; Budget'!$A$7:$A$8,0)),""),A45&gt;IFERROR(INDEX('Campaigns &amp; Budget'!$D$7:$D$8,MATCH(B45,'Campaigns &amp; Budget'!$A$7:$A$8,0)),"")),"Outside campaign dates",""))))))))</x:f>
      </x:c>
      <x:c r="O45" s="10"/>
      <x:c r="P45" s="5"/>
      <x:c r="Q45" s="5"/>
      <x:c r="R45" s="5"/>
      <x:c r="S45" s="16" t="str">
        <x:f>IF(OR(ISBLANK(O45),Q45=""),"",IFERROR(INDEX('Redemption Setup'!$F$7:$F$105,MATCH(Q45,'Redemption Setup'!$A$7:$A$105,0)),"")+SUMIFS('Redemption Setup'!$Q$7:$Q$305,'Redemption Setup'!$O$7:$O$305,Q45,'Redemption Setup'!$P$7:$P$305,"&lt;="&amp;O45)-SUMIFS('Daily Redemptions'!$R$7:$R$2205,'Daily Redemptions'!$Q$7:$Q$2205,Q45,'Daily Redemptions'!$P$7:$P$2205,P45,'Daily Redemptions'!$O$7:$O$2205,"&lt;="&amp;O45))</x:f>
      </x:c>
      <x:c r="T45" s="16" t="str">
        <x:f>IF(AND(ISBLANK(O45),Q45=""),"",IF(COUNTIFS('Redemption Setup'!$A$7:$A$105,Q45,'Redemption Setup'!$B$7:$B$105,P45)&lt;&gt;1,"Tier not in campaign",IF(COUNTIFS('Daily Redemptions'!$O$7:$O$2205,O45,'Daily Redemptions'!$Q$7:$Q$2205,Q45)&gt;1,"Duplicate day / tier",IF(OR(ISBLANK(O45),ISBLANK(R45)),"Missing date / quantity",IF(OR(R45&lt;0,MOD(R45,1)&lt;&gt;0),"Invalid redemption quantity",IF(COUNTIFS('Daily Redemptions'!$A$7:$A$735,O45,'Daily Redemptions'!$B$7:$B$735,P45)&lt;&gt;1,"Missing daily performance",IF(S45&lt;0,"Negative stock","")))))))</x:f>
      </x:c>
    </x:row>
    <x:row r="46" ht="24" customHeight="1">
      <x:c r="A46" s="10"/>
      <x:c r="B46" s="5"/>
      <x:c r="C46" s="5"/>
      <x:c r="D46" s="14"/>
      <x:c r="E46" s="5"/>
      <x:c r="F46" s="5"/>
      <x:c r="G46" s="14"/>
      <x:c r="H46" s="16" t="str">
        <x:f>IF(OR(ISBLANK(A46),B46=""),"",SUMIFS('Daily Redemptions'!$R$7:$R$2205,'Daily Redemptions'!$O$7:$O$2205,A46,'Daily Redemptions'!$P$7:$P$2205,B46))</x:f>
      </x:c>
      <x:c r="I46" s="18" t="str">
        <x:f>IF(OR(ISBLANK(A46),ISBLANK(D46),ISBLANK(C46),C46=0),"",D46/C46)</x:f>
      </x:c>
      <x:c r="J46" s="18" t="str">
        <x:f>IF(OR(ISBLANK(A46),ISBLANK(D46),ISBLANK(E46),E46=0),"",D46/E46)</x:f>
      </x:c>
      <x:c r="K46" s="18" t="str">
        <x:f>IF(OR(ISBLANK(A46),ISBLANK(G46),ISBLANK(F46)),"",G46*F46)</x:f>
      </x:c>
      <x:c r="L46" s="16" t="str">
        <x:f>IF(OR(ISBLANK(A46),ISBLANK(G46),ISBLANK(F46)),"",F46)</x:f>
      </x:c>
      <x:c r="M46" s="16" t="str">
        <x:f>IF(AND(ISBLANK(A46),B46=""),"",IF(COUNTIFS('Campaigns &amp; Budget'!$A$7:$A$8,B46)&lt;&gt;1,"Unknown campaign",IF(COUNTIFS('Daily Redemptions'!$A$7:$A$735,A46,'Daily Redemptions'!$B$7:$B$735,B46)&gt;1,"Duplicate day / campaign",IF(OR(ISBLANK(A46),ISBLANK(C46),ISBLANK(D46),ISBLANK(E46),ISBLANK(F46)),"Missing daily input",IF(OR(C46&lt;0,D46&lt;0,E46&lt;0,F46&lt;0,F46&gt;E46),"Invalid count / sales",IF(AND(F46&gt;0,ISBLANK(G46)),"Missing new-member average",IF(AND(NOT(ISBLANK(G46)),G46&lt;0),"Negative average",IF(OR(A46&lt;IFERROR(INDEX('Campaigns &amp; Budget'!$C$7:$C$8,MATCH(B46,'Campaigns &amp; Budget'!$A$7:$A$8,0)),""),A46&gt;IFERROR(INDEX('Campaigns &amp; Budget'!$D$7:$D$8,MATCH(B46,'Campaigns &amp; Budget'!$A$7:$A$8,0)),"")),"Outside campaign dates",""))))))))</x:f>
      </x:c>
      <x:c r="O46" s="10"/>
      <x:c r="P46" s="5"/>
      <x:c r="Q46" s="5"/>
      <x:c r="R46" s="5"/>
      <x:c r="S46" s="16" t="str">
        <x:f>IF(OR(ISBLANK(O46),Q46=""),"",IFERROR(INDEX('Redemption Setup'!$F$7:$F$105,MATCH(Q46,'Redemption Setup'!$A$7:$A$105,0)),"")+SUMIFS('Redemption Setup'!$Q$7:$Q$305,'Redemption Setup'!$O$7:$O$305,Q46,'Redemption Setup'!$P$7:$P$305,"&lt;="&amp;O46)-SUMIFS('Daily Redemptions'!$R$7:$R$2205,'Daily Redemptions'!$Q$7:$Q$2205,Q46,'Daily Redemptions'!$P$7:$P$2205,P46,'Daily Redemptions'!$O$7:$O$2205,"&lt;="&amp;O46))</x:f>
      </x:c>
      <x:c r="T46" s="16" t="str">
        <x:f>IF(AND(ISBLANK(O46),Q46=""),"",IF(COUNTIFS('Redemption Setup'!$A$7:$A$105,Q46,'Redemption Setup'!$B$7:$B$105,P46)&lt;&gt;1,"Tier not in campaign",IF(COUNTIFS('Daily Redemptions'!$O$7:$O$2205,O46,'Daily Redemptions'!$Q$7:$Q$2205,Q46)&gt;1,"Duplicate day / tier",IF(OR(ISBLANK(O46),ISBLANK(R46)),"Missing date / quantity",IF(OR(R46&lt;0,MOD(R46,1)&lt;&gt;0),"Invalid redemption quantity",IF(COUNTIFS('Daily Redemptions'!$A$7:$A$735,O46,'Daily Redemptions'!$B$7:$B$735,P46)&lt;&gt;1,"Missing daily performance",IF(S46&lt;0,"Negative stock","")))))))</x:f>
      </x:c>
    </x:row>
    <x:row r="47" ht="24" customHeight="1">
      <x:c r="A47" s="10"/>
      <x:c r="B47" s="5"/>
      <x:c r="C47" s="5"/>
      <x:c r="D47" s="14"/>
      <x:c r="E47" s="5"/>
      <x:c r="F47" s="5"/>
      <x:c r="G47" s="14"/>
      <x:c r="H47" s="16" t="str">
        <x:f>IF(OR(ISBLANK(A47),B47=""),"",SUMIFS('Daily Redemptions'!$R$7:$R$2205,'Daily Redemptions'!$O$7:$O$2205,A47,'Daily Redemptions'!$P$7:$P$2205,B47))</x:f>
      </x:c>
      <x:c r="I47" s="18" t="str">
        <x:f>IF(OR(ISBLANK(A47),ISBLANK(D47),ISBLANK(C47),C47=0),"",D47/C47)</x:f>
      </x:c>
      <x:c r="J47" s="18" t="str">
        <x:f>IF(OR(ISBLANK(A47),ISBLANK(D47),ISBLANK(E47),E47=0),"",D47/E47)</x:f>
      </x:c>
      <x:c r="K47" s="18" t="str">
        <x:f>IF(OR(ISBLANK(A47),ISBLANK(G47),ISBLANK(F47)),"",G47*F47)</x:f>
      </x:c>
      <x:c r="L47" s="16" t="str">
        <x:f>IF(OR(ISBLANK(A47),ISBLANK(G47),ISBLANK(F47)),"",F47)</x:f>
      </x:c>
      <x:c r="M47" s="16" t="str">
        <x:f>IF(AND(ISBLANK(A47),B47=""),"",IF(COUNTIFS('Campaigns &amp; Budget'!$A$7:$A$8,B47)&lt;&gt;1,"Unknown campaign",IF(COUNTIFS('Daily Redemptions'!$A$7:$A$735,A47,'Daily Redemptions'!$B$7:$B$735,B47)&gt;1,"Duplicate day / campaign",IF(OR(ISBLANK(A47),ISBLANK(C47),ISBLANK(D47),ISBLANK(E47),ISBLANK(F47)),"Missing daily input",IF(OR(C47&lt;0,D47&lt;0,E47&lt;0,F47&lt;0,F47&gt;E47),"Invalid count / sales",IF(AND(F47&gt;0,ISBLANK(G47)),"Missing new-member average",IF(AND(NOT(ISBLANK(G47)),G47&lt;0),"Negative average",IF(OR(A47&lt;IFERROR(INDEX('Campaigns &amp; Budget'!$C$7:$C$8,MATCH(B47,'Campaigns &amp; Budget'!$A$7:$A$8,0)),""),A47&gt;IFERROR(INDEX('Campaigns &amp; Budget'!$D$7:$D$8,MATCH(B47,'Campaigns &amp; Budget'!$A$7:$A$8,0)),"")),"Outside campaign dates",""))))))))</x:f>
      </x:c>
      <x:c r="O47" s="10"/>
      <x:c r="P47" s="5"/>
      <x:c r="Q47" s="5"/>
      <x:c r="R47" s="5"/>
      <x:c r="S47" s="16" t="str">
        <x:f>IF(OR(ISBLANK(O47),Q47=""),"",IFERROR(INDEX('Redemption Setup'!$F$7:$F$105,MATCH(Q47,'Redemption Setup'!$A$7:$A$105,0)),"")+SUMIFS('Redemption Setup'!$Q$7:$Q$305,'Redemption Setup'!$O$7:$O$305,Q47,'Redemption Setup'!$P$7:$P$305,"&lt;="&amp;O47)-SUMIFS('Daily Redemptions'!$R$7:$R$2205,'Daily Redemptions'!$Q$7:$Q$2205,Q47,'Daily Redemptions'!$P$7:$P$2205,P47,'Daily Redemptions'!$O$7:$O$2205,"&lt;="&amp;O47))</x:f>
      </x:c>
      <x:c r="T47" s="16" t="str">
        <x:f>IF(AND(ISBLANK(O47),Q47=""),"",IF(COUNTIFS('Redemption Setup'!$A$7:$A$105,Q47,'Redemption Setup'!$B$7:$B$105,P47)&lt;&gt;1,"Tier not in campaign",IF(COUNTIFS('Daily Redemptions'!$O$7:$O$2205,O47,'Daily Redemptions'!$Q$7:$Q$2205,Q47)&gt;1,"Duplicate day / tier",IF(OR(ISBLANK(O47),ISBLANK(R47)),"Missing date / quantity",IF(OR(R47&lt;0,MOD(R47,1)&lt;&gt;0),"Invalid redemption quantity",IF(COUNTIFS('Daily Redemptions'!$A$7:$A$735,O47,'Daily Redemptions'!$B$7:$B$735,P47)&lt;&gt;1,"Missing daily performance",IF(S47&lt;0,"Negative stock","")))))))</x:f>
      </x:c>
    </x:row>
    <x:row r="48" ht="24" customHeight="1">
      <x:c r="A48" s="10"/>
      <x:c r="B48" s="5"/>
      <x:c r="C48" s="5"/>
      <x:c r="D48" s="14"/>
      <x:c r="E48" s="5"/>
      <x:c r="F48" s="5"/>
      <x:c r="G48" s="14"/>
      <x:c r="H48" s="16" t="str">
        <x:f>IF(OR(ISBLANK(A48),B48=""),"",SUMIFS('Daily Redemptions'!$R$7:$R$2205,'Daily Redemptions'!$O$7:$O$2205,A48,'Daily Redemptions'!$P$7:$P$2205,B48))</x:f>
      </x:c>
      <x:c r="I48" s="18" t="str">
        <x:f>IF(OR(ISBLANK(A48),ISBLANK(D48),ISBLANK(C48),C48=0),"",D48/C48)</x:f>
      </x:c>
      <x:c r="J48" s="18" t="str">
        <x:f>IF(OR(ISBLANK(A48),ISBLANK(D48),ISBLANK(E48),E48=0),"",D48/E48)</x:f>
      </x:c>
      <x:c r="K48" s="18" t="str">
        <x:f>IF(OR(ISBLANK(A48),ISBLANK(G48),ISBLANK(F48)),"",G48*F48)</x:f>
      </x:c>
      <x:c r="L48" s="16" t="str">
        <x:f>IF(OR(ISBLANK(A48),ISBLANK(G48),ISBLANK(F48)),"",F48)</x:f>
      </x:c>
      <x:c r="M48" s="16" t="str">
        <x:f>IF(AND(ISBLANK(A48),B48=""),"",IF(COUNTIFS('Campaigns &amp; Budget'!$A$7:$A$8,B48)&lt;&gt;1,"Unknown campaign",IF(COUNTIFS('Daily Redemptions'!$A$7:$A$735,A48,'Daily Redemptions'!$B$7:$B$735,B48)&gt;1,"Duplicate day / campaign",IF(OR(ISBLANK(A48),ISBLANK(C48),ISBLANK(D48),ISBLANK(E48),ISBLANK(F48)),"Missing daily input",IF(OR(C48&lt;0,D48&lt;0,E48&lt;0,F48&lt;0,F48&gt;E48),"Invalid count / sales",IF(AND(F48&gt;0,ISBLANK(G48)),"Missing new-member average",IF(AND(NOT(ISBLANK(G48)),G48&lt;0),"Negative average",IF(OR(A48&lt;IFERROR(INDEX('Campaigns &amp; Budget'!$C$7:$C$8,MATCH(B48,'Campaigns &amp; Budget'!$A$7:$A$8,0)),""),A48&gt;IFERROR(INDEX('Campaigns &amp; Budget'!$D$7:$D$8,MATCH(B48,'Campaigns &amp; Budget'!$A$7:$A$8,0)),"")),"Outside campaign dates",""))))))))</x:f>
      </x:c>
      <x:c r="O48" s="10"/>
      <x:c r="P48" s="5"/>
      <x:c r="Q48" s="5"/>
      <x:c r="R48" s="5"/>
      <x:c r="S48" s="16" t="str">
        <x:f>IF(OR(ISBLANK(O48),Q48=""),"",IFERROR(INDEX('Redemption Setup'!$F$7:$F$105,MATCH(Q48,'Redemption Setup'!$A$7:$A$105,0)),"")+SUMIFS('Redemption Setup'!$Q$7:$Q$305,'Redemption Setup'!$O$7:$O$305,Q48,'Redemption Setup'!$P$7:$P$305,"&lt;="&amp;O48)-SUMIFS('Daily Redemptions'!$R$7:$R$2205,'Daily Redemptions'!$Q$7:$Q$2205,Q48,'Daily Redemptions'!$P$7:$P$2205,P48,'Daily Redemptions'!$O$7:$O$2205,"&lt;="&amp;O48))</x:f>
      </x:c>
      <x:c r="T48" s="16" t="str">
        <x:f>IF(AND(ISBLANK(O48),Q48=""),"",IF(COUNTIFS('Redemption Setup'!$A$7:$A$105,Q48,'Redemption Setup'!$B$7:$B$105,P48)&lt;&gt;1,"Tier not in campaign",IF(COUNTIFS('Daily Redemptions'!$O$7:$O$2205,O48,'Daily Redemptions'!$Q$7:$Q$2205,Q48)&gt;1,"Duplicate day / tier",IF(OR(ISBLANK(O48),ISBLANK(R48)),"Missing date / quantity",IF(OR(R48&lt;0,MOD(R48,1)&lt;&gt;0),"Invalid redemption quantity",IF(COUNTIFS('Daily Redemptions'!$A$7:$A$735,O48,'Daily Redemptions'!$B$7:$B$735,P48)&lt;&gt;1,"Missing daily performance",IF(S48&lt;0,"Negative stock","")))))))</x:f>
      </x:c>
    </x:row>
    <x:row r="49" ht="24" customHeight="1">
      <x:c r="A49" s="10"/>
      <x:c r="B49" s="5"/>
      <x:c r="C49" s="5"/>
      <x:c r="D49" s="14"/>
      <x:c r="E49" s="5"/>
      <x:c r="F49" s="5"/>
      <x:c r="G49" s="14"/>
      <x:c r="H49" s="16" t="str">
        <x:f>IF(OR(ISBLANK(A49),B49=""),"",SUMIFS('Daily Redemptions'!$R$7:$R$2205,'Daily Redemptions'!$O$7:$O$2205,A49,'Daily Redemptions'!$P$7:$P$2205,B49))</x:f>
      </x:c>
      <x:c r="I49" s="18" t="str">
        <x:f>IF(OR(ISBLANK(A49),ISBLANK(D49),ISBLANK(C49),C49=0),"",D49/C49)</x:f>
      </x:c>
      <x:c r="J49" s="18" t="str">
        <x:f>IF(OR(ISBLANK(A49),ISBLANK(D49),ISBLANK(E49),E49=0),"",D49/E49)</x:f>
      </x:c>
      <x:c r="K49" s="18" t="str">
        <x:f>IF(OR(ISBLANK(A49),ISBLANK(G49),ISBLANK(F49)),"",G49*F49)</x:f>
      </x:c>
      <x:c r="L49" s="16" t="str">
        <x:f>IF(OR(ISBLANK(A49),ISBLANK(G49),ISBLANK(F49)),"",F49)</x:f>
      </x:c>
      <x:c r="M49" s="16" t="str">
        <x:f>IF(AND(ISBLANK(A49),B49=""),"",IF(COUNTIFS('Campaigns &amp; Budget'!$A$7:$A$8,B49)&lt;&gt;1,"Unknown campaign",IF(COUNTIFS('Daily Redemptions'!$A$7:$A$735,A49,'Daily Redemptions'!$B$7:$B$735,B49)&gt;1,"Duplicate day / campaign",IF(OR(ISBLANK(A49),ISBLANK(C49),ISBLANK(D49),ISBLANK(E49),ISBLANK(F49)),"Missing daily input",IF(OR(C49&lt;0,D49&lt;0,E49&lt;0,F49&lt;0,F49&gt;E49),"Invalid count / sales",IF(AND(F49&gt;0,ISBLANK(G49)),"Missing new-member average",IF(AND(NOT(ISBLANK(G49)),G49&lt;0),"Negative average",IF(OR(A49&lt;IFERROR(INDEX('Campaigns &amp; Budget'!$C$7:$C$8,MATCH(B49,'Campaigns &amp; Budget'!$A$7:$A$8,0)),""),A49&gt;IFERROR(INDEX('Campaigns &amp; Budget'!$D$7:$D$8,MATCH(B49,'Campaigns &amp; Budget'!$A$7:$A$8,0)),"")),"Outside campaign dates",""))))))))</x:f>
      </x:c>
      <x:c r="O49" s="10"/>
      <x:c r="P49" s="5"/>
      <x:c r="Q49" s="5"/>
      <x:c r="R49" s="5"/>
      <x:c r="S49" s="16" t="str">
        <x:f>IF(OR(ISBLANK(O49),Q49=""),"",IFERROR(INDEX('Redemption Setup'!$F$7:$F$105,MATCH(Q49,'Redemption Setup'!$A$7:$A$105,0)),"")+SUMIFS('Redemption Setup'!$Q$7:$Q$305,'Redemption Setup'!$O$7:$O$305,Q49,'Redemption Setup'!$P$7:$P$305,"&lt;="&amp;O49)-SUMIFS('Daily Redemptions'!$R$7:$R$2205,'Daily Redemptions'!$Q$7:$Q$2205,Q49,'Daily Redemptions'!$P$7:$P$2205,P49,'Daily Redemptions'!$O$7:$O$2205,"&lt;="&amp;O49))</x:f>
      </x:c>
      <x:c r="T49" s="16" t="str">
        <x:f>IF(AND(ISBLANK(O49),Q49=""),"",IF(COUNTIFS('Redemption Setup'!$A$7:$A$105,Q49,'Redemption Setup'!$B$7:$B$105,P49)&lt;&gt;1,"Tier not in campaign",IF(COUNTIFS('Daily Redemptions'!$O$7:$O$2205,O49,'Daily Redemptions'!$Q$7:$Q$2205,Q49)&gt;1,"Duplicate day / tier",IF(OR(ISBLANK(O49),ISBLANK(R49)),"Missing date / quantity",IF(OR(R49&lt;0,MOD(R49,1)&lt;&gt;0),"Invalid redemption quantity",IF(COUNTIFS('Daily Redemptions'!$A$7:$A$735,O49,'Daily Redemptions'!$B$7:$B$735,P49)&lt;&gt;1,"Missing daily performance",IF(S49&lt;0,"Negative stock","")))))))</x:f>
      </x:c>
    </x:row>
    <x:row r="50" ht="24" customHeight="1">
      <x:c r="A50" s="10"/>
      <x:c r="B50" s="5"/>
      <x:c r="C50" s="5"/>
      <x:c r="D50" s="14"/>
      <x:c r="E50" s="5"/>
      <x:c r="F50" s="5"/>
      <x:c r="G50" s="14"/>
      <x:c r="H50" s="16" t="str">
        <x:f>IF(OR(ISBLANK(A50),B50=""),"",SUMIFS('Daily Redemptions'!$R$7:$R$2205,'Daily Redemptions'!$O$7:$O$2205,A50,'Daily Redemptions'!$P$7:$P$2205,B50))</x:f>
      </x:c>
      <x:c r="I50" s="18" t="str">
        <x:f>IF(OR(ISBLANK(A50),ISBLANK(D50),ISBLANK(C50),C50=0),"",D50/C50)</x:f>
      </x:c>
      <x:c r="J50" s="18" t="str">
        <x:f>IF(OR(ISBLANK(A50),ISBLANK(D50),ISBLANK(E50),E50=0),"",D50/E50)</x:f>
      </x:c>
      <x:c r="K50" s="18" t="str">
        <x:f>IF(OR(ISBLANK(A50),ISBLANK(G50),ISBLANK(F50)),"",G50*F50)</x:f>
      </x:c>
      <x:c r="L50" s="16" t="str">
        <x:f>IF(OR(ISBLANK(A50),ISBLANK(G50),ISBLANK(F50)),"",F50)</x:f>
      </x:c>
      <x:c r="M50" s="16" t="str">
        <x:f>IF(AND(ISBLANK(A50),B50=""),"",IF(COUNTIFS('Campaigns &amp; Budget'!$A$7:$A$8,B50)&lt;&gt;1,"Unknown campaign",IF(COUNTIFS('Daily Redemptions'!$A$7:$A$735,A50,'Daily Redemptions'!$B$7:$B$735,B50)&gt;1,"Duplicate day / campaign",IF(OR(ISBLANK(A50),ISBLANK(C50),ISBLANK(D50),ISBLANK(E50),ISBLANK(F50)),"Missing daily input",IF(OR(C50&lt;0,D50&lt;0,E50&lt;0,F50&lt;0,F50&gt;E50),"Invalid count / sales",IF(AND(F50&gt;0,ISBLANK(G50)),"Missing new-member average",IF(AND(NOT(ISBLANK(G50)),G50&lt;0),"Negative average",IF(OR(A50&lt;IFERROR(INDEX('Campaigns &amp; Budget'!$C$7:$C$8,MATCH(B50,'Campaigns &amp; Budget'!$A$7:$A$8,0)),""),A50&gt;IFERROR(INDEX('Campaigns &amp; Budget'!$D$7:$D$8,MATCH(B50,'Campaigns &amp; Budget'!$A$7:$A$8,0)),"")),"Outside campaign dates",""))))))))</x:f>
      </x:c>
      <x:c r="O50" s="10"/>
      <x:c r="P50" s="5"/>
      <x:c r="Q50" s="5"/>
      <x:c r="R50" s="5"/>
      <x:c r="S50" s="16" t="str">
        <x:f>IF(OR(ISBLANK(O50),Q50=""),"",IFERROR(INDEX('Redemption Setup'!$F$7:$F$105,MATCH(Q50,'Redemption Setup'!$A$7:$A$105,0)),"")+SUMIFS('Redemption Setup'!$Q$7:$Q$305,'Redemption Setup'!$O$7:$O$305,Q50,'Redemption Setup'!$P$7:$P$305,"&lt;="&amp;O50)-SUMIFS('Daily Redemptions'!$R$7:$R$2205,'Daily Redemptions'!$Q$7:$Q$2205,Q50,'Daily Redemptions'!$P$7:$P$2205,P50,'Daily Redemptions'!$O$7:$O$2205,"&lt;="&amp;O50))</x:f>
      </x:c>
      <x:c r="T50" s="16" t="str">
        <x:f>IF(AND(ISBLANK(O50),Q50=""),"",IF(COUNTIFS('Redemption Setup'!$A$7:$A$105,Q50,'Redemption Setup'!$B$7:$B$105,P50)&lt;&gt;1,"Tier not in campaign",IF(COUNTIFS('Daily Redemptions'!$O$7:$O$2205,O50,'Daily Redemptions'!$Q$7:$Q$2205,Q50)&gt;1,"Duplicate day / tier",IF(OR(ISBLANK(O50),ISBLANK(R50)),"Missing date / quantity",IF(OR(R50&lt;0,MOD(R50,1)&lt;&gt;0),"Invalid redemption quantity",IF(COUNTIFS('Daily Redemptions'!$A$7:$A$735,O50,'Daily Redemptions'!$B$7:$B$735,P50)&lt;&gt;1,"Missing daily performance",IF(S50&lt;0,"Negative stock","")))))))</x:f>
      </x:c>
    </x:row>
    <x:row r="51" ht="24" customHeight="1">
      <x:c r="A51" s="10"/>
      <x:c r="B51" s="5"/>
      <x:c r="C51" s="5"/>
      <x:c r="D51" s="14"/>
      <x:c r="E51" s="5"/>
      <x:c r="F51" s="5"/>
      <x:c r="G51" s="14"/>
      <x:c r="H51" s="16" t="str">
        <x:f>IF(OR(ISBLANK(A51),B51=""),"",SUMIFS('Daily Redemptions'!$R$7:$R$2205,'Daily Redemptions'!$O$7:$O$2205,A51,'Daily Redemptions'!$P$7:$P$2205,B51))</x:f>
      </x:c>
      <x:c r="I51" s="18" t="str">
        <x:f>IF(OR(ISBLANK(A51),ISBLANK(D51),ISBLANK(C51),C51=0),"",D51/C51)</x:f>
      </x:c>
      <x:c r="J51" s="18" t="str">
        <x:f>IF(OR(ISBLANK(A51),ISBLANK(D51),ISBLANK(E51),E51=0),"",D51/E51)</x:f>
      </x:c>
      <x:c r="K51" s="18" t="str">
        <x:f>IF(OR(ISBLANK(A51),ISBLANK(G51),ISBLANK(F51)),"",G51*F51)</x:f>
      </x:c>
      <x:c r="L51" s="16" t="str">
        <x:f>IF(OR(ISBLANK(A51),ISBLANK(G51),ISBLANK(F51)),"",F51)</x:f>
      </x:c>
      <x:c r="M51" s="16" t="str">
        <x:f>IF(AND(ISBLANK(A51),B51=""),"",IF(COUNTIFS('Campaigns &amp; Budget'!$A$7:$A$8,B51)&lt;&gt;1,"Unknown campaign",IF(COUNTIFS('Daily Redemptions'!$A$7:$A$735,A51,'Daily Redemptions'!$B$7:$B$735,B51)&gt;1,"Duplicate day / campaign",IF(OR(ISBLANK(A51),ISBLANK(C51),ISBLANK(D51),ISBLANK(E51),ISBLANK(F51)),"Missing daily input",IF(OR(C51&lt;0,D51&lt;0,E51&lt;0,F51&lt;0,F51&gt;E51),"Invalid count / sales",IF(AND(F51&gt;0,ISBLANK(G51)),"Missing new-member average",IF(AND(NOT(ISBLANK(G51)),G51&lt;0),"Negative average",IF(OR(A51&lt;IFERROR(INDEX('Campaigns &amp; Budget'!$C$7:$C$8,MATCH(B51,'Campaigns &amp; Budget'!$A$7:$A$8,0)),""),A51&gt;IFERROR(INDEX('Campaigns &amp; Budget'!$D$7:$D$8,MATCH(B51,'Campaigns &amp; Budget'!$A$7:$A$8,0)),"")),"Outside campaign dates",""))))))))</x:f>
      </x:c>
      <x:c r="O51" s="10"/>
      <x:c r="P51" s="5"/>
      <x:c r="Q51" s="5"/>
      <x:c r="R51" s="5"/>
      <x:c r="S51" s="16" t="str">
        <x:f>IF(OR(ISBLANK(O51),Q51=""),"",IFERROR(INDEX('Redemption Setup'!$F$7:$F$105,MATCH(Q51,'Redemption Setup'!$A$7:$A$105,0)),"")+SUMIFS('Redemption Setup'!$Q$7:$Q$305,'Redemption Setup'!$O$7:$O$305,Q51,'Redemption Setup'!$P$7:$P$305,"&lt;="&amp;O51)-SUMIFS('Daily Redemptions'!$R$7:$R$2205,'Daily Redemptions'!$Q$7:$Q$2205,Q51,'Daily Redemptions'!$P$7:$P$2205,P51,'Daily Redemptions'!$O$7:$O$2205,"&lt;="&amp;O51))</x:f>
      </x:c>
      <x:c r="T51" s="16" t="str">
        <x:f>IF(AND(ISBLANK(O51),Q51=""),"",IF(COUNTIFS('Redemption Setup'!$A$7:$A$105,Q51,'Redemption Setup'!$B$7:$B$105,P51)&lt;&gt;1,"Tier not in campaign",IF(COUNTIFS('Daily Redemptions'!$O$7:$O$2205,O51,'Daily Redemptions'!$Q$7:$Q$2205,Q51)&gt;1,"Duplicate day / tier",IF(OR(ISBLANK(O51),ISBLANK(R51)),"Missing date / quantity",IF(OR(R51&lt;0,MOD(R51,1)&lt;&gt;0),"Invalid redemption quantity",IF(COUNTIFS('Daily Redemptions'!$A$7:$A$735,O51,'Daily Redemptions'!$B$7:$B$735,P51)&lt;&gt;1,"Missing daily performance",IF(S51&lt;0,"Negative stock","")))))))</x:f>
      </x:c>
    </x:row>
    <x:row r="52" ht="24" customHeight="1">
      <x:c r="A52" s="10"/>
      <x:c r="B52" s="5"/>
      <x:c r="C52" s="5"/>
      <x:c r="D52" s="14"/>
      <x:c r="E52" s="5"/>
      <x:c r="F52" s="5"/>
      <x:c r="G52" s="14"/>
      <x:c r="H52" s="16" t="str">
        <x:f>IF(OR(ISBLANK(A52),B52=""),"",SUMIFS('Daily Redemptions'!$R$7:$R$2205,'Daily Redemptions'!$O$7:$O$2205,A52,'Daily Redemptions'!$P$7:$P$2205,B52))</x:f>
      </x:c>
      <x:c r="I52" s="18" t="str">
        <x:f>IF(OR(ISBLANK(A52),ISBLANK(D52),ISBLANK(C52),C52=0),"",D52/C52)</x:f>
      </x:c>
      <x:c r="J52" s="18" t="str">
        <x:f>IF(OR(ISBLANK(A52),ISBLANK(D52),ISBLANK(E52),E52=0),"",D52/E52)</x:f>
      </x:c>
      <x:c r="K52" s="18" t="str">
        <x:f>IF(OR(ISBLANK(A52),ISBLANK(G52),ISBLANK(F52)),"",G52*F52)</x:f>
      </x:c>
      <x:c r="L52" s="16" t="str">
        <x:f>IF(OR(ISBLANK(A52),ISBLANK(G52),ISBLANK(F52)),"",F52)</x:f>
      </x:c>
      <x:c r="M52" s="16" t="str">
        <x:f>IF(AND(ISBLANK(A52),B52=""),"",IF(COUNTIFS('Campaigns &amp; Budget'!$A$7:$A$8,B52)&lt;&gt;1,"Unknown campaign",IF(COUNTIFS('Daily Redemptions'!$A$7:$A$735,A52,'Daily Redemptions'!$B$7:$B$735,B52)&gt;1,"Duplicate day / campaign",IF(OR(ISBLANK(A52),ISBLANK(C52),ISBLANK(D52),ISBLANK(E52),ISBLANK(F52)),"Missing daily input",IF(OR(C52&lt;0,D52&lt;0,E52&lt;0,F52&lt;0,F52&gt;E52),"Invalid count / sales",IF(AND(F52&gt;0,ISBLANK(G52)),"Missing new-member average",IF(AND(NOT(ISBLANK(G52)),G52&lt;0),"Negative average",IF(OR(A52&lt;IFERROR(INDEX('Campaigns &amp; Budget'!$C$7:$C$8,MATCH(B52,'Campaigns &amp; Budget'!$A$7:$A$8,0)),""),A52&gt;IFERROR(INDEX('Campaigns &amp; Budget'!$D$7:$D$8,MATCH(B52,'Campaigns &amp; Budget'!$A$7:$A$8,0)),"")),"Outside campaign dates",""))))))))</x:f>
      </x:c>
      <x:c r="O52" s="10"/>
      <x:c r="P52" s="5"/>
      <x:c r="Q52" s="5"/>
      <x:c r="R52" s="5"/>
      <x:c r="S52" s="16" t="str">
        <x:f>IF(OR(ISBLANK(O52),Q52=""),"",IFERROR(INDEX('Redemption Setup'!$F$7:$F$105,MATCH(Q52,'Redemption Setup'!$A$7:$A$105,0)),"")+SUMIFS('Redemption Setup'!$Q$7:$Q$305,'Redemption Setup'!$O$7:$O$305,Q52,'Redemption Setup'!$P$7:$P$305,"&lt;="&amp;O52)-SUMIFS('Daily Redemptions'!$R$7:$R$2205,'Daily Redemptions'!$Q$7:$Q$2205,Q52,'Daily Redemptions'!$P$7:$P$2205,P52,'Daily Redemptions'!$O$7:$O$2205,"&lt;="&amp;O52))</x:f>
      </x:c>
      <x:c r="T52" s="16" t="str">
        <x:f>IF(AND(ISBLANK(O52),Q52=""),"",IF(COUNTIFS('Redemption Setup'!$A$7:$A$105,Q52,'Redemption Setup'!$B$7:$B$105,P52)&lt;&gt;1,"Tier not in campaign",IF(COUNTIFS('Daily Redemptions'!$O$7:$O$2205,O52,'Daily Redemptions'!$Q$7:$Q$2205,Q52)&gt;1,"Duplicate day / tier",IF(OR(ISBLANK(O52),ISBLANK(R52)),"Missing date / quantity",IF(OR(R52&lt;0,MOD(R52,1)&lt;&gt;0),"Invalid redemption quantity",IF(COUNTIFS('Daily Redemptions'!$A$7:$A$735,O52,'Daily Redemptions'!$B$7:$B$735,P52)&lt;&gt;1,"Missing daily performance",IF(S52&lt;0,"Negative stock","")))))))</x:f>
      </x:c>
    </x:row>
    <x:row r="53" ht="24" customHeight="1">
      <x:c r="A53" s="10"/>
      <x:c r="B53" s="5"/>
      <x:c r="C53" s="5"/>
      <x:c r="D53" s="14"/>
      <x:c r="E53" s="5"/>
      <x:c r="F53" s="5"/>
      <x:c r="G53" s="14"/>
      <x:c r="H53" s="16" t="str">
        <x:f>IF(OR(ISBLANK(A53),B53=""),"",SUMIFS('Daily Redemptions'!$R$7:$R$2205,'Daily Redemptions'!$O$7:$O$2205,A53,'Daily Redemptions'!$P$7:$P$2205,B53))</x:f>
      </x:c>
      <x:c r="I53" s="18" t="str">
        <x:f>IF(OR(ISBLANK(A53),ISBLANK(D53),ISBLANK(C53),C53=0),"",D53/C53)</x:f>
      </x:c>
      <x:c r="J53" s="18" t="str">
        <x:f>IF(OR(ISBLANK(A53),ISBLANK(D53),ISBLANK(E53),E53=0),"",D53/E53)</x:f>
      </x:c>
      <x:c r="K53" s="18" t="str">
        <x:f>IF(OR(ISBLANK(A53),ISBLANK(G53),ISBLANK(F53)),"",G53*F53)</x:f>
      </x:c>
      <x:c r="L53" s="16" t="str">
        <x:f>IF(OR(ISBLANK(A53),ISBLANK(G53),ISBLANK(F53)),"",F53)</x:f>
      </x:c>
      <x:c r="M53" s="16" t="str">
        <x:f>IF(AND(ISBLANK(A53),B53=""),"",IF(COUNTIFS('Campaigns &amp; Budget'!$A$7:$A$8,B53)&lt;&gt;1,"Unknown campaign",IF(COUNTIFS('Daily Redemptions'!$A$7:$A$735,A53,'Daily Redemptions'!$B$7:$B$735,B53)&gt;1,"Duplicate day / campaign",IF(OR(ISBLANK(A53),ISBLANK(C53),ISBLANK(D53),ISBLANK(E53),ISBLANK(F53)),"Missing daily input",IF(OR(C53&lt;0,D53&lt;0,E53&lt;0,F53&lt;0,F53&gt;E53),"Invalid count / sales",IF(AND(F53&gt;0,ISBLANK(G53)),"Missing new-member average",IF(AND(NOT(ISBLANK(G53)),G53&lt;0),"Negative average",IF(OR(A53&lt;IFERROR(INDEX('Campaigns &amp; Budget'!$C$7:$C$8,MATCH(B53,'Campaigns &amp; Budget'!$A$7:$A$8,0)),""),A53&gt;IFERROR(INDEX('Campaigns &amp; Budget'!$D$7:$D$8,MATCH(B53,'Campaigns &amp; Budget'!$A$7:$A$8,0)),"")),"Outside campaign dates",""))))))))</x:f>
      </x:c>
      <x:c r="O53" s="10"/>
      <x:c r="P53" s="5"/>
      <x:c r="Q53" s="5"/>
      <x:c r="R53" s="5"/>
      <x:c r="S53" s="16" t="str">
        <x:f>IF(OR(ISBLANK(O53),Q53=""),"",IFERROR(INDEX('Redemption Setup'!$F$7:$F$105,MATCH(Q53,'Redemption Setup'!$A$7:$A$105,0)),"")+SUMIFS('Redemption Setup'!$Q$7:$Q$305,'Redemption Setup'!$O$7:$O$305,Q53,'Redemption Setup'!$P$7:$P$305,"&lt;="&amp;O53)-SUMIFS('Daily Redemptions'!$R$7:$R$2205,'Daily Redemptions'!$Q$7:$Q$2205,Q53,'Daily Redemptions'!$P$7:$P$2205,P53,'Daily Redemptions'!$O$7:$O$2205,"&lt;="&amp;O53))</x:f>
      </x:c>
      <x:c r="T53" s="16" t="str">
        <x:f>IF(AND(ISBLANK(O53),Q53=""),"",IF(COUNTIFS('Redemption Setup'!$A$7:$A$105,Q53,'Redemption Setup'!$B$7:$B$105,P53)&lt;&gt;1,"Tier not in campaign",IF(COUNTIFS('Daily Redemptions'!$O$7:$O$2205,O53,'Daily Redemptions'!$Q$7:$Q$2205,Q53)&gt;1,"Duplicate day / tier",IF(OR(ISBLANK(O53),ISBLANK(R53)),"Missing date / quantity",IF(OR(R53&lt;0,MOD(R53,1)&lt;&gt;0),"Invalid redemption quantity",IF(COUNTIFS('Daily Redemptions'!$A$7:$A$735,O53,'Daily Redemptions'!$B$7:$B$735,P53)&lt;&gt;1,"Missing daily performance",IF(S53&lt;0,"Negative stock","")))))))</x:f>
      </x:c>
    </x:row>
    <x:row r="54" ht="24" customHeight="1">
      <x:c r="A54" s="10"/>
      <x:c r="B54" s="5"/>
      <x:c r="C54" s="5"/>
      <x:c r="D54" s="14"/>
      <x:c r="E54" s="5"/>
      <x:c r="F54" s="5"/>
      <x:c r="G54" s="14"/>
      <x:c r="H54" s="16" t="str">
        <x:f>IF(OR(ISBLANK(A54),B54=""),"",SUMIFS('Daily Redemptions'!$R$7:$R$2205,'Daily Redemptions'!$O$7:$O$2205,A54,'Daily Redemptions'!$P$7:$P$2205,B54))</x:f>
      </x:c>
      <x:c r="I54" s="18" t="str">
        <x:f>IF(OR(ISBLANK(A54),ISBLANK(D54),ISBLANK(C54),C54=0),"",D54/C54)</x:f>
      </x:c>
      <x:c r="J54" s="18" t="str">
        <x:f>IF(OR(ISBLANK(A54),ISBLANK(D54),ISBLANK(E54),E54=0),"",D54/E54)</x:f>
      </x:c>
      <x:c r="K54" s="18" t="str">
        <x:f>IF(OR(ISBLANK(A54),ISBLANK(G54),ISBLANK(F54)),"",G54*F54)</x:f>
      </x:c>
      <x:c r="L54" s="16" t="str">
        <x:f>IF(OR(ISBLANK(A54),ISBLANK(G54),ISBLANK(F54)),"",F54)</x:f>
      </x:c>
      <x:c r="M54" s="16" t="str">
        <x:f>IF(AND(ISBLANK(A54),B54=""),"",IF(COUNTIFS('Campaigns &amp; Budget'!$A$7:$A$8,B54)&lt;&gt;1,"Unknown campaign",IF(COUNTIFS('Daily Redemptions'!$A$7:$A$735,A54,'Daily Redemptions'!$B$7:$B$735,B54)&gt;1,"Duplicate day / campaign",IF(OR(ISBLANK(A54),ISBLANK(C54),ISBLANK(D54),ISBLANK(E54),ISBLANK(F54)),"Missing daily input",IF(OR(C54&lt;0,D54&lt;0,E54&lt;0,F54&lt;0,F54&gt;E54),"Invalid count / sales",IF(AND(F54&gt;0,ISBLANK(G54)),"Missing new-member average",IF(AND(NOT(ISBLANK(G54)),G54&lt;0),"Negative average",IF(OR(A54&lt;IFERROR(INDEX('Campaigns &amp; Budget'!$C$7:$C$8,MATCH(B54,'Campaigns &amp; Budget'!$A$7:$A$8,0)),""),A54&gt;IFERROR(INDEX('Campaigns &amp; Budget'!$D$7:$D$8,MATCH(B54,'Campaigns &amp; Budget'!$A$7:$A$8,0)),"")),"Outside campaign dates",""))))))))</x:f>
      </x:c>
      <x:c r="O54" s="10"/>
      <x:c r="P54" s="5"/>
      <x:c r="Q54" s="5"/>
      <x:c r="R54" s="5"/>
      <x:c r="S54" s="16" t="str">
        <x:f>IF(OR(ISBLANK(O54),Q54=""),"",IFERROR(INDEX('Redemption Setup'!$F$7:$F$105,MATCH(Q54,'Redemption Setup'!$A$7:$A$105,0)),"")+SUMIFS('Redemption Setup'!$Q$7:$Q$305,'Redemption Setup'!$O$7:$O$305,Q54,'Redemption Setup'!$P$7:$P$305,"&lt;="&amp;O54)-SUMIFS('Daily Redemptions'!$R$7:$R$2205,'Daily Redemptions'!$Q$7:$Q$2205,Q54,'Daily Redemptions'!$P$7:$P$2205,P54,'Daily Redemptions'!$O$7:$O$2205,"&lt;="&amp;O54))</x:f>
      </x:c>
      <x:c r="T54" s="16" t="str">
        <x:f>IF(AND(ISBLANK(O54),Q54=""),"",IF(COUNTIFS('Redemption Setup'!$A$7:$A$105,Q54,'Redemption Setup'!$B$7:$B$105,P54)&lt;&gt;1,"Tier not in campaign",IF(COUNTIFS('Daily Redemptions'!$O$7:$O$2205,O54,'Daily Redemptions'!$Q$7:$Q$2205,Q54)&gt;1,"Duplicate day / tier",IF(OR(ISBLANK(O54),ISBLANK(R54)),"Missing date / quantity",IF(OR(R54&lt;0,MOD(R54,1)&lt;&gt;0),"Invalid redemption quantity",IF(COUNTIFS('Daily Redemptions'!$A$7:$A$735,O54,'Daily Redemptions'!$B$7:$B$735,P54)&lt;&gt;1,"Missing daily performance",IF(S54&lt;0,"Negative stock","")))))))</x:f>
      </x:c>
    </x:row>
    <x:row r="55" ht="24" customHeight="1">
      <x:c r="A55" s="10"/>
      <x:c r="B55" s="5"/>
      <x:c r="C55" s="5"/>
      <x:c r="D55" s="14"/>
      <x:c r="E55" s="5"/>
      <x:c r="F55" s="5"/>
      <x:c r="G55" s="14"/>
      <x:c r="H55" s="16" t="str">
        <x:f>IF(OR(ISBLANK(A55),B55=""),"",SUMIFS('Daily Redemptions'!$R$7:$R$2205,'Daily Redemptions'!$O$7:$O$2205,A55,'Daily Redemptions'!$P$7:$P$2205,B55))</x:f>
      </x:c>
      <x:c r="I55" s="18" t="str">
        <x:f>IF(OR(ISBLANK(A55),ISBLANK(D55),ISBLANK(C55),C55=0),"",D55/C55)</x:f>
      </x:c>
      <x:c r="J55" s="18" t="str">
        <x:f>IF(OR(ISBLANK(A55),ISBLANK(D55),ISBLANK(E55),E55=0),"",D55/E55)</x:f>
      </x:c>
      <x:c r="K55" s="18" t="str">
        <x:f>IF(OR(ISBLANK(A55),ISBLANK(G55),ISBLANK(F55)),"",G55*F55)</x:f>
      </x:c>
      <x:c r="L55" s="16" t="str">
        <x:f>IF(OR(ISBLANK(A55),ISBLANK(G55),ISBLANK(F55)),"",F55)</x:f>
      </x:c>
      <x:c r="M55" s="16" t="str">
        <x:f>IF(AND(ISBLANK(A55),B55=""),"",IF(COUNTIFS('Campaigns &amp; Budget'!$A$7:$A$8,B55)&lt;&gt;1,"Unknown campaign",IF(COUNTIFS('Daily Redemptions'!$A$7:$A$735,A55,'Daily Redemptions'!$B$7:$B$735,B55)&gt;1,"Duplicate day / campaign",IF(OR(ISBLANK(A55),ISBLANK(C55),ISBLANK(D55),ISBLANK(E55),ISBLANK(F55)),"Missing daily input",IF(OR(C55&lt;0,D55&lt;0,E55&lt;0,F55&lt;0,F55&gt;E55),"Invalid count / sales",IF(AND(F55&gt;0,ISBLANK(G55)),"Missing new-member average",IF(AND(NOT(ISBLANK(G55)),G55&lt;0),"Negative average",IF(OR(A55&lt;IFERROR(INDEX('Campaigns &amp; Budget'!$C$7:$C$8,MATCH(B55,'Campaigns &amp; Budget'!$A$7:$A$8,0)),""),A55&gt;IFERROR(INDEX('Campaigns &amp; Budget'!$D$7:$D$8,MATCH(B55,'Campaigns &amp; Budget'!$A$7:$A$8,0)),"")),"Outside campaign dates",""))))))))</x:f>
      </x:c>
      <x:c r="O55" s="10"/>
      <x:c r="P55" s="5"/>
      <x:c r="Q55" s="5"/>
      <x:c r="R55" s="5"/>
      <x:c r="S55" s="16" t="str">
        <x:f>IF(OR(ISBLANK(O55),Q55=""),"",IFERROR(INDEX('Redemption Setup'!$F$7:$F$105,MATCH(Q55,'Redemption Setup'!$A$7:$A$105,0)),"")+SUMIFS('Redemption Setup'!$Q$7:$Q$305,'Redemption Setup'!$O$7:$O$305,Q55,'Redemption Setup'!$P$7:$P$305,"&lt;="&amp;O55)-SUMIFS('Daily Redemptions'!$R$7:$R$2205,'Daily Redemptions'!$Q$7:$Q$2205,Q55,'Daily Redemptions'!$P$7:$P$2205,P55,'Daily Redemptions'!$O$7:$O$2205,"&lt;="&amp;O55))</x:f>
      </x:c>
      <x:c r="T55" s="16" t="str">
        <x:f>IF(AND(ISBLANK(O55),Q55=""),"",IF(COUNTIFS('Redemption Setup'!$A$7:$A$105,Q55,'Redemption Setup'!$B$7:$B$105,P55)&lt;&gt;1,"Tier not in campaign",IF(COUNTIFS('Daily Redemptions'!$O$7:$O$2205,O55,'Daily Redemptions'!$Q$7:$Q$2205,Q55)&gt;1,"Duplicate day / tier",IF(OR(ISBLANK(O55),ISBLANK(R55)),"Missing date / quantity",IF(OR(R55&lt;0,MOD(R55,1)&lt;&gt;0),"Invalid redemption quantity",IF(COUNTIFS('Daily Redemptions'!$A$7:$A$735,O55,'Daily Redemptions'!$B$7:$B$735,P55)&lt;&gt;1,"Missing daily performance",IF(S55&lt;0,"Negative stock","")))))))</x:f>
      </x:c>
    </x:row>
    <x:row r="56" ht="24" customHeight="1">
      <x:c r="A56" s="10"/>
      <x:c r="B56" s="5"/>
      <x:c r="C56" s="5"/>
      <x:c r="D56" s="14"/>
      <x:c r="E56" s="5"/>
      <x:c r="F56" s="5"/>
      <x:c r="G56" s="14"/>
      <x:c r="H56" s="16" t="str">
        <x:f>IF(OR(ISBLANK(A56),B56=""),"",SUMIFS('Daily Redemptions'!$R$7:$R$2205,'Daily Redemptions'!$O$7:$O$2205,A56,'Daily Redemptions'!$P$7:$P$2205,B56))</x:f>
      </x:c>
      <x:c r="I56" s="18" t="str">
        <x:f>IF(OR(ISBLANK(A56),ISBLANK(D56),ISBLANK(C56),C56=0),"",D56/C56)</x:f>
      </x:c>
      <x:c r="J56" s="18" t="str">
        <x:f>IF(OR(ISBLANK(A56),ISBLANK(D56),ISBLANK(E56),E56=0),"",D56/E56)</x:f>
      </x:c>
      <x:c r="K56" s="18" t="str">
        <x:f>IF(OR(ISBLANK(A56),ISBLANK(G56),ISBLANK(F56)),"",G56*F56)</x:f>
      </x:c>
      <x:c r="L56" s="16" t="str">
        <x:f>IF(OR(ISBLANK(A56),ISBLANK(G56),ISBLANK(F56)),"",F56)</x:f>
      </x:c>
      <x:c r="M56" s="16" t="str">
        <x:f>IF(AND(ISBLANK(A56),B56=""),"",IF(COUNTIFS('Campaigns &amp; Budget'!$A$7:$A$8,B56)&lt;&gt;1,"Unknown campaign",IF(COUNTIFS('Daily Redemptions'!$A$7:$A$735,A56,'Daily Redemptions'!$B$7:$B$735,B56)&gt;1,"Duplicate day / campaign",IF(OR(ISBLANK(A56),ISBLANK(C56),ISBLANK(D56),ISBLANK(E56),ISBLANK(F56)),"Missing daily input",IF(OR(C56&lt;0,D56&lt;0,E56&lt;0,F56&lt;0,F56&gt;E56),"Invalid count / sales",IF(AND(F56&gt;0,ISBLANK(G56)),"Missing new-member average",IF(AND(NOT(ISBLANK(G56)),G56&lt;0),"Negative average",IF(OR(A56&lt;IFERROR(INDEX('Campaigns &amp; Budget'!$C$7:$C$8,MATCH(B56,'Campaigns &amp; Budget'!$A$7:$A$8,0)),""),A56&gt;IFERROR(INDEX('Campaigns &amp; Budget'!$D$7:$D$8,MATCH(B56,'Campaigns &amp; Budget'!$A$7:$A$8,0)),"")),"Outside campaign dates",""))))))))</x:f>
      </x:c>
      <x:c r="O56" s="10"/>
      <x:c r="P56" s="5"/>
      <x:c r="Q56" s="5"/>
      <x:c r="R56" s="5"/>
      <x:c r="S56" s="16" t="str">
        <x:f>IF(OR(ISBLANK(O56),Q56=""),"",IFERROR(INDEX('Redemption Setup'!$F$7:$F$105,MATCH(Q56,'Redemption Setup'!$A$7:$A$105,0)),"")+SUMIFS('Redemption Setup'!$Q$7:$Q$305,'Redemption Setup'!$O$7:$O$305,Q56,'Redemption Setup'!$P$7:$P$305,"&lt;="&amp;O56)-SUMIFS('Daily Redemptions'!$R$7:$R$2205,'Daily Redemptions'!$Q$7:$Q$2205,Q56,'Daily Redemptions'!$P$7:$P$2205,P56,'Daily Redemptions'!$O$7:$O$2205,"&lt;="&amp;O56))</x:f>
      </x:c>
      <x:c r="T56" s="16" t="str">
        <x:f>IF(AND(ISBLANK(O56),Q56=""),"",IF(COUNTIFS('Redemption Setup'!$A$7:$A$105,Q56,'Redemption Setup'!$B$7:$B$105,P56)&lt;&gt;1,"Tier not in campaign",IF(COUNTIFS('Daily Redemptions'!$O$7:$O$2205,O56,'Daily Redemptions'!$Q$7:$Q$2205,Q56)&gt;1,"Duplicate day / tier",IF(OR(ISBLANK(O56),ISBLANK(R56)),"Missing date / quantity",IF(OR(R56&lt;0,MOD(R56,1)&lt;&gt;0),"Invalid redemption quantity",IF(COUNTIFS('Daily Redemptions'!$A$7:$A$735,O56,'Daily Redemptions'!$B$7:$B$735,P56)&lt;&gt;1,"Missing daily performance",IF(S56&lt;0,"Negative stock","")))))))</x:f>
      </x:c>
    </x:row>
    <x:row r="57" ht="24" customHeight="1">
      <x:c r="A57" s="10"/>
      <x:c r="B57" s="5"/>
      <x:c r="C57" s="5"/>
      <x:c r="D57" s="14"/>
      <x:c r="E57" s="5"/>
      <x:c r="F57" s="5"/>
      <x:c r="G57" s="14"/>
      <x:c r="H57" s="16" t="str">
        <x:f>IF(OR(ISBLANK(A57),B57=""),"",SUMIFS('Daily Redemptions'!$R$7:$R$2205,'Daily Redemptions'!$O$7:$O$2205,A57,'Daily Redemptions'!$P$7:$P$2205,B57))</x:f>
      </x:c>
      <x:c r="I57" s="18" t="str">
        <x:f>IF(OR(ISBLANK(A57),ISBLANK(D57),ISBLANK(C57),C57=0),"",D57/C57)</x:f>
      </x:c>
      <x:c r="J57" s="18" t="str">
        <x:f>IF(OR(ISBLANK(A57),ISBLANK(D57),ISBLANK(E57),E57=0),"",D57/E57)</x:f>
      </x:c>
      <x:c r="K57" s="18" t="str">
        <x:f>IF(OR(ISBLANK(A57),ISBLANK(G57),ISBLANK(F57)),"",G57*F57)</x:f>
      </x:c>
      <x:c r="L57" s="16" t="str">
        <x:f>IF(OR(ISBLANK(A57),ISBLANK(G57),ISBLANK(F57)),"",F57)</x:f>
      </x:c>
      <x:c r="M57" s="16" t="str">
        <x:f>IF(AND(ISBLANK(A57),B57=""),"",IF(COUNTIFS('Campaigns &amp; Budget'!$A$7:$A$8,B57)&lt;&gt;1,"Unknown campaign",IF(COUNTIFS('Daily Redemptions'!$A$7:$A$735,A57,'Daily Redemptions'!$B$7:$B$735,B57)&gt;1,"Duplicate day / campaign",IF(OR(ISBLANK(A57),ISBLANK(C57),ISBLANK(D57),ISBLANK(E57),ISBLANK(F57)),"Missing daily input",IF(OR(C57&lt;0,D57&lt;0,E57&lt;0,F57&lt;0,F57&gt;E57),"Invalid count / sales",IF(AND(F57&gt;0,ISBLANK(G57)),"Missing new-member average",IF(AND(NOT(ISBLANK(G57)),G57&lt;0),"Negative average",IF(OR(A57&lt;IFERROR(INDEX('Campaigns &amp; Budget'!$C$7:$C$8,MATCH(B57,'Campaigns &amp; Budget'!$A$7:$A$8,0)),""),A57&gt;IFERROR(INDEX('Campaigns &amp; Budget'!$D$7:$D$8,MATCH(B57,'Campaigns &amp; Budget'!$A$7:$A$8,0)),"")),"Outside campaign dates",""))))))))</x:f>
      </x:c>
      <x:c r="O57" s="10"/>
      <x:c r="P57" s="5"/>
      <x:c r="Q57" s="5"/>
      <x:c r="R57" s="5"/>
      <x:c r="S57" s="16" t="str">
        <x:f>IF(OR(ISBLANK(O57),Q57=""),"",IFERROR(INDEX('Redemption Setup'!$F$7:$F$105,MATCH(Q57,'Redemption Setup'!$A$7:$A$105,0)),"")+SUMIFS('Redemption Setup'!$Q$7:$Q$305,'Redemption Setup'!$O$7:$O$305,Q57,'Redemption Setup'!$P$7:$P$305,"&lt;="&amp;O57)-SUMIFS('Daily Redemptions'!$R$7:$R$2205,'Daily Redemptions'!$Q$7:$Q$2205,Q57,'Daily Redemptions'!$P$7:$P$2205,P57,'Daily Redemptions'!$O$7:$O$2205,"&lt;="&amp;O57))</x:f>
      </x:c>
      <x:c r="T57" s="16" t="str">
        <x:f>IF(AND(ISBLANK(O57),Q57=""),"",IF(COUNTIFS('Redemption Setup'!$A$7:$A$105,Q57,'Redemption Setup'!$B$7:$B$105,P57)&lt;&gt;1,"Tier not in campaign",IF(COUNTIFS('Daily Redemptions'!$O$7:$O$2205,O57,'Daily Redemptions'!$Q$7:$Q$2205,Q57)&gt;1,"Duplicate day / tier",IF(OR(ISBLANK(O57),ISBLANK(R57)),"Missing date / quantity",IF(OR(R57&lt;0,MOD(R57,1)&lt;&gt;0),"Invalid redemption quantity",IF(COUNTIFS('Daily Redemptions'!$A$7:$A$735,O57,'Daily Redemptions'!$B$7:$B$735,P57)&lt;&gt;1,"Missing daily performance",IF(S57&lt;0,"Negative stock","")))))))</x:f>
      </x:c>
    </x:row>
    <x:row r="58" ht="24" customHeight="1">
      <x:c r="A58" s="10"/>
      <x:c r="B58" s="5"/>
      <x:c r="C58" s="5"/>
      <x:c r="D58" s="14"/>
      <x:c r="E58" s="5"/>
      <x:c r="F58" s="5"/>
      <x:c r="G58" s="14"/>
      <x:c r="H58" s="16" t="str">
        <x:f>IF(OR(ISBLANK(A58),B58=""),"",SUMIFS('Daily Redemptions'!$R$7:$R$2205,'Daily Redemptions'!$O$7:$O$2205,A58,'Daily Redemptions'!$P$7:$P$2205,B58))</x:f>
      </x:c>
      <x:c r="I58" s="18" t="str">
        <x:f>IF(OR(ISBLANK(A58),ISBLANK(D58),ISBLANK(C58),C58=0),"",D58/C58)</x:f>
      </x:c>
      <x:c r="J58" s="18" t="str">
        <x:f>IF(OR(ISBLANK(A58),ISBLANK(D58),ISBLANK(E58),E58=0),"",D58/E58)</x:f>
      </x:c>
      <x:c r="K58" s="18" t="str">
        <x:f>IF(OR(ISBLANK(A58),ISBLANK(G58),ISBLANK(F58)),"",G58*F58)</x:f>
      </x:c>
      <x:c r="L58" s="16" t="str">
        <x:f>IF(OR(ISBLANK(A58),ISBLANK(G58),ISBLANK(F58)),"",F58)</x:f>
      </x:c>
      <x:c r="M58" s="16" t="str">
        <x:f>IF(AND(ISBLANK(A58),B58=""),"",IF(COUNTIFS('Campaigns &amp; Budget'!$A$7:$A$8,B58)&lt;&gt;1,"Unknown campaign",IF(COUNTIFS('Daily Redemptions'!$A$7:$A$735,A58,'Daily Redemptions'!$B$7:$B$735,B58)&gt;1,"Duplicate day / campaign",IF(OR(ISBLANK(A58),ISBLANK(C58),ISBLANK(D58),ISBLANK(E58),ISBLANK(F58)),"Missing daily input",IF(OR(C58&lt;0,D58&lt;0,E58&lt;0,F58&lt;0,F58&gt;E58),"Invalid count / sales",IF(AND(F58&gt;0,ISBLANK(G58)),"Missing new-member average",IF(AND(NOT(ISBLANK(G58)),G58&lt;0),"Negative average",IF(OR(A58&lt;IFERROR(INDEX('Campaigns &amp; Budget'!$C$7:$C$8,MATCH(B58,'Campaigns &amp; Budget'!$A$7:$A$8,0)),""),A58&gt;IFERROR(INDEX('Campaigns &amp; Budget'!$D$7:$D$8,MATCH(B58,'Campaigns &amp; Budget'!$A$7:$A$8,0)),"")),"Outside campaign dates",""))))))))</x:f>
      </x:c>
      <x:c r="O58" s="10"/>
      <x:c r="P58" s="5"/>
      <x:c r="Q58" s="5"/>
      <x:c r="R58" s="5"/>
      <x:c r="S58" s="16" t="str">
        <x:f>IF(OR(ISBLANK(O58),Q58=""),"",IFERROR(INDEX('Redemption Setup'!$F$7:$F$105,MATCH(Q58,'Redemption Setup'!$A$7:$A$105,0)),"")+SUMIFS('Redemption Setup'!$Q$7:$Q$305,'Redemption Setup'!$O$7:$O$305,Q58,'Redemption Setup'!$P$7:$P$305,"&lt;="&amp;O58)-SUMIFS('Daily Redemptions'!$R$7:$R$2205,'Daily Redemptions'!$Q$7:$Q$2205,Q58,'Daily Redemptions'!$P$7:$P$2205,P58,'Daily Redemptions'!$O$7:$O$2205,"&lt;="&amp;O58))</x:f>
      </x:c>
      <x:c r="T58" s="16" t="str">
        <x:f>IF(AND(ISBLANK(O58),Q58=""),"",IF(COUNTIFS('Redemption Setup'!$A$7:$A$105,Q58,'Redemption Setup'!$B$7:$B$105,P58)&lt;&gt;1,"Tier not in campaign",IF(COUNTIFS('Daily Redemptions'!$O$7:$O$2205,O58,'Daily Redemptions'!$Q$7:$Q$2205,Q58)&gt;1,"Duplicate day / tier",IF(OR(ISBLANK(O58),ISBLANK(R58)),"Missing date / quantity",IF(OR(R58&lt;0,MOD(R58,1)&lt;&gt;0),"Invalid redemption quantity",IF(COUNTIFS('Daily Redemptions'!$A$7:$A$735,O58,'Daily Redemptions'!$B$7:$B$735,P58)&lt;&gt;1,"Missing daily performance",IF(S58&lt;0,"Negative stock","")))))))</x:f>
      </x:c>
    </x:row>
    <x:row r="59" ht="24" customHeight="1">
      <x:c r="A59" s="10"/>
      <x:c r="B59" s="5"/>
      <x:c r="C59" s="5"/>
      <x:c r="D59" s="14"/>
      <x:c r="E59" s="5"/>
      <x:c r="F59" s="5"/>
      <x:c r="G59" s="14"/>
      <x:c r="H59" s="16" t="str">
        <x:f>IF(OR(ISBLANK(A59),B59=""),"",SUMIFS('Daily Redemptions'!$R$7:$R$2205,'Daily Redemptions'!$O$7:$O$2205,A59,'Daily Redemptions'!$P$7:$P$2205,B59))</x:f>
      </x:c>
      <x:c r="I59" s="18" t="str">
        <x:f>IF(OR(ISBLANK(A59),ISBLANK(D59),ISBLANK(C59),C59=0),"",D59/C59)</x:f>
      </x:c>
      <x:c r="J59" s="18" t="str">
        <x:f>IF(OR(ISBLANK(A59),ISBLANK(D59),ISBLANK(E59),E59=0),"",D59/E59)</x:f>
      </x:c>
      <x:c r="K59" s="18" t="str">
        <x:f>IF(OR(ISBLANK(A59),ISBLANK(G59),ISBLANK(F59)),"",G59*F59)</x:f>
      </x:c>
      <x:c r="L59" s="16" t="str">
        <x:f>IF(OR(ISBLANK(A59),ISBLANK(G59),ISBLANK(F59)),"",F59)</x:f>
      </x:c>
      <x:c r="M59" s="16" t="str">
        <x:f>IF(AND(ISBLANK(A59),B59=""),"",IF(COUNTIFS('Campaigns &amp; Budget'!$A$7:$A$8,B59)&lt;&gt;1,"Unknown campaign",IF(COUNTIFS('Daily Redemptions'!$A$7:$A$735,A59,'Daily Redemptions'!$B$7:$B$735,B59)&gt;1,"Duplicate day / campaign",IF(OR(ISBLANK(A59),ISBLANK(C59),ISBLANK(D59),ISBLANK(E59),ISBLANK(F59)),"Missing daily input",IF(OR(C59&lt;0,D59&lt;0,E59&lt;0,F59&lt;0,F59&gt;E59),"Invalid count / sales",IF(AND(F59&gt;0,ISBLANK(G59)),"Missing new-member average",IF(AND(NOT(ISBLANK(G59)),G59&lt;0),"Negative average",IF(OR(A59&lt;IFERROR(INDEX('Campaigns &amp; Budget'!$C$7:$C$8,MATCH(B59,'Campaigns &amp; Budget'!$A$7:$A$8,0)),""),A59&gt;IFERROR(INDEX('Campaigns &amp; Budget'!$D$7:$D$8,MATCH(B59,'Campaigns &amp; Budget'!$A$7:$A$8,0)),"")),"Outside campaign dates",""))))))))</x:f>
      </x:c>
      <x:c r="O59" s="10"/>
      <x:c r="P59" s="5"/>
      <x:c r="Q59" s="5"/>
      <x:c r="R59" s="5"/>
      <x:c r="S59" s="16" t="str">
        <x:f>IF(OR(ISBLANK(O59),Q59=""),"",IFERROR(INDEX('Redemption Setup'!$F$7:$F$105,MATCH(Q59,'Redemption Setup'!$A$7:$A$105,0)),"")+SUMIFS('Redemption Setup'!$Q$7:$Q$305,'Redemption Setup'!$O$7:$O$305,Q59,'Redemption Setup'!$P$7:$P$305,"&lt;="&amp;O59)-SUMIFS('Daily Redemptions'!$R$7:$R$2205,'Daily Redemptions'!$Q$7:$Q$2205,Q59,'Daily Redemptions'!$P$7:$P$2205,P59,'Daily Redemptions'!$O$7:$O$2205,"&lt;="&amp;O59))</x:f>
      </x:c>
      <x:c r="T59" s="16" t="str">
        <x:f>IF(AND(ISBLANK(O59),Q59=""),"",IF(COUNTIFS('Redemption Setup'!$A$7:$A$105,Q59,'Redemption Setup'!$B$7:$B$105,P59)&lt;&gt;1,"Tier not in campaign",IF(COUNTIFS('Daily Redemptions'!$O$7:$O$2205,O59,'Daily Redemptions'!$Q$7:$Q$2205,Q59)&gt;1,"Duplicate day / tier",IF(OR(ISBLANK(O59),ISBLANK(R59)),"Missing date / quantity",IF(OR(R59&lt;0,MOD(R59,1)&lt;&gt;0),"Invalid redemption quantity",IF(COUNTIFS('Daily Redemptions'!$A$7:$A$735,O59,'Daily Redemptions'!$B$7:$B$735,P59)&lt;&gt;1,"Missing daily performance",IF(S59&lt;0,"Negative stock","")))))))</x:f>
      </x:c>
    </x:row>
    <x:row r="60" ht="24" customHeight="1">
      <x:c r="A60" s="10"/>
      <x:c r="B60" s="5"/>
      <x:c r="C60" s="5"/>
      <x:c r="D60" s="14"/>
      <x:c r="E60" s="5"/>
      <x:c r="F60" s="5"/>
      <x:c r="G60" s="14"/>
      <x:c r="H60" s="16" t="str">
        <x:f>IF(OR(ISBLANK(A60),B60=""),"",SUMIFS('Daily Redemptions'!$R$7:$R$2205,'Daily Redemptions'!$O$7:$O$2205,A60,'Daily Redemptions'!$P$7:$P$2205,B60))</x:f>
      </x:c>
      <x:c r="I60" s="18" t="str">
        <x:f>IF(OR(ISBLANK(A60),ISBLANK(D60),ISBLANK(C60),C60=0),"",D60/C60)</x:f>
      </x:c>
      <x:c r="J60" s="18" t="str">
        <x:f>IF(OR(ISBLANK(A60),ISBLANK(D60),ISBLANK(E60),E60=0),"",D60/E60)</x:f>
      </x:c>
      <x:c r="K60" s="18" t="str">
        <x:f>IF(OR(ISBLANK(A60),ISBLANK(G60),ISBLANK(F60)),"",G60*F60)</x:f>
      </x:c>
      <x:c r="L60" s="16" t="str">
        <x:f>IF(OR(ISBLANK(A60),ISBLANK(G60),ISBLANK(F60)),"",F60)</x:f>
      </x:c>
      <x:c r="M60" s="16" t="str">
        <x:f>IF(AND(ISBLANK(A60),B60=""),"",IF(COUNTIFS('Campaigns &amp; Budget'!$A$7:$A$8,B60)&lt;&gt;1,"Unknown campaign",IF(COUNTIFS('Daily Redemptions'!$A$7:$A$735,A60,'Daily Redemptions'!$B$7:$B$735,B60)&gt;1,"Duplicate day / campaign",IF(OR(ISBLANK(A60),ISBLANK(C60),ISBLANK(D60),ISBLANK(E60),ISBLANK(F60)),"Missing daily input",IF(OR(C60&lt;0,D60&lt;0,E60&lt;0,F60&lt;0,F60&gt;E60),"Invalid count / sales",IF(AND(F60&gt;0,ISBLANK(G60)),"Missing new-member average",IF(AND(NOT(ISBLANK(G60)),G60&lt;0),"Negative average",IF(OR(A60&lt;IFERROR(INDEX('Campaigns &amp; Budget'!$C$7:$C$8,MATCH(B60,'Campaigns &amp; Budget'!$A$7:$A$8,0)),""),A60&gt;IFERROR(INDEX('Campaigns &amp; Budget'!$D$7:$D$8,MATCH(B60,'Campaigns &amp; Budget'!$A$7:$A$8,0)),"")),"Outside campaign dates",""))))))))</x:f>
      </x:c>
      <x:c r="O60" s="10"/>
      <x:c r="P60" s="5"/>
      <x:c r="Q60" s="5"/>
      <x:c r="R60" s="5"/>
      <x:c r="S60" s="16" t="str">
        <x:f>IF(OR(ISBLANK(O60),Q60=""),"",IFERROR(INDEX('Redemption Setup'!$F$7:$F$105,MATCH(Q60,'Redemption Setup'!$A$7:$A$105,0)),"")+SUMIFS('Redemption Setup'!$Q$7:$Q$305,'Redemption Setup'!$O$7:$O$305,Q60,'Redemption Setup'!$P$7:$P$305,"&lt;="&amp;O60)-SUMIFS('Daily Redemptions'!$R$7:$R$2205,'Daily Redemptions'!$Q$7:$Q$2205,Q60,'Daily Redemptions'!$P$7:$P$2205,P60,'Daily Redemptions'!$O$7:$O$2205,"&lt;="&amp;O60))</x:f>
      </x:c>
      <x:c r="T60" s="16" t="str">
        <x:f>IF(AND(ISBLANK(O60),Q60=""),"",IF(COUNTIFS('Redemption Setup'!$A$7:$A$105,Q60,'Redemption Setup'!$B$7:$B$105,P60)&lt;&gt;1,"Tier not in campaign",IF(COUNTIFS('Daily Redemptions'!$O$7:$O$2205,O60,'Daily Redemptions'!$Q$7:$Q$2205,Q60)&gt;1,"Duplicate day / tier",IF(OR(ISBLANK(O60),ISBLANK(R60)),"Missing date / quantity",IF(OR(R60&lt;0,MOD(R60,1)&lt;&gt;0),"Invalid redemption quantity",IF(COUNTIFS('Daily Redemptions'!$A$7:$A$735,O60,'Daily Redemptions'!$B$7:$B$735,P60)&lt;&gt;1,"Missing daily performance",IF(S60&lt;0,"Negative stock","")))))))</x:f>
      </x:c>
    </x:row>
    <x:row r="61" ht="24" customHeight="1">
      <x:c r="A61" s="10"/>
      <x:c r="B61" s="5"/>
      <x:c r="C61" s="5"/>
      <x:c r="D61" s="14"/>
      <x:c r="E61" s="5"/>
      <x:c r="F61" s="5"/>
      <x:c r="G61" s="14"/>
      <x:c r="H61" s="16" t="str">
        <x:f>IF(OR(ISBLANK(A61),B61=""),"",SUMIFS('Daily Redemptions'!$R$7:$R$2205,'Daily Redemptions'!$O$7:$O$2205,A61,'Daily Redemptions'!$P$7:$P$2205,B61))</x:f>
      </x:c>
      <x:c r="I61" s="18" t="str">
        <x:f>IF(OR(ISBLANK(A61),ISBLANK(D61),ISBLANK(C61),C61=0),"",D61/C61)</x:f>
      </x:c>
      <x:c r="J61" s="18" t="str">
        <x:f>IF(OR(ISBLANK(A61),ISBLANK(D61),ISBLANK(E61),E61=0),"",D61/E61)</x:f>
      </x:c>
      <x:c r="K61" s="18" t="str">
        <x:f>IF(OR(ISBLANK(A61),ISBLANK(G61),ISBLANK(F61)),"",G61*F61)</x:f>
      </x:c>
      <x:c r="L61" s="16" t="str">
        <x:f>IF(OR(ISBLANK(A61),ISBLANK(G61),ISBLANK(F61)),"",F61)</x:f>
      </x:c>
      <x:c r="M61" s="16" t="str">
        <x:f>IF(AND(ISBLANK(A61),B61=""),"",IF(COUNTIFS('Campaigns &amp; Budget'!$A$7:$A$8,B61)&lt;&gt;1,"Unknown campaign",IF(COUNTIFS('Daily Redemptions'!$A$7:$A$735,A61,'Daily Redemptions'!$B$7:$B$735,B61)&gt;1,"Duplicate day / campaign",IF(OR(ISBLANK(A61),ISBLANK(C61),ISBLANK(D61),ISBLANK(E61),ISBLANK(F61)),"Missing daily input",IF(OR(C61&lt;0,D61&lt;0,E61&lt;0,F61&lt;0,F61&gt;E61),"Invalid count / sales",IF(AND(F61&gt;0,ISBLANK(G61)),"Missing new-member average",IF(AND(NOT(ISBLANK(G61)),G61&lt;0),"Negative average",IF(OR(A61&lt;IFERROR(INDEX('Campaigns &amp; Budget'!$C$7:$C$8,MATCH(B61,'Campaigns &amp; Budget'!$A$7:$A$8,0)),""),A61&gt;IFERROR(INDEX('Campaigns &amp; Budget'!$D$7:$D$8,MATCH(B61,'Campaigns &amp; Budget'!$A$7:$A$8,0)),"")),"Outside campaign dates",""))))))))</x:f>
      </x:c>
      <x:c r="O61" s="10"/>
      <x:c r="P61" s="5"/>
      <x:c r="Q61" s="5"/>
      <x:c r="R61" s="5"/>
      <x:c r="S61" s="16" t="str">
        <x:f>IF(OR(ISBLANK(O61),Q61=""),"",IFERROR(INDEX('Redemption Setup'!$F$7:$F$105,MATCH(Q61,'Redemption Setup'!$A$7:$A$105,0)),"")+SUMIFS('Redemption Setup'!$Q$7:$Q$305,'Redemption Setup'!$O$7:$O$305,Q61,'Redemption Setup'!$P$7:$P$305,"&lt;="&amp;O61)-SUMIFS('Daily Redemptions'!$R$7:$R$2205,'Daily Redemptions'!$Q$7:$Q$2205,Q61,'Daily Redemptions'!$P$7:$P$2205,P61,'Daily Redemptions'!$O$7:$O$2205,"&lt;="&amp;O61))</x:f>
      </x:c>
      <x:c r="T61" s="16" t="str">
        <x:f>IF(AND(ISBLANK(O61),Q61=""),"",IF(COUNTIFS('Redemption Setup'!$A$7:$A$105,Q61,'Redemption Setup'!$B$7:$B$105,P61)&lt;&gt;1,"Tier not in campaign",IF(COUNTIFS('Daily Redemptions'!$O$7:$O$2205,O61,'Daily Redemptions'!$Q$7:$Q$2205,Q61)&gt;1,"Duplicate day / tier",IF(OR(ISBLANK(O61),ISBLANK(R61)),"Missing date / quantity",IF(OR(R61&lt;0,MOD(R61,1)&lt;&gt;0),"Invalid redemption quantity",IF(COUNTIFS('Daily Redemptions'!$A$7:$A$735,O61,'Daily Redemptions'!$B$7:$B$735,P61)&lt;&gt;1,"Missing daily performance",IF(S61&lt;0,"Negative stock","")))))))</x:f>
      </x:c>
    </x:row>
    <x:row r="62" ht="24" customHeight="1">
      <x:c r="A62" s="10"/>
      <x:c r="B62" s="5"/>
      <x:c r="C62" s="5"/>
      <x:c r="D62" s="14"/>
      <x:c r="E62" s="5"/>
      <x:c r="F62" s="5"/>
      <x:c r="G62" s="14"/>
      <x:c r="H62" s="16" t="str">
        <x:f>IF(OR(ISBLANK(A62),B62=""),"",SUMIFS('Daily Redemptions'!$R$7:$R$2205,'Daily Redemptions'!$O$7:$O$2205,A62,'Daily Redemptions'!$P$7:$P$2205,B62))</x:f>
      </x:c>
      <x:c r="I62" s="18" t="str">
        <x:f>IF(OR(ISBLANK(A62),ISBLANK(D62),ISBLANK(C62),C62=0),"",D62/C62)</x:f>
      </x:c>
      <x:c r="J62" s="18" t="str">
        <x:f>IF(OR(ISBLANK(A62),ISBLANK(D62),ISBLANK(E62),E62=0),"",D62/E62)</x:f>
      </x:c>
      <x:c r="K62" s="18" t="str">
        <x:f>IF(OR(ISBLANK(A62),ISBLANK(G62),ISBLANK(F62)),"",G62*F62)</x:f>
      </x:c>
      <x:c r="L62" s="16" t="str">
        <x:f>IF(OR(ISBLANK(A62),ISBLANK(G62),ISBLANK(F62)),"",F62)</x:f>
      </x:c>
      <x:c r="M62" s="16" t="str">
        <x:f>IF(AND(ISBLANK(A62),B62=""),"",IF(COUNTIFS('Campaigns &amp; Budget'!$A$7:$A$8,B62)&lt;&gt;1,"Unknown campaign",IF(COUNTIFS('Daily Redemptions'!$A$7:$A$735,A62,'Daily Redemptions'!$B$7:$B$735,B62)&gt;1,"Duplicate day / campaign",IF(OR(ISBLANK(A62),ISBLANK(C62),ISBLANK(D62),ISBLANK(E62),ISBLANK(F62)),"Missing daily input",IF(OR(C62&lt;0,D62&lt;0,E62&lt;0,F62&lt;0,F62&gt;E62),"Invalid count / sales",IF(AND(F62&gt;0,ISBLANK(G62)),"Missing new-member average",IF(AND(NOT(ISBLANK(G62)),G62&lt;0),"Negative average",IF(OR(A62&lt;IFERROR(INDEX('Campaigns &amp; Budget'!$C$7:$C$8,MATCH(B62,'Campaigns &amp; Budget'!$A$7:$A$8,0)),""),A62&gt;IFERROR(INDEX('Campaigns &amp; Budget'!$D$7:$D$8,MATCH(B62,'Campaigns &amp; Budget'!$A$7:$A$8,0)),"")),"Outside campaign dates",""))))))))</x:f>
      </x:c>
      <x:c r="O62" s="10"/>
      <x:c r="P62" s="5"/>
      <x:c r="Q62" s="5"/>
      <x:c r="R62" s="5"/>
      <x:c r="S62" s="16" t="str">
        <x:f>IF(OR(ISBLANK(O62),Q62=""),"",IFERROR(INDEX('Redemption Setup'!$F$7:$F$105,MATCH(Q62,'Redemption Setup'!$A$7:$A$105,0)),"")+SUMIFS('Redemption Setup'!$Q$7:$Q$305,'Redemption Setup'!$O$7:$O$305,Q62,'Redemption Setup'!$P$7:$P$305,"&lt;="&amp;O62)-SUMIFS('Daily Redemptions'!$R$7:$R$2205,'Daily Redemptions'!$Q$7:$Q$2205,Q62,'Daily Redemptions'!$P$7:$P$2205,P62,'Daily Redemptions'!$O$7:$O$2205,"&lt;="&amp;O62))</x:f>
      </x:c>
      <x:c r="T62" s="16" t="str">
        <x:f>IF(AND(ISBLANK(O62),Q62=""),"",IF(COUNTIFS('Redemption Setup'!$A$7:$A$105,Q62,'Redemption Setup'!$B$7:$B$105,P62)&lt;&gt;1,"Tier not in campaign",IF(COUNTIFS('Daily Redemptions'!$O$7:$O$2205,O62,'Daily Redemptions'!$Q$7:$Q$2205,Q62)&gt;1,"Duplicate day / tier",IF(OR(ISBLANK(O62),ISBLANK(R62)),"Missing date / quantity",IF(OR(R62&lt;0,MOD(R62,1)&lt;&gt;0),"Invalid redemption quantity",IF(COUNTIFS('Daily Redemptions'!$A$7:$A$735,O62,'Daily Redemptions'!$B$7:$B$735,P62)&lt;&gt;1,"Missing daily performance",IF(S62&lt;0,"Negative stock","")))))))</x:f>
      </x:c>
    </x:row>
    <x:row r="63" ht="24" customHeight="1">
      <x:c r="A63" s="10"/>
      <x:c r="B63" s="5"/>
      <x:c r="C63" s="5"/>
      <x:c r="D63" s="14"/>
      <x:c r="E63" s="5"/>
      <x:c r="F63" s="5"/>
      <x:c r="G63" s="14"/>
      <x:c r="H63" s="16" t="str">
        <x:f>IF(OR(ISBLANK(A63),B63=""),"",SUMIFS('Daily Redemptions'!$R$7:$R$2205,'Daily Redemptions'!$O$7:$O$2205,A63,'Daily Redemptions'!$P$7:$P$2205,B63))</x:f>
      </x:c>
      <x:c r="I63" s="18" t="str">
        <x:f>IF(OR(ISBLANK(A63),ISBLANK(D63),ISBLANK(C63),C63=0),"",D63/C63)</x:f>
      </x:c>
      <x:c r="J63" s="18" t="str">
        <x:f>IF(OR(ISBLANK(A63),ISBLANK(D63),ISBLANK(E63),E63=0),"",D63/E63)</x:f>
      </x:c>
      <x:c r="K63" s="18" t="str">
        <x:f>IF(OR(ISBLANK(A63),ISBLANK(G63),ISBLANK(F63)),"",G63*F63)</x:f>
      </x:c>
      <x:c r="L63" s="16" t="str">
        <x:f>IF(OR(ISBLANK(A63),ISBLANK(G63),ISBLANK(F63)),"",F63)</x:f>
      </x:c>
      <x:c r="M63" s="16" t="str">
        <x:f>IF(AND(ISBLANK(A63),B63=""),"",IF(COUNTIFS('Campaigns &amp; Budget'!$A$7:$A$8,B63)&lt;&gt;1,"Unknown campaign",IF(COUNTIFS('Daily Redemptions'!$A$7:$A$735,A63,'Daily Redemptions'!$B$7:$B$735,B63)&gt;1,"Duplicate day / campaign",IF(OR(ISBLANK(A63),ISBLANK(C63),ISBLANK(D63),ISBLANK(E63),ISBLANK(F63)),"Missing daily input",IF(OR(C63&lt;0,D63&lt;0,E63&lt;0,F63&lt;0,F63&gt;E63),"Invalid count / sales",IF(AND(F63&gt;0,ISBLANK(G63)),"Missing new-member average",IF(AND(NOT(ISBLANK(G63)),G63&lt;0),"Negative average",IF(OR(A63&lt;IFERROR(INDEX('Campaigns &amp; Budget'!$C$7:$C$8,MATCH(B63,'Campaigns &amp; Budget'!$A$7:$A$8,0)),""),A63&gt;IFERROR(INDEX('Campaigns &amp; Budget'!$D$7:$D$8,MATCH(B63,'Campaigns &amp; Budget'!$A$7:$A$8,0)),"")),"Outside campaign dates",""))))))))</x:f>
      </x:c>
      <x:c r="O63" s="10"/>
      <x:c r="P63" s="5"/>
      <x:c r="Q63" s="5"/>
      <x:c r="R63" s="5"/>
      <x:c r="S63" s="16" t="str">
        <x:f>IF(OR(ISBLANK(O63),Q63=""),"",IFERROR(INDEX('Redemption Setup'!$F$7:$F$105,MATCH(Q63,'Redemption Setup'!$A$7:$A$105,0)),"")+SUMIFS('Redemption Setup'!$Q$7:$Q$305,'Redemption Setup'!$O$7:$O$305,Q63,'Redemption Setup'!$P$7:$P$305,"&lt;="&amp;O63)-SUMIFS('Daily Redemptions'!$R$7:$R$2205,'Daily Redemptions'!$Q$7:$Q$2205,Q63,'Daily Redemptions'!$P$7:$P$2205,P63,'Daily Redemptions'!$O$7:$O$2205,"&lt;="&amp;O63))</x:f>
      </x:c>
      <x:c r="T63" s="16" t="str">
        <x:f>IF(AND(ISBLANK(O63),Q63=""),"",IF(COUNTIFS('Redemption Setup'!$A$7:$A$105,Q63,'Redemption Setup'!$B$7:$B$105,P63)&lt;&gt;1,"Tier not in campaign",IF(COUNTIFS('Daily Redemptions'!$O$7:$O$2205,O63,'Daily Redemptions'!$Q$7:$Q$2205,Q63)&gt;1,"Duplicate day / tier",IF(OR(ISBLANK(O63),ISBLANK(R63)),"Missing date / quantity",IF(OR(R63&lt;0,MOD(R63,1)&lt;&gt;0),"Invalid redemption quantity",IF(COUNTIFS('Daily Redemptions'!$A$7:$A$735,O63,'Daily Redemptions'!$B$7:$B$735,P63)&lt;&gt;1,"Missing daily performance",IF(S63&lt;0,"Negative stock","")))))))</x:f>
      </x:c>
    </x:row>
    <x:row r="64" ht="24" customHeight="1">
      <x:c r="A64" s="10"/>
      <x:c r="B64" s="5"/>
      <x:c r="C64" s="5"/>
      <x:c r="D64" s="14"/>
      <x:c r="E64" s="5"/>
      <x:c r="F64" s="5"/>
      <x:c r="G64" s="14"/>
      <x:c r="H64" s="16" t="str">
        <x:f>IF(OR(ISBLANK(A64),B64=""),"",SUMIFS('Daily Redemptions'!$R$7:$R$2205,'Daily Redemptions'!$O$7:$O$2205,A64,'Daily Redemptions'!$P$7:$P$2205,B64))</x:f>
      </x:c>
      <x:c r="I64" s="18" t="str">
        <x:f>IF(OR(ISBLANK(A64),ISBLANK(D64),ISBLANK(C64),C64=0),"",D64/C64)</x:f>
      </x:c>
      <x:c r="J64" s="18" t="str">
        <x:f>IF(OR(ISBLANK(A64),ISBLANK(D64),ISBLANK(E64),E64=0),"",D64/E64)</x:f>
      </x:c>
      <x:c r="K64" s="18" t="str">
        <x:f>IF(OR(ISBLANK(A64),ISBLANK(G64),ISBLANK(F64)),"",G64*F64)</x:f>
      </x:c>
      <x:c r="L64" s="16" t="str">
        <x:f>IF(OR(ISBLANK(A64),ISBLANK(G64),ISBLANK(F64)),"",F64)</x:f>
      </x:c>
      <x:c r="M64" s="16" t="str">
        <x:f>IF(AND(ISBLANK(A64),B64=""),"",IF(COUNTIFS('Campaigns &amp; Budget'!$A$7:$A$8,B64)&lt;&gt;1,"Unknown campaign",IF(COUNTIFS('Daily Redemptions'!$A$7:$A$735,A64,'Daily Redemptions'!$B$7:$B$735,B64)&gt;1,"Duplicate day / campaign",IF(OR(ISBLANK(A64),ISBLANK(C64),ISBLANK(D64),ISBLANK(E64),ISBLANK(F64)),"Missing daily input",IF(OR(C64&lt;0,D64&lt;0,E64&lt;0,F64&lt;0,F64&gt;E64),"Invalid count / sales",IF(AND(F64&gt;0,ISBLANK(G64)),"Missing new-member average",IF(AND(NOT(ISBLANK(G64)),G64&lt;0),"Negative average",IF(OR(A64&lt;IFERROR(INDEX('Campaigns &amp; Budget'!$C$7:$C$8,MATCH(B64,'Campaigns &amp; Budget'!$A$7:$A$8,0)),""),A64&gt;IFERROR(INDEX('Campaigns &amp; Budget'!$D$7:$D$8,MATCH(B64,'Campaigns &amp; Budget'!$A$7:$A$8,0)),"")),"Outside campaign dates",""))))))))</x:f>
      </x:c>
      <x:c r="O64" s="10"/>
      <x:c r="P64" s="5"/>
      <x:c r="Q64" s="5"/>
      <x:c r="R64" s="5"/>
      <x:c r="S64" s="16" t="str">
        <x:f>IF(OR(ISBLANK(O64),Q64=""),"",IFERROR(INDEX('Redemption Setup'!$F$7:$F$105,MATCH(Q64,'Redemption Setup'!$A$7:$A$105,0)),"")+SUMIFS('Redemption Setup'!$Q$7:$Q$305,'Redemption Setup'!$O$7:$O$305,Q64,'Redemption Setup'!$P$7:$P$305,"&lt;="&amp;O64)-SUMIFS('Daily Redemptions'!$R$7:$R$2205,'Daily Redemptions'!$Q$7:$Q$2205,Q64,'Daily Redemptions'!$P$7:$P$2205,P64,'Daily Redemptions'!$O$7:$O$2205,"&lt;="&amp;O64))</x:f>
      </x:c>
      <x:c r="T64" s="16" t="str">
        <x:f>IF(AND(ISBLANK(O64),Q64=""),"",IF(COUNTIFS('Redemption Setup'!$A$7:$A$105,Q64,'Redemption Setup'!$B$7:$B$105,P64)&lt;&gt;1,"Tier not in campaign",IF(COUNTIFS('Daily Redemptions'!$O$7:$O$2205,O64,'Daily Redemptions'!$Q$7:$Q$2205,Q64)&gt;1,"Duplicate day / tier",IF(OR(ISBLANK(O64),ISBLANK(R64)),"Missing date / quantity",IF(OR(R64&lt;0,MOD(R64,1)&lt;&gt;0),"Invalid redemption quantity",IF(COUNTIFS('Daily Redemptions'!$A$7:$A$735,O64,'Daily Redemptions'!$B$7:$B$735,P64)&lt;&gt;1,"Missing daily performance",IF(S64&lt;0,"Negative stock","")))))))</x:f>
      </x:c>
    </x:row>
    <x:row r="65" ht="24" customHeight="1">
      <x:c r="A65" s="10"/>
      <x:c r="B65" s="5"/>
      <x:c r="C65" s="5"/>
      <x:c r="D65" s="14"/>
      <x:c r="E65" s="5"/>
      <x:c r="F65" s="5"/>
      <x:c r="G65" s="14"/>
      <x:c r="H65" s="16" t="str">
        <x:f>IF(OR(ISBLANK(A65),B65=""),"",SUMIFS('Daily Redemptions'!$R$7:$R$2205,'Daily Redemptions'!$O$7:$O$2205,A65,'Daily Redemptions'!$P$7:$P$2205,B65))</x:f>
      </x:c>
      <x:c r="I65" s="18" t="str">
        <x:f>IF(OR(ISBLANK(A65),ISBLANK(D65),ISBLANK(C65),C65=0),"",D65/C65)</x:f>
      </x:c>
      <x:c r="J65" s="18" t="str">
        <x:f>IF(OR(ISBLANK(A65),ISBLANK(D65),ISBLANK(E65),E65=0),"",D65/E65)</x:f>
      </x:c>
      <x:c r="K65" s="18" t="str">
        <x:f>IF(OR(ISBLANK(A65),ISBLANK(G65),ISBLANK(F65)),"",G65*F65)</x:f>
      </x:c>
      <x:c r="L65" s="16" t="str">
        <x:f>IF(OR(ISBLANK(A65),ISBLANK(G65),ISBLANK(F65)),"",F65)</x:f>
      </x:c>
      <x:c r="M65" s="16" t="str">
        <x:f>IF(AND(ISBLANK(A65),B65=""),"",IF(COUNTIFS('Campaigns &amp; Budget'!$A$7:$A$8,B65)&lt;&gt;1,"Unknown campaign",IF(COUNTIFS('Daily Redemptions'!$A$7:$A$735,A65,'Daily Redemptions'!$B$7:$B$735,B65)&gt;1,"Duplicate day / campaign",IF(OR(ISBLANK(A65),ISBLANK(C65),ISBLANK(D65),ISBLANK(E65),ISBLANK(F65)),"Missing daily input",IF(OR(C65&lt;0,D65&lt;0,E65&lt;0,F65&lt;0,F65&gt;E65),"Invalid count / sales",IF(AND(F65&gt;0,ISBLANK(G65)),"Missing new-member average",IF(AND(NOT(ISBLANK(G65)),G65&lt;0),"Negative average",IF(OR(A65&lt;IFERROR(INDEX('Campaigns &amp; Budget'!$C$7:$C$8,MATCH(B65,'Campaigns &amp; Budget'!$A$7:$A$8,0)),""),A65&gt;IFERROR(INDEX('Campaigns &amp; Budget'!$D$7:$D$8,MATCH(B65,'Campaigns &amp; Budget'!$A$7:$A$8,0)),"")),"Outside campaign dates",""))))))))</x:f>
      </x:c>
      <x:c r="O65" s="10"/>
      <x:c r="P65" s="5"/>
      <x:c r="Q65" s="5"/>
      <x:c r="R65" s="5"/>
      <x:c r="S65" s="16" t="str">
        <x:f>IF(OR(ISBLANK(O65),Q65=""),"",IFERROR(INDEX('Redemption Setup'!$F$7:$F$105,MATCH(Q65,'Redemption Setup'!$A$7:$A$105,0)),"")+SUMIFS('Redemption Setup'!$Q$7:$Q$305,'Redemption Setup'!$O$7:$O$305,Q65,'Redemption Setup'!$P$7:$P$305,"&lt;="&amp;O65)-SUMIFS('Daily Redemptions'!$R$7:$R$2205,'Daily Redemptions'!$Q$7:$Q$2205,Q65,'Daily Redemptions'!$P$7:$P$2205,P65,'Daily Redemptions'!$O$7:$O$2205,"&lt;="&amp;O65))</x:f>
      </x:c>
      <x:c r="T65" s="16" t="str">
        <x:f>IF(AND(ISBLANK(O65),Q65=""),"",IF(COUNTIFS('Redemption Setup'!$A$7:$A$105,Q65,'Redemption Setup'!$B$7:$B$105,P65)&lt;&gt;1,"Tier not in campaign",IF(COUNTIFS('Daily Redemptions'!$O$7:$O$2205,O65,'Daily Redemptions'!$Q$7:$Q$2205,Q65)&gt;1,"Duplicate day / tier",IF(OR(ISBLANK(O65),ISBLANK(R65)),"Missing date / quantity",IF(OR(R65&lt;0,MOD(R65,1)&lt;&gt;0),"Invalid redemption quantity",IF(COUNTIFS('Daily Redemptions'!$A$7:$A$735,O65,'Daily Redemptions'!$B$7:$B$735,P65)&lt;&gt;1,"Missing daily performance",IF(S65&lt;0,"Negative stock","")))))))</x:f>
      </x:c>
    </x:row>
    <x:row r="66" ht="24" customHeight="1">
      <x:c r="A66" s="10"/>
      <x:c r="B66" s="5"/>
      <x:c r="C66" s="5"/>
      <x:c r="D66" s="14"/>
      <x:c r="E66" s="5"/>
      <x:c r="F66" s="5"/>
      <x:c r="G66" s="14"/>
      <x:c r="H66" s="16" t="str">
        <x:f>IF(OR(ISBLANK(A66),B66=""),"",SUMIFS('Daily Redemptions'!$R$7:$R$2205,'Daily Redemptions'!$O$7:$O$2205,A66,'Daily Redemptions'!$P$7:$P$2205,B66))</x:f>
      </x:c>
      <x:c r="I66" s="18" t="str">
        <x:f>IF(OR(ISBLANK(A66),ISBLANK(D66),ISBLANK(C66),C66=0),"",D66/C66)</x:f>
      </x:c>
      <x:c r="J66" s="18" t="str">
        <x:f>IF(OR(ISBLANK(A66),ISBLANK(D66),ISBLANK(E66),E66=0),"",D66/E66)</x:f>
      </x:c>
      <x:c r="K66" s="18" t="str">
        <x:f>IF(OR(ISBLANK(A66),ISBLANK(G66),ISBLANK(F66)),"",G66*F66)</x:f>
      </x:c>
      <x:c r="L66" s="16" t="str">
        <x:f>IF(OR(ISBLANK(A66),ISBLANK(G66),ISBLANK(F66)),"",F66)</x:f>
      </x:c>
      <x:c r="M66" s="16" t="str">
        <x:f>IF(AND(ISBLANK(A66),B66=""),"",IF(COUNTIFS('Campaigns &amp; Budget'!$A$7:$A$8,B66)&lt;&gt;1,"Unknown campaign",IF(COUNTIFS('Daily Redemptions'!$A$7:$A$735,A66,'Daily Redemptions'!$B$7:$B$735,B66)&gt;1,"Duplicate day / campaign",IF(OR(ISBLANK(A66),ISBLANK(C66),ISBLANK(D66),ISBLANK(E66),ISBLANK(F66)),"Missing daily input",IF(OR(C66&lt;0,D66&lt;0,E66&lt;0,F66&lt;0,F66&gt;E66),"Invalid count / sales",IF(AND(F66&gt;0,ISBLANK(G66)),"Missing new-member average",IF(AND(NOT(ISBLANK(G66)),G66&lt;0),"Negative average",IF(OR(A66&lt;IFERROR(INDEX('Campaigns &amp; Budget'!$C$7:$C$8,MATCH(B66,'Campaigns &amp; Budget'!$A$7:$A$8,0)),""),A66&gt;IFERROR(INDEX('Campaigns &amp; Budget'!$D$7:$D$8,MATCH(B66,'Campaigns &amp; Budget'!$A$7:$A$8,0)),"")),"Outside campaign dates",""))))))))</x:f>
      </x:c>
      <x:c r="O66" s="10"/>
      <x:c r="P66" s="5"/>
      <x:c r="Q66" s="5"/>
      <x:c r="R66" s="5"/>
      <x:c r="S66" s="16" t="str">
        <x:f>IF(OR(ISBLANK(O66),Q66=""),"",IFERROR(INDEX('Redemption Setup'!$F$7:$F$105,MATCH(Q66,'Redemption Setup'!$A$7:$A$105,0)),"")+SUMIFS('Redemption Setup'!$Q$7:$Q$305,'Redemption Setup'!$O$7:$O$305,Q66,'Redemption Setup'!$P$7:$P$305,"&lt;="&amp;O66)-SUMIFS('Daily Redemptions'!$R$7:$R$2205,'Daily Redemptions'!$Q$7:$Q$2205,Q66,'Daily Redemptions'!$P$7:$P$2205,P66,'Daily Redemptions'!$O$7:$O$2205,"&lt;="&amp;O66))</x:f>
      </x:c>
      <x:c r="T66" s="16" t="str">
        <x:f>IF(AND(ISBLANK(O66),Q66=""),"",IF(COUNTIFS('Redemption Setup'!$A$7:$A$105,Q66,'Redemption Setup'!$B$7:$B$105,P66)&lt;&gt;1,"Tier not in campaign",IF(COUNTIFS('Daily Redemptions'!$O$7:$O$2205,O66,'Daily Redemptions'!$Q$7:$Q$2205,Q66)&gt;1,"Duplicate day / tier",IF(OR(ISBLANK(O66),ISBLANK(R66)),"Missing date / quantity",IF(OR(R66&lt;0,MOD(R66,1)&lt;&gt;0),"Invalid redemption quantity",IF(COUNTIFS('Daily Redemptions'!$A$7:$A$735,O66,'Daily Redemptions'!$B$7:$B$735,P66)&lt;&gt;1,"Missing daily performance",IF(S66&lt;0,"Negative stock","")))))))</x:f>
      </x:c>
    </x:row>
    <x:row r="67" ht="24" customHeight="1">
      <x:c r="A67" s="10"/>
      <x:c r="B67" s="5"/>
      <x:c r="C67" s="5"/>
      <x:c r="D67" s="14"/>
      <x:c r="E67" s="5"/>
      <x:c r="F67" s="5"/>
      <x:c r="G67" s="14"/>
      <x:c r="H67" s="16" t="str">
        <x:f>IF(OR(ISBLANK(A67),B67=""),"",SUMIFS('Daily Redemptions'!$R$7:$R$2205,'Daily Redemptions'!$O$7:$O$2205,A67,'Daily Redemptions'!$P$7:$P$2205,B67))</x:f>
      </x:c>
      <x:c r="I67" s="18" t="str">
        <x:f>IF(OR(ISBLANK(A67),ISBLANK(D67),ISBLANK(C67),C67=0),"",D67/C67)</x:f>
      </x:c>
      <x:c r="J67" s="18" t="str">
        <x:f>IF(OR(ISBLANK(A67),ISBLANK(D67),ISBLANK(E67),E67=0),"",D67/E67)</x:f>
      </x:c>
      <x:c r="K67" s="18" t="str">
        <x:f>IF(OR(ISBLANK(A67),ISBLANK(G67),ISBLANK(F67)),"",G67*F67)</x:f>
      </x:c>
      <x:c r="L67" s="16" t="str">
        <x:f>IF(OR(ISBLANK(A67),ISBLANK(G67),ISBLANK(F67)),"",F67)</x:f>
      </x:c>
      <x:c r="M67" s="16" t="str">
        <x:f>IF(AND(ISBLANK(A67),B67=""),"",IF(COUNTIFS('Campaigns &amp; Budget'!$A$7:$A$8,B67)&lt;&gt;1,"Unknown campaign",IF(COUNTIFS('Daily Redemptions'!$A$7:$A$735,A67,'Daily Redemptions'!$B$7:$B$735,B67)&gt;1,"Duplicate day / campaign",IF(OR(ISBLANK(A67),ISBLANK(C67),ISBLANK(D67),ISBLANK(E67),ISBLANK(F67)),"Missing daily input",IF(OR(C67&lt;0,D67&lt;0,E67&lt;0,F67&lt;0,F67&gt;E67),"Invalid count / sales",IF(AND(F67&gt;0,ISBLANK(G67)),"Missing new-member average",IF(AND(NOT(ISBLANK(G67)),G67&lt;0),"Negative average",IF(OR(A67&lt;IFERROR(INDEX('Campaigns &amp; Budget'!$C$7:$C$8,MATCH(B67,'Campaigns &amp; Budget'!$A$7:$A$8,0)),""),A67&gt;IFERROR(INDEX('Campaigns &amp; Budget'!$D$7:$D$8,MATCH(B67,'Campaigns &amp; Budget'!$A$7:$A$8,0)),"")),"Outside campaign dates",""))))))))</x:f>
      </x:c>
      <x:c r="O67" s="10"/>
      <x:c r="P67" s="5"/>
      <x:c r="Q67" s="5"/>
      <x:c r="R67" s="5"/>
      <x:c r="S67" s="16" t="str">
        <x:f>IF(OR(ISBLANK(O67),Q67=""),"",IFERROR(INDEX('Redemption Setup'!$F$7:$F$105,MATCH(Q67,'Redemption Setup'!$A$7:$A$105,0)),"")+SUMIFS('Redemption Setup'!$Q$7:$Q$305,'Redemption Setup'!$O$7:$O$305,Q67,'Redemption Setup'!$P$7:$P$305,"&lt;="&amp;O67)-SUMIFS('Daily Redemptions'!$R$7:$R$2205,'Daily Redemptions'!$Q$7:$Q$2205,Q67,'Daily Redemptions'!$P$7:$P$2205,P67,'Daily Redemptions'!$O$7:$O$2205,"&lt;="&amp;O67))</x:f>
      </x:c>
      <x:c r="T67" s="16" t="str">
        <x:f>IF(AND(ISBLANK(O67),Q67=""),"",IF(COUNTIFS('Redemption Setup'!$A$7:$A$105,Q67,'Redemption Setup'!$B$7:$B$105,P67)&lt;&gt;1,"Tier not in campaign",IF(COUNTIFS('Daily Redemptions'!$O$7:$O$2205,O67,'Daily Redemptions'!$Q$7:$Q$2205,Q67)&gt;1,"Duplicate day / tier",IF(OR(ISBLANK(O67),ISBLANK(R67)),"Missing date / quantity",IF(OR(R67&lt;0,MOD(R67,1)&lt;&gt;0),"Invalid redemption quantity",IF(COUNTIFS('Daily Redemptions'!$A$7:$A$735,O67,'Daily Redemptions'!$B$7:$B$735,P67)&lt;&gt;1,"Missing daily performance",IF(S67&lt;0,"Negative stock","")))))))</x:f>
      </x:c>
    </x:row>
    <x:row r="68" ht="24" customHeight="1">
      <x:c r="A68" s="10"/>
      <x:c r="B68" s="5"/>
      <x:c r="C68" s="5"/>
      <x:c r="D68" s="14"/>
      <x:c r="E68" s="5"/>
      <x:c r="F68" s="5"/>
      <x:c r="G68" s="14"/>
      <x:c r="H68" s="16" t="str">
        <x:f>IF(OR(ISBLANK(A68),B68=""),"",SUMIFS('Daily Redemptions'!$R$7:$R$2205,'Daily Redemptions'!$O$7:$O$2205,A68,'Daily Redemptions'!$P$7:$P$2205,B68))</x:f>
      </x:c>
      <x:c r="I68" s="18" t="str">
        <x:f>IF(OR(ISBLANK(A68),ISBLANK(D68),ISBLANK(C68),C68=0),"",D68/C68)</x:f>
      </x:c>
      <x:c r="J68" s="18" t="str">
        <x:f>IF(OR(ISBLANK(A68),ISBLANK(D68),ISBLANK(E68),E68=0),"",D68/E68)</x:f>
      </x:c>
      <x:c r="K68" s="18" t="str">
        <x:f>IF(OR(ISBLANK(A68),ISBLANK(G68),ISBLANK(F68)),"",G68*F68)</x:f>
      </x:c>
      <x:c r="L68" s="16" t="str">
        <x:f>IF(OR(ISBLANK(A68),ISBLANK(G68),ISBLANK(F68)),"",F68)</x:f>
      </x:c>
      <x:c r="M68" s="16" t="str">
        <x:f>IF(AND(ISBLANK(A68),B68=""),"",IF(COUNTIFS('Campaigns &amp; Budget'!$A$7:$A$8,B68)&lt;&gt;1,"Unknown campaign",IF(COUNTIFS('Daily Redemptions'!$A$7:$A$735,A68,'Daily Redemptions'!$B$7:$B$735,B68)&gt;1,"Duplicate day / campaign",IF(OR(ISBLANK(A68),ISBLANK(C68),ISBLANK(D68),ISBLANK(E68),ISBLANK(F68)),"Missing daily input",IF(OR(C68&lt;0,D68&lt;0,E68&lt;0,F68&lt;0,F68&gt;E68),"Invalid count / sales",IF(AND(F68&gt;0,ISBLANK(G68)),"Missing new-member average",IF(AND(NOT(ISBLANK(G68)),G68&lt;0),"Negative average",IF(OR(A68&lt;IFERROR(INDEX('Campaigns &amp; Budget'!$C$7:$C$8,MATCH(B68,'Campaigns &amp; Budget'!$A$7:$A$8,0)),""),A68&gt;IFERROR(INDEX('Campaigns &amp; Budget'!$D$7:$D$8,MATCH(B68,'Campaigns &amp; Budget'!$A$7:$A$8,0)),"")),"Outside campaign dates",""))))))))</x:f>
      </x:c>
      <x:c r="O68" s="10"/>
      <x:c r="P68" s="5"/>
      <x:c r="Q68" s="5"/>
      <x:c r="R68" s="5"/>
      <x:c r="S68" s="16" t="str">
        <x:f>IF(OR(ISBLANK(O68),Q68=""),"",IFERROR(INDEX('Redemption Setup'!$F$7:$F$105,MATCH(Q68,'Redemption Setup'!$A$7:$A$105,0)),"")+SUMIFS('Redemption Setup'!$Q$7:$Q$305,'Redemption Setup'!$O$7:$O$305,Q68,'Redemption Setup'!$P$7:$P$305,"&lt;="&amp;O68)-SUMIFS('Daily Redemptions'!$R$7:$R$2205,'Daily Redemptions'!$Q$7:$Q$2205,Q68,'Daily Redemptions'!$P$7:$P$2205,P68,'Daily Redemptions'!$O$7:$O$2205,"&lt;="&amp;O68))</x:f>
      </x:c>
      <x:c r="T68" s="16" t="str">
        <x:f>IF(AND(ISBLANK(O68),Q68=""),"",IF(COUNTIFS('Redemption Setup'!$A$7:$A$105,Q68,'Redemption Setup'!$B$7:$B$105,P68)&lt;&gt;1,"Tier not in campaign",IF(COUNTIFS('Daily Redemptions'!$O$7:$O$2205,O68,'Daily Redemptions'!$Q$7:$Q$2205,Q68)&gt;1,"Duplicate day / tier",IF(OR(ISBLANK(O68),ISBLANK(R68)),"Missing date / quantity",IF(OR(R68&lt;0,MOD(R68,1)&lt;&gt;0),"Invalid redemption quantity",IF(COUNTIFS('Daily Redemptions'!$A$7:$A$735,O68,'Daily Redemptions'!$B$7:$B$735,P68)&lt;&gt;1,"Missing daily performance",IF(S68&lt;0,"Negative stock","")))))))</x:f>
      </x:c>
    </x:row>
    <x:row r="69" ht="24" customHeight="1">
      <x:c r="A69" s="10"/>
      <x:c r="B69" s="5"/>
      <x:c r="C69" s="5"/>
      <x:c r="D69" s="14"/>
      <x:c r="E69" s="5"/>
      <x:c r="F69" s="5"/>
      <x:c r="G69" s="14"/>
      <x:c r="H69" s="16" t="str">
        <x:f>IF(OR(ISBLANK(A69),B69=""),"",SUMIFS('Daily Redemptions'!$R$7:$R$2205,'Daily Redemptions'!$O$7:$O$2205,A69,'Daily Redemptions'!$P$7:$P$2205,B69))</x:f>
      </x:c>
      <x:c r="I69" s="18" t="str">
        <x:f>IF(OR(ISBLANK(A69),ISBLANK(D69),ISBLANK(C69),C69=0),"",D69/C69)</x:f>
      </x:c>
      <x:c r="J69" s="18" t="str">
        <x:f>IF(OR(ISBLANK(A69),ISBLANK(D69),ISBLANK(E69),E69=0),"",D69/E69)</x:f>
      </x:c>
      <x:c r="K69" s="18" t="str">
        <x:f>IF(OR(ISBLANK(A69),ISBLANK(G69),ISBLANK(F69)),"",G69*F69)</x:f>
      </x:c>
      <x:c r="L69" s="16" t="str">
        <x:f>IF(OR(ISBLANK(A69),ISBLANK(G69),ISBLANK(F69)),"",F69)</x:f>
      </x:c>
      <x:c r="M69" s="16" t="str">
        <x:f>IF(AND(ISBLANK(A69),B69=""),"",IF(COUNTIFS('Campaigns &amp; Budget'!$A$7:$A$8,B69)&lt;&gt;1,"Unknown campaign",IF(COUNTIFS('Daily Redemptions'!$A$7:$A$735,A69,'Daily Redemptions'!$B$7:$B$735,B69)&gt;1,"Duplicate day / campaign",IF(OR(ISBLANK(A69),ISBLANK(C69),ISBLANK(D69),ISBLANK(E69),ISBLANK(F69)),"Missing daily input",IF(OR(C69&lt;0,D69&lt;0,E69&lt;0,F69&lt;0,F69&gt;E69),"Invalid count / sales",IF(AND(F69&gt;0,ISBLANK(G69)),"Missing new-member average",IF(AND(NOT(ISBLANK(G69)),G69&lt;0),"Negative average",IF(OR(A69&lt;IFERROR(INDEX('Campaigns &amp; Budget'!$C$7:$C$8,MATCH(B69,'Campaigns &amp; Budget'!$A$7:$A$8,0)),""),A69&gt;IFERROR(INDEX('Campaigns &amp; Budget'!$D$7:$D$8,MATCH(B69,'Campaigns &amp; Budget'!$A$7:$A$8,0)),"")),"Outside campaign dates",""))))))))</x:f>
      </x:c>
      <x:c r="O69" s="10"/>
      <x:c r="P69" s="5"/>
      <x:c r="Q69" s="5"/>
      <x:c r="R69" s="5"/>
      <x:c r="S69" s="16" t="str">
        <x:f>IF(OR(ISBLANK(O69),Q69=""),"",IFERROR(INDEX('Redemption Setup'!$F$7:$F$105,MATCH(Q69,'Redemption Setup'!$A$7:$A$105,0)),"")+SUMIFS('Redemption Setup'!$Q$7:$Q$305,'Redemption Setup'!$O$7:$O$305,Q69,'Redemption Setup'!$P$7:$P$305,"&lt;="&amp;O69)-SUMIFS('Daily Redemptions'!$R$7:$R$2205,'Daily Redemptions'!$Q$7:$Q$2205,Q69,'Daily Redemptions'!$P$7:$P$2205,P69,'Daily Redemptions'!$O$7:$O$2205,"&lt;="&amp;O69))</x:f>
      </x:c>
      <x:c r="T69" s="16" t="str">
        <x:f>IF(AND(ISBLANK(O69),Q69=""),"",IF(COUNTIFS('Redemption Setup'!$A$7:$A$105,Q69,'Redemption Setup'!$B$7:$B$105,P69)&lt;&gt;1,"Tier not in campaign",IF(COUNTIFS('Daily Redemptions'!$O$7:$O$2205,O69,'Daily Redemptions'!$Q$7:$Q$2205,Q69)&gt;1,"Duplicate day / tier",IF(OR(ISBLANK(O69),ISBLANK(R69)),"Missing date / quantity",IF(OR(R69&lt;0,MOD(R69,1)&lt;&gt;0),"Invalid redemption quantity",IF(COUNTIFS('Daily Redemptions'!$A$7:$A$735,O69,'Daily Redemptions'!$B$7:$B$735,P69)&lt;&gt;1,"Missing daily performance",IF(S69&lt;0,"Negative stock","")))))))</x:f>
      </x:c>
    </x:row>
    <x:row r="70" ht="24" customHeight="1">
      <x:c r="A70" s="10"/>
      <x:c r="B70" s="5"/>
      <x:c r="C70" s="5"/>
      <x:c r="D70" s="14"/>
      <x:c r="E70" s="5"/>
      <x:c r="F70" s="5"/>
      <x:c r="G70" s="14"/>
      <x:c r="H70" s="16" t="str">
        <x:f>IF(OR(ISBLANK(A70),B70=""),"",SUMIFS('Daily Redemptions'!$R$7:$R$2205,'Daily Redemptions'!$O$7:$O$2205,A70,'Daily Redemptions'!$P$7:$P$2205,B70))</x:f>
      </x:c>
      <x:c r="I70" s="18" t="str">
        <x:f>IF(OR(ISBLANK(A70),ISBLANK(D70),ISBLANK(C70),C70=0),"",D70/C70)</x:f>
      </x:c>
      <x:c r="J70" s="18" t="str">
        <x:f>IF(OR(ISBLANK(A70),ISBLANK(D70),ISBLANK(E70),E70=0),"",D70/E70)</x:f>
      </x:c>
      <x:c r="K70" s="18" t="str">
        <x:f>IF(OR(ISBLANK(A70),ISBLANK(G70),ISBLANK(F70)),"",G70*F70)</x:f>
      </x:c>
      <x:c r="L70" s="16" t="str">
        <x:f>IF(OR(ISBLANK(A70),ISBLANK(G70),ISBLANK(F70)),"",F70)</x:f>
      </x:c>
      <x:c r="M70" s="16" t="str">
        <x:f>IF(AND(ISBLANK(A70),B70=""),"",IF(COUNTIFS('Campaigns &amp; Budget'!$A$7:$A$8,B70)&lt;&gt;1,"Unknown campaign",IF(COUNTIFS('Daily Redemptions'!$A$7:$A$735,A70,'Daily Redemptions'!$B$7:$B$735,B70)&gt;1,"Duplicate day / campaign",IF(OR(ISBLANK(A70),ISBLANK(C70),ISBLANK(D70),ISBLANK(E70),ISBLANK(F70)),"Missing daily input",IF(OR(C70&lt;0,D70&lt;0,E70&lt;0,F70&lt;0,F70&gt;E70),"Invalid count / sales",IF(AND(F70&gt;0,ISBLANK(G70)),"Missing new-member average",IF(AND(NOT(ISBLANK(G70)),G70&lt;0),"Negative average",IF(OR(A70&lt;IFERROR(INDEX('Campaigns &amp; Budget'!$C$7:$C$8,MATCH(B70,'Campaigns &amp; Budget'!$A$7:$A$8,0)),""),A70&gt;IFERROR(INDEX('Campaigns &amp; Budget'!$D$7:$D$8,MATCH(B70,'Campaigns &amp; Budget'!$A$7:$A$8,0)),"")),"Outside campaign dates",""))))))))</x:f>
      </x:c>
      <x:c r="O70" s="10"/>
      <x:c r="P70" s="5"/>
      <x:c r="Q70" s="5"/>
      <x:c r="R70" s="5"/>
      <x:c r="S70" s="16" t="str">
        <x:f>IF(OR(ISBLANK(O70),Q70=""),"",IFERROR(INDEX('Redemption Setup'!$F$7:$F$105,MATCH(Q70,'Redemption Setup'!$A$7:$A$105,0)),"")+SUMIFS('Redemption Setup'!$Q$7:$Q$305,'Redemption Setup'!$O$7:$O$305,Q70,'Redemption Setup'!$P$7:$P$305,"&lt;="&amp;O70)-SUMIFS('Daily Redemptions'!$R$7:$R$2205,'Daily Redemptions'!$Q$7:$Q$2205,Q70,'Daily Redemptions'!$P$7:$P$2205,P70,'Daily Redemptions'!$O$7:$O$2205,"&lt;="&amp;O70))</x:f>
      </x:c>
      <x:c r="T70" s="16" t="str">
        <x:f>IF(AND(ISBLANK(O70),Q70=""),"",IF(COUNTIFS('Redemption Setup'!$A$7:$A$105,Q70,'Redemption Setup'!$B$7:$B$105,P70)&lt;&gt;1,"Tier not in campaign",IF(COUNTIFS('Daily Redemptions'!$O$7:$O$2205,O70,'Daily Redemptions'!$Q$7:$Q$2205,Q70)&gt;1,"Duplicate day / tier",IF(OR(ISBLANK(O70),ISBLANK(R70)),"Missing date / quantity",IF(OR(R70&lt;0,MOD(R70,1)&lt;&gt;0),"Invalid redemption quantity",IF(COUNTIFS('Daily Redemptions'!$A$7:$A$735,O70,'Daily Redemptions'!$B$7:$B$735,P70)&lt;&gt;1,"Missing daily performance",IF(S70&lt;0,"Negative stock","")))))))</x:f>
      </x:c>
    </x:row>
    <x:row r="71" ht="24" customHeight="1">
      <x:c r="A71" s="10"/>
      <x:c r="B71" s="5"/>
      <x:c r="C71" s="5"/>
      <x:c r="D71" s="14"/>
      <x:c r="E71" s="5"/>
      <x:c r="F71" s="5"/>
      <x:c r="G71" s="14"/>
      <x:c r="H71" s="16" t="str">
        <x:f>IF(OR(ISBLANK(A71),B71=""),"",SUMIFS('Daily Redemptions'!$R$7:$R$2205,'Daily Redemptions'!$O$7:$O$2205,A71,'Daily Redemptions'!$P$7:$P$2205,B71))</x:f>
      </x:c>
      <x:c r="I71" s="18" t="str">
        <x:f>IF(OR(ISBLANK(A71),ISBLANK(D71),ISBLANK(C71),C71=0),"",D71/C71)</x:f>
      </x:c>
      <x:c r="J71" s="18" t="str">
        <x:f>IF(OR(ISBLANK(A71),ISBLANK(D71),ISBLANK(E71),E71=0),"",D71/E71)</x:f>
      </x:c>
      <x:c r="K71" s="18" t="str">
        <x:f>IF(OR(ISBLANK(A71),ISBLANK(G71),ISBLANK(F71)),"",G71*F71)</x:f>
      </x:c>
      <x:c r="L71" s="16" t="str">
        <x:f>IF(OR(ISBLANK(A71),ISBLANK(G71),ISBLANK(F71)),"",F71)</x:f>
      </x:c>
      <x:c r="M71" s="16" t="str">
        <x:f>IF(AND(ISBLANK(A71),B71=""),"",IF(COUNTIFS('Campaigns &amp; Budget'!$A$7:$A$8,B71)&lt;&gt;1,"Unknown campaign",IF(COUNTIFS('Daily Redemptions'!$A$7:$A$735,A71,'Daily Redemptions'!$B$7:$B$735,B71)&gt;1,"Duplicate day / campaign",IF(OR(ISBLANK(A71),ISBLANK(C71),ISBLANK(D71),ISBLANK(E71),ISBLANK(F71)),"Missing daily input",IF(OR(C71&lt;0,D71&lt;0,E71&lt;0,F71&lt;0,F71&gt;E71),"Invalid count / sales",IF(AND(F71&gt;0,ISBLANK(G71)),"Missing new-member average",IF(AND(NOT(ISBLANK(G71)),G71&lt;0),"Negative average",IF(OR(A71&lt;IFERROR(INDEX('Campaigns &amp; Budget'!$C$7:$C$8,MATCH(B71,'Campaigns &amp; Budget'!$A$7:$A$8,0)),""),A71&gt;IFERROR(INDEX('Campaigns &amp; Budget'!$D$7:$D$8,MATCH(B71,'Campaigns &amp; Budget'!$A$7:$A$8,0)),"")),"Outside campaign dates",""))))))))</x:f>
      </x:c>
      <x:c r="O71" s="10"/>
      <x:c r="P71" s="5"/>
      <x:c r="Q71" s="5"/>
      <x:c r="R71" s="5"/>
      <x:c r="S71" s="16" t="str">
        <x:f>IF(OR(ISBLANK(O71),Q71=""),"",IFERROR(INDEX('Redemption Setup'!$F$7:$F$105,MATCH(Q71,'Redemption Setup'!$A$7:$A$105,0)),"")+SUMIFS('Redemption Setup'!$Q$7:$Q$305,'Redemption Setup'!$O$7:$O$305,Q71,'Redemption Setup'!$P$7:$P$305,"&lt;="&amp;O71)-SUMIFS('Daily Redemptions'!$R$7:$R$2205,'Daily Redemptions'!$Q$7:$Q$2205,Q71,'Daily Redemptions'!$P$7:$P$2205,P71,'Daily Redemptions'!$O$7:$O$2205,"&lt;="&amp;O71))</x:f>
      </x:c>
      <x:c r="T71" s="16" t="str">
        <x:f>IF(AND(ISBLANK(O71),Q71=""),"",IF(COUNTIFS('Redemption Setup'!$A$7:$A$105,Q71,'Redemption Setup'!$B$7:$B$105,P71)&lt;&gt;1,"Tier not in campaign",IF(COUNTIFS('Daily Redemptions'!$O$7:$O$2205,O71,'Daily Redemptions'!$Q$7:$Q$2205,Q71)&gt;1,"Duplicate day / tier",IF(OR(ISBLANK(O71),ISBLANK(R71)),"Missing date / quantity",IF(OR(R71&lt;0,MOD(R71,1)&lt;&gt;0),"Invalid redemption quantity",IF(COUNTIFS('Daily Redemptions'!$A$7:$A$735,O71,'Daily Redemptions'!$B$7:$B$735,P71)&lt;&gt;1,"Missing daily performance",IF(S71&lt;0,"Negative stock","")))))))</x:f>
      </x:c>
    </x:row>
    <x:row r="72" ht="24" customHeight="1">
      <x:c r="A72" s="10"/>
      <x:c r="B72" s="5"/>
      <x:c r="C72" s="5"/>
      <x:c r="D72" s="14"/>
      <x:c r="E72" s="5"/>
      <x:c r="F72" s="5"/>
      <x:c r="G72" s="14"/>
      <x:c r="H72" s="16" t="str">
        <x:f>IF(OR(ISBLANK(A72),B72=""),"",SUMIFS('Daily Redemptions'!$R$7:$R$2205,'Daily Redemptions'!$O$7:$O$2205,A72,'Daily Redemptions'!$P$7:$P$2205,B72))</x:f>
      </x:c>
      <x:c r="I72" s="18" t="str">
        <x:f>IF(OR(ISBLANK(A72),ISBLANK(D72),ISBLANK(C72),C72=0),"",D72/C72)</x:f>
      </x:c>
      <x:c r="J72" s="18" t="str">
        <x:f>IF(OR(ISBLANK(A72),ISBLANK(D72),ISBLANK(E72),E72=0),"",D72/E72)</x:f>
      </x:c>
      <x:c r="K72" s="18" t="str">
        <x:f>IF(OR(ISBLANK(A72),ISBLANK(G72),ISBLANK(F72)),"",G72*F72)</x:f>
      </x:c>
      <x:c r="L72" s="16" t="str">
        <x:f>IF(OR(ISBLANK(A72),ISBLANK(G72),ISBLANK(F72)),"",F72)</x:f>
      </x:c>
      <x:c r="M72" s="16" t="str">
        <x:f>IF(AND(ISBLANK(A72),B72=""),"",IF(COUNTIFS('Campaigns &amp; Budget'!$A$7:$A$8,B72)&lt;&gt;1,"Unknown campaign",IF(COUNTIFS('Daily Redemptions'!$A$7:$A$735,A72,'Daily Redemptions'!$B$7:$B$735,B72)&gt;1,"Duplicate day / campaign",IF(OR(ISBLANK(A72),ISBLANK(C72),ISBLANK(D72),ISBLANK(E72),ISBLANK(F72)),"Missing daily input",IF(OR(C72&lt;0,D72&lt;0,E72&lt;0,F72&lt;0,F72&gt;E72),"Invalid count / sales",IF(AND(F72&gt;0,ISBLANK(G72)),"Missing new-member average",IF(AND(NOT(ISBLANK(G72)),G72&lt;0),"Negative average",IF(OR(A72&lt;IFERROR(INDEX('Campaigns &amp; Budget'!$C$7:$C$8,MATCH(B72,'Campaigns &amp; Budget'!$A$7:$A$8,0)),""),A72&gt;IFERROR(INDEX('Campaigns &amp; Budget'!$D$7:$D$8,MATCH(B72,'Campaigns &amp; Budget'!$A$7:$A$8,0)),"")),"Outside campaign dates",""))))))))</x:f>
      </x:c>
      <x:c r="O72" s="10"/>
      <x:c r="P72" s="5"/>
      <x:c r="Q72" s="5"/>
      <x:c r="R72" s="5"/>
      <x:c r="S72" s="16" t="str">
        <x:f>IF(OR(ISBLANK(O72),Q72=""),"",IFERROR(INDEX('Redemption Setup'!$F$7:$F$105,MATCH(Q72,'Redemption Setup'!$A$7:$A$105,0)),"")+SUMIFS('Redemption Setup'!$Q$7:$Q$305,'Redemption Setup'!$O$7:$O$305,Q72,'Redemption Setup'!$P$7:$P$305,"&lt;="&amp;O72)-SUMIFS('Daily Redemptions'!$R$7:$R$2205,'Daily Redemptions'!$Q$7:$Q$2205,Q72,'Daily Redemptions'!$P$7:$P$2205,P72,'Daily Redemptions'!$O$7:$O$2205,"&lt;="&amp;O72))</x:f>
      </x:c>
      <x:c r="T72" s="16" t="str">
        <x:f>IF(AND(ISBLANK(O72),Q72=""),"",IF(COUNTIFS('Redemption Setup'!$A$7:$A$105,Q72,'Redemption Setup'!$B$7:$B$105,P72)&lt;&gt;1,"Tier not in campaign",IF(COUNTIFS('Daily Redemptions'!$O$7:$O$2205,O72,'Daily Redemptions'!$Q$7:$Q$2205,Q72)&gt;1,"Duplicate day / tier",IF(OR(ISBLANK(O72),ISBLANK(R72)),"Missing date / quantity",IF(OR(R72&lt;0,MOD(R72,1)&lt;&gt;0),"Invalid redemption quantity",IF(COUNTIFS('Daily Redemptions'!$A$7:$A$735,O72,'Daily Redemptions'!$B$7:$B$735,P72)&lt;&gt;1,"Missing daily performance",IF(S72&lt;0,"Negative stock","")))))))</x:f>
      </x:c>
    </x:row>
    <x:row r="73" ht="24" customHeight="1">
      <x:c r="A73" s="10"/>
      <x:c r="B73" s="5"/>
      <x:c r="C73" s="5"/>
      <x:c r="D73" s="14"/>
      <x:c r="E73" s="5"/>
      <x:c r="F73" s="5"/>
      <x:c r="G73" s="14"/>
      <x:c r="H73" s="16" t="str">
        <x:f>IF(OR(ISBLANK(A73),B73=""),"",SUMIFS('Daily Redemptions'!$R$7:$R$2205,'Daily Redemptions'!$O$7:$O$2205,A73,'Daily Redemptions'!$P$7:$P$2205,B73))</x:f>
      </x:c>
      <x:c r="I73" s="18" t="str">
        <x:f>IF(OR(ISBLANK(A73),ISBLANK(D73),ISBLANK(C73),C73=0),"",D73/C73)</x:f>
      </x:c>
      <x:c r="J73" s="18" t="str">
        <x:f>IF(OR(ISBLANK(A73),ISBLANK(D73),ISBLANK(E73),E73=0),"",D73/E73)</x:f>
      </x:c>
      <x:c r="K73" s="18" t="str">
        <x:f>IF(OR(ISBLANK(A73),ISBLANK(G73),ISBLANK(F73)),"",G73*F73)</x:f>
      </x:c>
      <x:c r="L73" s="16" t="str">
        <x:f>IF(OR(ISBLANK(A73),ISBLANK(G73),ISBLANK(F73)),"",F73)</x:f>
      </x:c>
      <x:c r="M73" s="16" t="str">
        <x:f>IF(AND(ISBLANK(A73),B73=""),"",IF(COUNTIFS('Campaigns &amp; Budget'!$A$7:$A$8,B73)&lt;&gt;1,"Unknown campaign",IF(COUNTIFS('Daily Redemptions'!$A$7:$A$735,A73,'Daily Redemptions'!$B$7:$B$735,B73)&gt;1,"Duplicate day / campaign",IF(OR(ISBLANK(A73),ISBLANK(C73),ISBLANK(D73),ISBLANK(E73),ISBLANK(F73)),"Missing daily input",IF(OR(C73&lt;0,D73&lt;0,E73&lt;0,F73&lt;0,F73&gt;E73),"Invalid count / sales",IF(AND(F73&gt;0,ISBLANK(G73)),"Missing new-member average",IF(AND(NOT(ISBLANK(G73)),G73&lt;0),"Negative average",IF(OR(A73&lt;IFERROR(INDEX('Campaigns &amp; Budget'!$C$7:$C$8,MATCH(B73,'Campaigns &amp; Budget'!$A$7:$A$8,0)),""),A73&gt;IFERROR(INDEX('Campaigns &amp; Budget'!$D$7:$D$8,MATCH(B73,'Campaigns &amp; Budget'!$A$7:$A$8,0)),"")),"Outside campaign dates",""))))))))</x:f>
      </x:c>
      <x:c r="O73" s="10"/>
      <x:c r="P73" s="5"/>
      <x:c r="Q73" s="5"/>
      <x:c r="R73" s="5"/>
      <x:c r="S73" s="16" t="str">
        <x:f>IF(OR(ISBLANK(O73),Q73=""),"",IFERROR(INDEX('Redemption Setup'!$F$7:$F$105,MATCH(Q73,'Redemption Setup'!$A$7:$A$105,0)),"")+SUMIFS('Redemption Setup'!$Q$7:$Q$305,'Redemption Setup'!$O$7:$O$305,Q73,'Redemption Setup'!$P$7:$P$305,"&lt;="&amp;O73)-SUMIFS('Daily Redemptions'!$R$7:$R$2205,'Daily Redemptions'!$Q$7:$Q$2205,Q73,'Daily Redemptions'!$P$7:$P$2205,P73,'Daily Redemptions'!$O$7:$O$2205,"&lt;="&amp;O73))</x:f>
      </x:c>
      <x:c r="T73" s="16" t="str">
        <x:f>IF(AND(ISBLANK(O73),Q73=""),"",IF(COUNTIFS('Redemption Setup'!$A$7:$A$105,Q73,'Redemption Setup'!$B$7:$B$105,P73)&lt;&gt;1,"Tier not in campaign",IF(COUNTIFS('Daily Redemptions'!$O$7:$O$2205,O73,'Daily Redemptions'!$Q$7:$Q$2205,Q73)&gt;1,"Duplicate day / tier",IF(OR(ISBLANK(O73),ISBLANK(R73)),"Missing date / quantity",IF(OR(R73&lt;0,MOD(R73,1)&lt;&gt;0),"Invalid redemption quantity",IF(COUNTIFS('Daily Redemptions'!$A$7:$A$735,O73,'Daily Redemptions'!$B$7:$B$735,P73)&lt;&gt;1,"Missing daily performance",IF(S73&lt;0,"Negative stock","")))))))</x:f>
      </x:c>
    </x:row>
    <x:row r="74" ht="24" customHeight="1">
      <x:c r="A74" s="10"/>
      <x:c r="B74" s="5"/>
      <x:c r="C74" s="5"/>
      <x:c r="D74" s="14"/>
      <x:c r="E74" s="5"/>
      <x:c r="F74" s="5"/>
      <x:c r="G74" s="14"/>
      <x:c r="H74" s="16" t="str">
        <x:f>IF(OR(ISBLANK(A74),B74=""),"",SUMIFS('Daily Redemptions'!$R$7:$R$2205,'Daily Redemptions'!$O$7:$O$2205,A74,'Daily Redemptions'!$P$7:$P$2205,B74))</x:f>
      </x:c>
      <x:c r="I74" s="18" t="str">
        <x:f>IF(OR(ISBLANK(A74),ISBLANK(D74),ISBLANK(C74),C74=0),"",D74/C74)</x:f>
      </x:c>
      <x:c r="J74" s="18" t="str">
        <x:f>IF(OR(ISBLANK(A74),ISBLANK(D74),ISBLANK(E74),E74=0),"",D74/E74)</x:f>
      </x:c>
      <x:c r="K74" s="18" t="str">
        <x:f>IF(OR(ISBLANK(A74),ISBLANK(G74),ISBLANK(F74)),"",G74*F74)</x:f>
      </x:c>
      <x:c r="L74" s="16" t="str">
        <x:f>IF(OR(ISBLANK(A74),ISBLANK(G74),ISBLANK(F74)),"",F74)</x:f>
      </x:c>
      <x:c r="M74" s="16" t="str">
        <x:f>IF(AND(ISBLANK(A74),B74=""),"",IF(COUNTIFS('Campaigns &amp; Budget'!$A$7:$A$8,B74)&lt;&gt;1,"Unknown campaign",IF(COUNTIFS('Daily Redemptions'!$A$7:$A$735,A74,'Daily Redemptions'!$B$7:$B$735,B74)&gt;1,"Duplicate day / campaign",IF(OR(ISBLANK(A74),ISBLANK(C74),ISBLANK(D74),ISBLANK(E74),ISBLANK(F74)),"Missing daily input",IF(OR(C74&lt;0,D74&lt;0,E74&lt;0,F74&lt;0,F74&gt;E74),"Invalid count / sales",IF(AND(F74&gt;0,ISBLANK(G74)),"Missing new-member average",IF(AND(NOT(ISBLANK(G74)),G74&lt;0),"Negative average",IF(OR(A74&lt;IFERROR(INDEX('Campaigns &amp; Budget'!$C$7:$C$8,MATCH(B74,'Campaigns &amp; Budget'!$A$7:$A$8,0)),""),A74&gt;IFERROR(INDEX('Campaigns &amp; Budget'!$D$7:$D$8,MATCH(B74,'Campaigns &amp; Budget'!$A$7:$A$8,0)),"")),"Outside campaign dates",""))))))))</x:f>
      </x:c>
      <x:c r="O74" s="10"/>
      <x:c r="P74" s="5"/>
      <x:c r="Q74" s="5"/>
      <x:c r="R74" s="5"/>
      <x:c r="S74" s="16" t="str">
        <x:f>IF(OR(ISBLANK(O74),Q74=""),"",IFERROR(INDEX('Redemption Setup'!$F$7:$F$105,MATCH(Q74,'Redemption Setup'!$A$7:$A$105,0)),"")+SUMIFS('Redemption Setup'!$Q$7:$Q$305,'Redemption Setup'!$O$7:$O$305,Q74,'Redemption Setup'!$P$7:$P$305,"&lt;="&amp;O74)-SUMIFS('Daily Redemptions'!$R$7:$R$2205,'Daily Redemptions'!$Q$7:$Q$2205,Q74,'Daily Redemptions'!$P$7:$P$2205,P74,'Daily Redemptions'!$O$7:$O$2205,"&lt;="&amp;O74))</x:f>
      </x:c>
      <x:c r="T74" s="16" t="str">
        <x:f>IF(AND(ISBLANK(O74),Q74=""),"",IF(COUNTIFS('Redemption Setup'!$A$7:$A$105,Q74,'Redemption Setup'!$B$7:$B$105,P74)&lt;&gt;1,"Tier not in campaign",IF(COUNTIFS('Daily Redemptions'!$O$7:$O$2205,O74,'Daily Redemptions'!$Q$7:$Q$2205,Q74)&gt;1,"Duplicate day / tier",IF(OR(ISBLANK(O74),ISBLANK(R74)),"Missing date / quantity",IF(OR(R74&lt;0,MOD(R74,1)&lt;&gt;0),"Invalid redemption quantity",IF(COUNTIFS('Daily Redemptions'!$A$7:$A$735,O74,'Daily Redemptions'!$B$7:$B$735,P74)&lt;&gt;1,"Missing daily performance",IF(S74&lt;0,"Negative stock","")))))))</x:f>
      </x:c>
    </x:row>
    <x:row r="75" ht="24" customHeight="1">
      <x:c r="A75" s="10"/>
      <x:c r="B75" s="5"/>
      <x:c r="C75" s="5"/>
      <x:c r="D75" s="14"/>
      <x:c r="E75" s="5"/>
      <x:c r="F75" s="5"/>
      <x:c r="G75" s="14"/>
      <x:c r="H75" s="16" t="str">
        <x:f>IF(OR(ISBLANK(A75),B75=""),"",SUMIFS('Daily Redemptions'!$R$7:$R$2205,'Daily Redemptions'!$O$7:$O$2205,A75,'Daily Redemptions'!$P$7:$P$2205,B75))</x:f>
      </x:c>
      <x:c r="I75" s="18" t="str">
        <x:f>IF(OR(ISBLANK(A75),ISBLANK(D75),ISBLANK(C75),C75=0),"",D75/C75)</x:f>
      </x:c>
      <x:c r="J75" s="18" t="str">
        <x:f>IF(OR(ISBLANK(A75),ISBLANK(D75),ISBLANK(E75),E75=0),"",D75/E75)</x:f>
      </x:c>
      <x:c r="K75" s="18" t="str">
        <x:f>IF(OR(ISBLANK(A75),ISBLANK(G75),ISBLANK(F75)),"",G75*F75)</x:f>
      </x:c>
      <x:c r="L75" s="16" t="str">
        <x:f>IF(OR(ISBLANK(A75),ISBLANK(G75),ISBLANK(F75)),"",F75)</x:f>
      </x:c>
      <x:c r="M75" s="16" t="str">
        <x:f>IF(AND(ISBLANK(A75),B75=""),"",IF(COUNTIFS('Campaigns &amp; Budget'!$A$7:$A$8,B75)&lt;&gt;1,"Unknown campaign",IF(COUNTIFS('Daily Redemptions'!$A$7:$A$735,A75,'Daily Redemptions'!$B$7:$B$735,B75)&gt;1,"Duplicate day / campaign",IF(OR(ISBLANK(A75),ISBLANK(C75),ISBLANK(D75),ISBLANK(E75),ISBLANK(F75)),"Missing daily input",IF(OR(C75&lt;0,D75&lt;0,E75&lt;0,F75&lt;0,F75&gt;E75),"Invalid count / sales",IF(AND(F75&gt;0,ISBLANK(G75)),"Missing new-member average",IF(AND(NOT(ISBLANK(G75)),G75&lt;0),"Negative average",IF(OR(A75&lt;IFERROR(INDEX('Campaigns &amp; Budget'!$C$7:$C$8,MATCH(B75,'Campaigns &amp; Budget'!$A$7:$A$8,0)),""),A75&gt;IFERROR(INDEX('Campaigns &amp; Budget'!$D$7:$D$8,MATCH(B75,'Campaigns &amp; Budget'!$A$7:$A$8,0)),"")),"Outside campaign dates",""))))))))</x:f>
      </x:c>
      <x:c r="O75" s="10"/>
      <x:c r="P75" s="5"/>
      <x:c r="Q75" s="5"/>
      <x:c r="R75" s="5"/>
      <x:c r="S75" s="16" t="str">
        <x:f>IF(OR(ISBLANK(O75),Q75=""),"",IFERROR(INDEX('Redemption Setup'!$F$7:$F$105,MATCH(Q75,'Redemption Setup'!$A$7:$A$105,0)),"")+SUMIFS('Redemption Setup'!$Q$7:$Q$305,'Redemption Setup'!$O$7:$O$305,Q75,'Redemption Setup'!$P$7:$P$305,"&lt;="&amp;O75)-SUMIFS('Daily Redemptions'!$R$7:$R$2205,'Daily Redemptions'!$Q$7:$Q$2205,Q75,'Daily Redemptions'!$P$7:$P$2205,P75,'Daily Redemptions'!$O$7:$O$2205,"&lt;="&amp;O75))</x:f>
      </x:c>
      <x:c r="T75" s="16" t="str">
        <x:f>IF(AND(ISBLANK(O75),Q75=""),"",IF(COUNTIFS('Redemption Setup'!$A$7:$A$105,Q75,'Redemption Setup'!$B$7:$B$105,P75)&lt;&gt;1,"Tier not in campaign",IF(COUNTIFS('Daily Redemptions'!$O$7:$O$2205,O75,'Daily Redemptions'!$Q$7:$Q$2205,Q75)&gt;1,"Duplicate day / tier",IF(OR(ISBLANK(O75),ISBLANK(R75)),"Missing date / quantity",IF(OR(R75&lt;0,MOD(R75,1)&lt;&gt;0),"Invalid redemption quantity",IF(COUNTIFS('Daily Redemptions'!$A$7:$A$735,O75,'Daily Redemptions'!$B$7:$B$735,P75)&lt;&gt;1,"Missing daily performance",IF(S75&lt;0,"Negative stock","")))))))</x:f>
      </x:c>
    </x:row>
    <x:row r="76" ht="24" customHeight="1">
      <x:c r="A76" s="10"/>
      <x:c r="B76" s="5"/>
      <x:c r="C76" s="5"/>
      <x:c r="D76" s="14"/>
      <x:c r="E76" s="5"/>
      <x:c r="F76" s="5"/>
      <x:c r="G76" s="14"/>
      <x:c r="H76" s="16" t="str">
        <x:f>IF(OR(ISBLANK(A76),B76=""),"",SUMIFS('Daily Redemptions'!$R$7:$R$2205,'Daily Redemptions'!$O$7:$O$2205,A76,'Daily Redemptions'!$P$7:$P$2205,B76))</x:f>
      </x:c>
      <x:c r="I76" s="18" t="str">
        <x:f>IF(OR(ISBLANK(A76),ISBLANK(D76),ISBLANK(C76),C76=0),"",D76/C76)</x:f>
      </x:c>
      <x:c r="J76" s="18" t="str">
        <x:f>IF(OR(ISBLANK(A76),ISBLANK(D76),ISBLANK(E76),E76=0),"",D76/E76)</x:f>
      </x:c>
      <x:c r="K76" s="18" t="str">
        <x:f>IF(OR(ISBLANK(A76),ISBLANK(G76),ISBLANK(F76)),"",G76*F76)</x:f>
      </x:c>
      <x:c r="L76" s="16" t="str">
        <x:f>IF(OR(ISBLANK(A76),ISBLANK(G76),ISBLANK(F76)),"",F76)</x:f>
      </x:c>
      <x:c r="M76" s="16" t="str">
        <x:f>IF(AND(ISBLANK(A76),B76=""),"",IF(COUNTIFS('Campaigns &amp; Budget'!$A$7:$A$8,B76)&lt;&gt;1,"Unknown campaign",IF(COUNTIFS('Daily Redemptions'!$A$7:$A$735,A76,'Daily Redemptions'!$B$7:$B$735,B76)&gt;1,"Duplicate day / campaign",IF(OR(ISBLANK(A76),ISBLANK(C76),ISBLANK(D76),ISBLANK(E76),ISBLANK(F76)),"Missing daily input",IF(OR(C76&lt;0,D76&lt;0,E76&lt;0,F76&lt;0,F76&gt;E76),"Invalid count / sales",IF(AND(F76&gt;0,ISBLANK(G76)),"Missing new-member average",IF(AND(NOT(ISBLANK(G76)),G76&lt;0),"Negative average",IF(OR(A76&lt;IFERROR(INDEX('Campaigns &amp; Budget'!$C$7:$C$8,MATCH(B76,'Campaigns &amp; Budget'!$A$7:$A$8,0)),""),A76&gt;IFERROR(INDEX('Campaigns &amp; Budget'!$D$7:$D$8,MATCH(B76,'Campaigns &amp; Budget'!$A$7:$A$8,0)),"")),"Outside campaign dates",""))))))))</x:f>
      </x:c>
      <x:c r="O76" s="10"/>
      <x:c r="P76" s="5"/>
      <x:c r="Q76" s="5"/>
      <x:c r="R76" s="5"/>
      <x:c r="S76" s="16" t="str">
        <x:f>IF(OR(ISBLANK(O76),Q76=""),"",IFERROR(INDEX('Redemption Setup'!$F$7:$F$105,MATCH(Q76,'Redemption Setup'!$A$7:$A$105,0)),"")+SUMIFS('Redemption Setup'!$Q$7:$Q$305,'Redemption Setup'!$O$7:$O$305,Q76,'Redemption Setup'!$P$7:$P$305,"&lt;="&amp;O76)-SUMIFS('Daily Redemptions'!$R$7:$R$2205,'Daily Redemptions'!$Q$7:$Q$2205,Q76,'Daily Redemptions'!$P$7:$P$2205,P76,'Daily Redemptions'!$O$7:$O$2205,"&lt;="&amp;O76))</x:f>
      </x:c>
      <x:c r="T76" s="16" t="str">
        <x:f>IF(AND(ISBLANK(O76),Q76=""),"",IF(COUNTIFS('Redemption Setup'!$A$7:$A$105,Q76,'Redemption Setup'!$B$7:$B$105,P76)&lt;&gt;1,"Tier not in campaign",IF(COUNTIFS('Daily Redemptions'!$O$7:$O$2205,O76,'Daily Redemptions'!$Q$7:$Q$2205,Q76)&gt;1,"Duplicate day / tier",IF(OR(ISBLANK(O76),ISBLANK(R76)),"Missing date / quantity",IF(OR(R76&lt;0,MOD(R76,1)&lt;&gt;0),"Invalid redemption quantity",IF(COUNTIFS('Daily Redemptions'!$A$7:$A$735,O76,'Daily Redemptions'!$B$7:$B$735,P76)&lt;&gt;1,"Missing daily performance",IF(S76&lt;0,"Negative stock","")))))))</x:f>
      </x:c>
    </x:row>
    <x:row r="77" ht="24" customHeight="1">
      <x:c r="A77" s="10"/>
      <x:c r="B77" s="5"/>
      <x:c r="C77" s="5"/>
      <x:c r="D77" s="14"/>
      <x:c r="E77" s="5"/>
      <x:c r="F77" s="5"/>
      <x:c r="G77" s="14"/>
      <x:c r="H77" s="16" t="str">
        <x:f>IF(OR(ISBLANK(A77),B77=""),"",SUMIFS('Daily Redemptions'!$R$7:$R$2205,'Daily Redemptions'!$O$7:$O$2205,A77,'Daily Redemptions'!$P$7:$P$2205,B77))</x:f>
      </x:c>
      <x:c r="I77" s="18" t="str">
        <x:f>IF(OR(ISBLANK(A77),ISBLANK(D77),ISBLANK(C77),C77=0),"",D77/C77)</x:f>
      </x:c>
      <x:c r="J77" s="18" t="str">
        <x:f>IF(OR(ISBLANK(A77),ISBLANK(D77),ISBLANK(E77),E77=0),"",D77/E77)</x:f>
      </x:c>
      <x:c r="K77" s="18" t="str">
        <x:f>IF(OR(ISBLANK(A77),ISBLANK(G77),ISBLANK(F77)),"",G77*F77)</x:f>
      </x:c>
      <x:c r="L77" s="16" t="str">
        <x:f>IF(OR(ISBLANK(A77),ISBLANK(G77),ISBLANK(F77)),"",F77)</x:f>
      </x:c>
      <x:c r="M77" s="16" t="str">
        <x:f>IF(AND(ISBLANK(A77),B77=""),"",IF(COUNTIFS('Campaigns &amp; Budget'!$A$7:$A$8,B77)&lt;&gt;1,"Unknown campaign",IF(COUNTIFS('Daily Redemptions'!$A$7:$A$735,A77,'Daily Redemptions'!$B$7:$B$735,B77)&gt;1,"Duplicate day / campaign",IF(OR(ISBLANK(A77),ISBLANK(C77),ISBLANK(D77),ISBLANK(E77),ISBLANK(F77)),"Missing daily input",IF(OR(C77&lt;0,D77&lt;0,E77&lt;0,F77&lt;0,F77&gt;E77),"Invalid count / sales",IF(AND(F77&gt;0,ISBLANK(G77)),"Missing new-member average",IF(AND(NOT(ISBLANK(G77)),G77&lt;0),"Negative average",IF(OR(A77&lt;IFERROR(INDEX('Campaigns &amp; Budget'!$C$7:$C$8,MATCH(B77,'Campaigns &amp; Budget'!$A$7:$A$8,0)),""),A77&gt;IFERROR(INDEX('Campaigns &amp; Budget'!$D$7:$D$8,MATCH(B77,'Campaigns &amp; Budget'!$A$7:$A$8,0)),"")),"Outside campaign dates",""))))))))</x:f>
      </x:c>
      <x:c r="O77" s="10"/>
      <x:c r="P77" s="5"/>
      <x:c r="Q77" s="5"/>
      <x:c r="R77" s="5"/>
      <x:c r="S77" s="16" t="str">
        <x:f>IF(OR(ISBLANK(O77),Q77=""),"",IFERROR(INDEX('Redemption Setup'!$F$7:$F$105,MATCH(Q77,'Redemption Setup'!$A$7:$A$105,0)),"")+SUMIFS('Redemption Setup'!$Q$7:$Q$305,'Redemption Setup'!$O$7:$O$305,Q77,'Redemption Setup'!$P$7:$P$305,"&lt;="&amp;O77)-SUMIFS('Daily Redemptions'!$R$7:$R$2205,'Daily Redemptions'!$Q$7:$Q$2205,Q77,'Daily Redemptions'!$P$7:$P$2205,P77,'Daily Redemptions'!$O$7:$O$2205,"&lt;="&amp;O77))</x:f>
      </x:c>
      <x:c r="T77" s="16" t="str">
        <x:f>IF(AND(ISBLANK(O77),Q77=""),"",IF(COUNTIFS('Redemption Setup'!$A$7:$A$105,Q77,'Redemption Setup'!$B$7:$B$105,P77)&lt;&gt;1,"Tier not in campaign",IF(COUNTIFS('Daily Redemptions'!$O$7:$O$2205,O77,'Daily Redemptions'!$Q$7:$Q$2205,Q77)&gt;1,"Duplicate day / tier",IF(OR(ISBLANK(O77),ISBLANK(R77)),"Missing date / quantity",IF(OR(R77&lt;0,MOD(R77,1)&lt;&gt;0),"Invalid redemption quantity",IF(COUNTIFS('Daily Redemptions'!$A$7:$A$735,O77,'Daily Redemptions'!$B$7:$B$735,P77)&lt;&gt;1,"Missing daily performance",IF(S77&lt;0,"Negative stock","")))))))</x:f>
      </x:c>
    </x:row>
    <x:row r="78" ht="24" customHeight="1">
      <x:c r="A78" s="10"/>
      <x:c r="B78" s="5"/>
      <x:c r="C78" s="5"/>
      <x:c r="D78" s="14"/>
      <x:c r="E78" s="5"/>
      <x:c r="F78" s="5"/>
      <x:c r="G78" s="14"/>
      <x:c r="H78" s="16" t="str">
        <x:f>IF(OR(ISBLANK(A78),B78=""),"",SUMIFS('Daily Redemptions'!$R$7:$R$2205,'Daily Redemptions'!$O$7:$O$2205,A78,'Daily Redemptions'!$P$7:$P$2205,B78))</x:f>
      </x:c>
      <x:c r="I78" s="18" t="str">
        <x:f>IF(OR(ISBLANK(A78),ISBLANK(D78),ISBLANK(C78),C78=0),"",D78/C78)</x:f>
      </x:c>
      <x:c r="J78" s="18" t="str">
        <x:f>IF(OR(ISBLANK(A78),ISBLANK(D78),ISBLANK(E78),E78=0),"",D78/E78)</x:f>
      </x:c>
      <x:c r="K78" s="18" t="str">
        <x:f>IF(OR(ISBLANK(A78),ISBLANK(G78),ISBLANK(F78)),"",G78*F78)</x:f>
      </x:c>
      <x:c r="L78" s="16" t="str">
        <x:f>IF(OR(ISBLANK(A78),ISBLANK(G78),ISBLANK(F78)),"",F78)</x:f>
      </x:c>
      <x:c r="M78" s="16" t="str">
        <x:f>IF(AND(ISBLANK(A78),B78=""),"",IF(COUNTIFS('Campaigns &amp; Budget'!$A$7:$A$8,B78)&lt;&gt;1,"Unknown campaign",IF(COUNTIFS('Daily Redemptions'!$A$7:$A$735,A78,'Daily Redemptions'!$B$7:$B$735,B78)&gt;1,"Duplicate day / campaign",IF(OR(ISBLANK(A78),ISBLANK(C78),ISBLANK(D78),ISBLANK(E78),ISBLANK(F78)),"Missing daily input",IF(OR(C78&lt;0,D78&lt;0,E78&lt;0,F78&lt;0,F78&gt;E78),"Invalid count / sales",IF(AND(F78&gt;0,ISBLANK(G78)),"Missing new-member average",IF(AND(NOT(ISBLANK(G78)),G78&lt;0),"Negative average",IF(OR(A78&lt;IFERROR(INDEX('Campaigns &amp; Budget'!$C$7:$C$8,MATCH(B78,'Campaigns &amp; Budget'!$A$7:$A$8,0)),""),A78&gt;IFERROR(INDEX('Campaigns &amp; Budget'!$D$7:$D$8,MATCH(B78,'Campaigns &amp; Budget'!$A$7:$A$8,0)),"")),"Outside campaign dates",""))))))))</x:f>
      </x:c>
      <x:c r="O78" s="10"/>
      <x:c r="P78" s="5"/>
      <x:c r="Q78" s="5"/>
      <x:c r="R78" s="5"/>
      <x:c r="S78" s="16" t="str">
        <x:f>IF(OR(ISBLANK(O78),Q78=""),"",IFERROR(INDEX('Redemption Setup'!$F$7:$F$105,MATCH(Q78,'Redemption Setup'!$A$7:$A$105,0)),"")+SUMIFS('Redemption Setup'!$Q$7:$Q$305,'Redemption Setup'!$O$7:$O$305,Q78,'Redemption Setup'!$P$7:$P$305,"&lt;="&amp;O78)-SUMIFS('Daily Redemptions'!$R$7:$R$2205,'Daily Redemptions'!$Q$7:$Q$2205,Q78,'Daily Redemptions'!$P$7:$P$2205,P78,'Daily Redemptions'!$O$7:$O$2205,"&lt;="&amp;O78))</x:f>
      </x:c>
      <x:c r="T78" s="16" t="str">
        <x:f>IF(AND(ISBLANK(O78),Q78=""),"",IF(COUNTIFS('Redemption Setup'!$A$7:$A$105,Q78,'Redemption Setup'!$B$7:$B$105,P78)&lt;&gt;1,"Tier not in campaign",IF(COUNTIFS('Daily Redemptions'!$O$7:$O$2205,O78,'Daily Redemptions'!$Q$7:$Q$2205,Q78)&gt;1,"Duplicate day / tier",IF(OR(ISBLANK(O78),ISBLANK(R78)),"Missing date / quantity",IF(OR(R78&lt;0,MOD(R78,1)&lt;&gt;0),"Invalid redemption quantity",IF(COUNTIFS('Daily Redemptions'!$A$7:$A$735,O78,'Daily Redemptions'!$B$7:$B$735,P78)&lt;&gt;1,"Missing daily performance",IF(S78&lt;0,"Negative stock","")))))))</x:f>
      </x:c>
    </x:row>
    <x:row r="79" ht="24" customHeight="1">
      <x:c r="A79" s="10"/>
      <x:c r="B79" s="5"/>
      <x:c r="C79" s="5"/>
      <x:c r="D79" s="14"/>
      <x:c r="E79" s="5"/>
      <x:c r="F79" s="5"/>
      <x:c r="G79" s="14"/>
      <x:c r="H79" s="16" t="str">
        <x:f>IF(OR(ISBLANK(A79),B79=""),"",SUMIFS('Daily Redemptions'!$R$7:$R$2205,'Daily Redemptions'!$O$7:$O$2205,A79,'Daily Redemptions'!$P$7:$P$2205,B79))</x:f>
      </x:c>
      <x:c r="I79" s="18" t="str">
        <x:f>IF(OR(ISBLANK(A79),ISBLANK(D79),ISBLANK(C79),C79=0),"",D79/C79)</x:f>
      </x:c>
      <x:c r="J79" s="18" t="str">
        <x:f>IF(OR(ISBLANK(A79),ISBLANK(D79),ISBLANK(E79),E79=0),"",D79/E79)</x:f>
      </x:c>
      <x:c r="K79" s="18" t="str">
        <x:f>IF(OR(ISBLANK(A79),ISBLANK(G79),ISBLANK(F79)),"",G79*F79)</x:f>
      </x:c>
      <x:c r="L79" s="16" t="str">
        <x:f>IF(OR(ISBLANK(A79),ISBLANK(G79),ISBLANK(F79)),"",F79)</x:f>
      </x:c>
      <x:c r="M79" s="16" t="str">
        <x:f>IF(AND(ISBLANK(A79),B79=""),"",IF(COUNTIFS('Campaigns &amp; Budget'!$A$7:$A$8,B79)&lt;&gt;1,"Unknown campaign",IF(COUNTIFS('Daily Redemptions'!$A$7:$A$735,A79,'Daily Redemptions'!$B$7:$B$735,B79)&gt;1,"Duplicate day / campaign",IF(OR(ISBLANK(A79),ISBLANK(C79),ISBLANK(D79),ISBLANK(E79),ISBLANK(F79)),"Missing daily input",IF(OR(C79&lt;0,D79&lt;0,E79&lt;0,F79&lt;0,F79&gt;E79),"Invalid count / sales",IF(AND(F79&gt;0,ISBLANK(G79)),"Missing new-member average",IF(AND(NOT(ISBLANK(G79)),G79&lt;0),"Negative average",IF(OR(A79&lt;IFERROR(INDEX('Campaigns &amp; Budget'!$C$7:$C$8,MATCH(B79,'Campaigns &amp; Budget'!$A$7:$A$8,0)),""),A79&gt;IFERROR(INDEX('Campaigns &amp; Budget'!$D$7:$D$8,MATCH(B79,'Campaigns &amp; Budget'!$A$7:$A$8,0)),"")),"Outside campaign dates",""))))))))</x:f>
      </x:c>
      <x:c r="O79" s="10"/>
      <x:c r="P79" s="5"/>
      <x:c r="Q79" s="5"/>
      <x:c r="R79" s="5"/>
      <x:c r="S79" s="16" t="str">
        <x:f>IF(OR(ISBLANK(O79),Q79=""),"",IFERROR(INDEX('Redemption Setup'!$F$7:$F$105,MATCH(Q79,'Redemption Setup'!$A$7:$A$105,0)),"")+SUMIFS('Redemption Setup'!$Q$7:$Q$305,'Redemption Setup'!$O$7:$O$305,Q79,'Redemption Setup'!$P$7:$P$305,"&lt;="&amp;O79)-SUMIFS('Daily Redemptions'!$R$7:$R$2205,'Daily Redemptions'!$Q$7:$Q$2205,Q79,'Daily Redemptions'!$P$7:$P$2205,P79,'Daily Redemptions'!$O$7:$O$2205,"&lt;="&amp;O79))</x:f>
      </x:c>
      <x:c r="T79" s="16" t="str">
        <x:f>IF(AND(ISBLANK(O79),Q79=""),"",IF(COUNTIFS('Redemption Setup'!$A$7:$A$105,Q79,'Redemption Setup'!$B$7:$B$105,P79)&lt;&gt;1,"Tier not in campaign",IF(COUNTIFS('Daily Redemptions'!$O$7:$O$2205,O79,'Daily Redemptions'!$Q$7:$Q$2205,Q79)&gt;1,"Duplicate day / tier",IF(OR(ISBLANK(O79),ISBLANK(R79)),"Missing date / quantity",IF(OR(R79&lt;0,MOD(R79,1)&lt;&gt;0),"Invalid redemption quantity",IF(COUNTIFS('Daily Redemptions'!$A$7:$A$735,O79,'Daily Redemptions'!$B$7:$B$735,P79)&lt;&gt;1,"Missing daily performance",IF(S79&lt;0,"Negative stock","")))))))</x:f>
      </x:c>
    </x:row>
    <x:row r="80" ht="24" customHeight="1">
      <x:c r="A80" s="10"/>
      <x:c r="B80" s="5"/>
      <x:c r="C80" s="5"/>
      <x:c r="D80" s="14"/>
      <x:c r="E80" s="5"/>
      <x:c r="F80" s="5"/>
      <x:c r="G80" s="14"/>
      <x:c r="H80" s="16" t="str">
        <x:f>IF(OR(ISBLANK(A80),B80=""),"",SUMIFS('Daily Redemptions'!$R$7:$R$2205,'Daily Redemptions'!$O$7:$O$2205,A80,'Daily Redemptions'!$P$7:$P$2205,B80))</x:f>
      </x:c>
      <x:c r="I80" s="18" t="str">
        <x:f>IF(OR(ISBLANK(A80),ISBLANK(D80),ISBLANK(C80),C80=0),"",D80/C80)</x:f>
      </x:c>
      <x:c r="J80" s="18" t="str">
        <x:f>IF(OR(ISBLANK(A80),ISBLANK(D80),ISBLANK(E80),E80=0),"",D80/E80)</x:f>
      </x:c>
      <x:c r="K80" s="18" t="str">
        <x:f>IF(OR(ISBLANK(A80),ISBLANK(G80),ISBLANK(F80)),"",G80*F80)</x:f>
      </x:c>
      <x:c r="L80" s="16" t="str">
        <x:f>IF(OR(ISBLANK(A80),ISBLANK(G80),ISBLANK(F80)),"",F80)</x:f>
      </x:c>
      <x:c r="M80" s="16" t="str">
        <x:f>IF(AND(ISBLANK(A80),B80=""),"",IF(COUNTIFS('Campaigns &amp; Budget'!$A$7:$A$8,B80)&lt;&gt;1,"Unknown campaign",IF(COUNTIFS('Daily Redemptions'!$A$7:$A$735,A80,'Daily Redemptions'!$B$7:$B$735,B80)&gt;1,"Duplicate day / campaign",IF(OR(ISBLANK(A80),ISBLANK(C80),ISBLANK(D80),ISBLANK(E80),ISBLANK(F80)),"Missing daily input",IF(OR(C80&lt;0,D80&lt;0,E80&lt;0,F80&lt;0,F80&gt;E80),"Invalid count / sales",IF(AND(F80&gt;0,ISBLANK(G80)),"Missing new-member average",IF(AND(NOT(ISBLANK(G80)),G80&lt;0),"Negative average",IF(OR(A80&lt;IFERROR(INDEX('Campaigns &amp; Budget'!$C$7:$C$8,MATCH(B80,'Campaigns &amp; Budget'!$A$7:$A$8,0)),""),A80&gt;IFERROR(INDEX('Campaigns &amp; Budget'!$D$7:$D$8,MATCH(B80,'Campaigns &amp; Budget'!$A$7:$A$8,0)),"")),"Outside campaign dates",""))))))))</x:f>
      </x:c>
      <x:c r="O80" s="10"/>
      <x:c r="P80" s="5"/>
      <x:c r="Q80" s="5"/>
      <x:c r="R80" s="5"/>
      <x:c r="S80" s="16" t="str">
        <x:f>IF(OR(ISBLANK(O80),Q80=""),"",IFERROR(INDEX('Redemption Setup'!$F$7:$F$105,MATCH(Q80,'Redemption Setup'!$A$7:$A$105,0)),"")+SUMIFS('Redemption Setup'!$Q$7:$Q$305,'Redemption Setup'!$O$7:$O$305,Q80,'Redemption Setup'!$P$7:$P$305,"&lt;="&amp;O80)-SUMIFS('Daily Redemptions'!$R$7:$R$2205,'Daily Redemptions'!$Q$7:$Q$2205,Q80,'Daily Redemptions'!$P$7:$P$2205,P80,'Daily Redemptions'!$O$7:$O$2205,"&lt;="&amp;O80))</x:f>
      </x:c>
      <x:c r="T80" s="16" t="str">
        <x:f>IF(AND(ISBLANK(O80),Q80=""),"",IF(COUNTIFS('Redemption Setup'!$A$7:$A$105,Q80,'Redemption Setup'!$B$7:$B$105,P80)&lt;&gt;1,"Tier not in campaign",IF(COUNTIFS('Daily Redemptions'!$O$7:$O$2205,O80,'Daily Redemptions'!$Q$7:$Q$2205,Q80)&gt;1,"Duplicate day / tier",IF(OR(ISBLANK(O80),ISBLANK(R80)),"Missing date / quantity",IF(OR(R80&lt;0,MOD(R80,1)&lt;&gt;0),"Invalid redemption quantity",IF(COUNTIFS('Daily Redemptions'!$A$7:$A$735,O80,'Daily Redemptions'!$B$7:$B$735,P80)&lt;&gt;1,"Missing daily performance",IF(S80&lt;0,"Negative stock","")))))))</x:f>
      </x:c>
    </x:row>
    <x:row r="81" ht="24" customHeight="1">
      <x:c r="A81" s="10"/>
      <x:c r="B81" s="5"/>
      <x:c r="C81" s="5"/>
      <x:c r="D81" s="14"/>
      <x:c r="E81" s="5"/>
      <x:c r="F81" s="5"/>
      <x:c r="G81" s="14"/>
      <x:c r="H81" s="16" t="str">
        <x:f>IF(OR(ISBLANK(A81),B81=""),"",SUMIFS('Daily Redemptions'!$R$7:$R$2205,'Daily Redemptions'!$O$7:$O$2205,A81,'Daily Redemptions'!$P$7:$P$2205,B81))</x:f>
      </x:c>
      <x:c r="I81" s="18" t="str">
        <x:f>IF(OR(ISBLANK(A81),ISBLANK(D81),ISBLANK(C81),C81=0),"",D81/C81)</x:f>
      </x:c>
      <x:c r="J81" s="18" t="str">
        <x:f>IF(OR(ISBLANK(A81),ISBLANK(D81),ISBLANK(E81),E81=0),"",D81/E81)</x:f>
      </x:c>
      <x:c r="K81" s="18" t="str">
        <x:f>IF(OR(ISBLANK(A81),ISBLANK(G81),ISBLANK(F81)),"",G81*F81)</x:f>
      </x:c>
      <x:c r="L81" s="16" t="str">
        <x:f>IF(OR(ISBLANK(A81),ISBLANK(G81),ISBLANK(F81)),"",F81)</x:f>
      </x:c>
      <x:c r="M81" s="16" t="str">
        <x:f>IF(AND(ISBLANK(A81),B81=""),"",IF(COUNTIFS('Campaigns &amp; Budget'!$A$7:$A$8,B81)&lt;&gt;1,"Unknown campaign",IF(COUNTIFS('Daily Redemptions'!$A$7:$A$735,A81,'Daily Redemptions'!$B$7:$B$735,B81)&gt;1,"Duplicate day / campaign",IF(OR(ISBLANK(A81),ISBLANK(C81),ISBLANK(D81),ISBLANK(E81),ISBLANK(F81)),"Missing daily input",IF(OR(C81&lt;0,D81&lt;0,E81&lt;0,F81&lt;0,F81&gt;E81),"Invalid count / sales",IF(AND(F81&gt;0,ISBLANK(G81)),"Missing new-member average",IF(AND(NOT(ISBLANK(G81)),G81&lt;0),"Negative average",IF(OR(A81&lt;IFERROR(INDEX('Campaigns &amp; Budget'!$C$7:$C$8,MATCH(B81,'Campaigns &amp; Budget'!$A$7:$A$8,0)),""),A81&gt;IFERROR(INDEX('Campaigns &amp; Budget'!$D$7:$D$8,MATCH(B81,'Campaigns &amp; Budget'!$A$7:$A$8,0)),"")),"Outside campaign dates",""))))))))</x:f>
      </x:c>
      <x:c r="O81" s="10"/>
      <x:c r="P81" s="5"/>
      <x:c r="Q81" s="5"/>
      <x:c r="R81" s="5"/>
      <x:c r="S81" s="16" t="str">
        <x:f>IF(OR(ISBLANK(O81),Q81=""),"",IFERROR(INDEX('Redemption Setup'!$F$7:$F$105,MATCH(Q81,'Redemption Setup'!$A$7:$A$105,0)),"")+SUMIFS('Redemption Setup'!$Q$7:$Q$305,'Redemption Setup'!$O$7:$O$305,Q81,'Redemption Setup'!$P$7:$P$305,"&lt;="&amp;O81)-SUMIFS('Daily Redemptions'!$R$7:$R$2205,'Daily Redemptions'!$Q$7:$Q$2205,Q81,'Daily Redemptions'!$P$7:$P$2205,P81,'Daily Redemptions'!$O$7:$O$2205,"&lt;="&amp;O81))</x:f>
      </x:c>
      <x:c r="T81" s="16" t="str">
        <x:f>IF(AND(ISBLANK(O81),Q81=""),"",IF(COUNTIFS('Redemption Setup'!$A$7:$A$105,Q81,'Redemption Setup'!$B$7:$B$105,P81)&lt;&gt;1,"Tier not in campaign",IF(COUNTIFS('Daily Redemptions'!$O$7:$O$2205,O81,'Daily Redemptions'!$Q$7:$Q$2205,Q81)&gt;1,"Duplicate day / tier",IF(OR(ISBLANK(O81),ISBLANK(R81)),"Missing date / quantity",IF(OR(R81&lt;0,MOD(R81,1)&lt;&gt;0),"Invalid redemption quantity",IF(COUNTIFS('Daily Redemptions'!$A$7:$A$735,O81,'Daily Redemptions'!$B$7:$B$735,P81)&lt;&gt;1,"Missing daily performance",IF(S81&lt;0,"Negative stock","")))))))</x:f>
      </x:c>
    </x:row>
    <x:row r="82" ht="24" customHeight="1">
      <x:c r="A82" s="10"/>
      <x:c r="B82" s="5"/>
      <x:c r="C82" s="5"/>
      <x:c r="D82" s="14"/>
      <x:c r="E82" s="5"/>
      <x:c r="F82" s="5"/>
      <x:c r="G82" s="14"/>
      <x:c r="H82" s="16" t="str">
        <x:f>IF(OR(ISBLANK(A82),B82=""),"",SUMIFS('Daily Redemptions'!$R$7:$R$2205,'Daily Redemptions'!$O$7:$O$2205,A82,'Daily Redemptions'!$P$7:$P$2205,B82))</x:f>
      </x:c>
      <x:c r="I82" s="18" t="str">
        <x:f>IF(OR(ISBLANK(A82),ISBLANK(D82),ISBLANK(C82),C82=0),"",D82/C82)</x:f>
      </x:c>
      <x:c r="J82" s="18" t="str">
        <x:f>IF(OR(ISBLANK(A82),ISBLANK(D82),ISBLANK(E82),E82=0),"",D82/E82)</x:f>
      </x:c>
      <x:c r="K82" s="18" t="str">
        <x:f>IF(OR(ISBLANK(A82),ISBLANK(G82),ISBLANK(F82)),"",G82*F82)</x:f>
      </x:c>
      <x:c r="L82" s="16" t="str">
        <x:f>IF(OR(ISBLANK(A82),ISBLANK(G82),ISBLANK(F82)),"",F82)</x:f>
      </x:c>
      <x:c r="M82" s="16" t="str">
        <x:f>IF(AND(ISBLANK(A82),B82=""),"",IF(COUNTIFS('Campaigns &amp; Budget'!$A$7:$A$8,B82)&lt;&gt;1,"Unknown campaign",IF(COUNTIFS('Daily Redemptions'!$A$7:$A$735,A82,'Daily Redemptions'!$B$7:$B$735,B82)&gt;1,"Duplicate day / campaign",IF(OR(ISBLANK(A82),ISBLANK(C82),ISBLANK(D82),ISBLANK(E82),ISBLANK(F82)),"Missing daily input",IF(OR(C82&lt;0,D82&lt;0,E82&lt;0,F82&lt;0,F82&gt;E82),"Invalid count / sales",IF(AND(F82&gt;0,ISBLANK(G82)),"Missing new-member average",IF(AND(NOT(ISBLANK(G82)),G82&lt;0),"Negative average",IF(OR(A82&lt;IFERROR(INDEX('Campaigns &amp; Budget'!$C$7:$C$8,MATCH(B82,'Campaigns &amp; Budget'!$A$7:$A$8,0)),""),A82&gt;IFERROR(INDEX('Campaigns &amp; Budget'!$D$7:$D$8,MATCH(B82,'Campaigns &amp; Budget'!$A$7:$A$8,0)),"")),"Outside campaign dates",""))))))))</x:f>
      </x:c>
      <x:c r="O82" s="10"/>
      <x:c r="P82" s="5"/>
      <x:c r="Q82" s="5"/>
      <x:c r="R82" s="5"/>
      <x:c r="S82" s="16" t="str">
        <x:f>IF(OR(ISBLANK(O82),Q82=""),"",IFERROR(INDEX('Redemption Setup'!$F$7:$F$105,MATCH(Q82,'Redemption Setup'!$A$7:$A$105,0)),"")+SUMIFS('Redemption Setup'!$Q$7:$Q$305,'Redemption Setup'!$O$7:$O$305,Q82,'Redemption Setup'!$P$7:$P$305,"&lt;="&amp;O82)-SUMIFS('Daily Redemptions'!$R$7:$R$2205,'Daily Redemptions'!$Q$7:$Q$2205,Q82,'Daily Redemptions'!$P$7:$P$2205,P82,'Daily Redemptions'!$O$7:$O$2205,"&lt;="&amp;O82))</x:f>
      </x:c>
      <x:c r="T82" s="16" t="str">
        <x:f>IF(AND(ISBLANK(O82),Q82=""),"",IF(COUNTIFS('Redemption Setup'!$A$7:$A$105,Q82,'Redemption Setup'!$B$7:$B$105,P82)&lt;&gt;1,"Tier not in campaign",IF(COUNTIFS('Daily Redemptions'!$O$7:$O$2205,O82,'Daily Redemptions'!$Q$7:$Q$2205,Q82)&gt;1,"Duplicate day / tier",IF(OR(ISBLANK(O82),ISBLANK(R82)),"Missing date / quantity",IF(OR(R82&lt;0,MOD(R82,1)&lt;&gt;0),"Invalid redemption quantity",IF(COUNTIFS('Daily Redemptions'!$A$7:$A$735,O82,'Daily Redemptions'!$B$7:$B$735,P82)&lt;&gt;1,"Missing daily performance",IF(S82&lt;0,"Negative stock","")))))))</x:f>
      </x:c>
    </x:row>
    <x:row r="83" ht="24" customHeight="1">
      <x:c r="A83" s="10"/>
      <x:c r="B83" s="5"/>
      <x:c r="C83" s="5"/>
      <x:c r="D83" s="14"/>
      <x:c r="E83" s="5"/>
      <x:c r="F83" s="5"/>
      <x:c r="G83" s="14"/>
      <x:c r="H83" s="16" t="str">
        <x:f>IF(OR(ISBLANK(A83),B83=""),"",SUMIFS('Daily Redemptions'!$R$7:$R$2205,'Daily Redemptions'!$O$7:$O$2205,A83,'Daily Redemptions'!$P$7:$P$2205,B83))</x:f>
      </x:c>
      <x:c r="I83" s="18" t="str">
        <x:f>IF(OR(ISBLANK(A83),ISBLANK(D83),ISBLANK(C83),C83=0),"",D83/C83)</x:f>
      </x:c>
      <x:c r="J83" s="18" t="str">
        <x:f>IF(OR(ISBLANK(A83),ISBLANK(D83),ISBLANK(E83),E83=0),"",D83/E83)</x:f>
      </x:c>
      <x:c r="K83" s="18" t="str">
        <x:f>IF(OR(ISBLANK(A83),ISBLANK(G83),ISBLANK(F83)),"",G83*F83)</x:f>
      </x:c>
      <x:c r="L83" s="16" t="str">
        <x:f>IF(OR(ISBLANK(A83),ISBLANK(G83),ISBLANK(F83)),"",F83)</x:f>
      </x:c>
      <x:c r="M83" s="16" t="str">
        <x:f>IF(AND(ISBLANK(A83),B83=""),"",IF(COUNTIFS('Campaigns &amp; Budget'!$A$7:$A$8,B83)&lt;&gt;1,"Unknown campaign",IF(COUNTIFS('Daily Redemptions'!$A$7:$A$735,A83,'Daily Redemptions'!$B$7:$B$735,B83)&gt;1,"Duplicate day / campaign",IF(OR(ISBLANK(A83),ISBLANK(C83),ISBLANK(D83),ISBLANK(E83),ISBLANK(F83)),"Missing daily input",IF(OR(C83&lt;0,D83&lt;0,E83&lt;0,F83&lt;0,F83&gt;E83),"Invalid count / sales",IF(AND(F83&gt;0,ISBLANK(G83)),"Missing new-member average",IF(AND(NOT(ISBLANK(G83)),G83&lt;0),"Negative average",IF(OR(A83&lt;IFERROR(INDEX('Campaigns &amp; Budget'!$C$7:$C$8,MATCH(B83,'Campaigns &amp; Budget'!$A$7:$A$8,0)),""),A83&gt;IFERROR(INDEX('Campaigns &amp; Budget'!$D$7:$D$8,MATCH(B83,'Campaigns &amp; Budget'!$A$7:$A$8,0)),"")),"Outside campaign dates",""))))))))</x:f>
      </x:c>
      <x:c r="O83" s="10"/>
      <x:c r="P83" s="5"/>
      <x:c r="Q83" s="5"/>
      <x:c r="R83" s="5"/>
      <x:c r="S83" s="16" t="str">
        <x:f>IF(OR(ISBLANK(O83),Q83=""),"",IFERROR(INDEX('Redemption Setup'!$F$7:$F$105,MATCH(Q83,'Redemption Setup'!$A$7:$A$105,0)),"")+SUMIFS('Redemption Setup'!$Q$7:$Q$305,'Redemption Setup'!$O$7:$O$305,Q83,'Redemption Setup'!$P$7:$P$305,"&lt;="&amp;O83)-SUMIFS('Daily Redemptions'!$R$7:$R$2205,'Daily Redemptions'!$Q$7:$Q$2205,Q83,'Daily Redemptions'!$P$7:$P$2205,P83,'Daily Redemptions'!$O$7:$O$2205,"&lt;="&amp;O83))</x:f>
      </x:c>
      <x:c r="T83" s="16" t="str">
        <x:f>IF(AND(ISBLANK(O83),Q83=""),"",IF(COUNTIFS('Redemption Setup'!$A$7:$A$105,Q83,'Redemption Setup'!$B$7:$B$105,P83)&lt;&gt;1,"Tier not in campaign",IF(COUNTIFS('Daily Redemptions'!$O$7:$O$2205,O83,'Daily Redemptions'!$Q$7:$Q$2205,Q83)&gt;1,"Duplicate day / tier",IF(OR(ISBLANK(O83),ISBLANK(R83)),"Missing date / quantity",IF(OR(R83&lt;0,MOD(R83,1)&lt;&gt;0),"Invalid redemption quantity",IF(COUNTIFS('Daily Redemptions'!$A$7:$A$735,O83,'Daily Redemptions'!$B$7:$B$735,P83)&lt;&gt;1,"Missing daily performance",IF(S83&lt;0,"Negative stock","")))))))</x:f>
      </x:c>
    </x:row>
    <x:row r="84" ht="24" customHeight="1">
      <x:c r="A84" s="10"/>
      <x:c r="B84" s="5"/>
      <x:c r="C84" s="5"/>
      <x:c r="D84" s="14"/>
      <x:c r="E84" s="5"/>
      <x:c r="F84" s="5"/>
      <x:c r="G84" s="14"/>
      <x:c r="H84" s="16" t="str">
        <x:f>IF(OR(ISBLANK(A84),B84=""),"",SUMIFS('Daily Redemptions'!$R$7:$R$2205,'Daily Redemptions'!$O$7:$O$2205,A84,'Daily Redemptions'!$P$7:$P$2205,B84))</x:f>
      </x:c>
      <x:c r="I84" s="18" t="str">
        <x:f>IF(OR(ISBLANK(A84),ISBLANK(D84),ISBLANK(C84),C84=0),"",D84/C84)</x:f>
      </x:c>
      <x:c r="J84" s="18" t="str">
        <x:f>IF(OR(ISBLANK(A84),ISBLANK(D84),ISBLANK(E84),E84=0),"",D84/E84)</x:f>
      </x:c>
      <x:c r="K84" s="18" t="str">
        <x:f>IF(OR(ISBLANK(A84),ISBLANK(G84),ISBLANK(F84)),"",G84*F84)</x:f>
      </x:c>
      <x:c r="L84" s="16" t="str">
        <x:f>IF(OR(ISBLANK(A84),ISBLANK(G84),ISBLANK(F84)),"",F84)</x:f>
      </x:c>
      <x:c r="M84" s="16" t="str">
        <x:f>IF(AND(ISBLANK(A84),B84=""),"",IF(COUNTIFS('Campaigns &amp; Budget'!$A$7:$A$8,B84)&lt;&gt;1,"Unknown campaign",IF(COUNTIFS('Daily Redemptions'!$A$7:$A$735,A84,'Daily Redemptions'!$B$7:$B$735,B84)&gt;1,"Duplicate day / campaign",IF(OR(ISBLANK(A84),ISBLANK(C84),ISBLANK(D84),ISBLANK(E84),ISBLANK(F84)),"Missing daily input",IF(OR(C84&lt;0,D84&lt;0,E84&lt;0,F84&lt;0,F84&gt;E84),"Invalid count / sales",IF(AND(F84&gt;0,ISBLANK(G84)),"Missing new-member average",IF(AND(NOT(ISBLANK(G84)),G84&lt;0),"Negative average",IF(OR(A84&lt;IFERROR(INDEX('Campaigns &amp; Budget'!$C$7:$C$8,MATCH(B84,'Campaigns &amp; Budget'!$A$7:$A$8,0)),""),A84&gt;IFERROR(INDEX('Campaigns &amp; Budget'!$D$7:$D$8,MATCH(B84,'Campaigns &amp; Budget'!$A$7:$A$8,0)),"")),"Outside campaign dates",""))))))))</x:f>
      </x:c>
      <x:c r="O84" s="10"/>
      <x:c r="P84" s="5"/>
      <x:c r="Q84" s="5"/>
      <x:c r="R84" s="5"/>
      <x:c r="S84" s="16" t="str">
        <x:f>IF(OR(ISBLANK(O84),Q84=""),"",IFERROR(INDEX('Redemption Setup'!$F$7:$F$105,MATCH(Q84,'Redemption Setup'!$A$7:$A$105,0)),"")+SUMIFS('Redemption Setup'!$Q$7:$Q$305,'Redemption Setup'!$O$7:$O$305,Q84,'Redemption Setup'!$P$7:$P$305,"&lt;="&amp;O84)-SUMIFS('Daily Redemptions'!$R$7:$R$2205,'Daily Redemptions'!$Q$7:$Q$2205,Q84,'Daily Redemptions'!$P$7:$P$2205,P84,'Daily Redemptions'!$O$7:$O$2205,"&lt;="&amp;O84))</x:f>
      </x:c>
      <x:c r="T84" s="16" t="str">
        <x:f>IF(AND(ISBLANK(O84),Q84=""),"",IF(COUNTIFS('Redemption Setup'!$A$7:$A$105,Q84,'Redemption Setup'!$B$7:$B$105,P84)&lt;&gt;1,"Tier not in campaign",IF(COUNTIFS('Daily Redemptions'!$O$7:$O$2205,O84,'Daily Redemptions'!$Q$7:$Q$2205,Q84)&gt;1,"Duplicate day / tier",IF(OR(ISBLANK(O84),ISBLANK(R84)),"Missing date / quantity",IF(OR(R84&lt;0,MOD(R84,1)&lt;&gt;0),"Invalid redemption quantity",IF(COUNTIFS('Daily Redemptions'!$A$7:$A$735,O84,'Daily Redemptions'!$B$7:$B$735,P84)&lt;&gt;1,"Missing daily performance",IF(S84&lt;0,"Negative stock","")))))))</x:f>
      </x:c>
    </x:row>
    <x:row r="85" ht="24" customHeight="1">
      <x:c r="A85" s="10"/>
      <x:c r="B85" s="5"/>
      <x:c r="C85" s="5"/>
      <x:c r="D85" s="14"/>
      <x:c r="E85" s="5"/>
      <x:c r="F85" s="5"/>
      <x:c r="G85" s="14"/>
      <x:c r="H85" s="16" t="str">
        <x:f>IF(OR(ISBLANK(A85),B85=""),"",SUMIFS('Daily Redemptions'!$R$7:$R$2205,'Daily Redemptions'!$O$7:$O$2205,A85,'Daily Redemptions'!$P$7:$P$2205,B85))</x:f>
      </x:c>
      <x:c r="I85" s="18" t="str">
        <x:f>IF(OR(ISBLANK(A85),ISBLANK(D85),ISBLANK(C85),C85=0),"",D85/C85)</x:f>
      </x:c>
      <x:c r="J85" s="18" t="str">
        <x:f>IF(OR(ISBLANK(A85),ISBLANK(D85),ISBLANK(E85),E85=0),"",D85/E85)</x:f>
      </x:c>
      <x:c r="K85" s="18" t="str">
        <x:f>IF(OR(ISBLANK(A85),ISBLANK(G85),ISBLANK(F85)),"",G85*F85)</x:f>
      </x:c>
      <x:c r="L85" s="16" t="str">
        <x:f>IF(OR(ISBLANK(A85),ISBLANK(G85),ISBLANK(F85)),"",F85)</x:f>
      </x:c>
      <x:c r="M85" s="16" t="str">
        <x:f>IF(AND(ISBLANK(A85),B85=""),"",IF(COUNTIFS('Campaigns &amp; Budget'!$A$7:$A$8,B85)&lt;&gt;1,"Unknown campaign",IF(COUNTIFS('Daily Redemptions'!$A$7:$A$735,A85,'Daily Redemptions'!$B$7:$B$735,B85)&gt;1,"Duplicate day / campaign",IF(OR(ISBLANK(A85),ISBLANK(C85),ISBLANK(D85),ISBLANK(E85),ISBLANK(F85)),"Missing daily input",IF(OR(C85&lt;0,D85&lt;0,E85&lt;0,F85&lt;0,F85&gt;E85),"Invalid count / sales",IF(AND(F85&gt;0,ISBLANK(G85)),"Missing new-member average",IF(AND(NOT(ISBLANK(G85)),G85&lt;0),"Negative average",IF(OR(A85&lt;IFERROR(INDEX('Campaigns &amp; Budget'!$C$7:$C$8,MATCH(B85,'Campaigns &amp; Budget'!$A$7:$A$8,0)),""),A85&gt;IFERROR(INDEX('Campaigns &amp; Budget'!$D$7:$D$8,MATCH(B85,'Campaigns &amp; Budget'!$A$7:$A$8,0)),"")),"Outside campaign dates",""))))))))</x:f>
      </x:c>
      <x:c r="O85" s="10"/>
      <x:c r="P85" s="5"/>
      <x:c r="Q85" s="5"/>
      <x:c r="R85" s="5"/>
      <x:c r="S85" s="16" t="str">
        <x:f>IF(OR(ISBLANK(O85),Q85=""),"",IFERROR(INDEX('Redemption Setup'!$F$7:$F$105,MATCH(Q85,'Redemption Setup'!$A$7:$A$105,0)),"")+SUMIFS('Redemption Setup'!$Q$7:$Q$305,'Redemption Setup'!$O$7:$O$305,Q85,'Redemption Setup'!$P$7:$P$305,"&lt;="&amp;O85)-SUMIFS('Daily Redemptions'!$R$7:$R$2205,'Daily Redemptions'!$Q$7:$Q$2205,Q85,'Daily Redemptions'!$P$7:$P$2205,P85,'Daily Redemptions'!$O$7:$O$2205,"&lt;="&amp;O85))</x:f>
      </x:c>
      <x:c r="T85" s="16" t="str">
        <x:f>IF(AND(ISBLANK(O85),Q85=""),"",IF(COUNTIFS('Redemption Setup'!$A$7:$A$105,Q85,'Redemption Setup'!$B$7:$B$105,P85)&lt;&gt;1,"Tier not in campaign",IF(COUNTIFS('Daily Redemptions'!$O$7:$O$2205,O85,'Daily Redemptions'!$Q$7:$Q$2205,Q85)&gt;1,"Duplicate day / tier",IF(OR(ISBLANK(O85),ISBLANK(R85)),"Missing date / quantity",IF(OR(R85&lt;0,MOD(R85,1)&lt;&gt;0),"Invalid redemption quantity",IF(COUNTIFS('Daily Redemptions'!$A$7:$A$735,O85,'Daily Redemptions'!$B$7:$B$735,P85)&lt;&gt;1,"Missing daily performance",IF(S85&lt;0,"Negative stock","")))))))</x:f>
      </x:c>
    </x:row>
    <x:row r="86" ht="24" customHeight="1">
      <x:c r="A86" s="10"/>
      <x:c r="B86" s="5"/>
      <x:c r="C86" s="5"/>
      <x:c r="D86" s="14"/>
      <x:c r="E86" s="5"/>
      <x:c r="F86" s="5"/>
      <x:c r="G86" s="14"/>
      <x:c r="H86" s="16" t="str">
        <x:f>IF(OR(ISBLANK(A86),B86=""),"",SUMIFS('Daily Redemptions'!$R$7:$R$2205,'Daily Redemptions'!$O$7:$O$2205,A86,'Daily Redemptions'!$P$7:$P$2205,B86))</x:f>
      </x:c>
      <x:c r="I86" s="18" t="str">
        <x:f>IF(OR(ISBLANK(A86),ISBLANK(D86),ISBLANK(C86),C86=0),"",D86/C86)</x:f>
      </x:c>
      <x:c r="J86" s="18" t="str">
        <x:f>IF(OR(ISBLANK(A86),ISBLANK(D86),ISBLANK(E86),E86=0),"",D86/E86)</x:f>
      </x:c>
      <x:c r="K86" s="18" t="str">
        <x:f>IF(OR(ISBLANK(A86),ISBLANK(G86),ISBLANK(F86)),"",G86*F86)</x:f>
      </x:c>
      <x:c r="L86" s="16" t="str">
        <x:f>IF(OR(ISBLANK(A86),ISBLANK(G86),ISBLANK(F86)),"",F86)</x:f>
      </x:c>
      <x:c r="M86" s="16" t="str">
        <x:f>IF(AND(ISBLANK(A86),B86=""),"",IF(COUNTIFS('Campaigns &amp; Budget'!$A$7:$A$8,B86)&lt;&gt;1,"Unknown campaign",IF(COUNTIFS('Daily Redemptions'!$A$7:$A$735,A86,'Daily Redemptions'!$B$7:$B$735,B86)&gt;1,"Duplicate day / campaign",IF(OR(ISBLANK(A86),ISBLANK(C86),ISBLANK(D86),ISBLANK(E86),ISBLANK(F86)),"Missing daily input",IF(OR(C86&lt;0,D86&lt;0,E86&lt;0,F86&lt;0,F86&gt;E86),"Invalid count / sales",IF(AND(F86&gt;0,ISBLANK(G86)),"Missing new-member average",IF(AND(NOT(ISBLANK(G86)),G86&lt;0),"Negative average",IF(OR(A86&lt;IFERROR(INDEX('Campaigns &amp; Budget'!$C$7:$C$8,MATCH(B86,'Campaigns &amp; Budget'!$A$7:$A$8,0)),""),A86&gt;IFERROR(INDEX('Campaigns &amp; Budget'!$D$7:$D$8,MATCH(B86,'Campaigns &amp; Budget'!$A$7:$A$8,0)),"")),"Outside campaign dates",""))))))))</x:f>
      </x:c>
      <x:c r="O86" s="10"/>
      <x:c r="P86" s="5"/>
      <x:c r="Q86" s="5"/>
      <x:c r="R86" s="5"/>
      <x:c r="S86" s="16" t="str">
        <x:f>IF(OR(ISBLANK(O86),Q86=""),"",IFERROR(INDEX('Redemption Setup'!$F$7:$F$105,MATCH(Q86,'Redemption Setup'!$A$7:$A$105,0)),"")+SUMIFS('Redemption Setup'!$Q$7:$Q$305,'Redemption Setup'!$O$7:$O$305,Q86,'Redemption Setup'!$P$7:$P$305,"&lt;="&amp;O86)-SUMIFS('Daily Redemptions'!$R$7:$R$2205,'Daily Redemptions'!$Q$7:$Q$2205,Q86,'Daily Redemptions'!$P$7:$P$2205,P86,'Daily Redemptions'!$O$7:$O$2205,"&lt;="&amp;O86))</x:f>
      </x:c>
      <x:c r="T86" s="16" t="str">
        <x:f>IF(AND(ISBLANK(O86),Q86=""),"",IF(COUNTIFS('Redemption Setup'!$A$7:$A$105,Q86,'Redemption Setup'!$B$7:$B$105,P86)&lt;&gt;1,"Tier not in campaign",IF(COUNTIFS('Daily Redemptions'!$O$7:$O$2205,O86,'Daily Redemptions'!$Q$7:$Q$2205,Q86)&gt;1,"Duplicate day / tier",IF(OR(ISBLANK(O86),ISBLANK(R86)),"Missing date / quantity",IF(OR(R86&lt;0,MOD(R86,1)&lt;&gt;0),"Invalid redemption quantity",IF(COUNTIFS('Daily Redemptions'!$A$7:$A$735,O86,'Daily Redemptions'!$B$7:$B$735,P86)&lt;&gt;1,"Missing daily performance",IF(S86&lt;0,"Negative stock","")))))))</x:f>
      </x:c>
    </x:row>
    <x:row r="87" ht="24" customHeight="1">
      <x:c r="A87" s="10"/>
      <x:c r="B87" s="5"/>
      <x:c r="C87" s="5"/>
      <x:c r="D87" s="14"/>
      <x:c r="E87" s="5"/>
      <x:c r="F87" s="5"/>
      <x:c r="G87" s="14"/>
      <x:c r="H87" s="16" t="str">
        <x:f>IF(OR(ISBLANK(A87),B87=""),"",SUMIFS('Daily Redemptions'!$R$7:$R$2205,'Daily Redemptions'!$O$7:$O$2205,A87,'Daily Redemptions'!$P$7:$P$2205,B87))</x:f>
      </x:c>
      <x:c r="I87" s="18" t="str">
        <x:f>IF(OR(ISBLANK(A87),ISBLANK(D87),ISBLANK(C87),C87=0),"",D87/C87)</x:f>
      </x:c>
      <x:c r="J87" s="18" t="str">
        <x:f>IF(OR(ISBLANK(A87),ISBLANK(D87),ISBLANK(E87),E87=0),"",D87/E87)</x:f>
      </x:c>
      <x:c r="K87" s="18" t="str">
        <x:f>IF(OR(ISBLANK(A87),ISBLANK(G87),ISBLANK(F87)),"",G87*F87)</x:f>
      </x:c>
      <x:c r="L87" s="16" t="str">
        <x:f>IF(OR(ISBLANK(A87),ISBLANK(G87),ISBLANK(F87)),"",F87)</x:f>
      </x:c>
      <x:c r="M87" s="16" t="str">
        <x:f>IF(AND(ISBLANK(A87),B87=""),"",IF(COUNTIFS('Campaigns &amp; Budget'!$A$7:$A$8,B87)&lt;&gt;1,"Unknown campaign",IF(COUNTIFS('Daily Redemptions'!$A$7:$A$735,A87,'Daily Redemptions'!$B$7:$B$735,B87)&gt;1,"Duplicate day / campaign",IF(OR(ISBLANK(A87),ISBLANK(C87),ISBLANK(D87),ISBLANK(E87),ISBLANK(F87)),"Missing daily input",IF(OR(C87&lt;0,D87&lt;0,E87&lt;0,F87&lt;0,F87&gt;E87),"Invalid count / sales",IF(AND(F87&gt;0,ISBLANK(G87)),"Missing new-member average",IF(AND(NOT(ISBLANK(G87)),G87&lt;0),"Negative average",IF(OR(A87&lt;IFERROR(INDEX('Campaigns &amp; Budget'!$C$7:$C$8,MATCH(B87,'Campaigns &amp; Budget'!$A$7:$A$8,0)),""),A87&gt;IFERROR(INDEX('Campaigns &amp; Budget'!$D$7:$D$8,MATCH(B87,'Campaigns &amp; Budget'!$A$7:$A$8,0)),"")),"Outside campaign dates",""))))))))</x:f>
      </x:c>
      <x:c r="O87" s="10"/>
      <x:c r="P87" s="5"/>
      <x:c r="Q87" s="5"/>
      <x:c r="R87" s="5"/>
      <x:c r="S87" s="16" t="str">
        <x:f>IF(OR(ISBLANK(O87),Q87=""),"",IFERROR(INDEX('Redemption Setup'!$F$7:$F$105,MATCH(Q87,'Redemption Setup'!$A$7:$A$105,0)),"")+SUMIFS('Redemption Setup'!$Q$7:$Q$305,'Redemption Setup'!$O$7:$O$305,Q87,'Redemption Setup'!$P$7:$P$305,"&lt;="&amp;O87)-SUMIFS('Daily Redemptions'!$R$7:$R$2205,'Daily Redemptions'!$Q$7:$Q$2205,Q87,'Daily Redemptions'!$P$7:$P$2205,P87,'Daily Redemptions'!$O$7:$O$2205,"&lt;="&amp;O87))</x:f>
      </x:c>
      <x:c r="T87" s="16" t="str">
        <x:f>IF(AND(ISBLANK(O87),Q87=""),"",IF(COUNTIFS('Redemption Setup'!$A$7:$A$105,Q87,'Redemption Setup'!$B$7:$B$105,P87)&lt;&gt;1,"Tier not in campaign",IF(COUNTIFS('Daily Redemptions'!$O$7:$O$2205,O87,'Daily Redemptions'!$Q$7:$Q$2205,Q87)&gt;1,"Duplicate day / tier",IF(OR(ISBLANK(O87),ISBLANK(R87)),"Missing date / quantity",IF(OR(R87&lt;0,MOD(R87,1)&lt;&gt;0),"Invalid redemption quantity",IF(COUNTIFS('Daily Redemptions'!$A$7:$A$735,O87,'Daily Redemptions'!$B$7:$B$735,P87)&lt;&gt;1,"Missing daily performance",IF(S87&lt;0,"Negative stock","")))))))</x:f>
      </x:c>
    </x:row>
    <x:row r="88" ht="24" customHeight="1">
      <x:c r="A88" s="10"/>
      <x:c r="B88" s="5"/>
      <x:c r="C88" s="5"/>
      <x:c r="D88" s="14"/>
      <x:c r="E88" s="5"/>
      <x:c r="F88" s="5"/>
      <x:c r="G88" s="14"/>
      <x:c r="H88" s="16" t="str">
        <x:f>IF(OR(ISBLANK(A88),B88=""),"",SUMIFS('Daily Redemptions'!$R$7:$R$2205,'Daily Redemptions'!$O$7:$O$2205,A88,'Daily Redemptions'!$P$7:$P$2205,B88))</x:f>
      </x:c>
      <x:c r="I88" s="18" t="str">
        <x:f>IF(OR(ISBLANK(A88),ISBLANK(D88),ISBLANK(C88),C88=0),"",D88/C88)</x:f>
      </x:c>
      <x:c r="J88" s="18" t="str">
        <x:f>IF(OR(ISBLANK(A88),ISBLANK(D88),ISBLANK(E88),E88=0),"",D88/E88)</x:f>
      </x:c>
      <x:c r="K88" s="18" t="str">
        <x:f>IF(OR(ISBLANK(A88),ISBLANK(G88),ISBLANK(F88)),"",G88*F88)</x:f>
      </x:c>
      <x:c r="L88" s="16" t="str">
        <x:f>IF(OR(ISBLANK(A88),ISBLANK(G88),ISBLANK(F88)),"",F88)</x:f>
      </x:c>
      <x:c r="M88" s="16" t="str">
        <x:f>IF(AND(ISBLANK(A88),B88=""),"",IF(COUNTIFS('Campaigns &amp; Budget'!$A$7:$A$8,B88)&lt;&gt;1,"Unknown campaign",IF(COUNTIFS('Daily Redemptions'!$A$7:$A$735,A88,'Daily Redemptions'!$B$7:$B$735,B88)&gt;1,"Duplicate day / campaign",IF(OR(ISBLANK(A88),ISBLANK(C88),ISBLANK(D88),ISBLANK(E88),ISBLANK(F88)),"Missing daily input",IF(OR(C88&lt;0,D88&lt;0,E88&lt;0,F88&lt;0,F88&gt;E88),"Invalid count / sales",IF(AND(F88&gt;0,ISBLANK(G88)),"Missing new-member average",IF(AND(NOT(ISBLANK(G88)),G88&lt;0),"Negative average",IF(OR(A88&lt;IFERROR(INDEX('Campaigns &amp; Budget'!$C$7:$C$8,MATCH(B88,'Campaigns &amp; Budget'!$A$7:$A$8,0)),""),A88&gt;IFERROR(INDEX('Campaigns &amp; Budget'!$D$7:$D$8,MATCH(B88,'Campaigns &amp; Budget'!$A$7:$A$8,0)),"")),"Outside campaign dates",""))))))))</x:f>
      </x:c>
      <x:c r="O88" s="10"/>
      <x:c r="P88" s="5"/>
      <x:c r="Q88" s="5"/>
      <x:c r="R88" s="5"/>
      <x:c r="S88" s="16" t="str">
        <x:f>IF(OR(ISBLANK(O88),Q88=""),"",IFERROR(INDEX('Redemption Setup'!$F$7:$F$105,MATCH(Q88,'Redemption Setup'!$A$7:$A$105,0)),"")+SUMIFS('Redemption Setup'!$Q$7:$Q$305,'Redemption Setup'!$O$7:$O$305,Q88,'Redemption Setup'!$P$7:$P$305,"&lt;="&amp;O88)-SUMIFS('Daily Redemptions'!$R$7:$R$2205,'Daily Redemptions'!$Q$7:$Q$2205,Q88,'Daily Redemptions'!$P$7:$P$2205,P88,'Daily Redemptions'!$O$7:$O$2205,"&lt;="&amp;O88))</x:f>
      </x:c>
      <x:c r="T88" s="16" t="str">
        <x:f>IF(AND(ISBLANK(O88),Q88=""),"",IF(COUNTIFS('Redemption Setup'!$A$7:$A$105,Q88,'Redemption Setup'!$B$7:$B$105,P88)&lt;&gt;1,"Tier not in campaign",IF(COUNTIFS('Daily Redemptions'!$O$7:$O$2205,O88,'Daily Redemptions'!$Q$7:$Q$2205,Q88)&gt;1,"Duplicate day / tier",IF(OR(ISBLANK(O88),ISBLANK(R88)),"Missing date / quantity",IF(OR(R88&lt;0,MOD(R88,1)&lt;&gt;0),"Invalid redemption quantity",IF(COUNTIFS('Daily Redemptions'!$A$7:$A$735,O88,'Daily Redemptions'!$B$7:$B$735,P88)&lt;&gt;1,"Missing daily performance",IF(S88&lt;0,"Negative stock","")))))))</x:f>
      </x:c>
    </x:row>
    <x:row r="89" ht="24" customHeight="1">
      <x:c r="A89" s="10"/>
      <x:c r="B89" s="5"/>
      <x:c r="C89" s="5"/>
      <x:c r="D89" s="14"/>
      <x:c r="E89" s="5"/>
      <x:c r="F89" s="5"/>
      <x:c r="G89" s="14"/>
      <x:c r="H89" s="16" t="str">
        <x:f>IF(OR(ISBLANK(A89),B89=""),"",SUMIFS('Daily Redemptions'!$R$7:$R$2205,'Daily Redemptions'!$O$7:$O$2205,A89,'Daily Redemptions'!$P$7:$P$2205,B89))</x:f>
      </x:c>
      <x:c r="I89" s="18" t="str">
        <x:f>IF(OR(ISBLANK(A89),ISBLANK(D89),ISBLANK(C89),C89=0),"",D89/C89)</x:f>
      </x:c>
      <x:c r="J89" s="18" t="str">
        <x:f>IF(OR(ISBLANK(A89),ISBLANK(D89),ISBLANK(E89),E89=0),"",D89/E89)</x:f>
      </x:c>
      <x:c r="K89" s="18" t="str">
        <x:f>IF(OR(ISBLANK(A89),ISBLANK(G89),ISBLANK(F89)),"",G89*F89)</x:f>
      </x:c>
      <x:c r="L89" s="16" t="str">
        <x:f>IF(OR(ISBLANK(A89),ISBLANK(G89),ISBLANK(F89)),"",F89)</x:f>
      </x:c>
      <x:c r="M89" s="16" t="str">
        <x:f>IF(AND(ISBLANK(A89),B89=""),"",IF(COUNTIFS('Campaigns &amp; Budget'!$A$7:$A$8,B89)&lt;&gt;1,"Unknown campaign",IF(COUNTIFS('Daily Redemptions'!$A$7:$A$735,A89,'Daily Redemptions'!$B$7:$B$735,B89)&gt;1,"Duplicate day / campaign",IF(OR(ISBLANK(A89),ISBLANK(C89),ISBLANK(D89),ISBLANK(E89),ISBLANK(F89)),"Missing daily input",IF(OR(C89&lt;0,D89&lt;0,E89&lt;0,F89&lt;0,F89&gt;E89),"Invalid count / sales",IF(AND(F89&gt;0,ISBLANK(G89)),"Missing new-member average",IF(AND(NOT(ISBLANK(G89)),G89&lt;0),"Negative average",IF(OR(A89&lt;IFERROR(INDEX('Campaigns &amp; Budget'!$C$7:$C$8,MATCH(B89,'Campaigns &amp; Budget'!$A$7:$A$8,0)),""),A89&gt;IFERROR(INDEX('Campaigns &amp; Budget'!$D$7:$D$8,MATCH(B89,'Campaigns &amp; Budget'!$A$7:$A$8,0)),"")),"Outside campaign dates",""))))))))</x:f>
      </x:c>
      <x:c r="O89" s="10"/>
      <x:c r="P89" s="5"/>
      <x:c r="Q89" s="5"/>
      <x:c r="R89" s="5"/>
      <x:c r="S89" s="16" t="str">
        <x:f>IF(OR(ISBLANK(O89),Q89=""),"",IFERROR(INDEX('Redemption Setup'!$F$7:$F$105,MATCH(Q89,'Redemption Setup'!$A$7:$A$105,0)),"")+SUMIFS('Redemption Setup'!$Q$7:$Q$305,'Redemption Setup'!$O$7:$O$305,Q89,'Redemption Setup'!$P$7:$P$305,"&lt;="&amp;O89)-SUMIFS('Daily Redemptions'!$R$7:$R$2205,'Daily Redemptions'!$Q$7:$Q$2205,Q89,'Daily Redemptions'!$P$7:$P$2205,P89,'Daily Redemptions'!$O$7:$O$2205,"&lt;="&amp;O89))</x:f>
      </x:c>
      <x:c r="T89" s="16" t="str">
        <x:f>IF(AND(ISBLANK(O89),Q89=""),"",IF(COUNTIFS('Redemption Setup'!$A$7:$A$105,Q89,'Redemption Setup'!$B$7:$B$105,P89)&lt;&gt;1,"Tier not in campaign",IF(COUNTIFS('Daily Redemptions'!$O$7:$O$2205,O89,'Daily Redemptions'!$Q$7:$Q$2205,Q89)&gt;1,"Duplicate day / tier",IF(OR(ISBLANK(O89),ISBLANK(R89)),"Missing date / quantity",IF(OR(R89&lt;0,MOD(R89,1)&lt;&gt;0),"Invalid redemption quantity",IF(COUNTIFS('Daily Redemptions'!$A$7:$A$735,O89,'Daily Redemptions'!$B$7:$B$735,P89)&lt;&gt;1,"Missing daily performance",IF(S89&lt;0,"Negative stock","")))))))</x:f>
      </x:c>
    </x:row>
    <x:row r="90" ht="24" customHeight="1">
      <x:c r="A90" s="10"/>
      <x:c r="B90" s="5"/>
      <x:c r="C90" s="5"/>
      <x:c r="D90" s="14"/>
      <x:c r="E90" s="5"/>
      <x:c r="F90" s="5"/>
      <x:c r="G90" s="14"/>
      <x:c r="H90" s="16" t="str">
        <x:f>IF(OR(ISBLANK(A90),B90=""),"",SUMIFS('Daily Redemptions'!$R$7:$R$2205,'Daily Redemptions'!$O$7:$O$2205,A90,'Daily Redemptions'!$P$7:$P$2205,B90))</x:f>
      </x:c>
      <x:c r="I90" s="18" t="str">
        <x:f>IF(OR(ISBLANK(A90),ISBLANK(D90),ISBLANK(C90),C90=0),"",D90/C90)</x:f>
      </x:c>
      <x:c r="J90" s="18" t="str">
        <x:f>IF(OR(ISBLANK(A90),ISBLANK(D90),ISBLANK(E90),E90=0),"",D90/E90)</x:f>
      </x:c>
      <x:c r="K90" s="18" t="str">
        <x:f>IF(OR(ISBLANK(A90),ISBLANK(G90),ISBLANK(F90)),"",G90*F90)</x:f>
      </x:c>
      <x:c r="L90" s="16" t="str">
        <x:f>IF(OR(ISBLANK(A90),ISBLANK(G90),ISBLANK(F90)),"",F90)</x:f>
      </x:c>
      <x:c r="M90" s="16" t="str">
        <x:f>IF(AND(ISBLANK(A90),B90=""),"",IF(COUNTIFS('Campaigns &amp; Budget'!$A$7:$A$8,B90)&lt;&gt;1,"Unknown campaign",IF(COUNTIFS('Daily Redemptions'!$A$7:$A$735,A90,'Daily Redemptions'!$B$7:$B$735,B90)&gt;1,"Duplicate day / campaign",IF(OR(ISBLANK(A90),ISBLANK(C90),ISBLANK(D90),ISBLANK(E90),ISBLANK(F90)),"Missing daily input",IF(OR(C90&lt;0,D90&lt;0,E90&lt;0,F90&lt;0,F90&gt;E90),"Invalid count / sales",IF(AND(F90&gt;0,ISBLANK(G90)),"Missing new-member average",IF(AND(NOT(ISBLANK(G90)),G90&lt;0),"Negative average",IF(OR(A90&lt;IFERROR(INDEX('Campaigns &amp; Budget'!$C$7:$C$8,MATCH(B90,'Campaigns &amp; Budget'!$A$7:$A$8,0)),""),A90&gt;IFERROR(INDEX('Campaigns &amp; Budget'!$D$7:$D$8,MATCH(B90,'Campaigns &amp; Budget'!$A$7:$A$8,0)),"")),"Outside campaign dates",""))))))))</x:f>
      </x:c>
      <x:c r="O90" s="10"/>
      <x:c r="P90" s="5"/>
      <x:c r="Q90" s="5"/>
      <x:c r="R90" s="5"/>
      <x:c r="S90" s="16" t="str">
        <x:f>IF(OR(ISBLANK(O90),Q90=""),"",IFERROR(INDEX('Redemption Setup'!$F$7:$F$105,MATCH(Q90,'Redemption Setup'!$A$7:$A$105,0)),"")+SUMIFS('Redemption Setup'!$Q$7:$Q$305,'Redemption Setup'!$O$7:$O$305,Q90,'Redemption Setup'!$P$7:$P$305,"&lt;="&amp;O90)-SUMIFS('Daily Redemptions'!$R$7:$R$2205,'Daily Redemptions'!$Q$7:$Q$2205,Q90,'Daily Redemptions'!$P$7:$P$2205,P90,'Daily Redemptions'!$O$7:$O$2205,"&lt;="&amp;O90))</x:f>
      </x:c>
      <x:c r="T90" s="16" t="str">
        <x:f>IF(AND(ISBLANK(O90),Q90=""),"",IF(COUNTIFS('Redemption Setup'!$A$7:$A$105,Q90,'Redemption Setup'!$B$7:$B$105,P90)&lt;&gt;1,"Tier not in campaign",IF(COUNTIFS('Daily Redemptions'!$O$7:$O$2205,O90,'Daily Redemptions'!$Q$7:$Q$2205,Q90)&gt;1,"Duplicate day / tier",IF(OR(ISBLANK(O90),ISBLANK(R90)),"Missing date / quantity",IF(OR(R90&lt;0,MOD(R90,1)&lt;&gt;0),"Invalid redemption quantity",IF(COUNTIFS('Daily Redemptions'!$A$7:$A$735,O90,'Daily Redemptions'!$B$7:$B$735,P90)&lt;&gt;1,"Missing daily performance",IF(S90&lt;0,"Negative stock","")))))))</x:f>
      </x:c>
    </x:row>
    <x:row r="91" ht="24" customHeight="1">
      <x:c r="A91" s="10"/>
      <x:c r="B91" s="5"/>
      <x:c r="C91" s="5"/>
      <x:c r="D91" s="14"/>
      <x:c r="E91" s="5"/>
      <x:c r="F91" s="5"/>
      <x:c r="G91" s="14"/>
      <x:c r="H91" s="16" t="str">
        <x:f>IF(OR(ISBLANK(A91),B91=""),"",SUMIFS('Daily Redemptions'!$R$7:$R$2205,'Daily Redemptions'!$O$7:$O$2205,A91,'Daily Redemptions'!$P$7:$P$2205,B91))</x:f>
      </x:c>
      <x:c r="I91" s="18" t="str">
        <x:f>IF(OR(ISBLANK(A91),ISBLANK(D91),ISBLANK(C91),C91=0),"",D91/C91)</x:f>
      </x:c>
      <x:c r="J91" s="18" t="str">
        <x:f>IF(OR(ISBLANK(A91),ISBLANK(D91),ISBLANK(E91),E91=0),"",D91/E91)</x:f>
      </x:c>
      <x:c r="K91" s="18" t="str">
        <x:f>IF(OR(ISBLANK(A91),ISBLANK(G91),ISBLANK(F91)),"",G91*F91)</x:f>
      </x:c>
      <x:c r="L91" s="16" t="str">
        <x:f>IF(OR(ISBLANK(A91),ISBLANK(G91),ISBLANK(F91)),"",F91)</x:f>
      </x:c>
      <x:c r="M91" s="16" t="str">
        <x:f>IF(AND(ISBLANK(A91),B91=""),"",IF(COUNTIFS('Campaigns &amp; Budget'!$A$7:$A$8,B91)&lt;&gt;1,"Unknown campaign",IF(COUNTIFS('Daily Redemptions'!$A$7:$A$735,A91,'Daily Redemptions'!$B$7:$B$735,B91)&gt;1,"Duplicate day / campaign",IF(OR(ISBLANK(A91),ISBLANK(C91),ISBLANK(D91),ISBLANK(E91),ISBLANK(F91)),"Missing daily input",IF(OR(C91&lt;0,D91&lt;0,E91&lt;0,F91&lt;0,F91&gt;E91),"Invalid count / sales",IF(AND(F91&gt;0,ISBLANK(G91)),"Missing new-member average",IF(AND(NOT(ISBLANK(G91)),G91&lt;0),"Negative average",IF(OR(A91&lt;IFERROR(INDEX('Campaigns &amp; Budget'!$C$7:$C$8,MATCH(B91,'Campaigns &amp; Budget'!$A$7:$A$8,0)),""),A91&gt;IFERROR(INDEX('Campaigns &amp; Budget'!$D$7:$D$8,MATCH(B91,'Campaigns &amp; Budget'!$A$7:$A$8,0)),"")),"Outside campaign dates",""))))))))</x:f>
      </x:c>
      <x:c r="O91" s="10"/>
      <x:c r="P91" s="5"/>
      <x:c r="Q91" s="5"/>
      <x:c r="R91" s="5"/>
      <x:c r="S91" s="16" t="str">
        <x:f>IF(OR(ISBLANK(O91),Q91=""),"",IFERROR(INDEX('Redemption Setup'!$F$7:$F$105,MATCH(Q91,'Redemption Setup'!$A$7:$A$105,0)),"")+SUMIFS('Redemption Setup'!$Q$7:$Q$305,'Redemption Setup'!$O$7:$O$305,Q91,'Redemption Setup'!$P$7:$P$305,"&lt;="&amp;O91)-SUMIFS('Daily Redemptions'!$R$7:$R$2205,'Daily Redemptions'!$Q$7:$Q$2205,Q91,'Daily Redemptions'!$P$7:$P$2205,P91,'Daily Redemptions'!$O$7:$O$2205,"&lt;="&amp;O91))</x:f>
      </x:c>
      <x:c r="T91" s="16" t="str">
        <x:f>IF(AND(ISBLANK(O91),Q91=""),"",IF(COUNTIFS('Redemption Setup'!$A$7:$A$105,Q91,'Redemption Setup'!$B$7:$B$105,P91)&lt;&gt;1,"Tier not in campaign",IF(COUNTIFS('Daily Redemptions'!$O$7:$O$2205,O91,'Daily Redemptions'!$Q$7:$Q$2205,Q91)&gt;1,"Duplicate day / tier",IF(OR(ISBLANK(O91),ISBLANK(R91)),"Missing date / quantity",IF(OR(R91&lt;0,MOD(R91,1)&lt;&gt;0),"Invalid redemption quantity",IF(COUNTIFS('Daily Redemptions'!$A$7:$A$735,O91,'Daily Redemptions'!$B$7:$B$735,P91)&lt;&gt;1,"Missing daily performance",IF(S91&lt;0,"Negative stock","")))))))</x:f>
      </x:c>
    </x:row>
    <x:row r="92" ht="24" customHeight="1">
      <x:c r="A92" s="10"/>
      <x:c r="B92" s="5"/>
      <x:c r="C92" s="5"/>
      <x:c r="D92" s="14"/>
      <x:c r="E92" s="5"/>
      <x:c r="F92" s="5"/>
      <x:c r="G92" s="14"/>
      <x:c r="H92" s="16" t="str">
        <x:f>IF(OR(ISBLANK(A92),B92=""),"",SUMIFS('Daily Redemptions'!$R$7:$R$2205,'Daily Redemptions'!$O$7:$O$2205,A92,'Daily Redemptions'!$P$7:$P$2205,B92))</x:f>
      </x:c>
      <x:c r="I92" s="18" t="str">
        <x:f>IF(OR(ISBLANK(A92),ISBLANK(D92),ISBLANK(C92),C92=0),"",D92/C92)</x:f>
      </x:c>
      <x:c r="J92" s="18" t="str">
        <x:f>IF(OR(ISBLANK(A92),ISBLANK(D92),ISBLANK(E92),E92=0),"",D92/E92)</x:f>
      </x:c>
      <x:c r="K92" s="18" t="str">
        <x:f>IF(OR(ISBLANK(A92),ISBLANK(G92),ISBLANK(F92)),"",G92*F92)</x:f>
      </x:c>
      <x:c r="L92" s="16" t="str">
        <x:f>IF(OR(ISBLANK(A92),ISBLANK(G92),ISBLANK(F92)),"",F92)</x:f>
      </x:c>
      <x:c r="M92" s="16" t="str">
        <x:f>IF(AND(ISBLANK(A92),B92=""),"",IF(COUNTIFS('Campaigns &amp; Budget'!$A$7:$A$8,B92)&lt;&gt;1,"Unknown campaign",IF(COUNTIFS('Daily Redemptions'!$A$7:$A$735,A92,'Daily Redemptions'!$B$7:$B$735,B92)&gt;1,"Duplicate day / campaign",IF(OR(ISBLANK(A92),ISBLANK(C92),ISBLANK(D92),ISBLANK(E92),ISBLANK(F92)),"Missing daily input",IF(OR(C92&lt;0,D92&lt;0,E92&lt;0,F92&lt;0,F92&gt;E92),"Invalid count / sales",IF(AND(F92&gt;0,ISBLANK(G92)),"Missing new-member average",IF(AND(NOT(ISBLANK(G92)),G92&lt;0),"Negative average",IF(OR(A92&lt;IFERROR(INDEX('Campaigns &amp; Budget'!$C$7:$C$8,MATCH(B92,'Campaigns &amp; Budget'!$A$7:$A$8,0)),""),A92&gt;IFERROR(INDEX('Campaigns &amp; Budget'!$D$7:$D$8,MATCH(B92,'Campaigns &amp; Budget'!$A$7:$A$8,0)),"")),"Outside campaign dates",""))))))))</x:f>
      </x:c>
      <x:c r="O92" s="10"/>
      <x:c r="P92" s="5"/>
      <x:c r="Q92" s="5"/>
      <x:c r="R92" s="5"/>
      <x:c r="S92" s="16" t="str">
        <x:f>IF(OR(ISBLANK(O92),Q92=""),"",IFERROR(INDEX('Redemption Setup'!$F$7:$F$105,MATCH(Q92,'Redemption Setup'!$A$7:$A$105,0)),"")+SUMIFS('Redemption Setup'!$Q$7:$Q$305,'Redemption Setup'!$O$7:$O$305,Q92,'Redemption Setup'!$P$7:$P$305,"&lt;="&amp;O92)-SUMIFS('Daily Redemptions'!$R$7:$R$2205,'Daily Redemptions'!$Q$7:$Q$2205,Q92,'Daily Redemptions'!$P$7:$P$2205,P92,'Daily Redemptions'!$O$7:$O$2205,"&lt;="&amp;O92))</x:f>
      </x:c>
      <x:c r="T92" s="16" t="str">
        <x:f>IF(AND(ISBLANK(O92),Q92=""),"",IF(COUNTIFS('Redemption Setup'!$A$7:$A$105,Q92,'Redemption Setup'!$B$7:$B$105,P92)&lt;&gt;1,"Tier not in campaign",IF(COUNTIFS('Daily Redemptions'!$O$7:$O$2205,O92,'Daily Redemptions'!$Q$7:$Q$2205,Q92)&gt;1,"Duplicate day / tier",IF(OR(ISBLANK(O92),ISBLANK(R92)),"Missing date / quantity",IF(OR(R92&lt;0,MOD(R92,1)&lt;&gt;0),"Invalid redemption quantity",IF(COUNTIFS('Daily Redemptions'!$A$7:$A$735,O92,'Daily Redemptions'!$B$7:$B$735,P92)&lt;&gt;1,"Missing daily performance",IF(S92&lt;0,"Negative stock","")))))))</x:f>
      </x:c>
    </x:row>
    <x:row r="93" ht="24" customHeight="1">
      <x:c r="A93" s="10"/>
      <x:c r="B93" s="5"/>
      <x:c r="C93" s="5"/>
      <x:c r="D93" s="14"/>
      <x:c r="E93" s="5"/>
      <x:c r="F93" s="5"/>
      <x:c r="G93" s="14"/>
      <x:c r="H93" s="16" t="str">
        <x:f>IF(OR(ISBLANK(A93),B93=""),"",SUMIFS('Daily Redemptions'!$R$7:$R$2205,'Daily Redemptions'!$O$7:$O$2205,A93,'Daily Redemptions'!$P$7:$P$2205,B93))</x:f>
      </x:c>
      <x:c r="I93" s="18" t="str">
        <x:f>IF(OR(ISBLANK(A93),ISBLANK(D93),ISBLANK(C93),C93=0),"",D93/C93)</x:f>
      </x:c>
      <x:c r="J93" s="18" t="str">
        <x:f>IF(OR(ISBLANK(A93),ISBLANK(D93),ISBLANK(E93),E93=0),"",D93/E93)</x:f>
      </x:c>
      <x:c r="K93" s="18" t="str">
        <x:f>IF(OR(ISBLANK(A93),ISBLANK(G93),ISBLANK(F93)),"",G93*F93)</x:f>
      </x:c>
      <x:c r="L93" s="16" t="str">
        <x:f>IF(OR(ISBLANK(A93),ISBLANK(G93),ISBLANK(F93)),"",F93)</x:f>
      </x:c>
      <x:c r="M93" s="16" t="str">
        <x:f>IF(AND(ISBLANK(A93),B93=""),"",IF(COUNTIFS('Campaigns &amp; Budget'!$A$7:$A$8,B93)&lt;&gt;1,"Unknown campaign",IF(COUNTIFS('Daily Redemptions'!$A$7:$A$735,A93,'Daily Redemptions'!$B$7:$B$735,B93)&gt;1,"Duplicate day / campaign",IF(OR(ISBLANK(A93),ISBLANK(C93),ISBLANK(D93),ISBLANK(E93),ISBLANK(F93)),"Missing daily input",IF(OR(C93&lt;0,D93&lt;0,E93&lt;0,F93&lt;0,F93&gt;E93),"Invalid count / sales",IF(AND(F93&gt;0,ISBLANK(G93)),"Missing new-member average",IF(AND(NOT(ISBLANK(G93)),G93&lt;0),"Negative average",IF(OR(A93&lt;IFERROR(INDEX('Campaigns &amp; Budget'!$C$7:$C$8,MATCH(B93,'Campaigns &amp; Budget'!$A$7:$A$8,0)),""),A93&gt;IFERROR(INDEX('Campaigns &amp; Budget'!$D$7:$D$8,MATCH(B93,'Campaigns &amp; Budget'!$A$7:$A$8,0)),"")),"Outside campaign dates",""))))))))</x:f>
      </x:c>
      <x:c r="O93" s="10"/>
      <x:c r="P93" s="5"/>
      <x:c r="Q93" s="5"/>
      <x:c r="R93" s="5"/>
      <x:c r="S93" s="16" t="str">
        <x:f>IF(OR(ISBLANK(O93),Q93=""),"",IFERROR(INDEX('Redemption Setup'!$F$7:$F$105,MATCH(Q93,'Redemption Setup'!$A$7:$A$105,0)),"")+SUMIFS('Redemption Setup'!$Q$7:$Q$305,'Redemption Setup'!$O$7:$O$305,Q93,'Redemption Setup'!$P$7:$P$305,"&lt;="&amp;O93)-SUMIFS('Daily Redemptions'!$R$7:$R$2205,'Daily Redemptions'!$Q$7:$Q$2205,Q93,'Daily Redemptions'!$P$7:$P$2205,P93,'Daily Redemptions'!$O$7:$O$2205,"&lt;="&amp;O93))</x:f>
      </x:c>
      <x:c r="T93" s="16" t="str">
        <x:f>IF(AND(ISBLANK(O93),Q93=""),"",IF(COUNTIFS('Redemption Setup'!$A$7:$A$105,Q93,'Redemption Setup'!$B$7:$B$105,P93)&lt;&gt;1,"Tier not in campaign",IF(COUNTIFS('Daily Redemptions'!$O$7:$O$2205,O93,'Daily Redemptions'!$Q$7:$Q$2205,Q93)&gt;1,"Duplicate day / tier",IF(OR(ISBLANK(O93),ISBLANK(R93)),"Missing date / quantity",IF(OR(R93&lt;0,MOD(R93,1)&lt;&gt;0),"Invalid redemption quantity",IF(COUNTIFS('Daily Redemptions'!$A$7:$A$735,O93,'Daily Redemptions'!$B$7:$B$735,P93)&lt;&gt;1,"Missing daily performance",IF(S93&lt;0,"Negative stock","")))))))</x:f>
      </x:c>
    </x:row>
    <x:row r="94" ht="24" customHeight="1">
      <x:c r="A94" s="10"/>
      <x:c r="B94" s="5"/>
      <x:c r="C94" s="5"/>
      <x:c r="D94" s="14"/>
      <x:c r="E94" s="5"/>
      <x:c r="F94" s="5"/>
      <x:c r="G94" s="14"/>
      <x:c r="H94" s="16" t="str">
        <x:f>IF(OR(ISBLANK(A94),B94=""),"",SUMIFS('Daily Redemptions'!$R$7:$R$2205,'Daily Redemptions'!$O$7:$O$2205,A94,'Daily Redemptions'!$P$7:$P$2205,B94))</x:f>
      </x:c>
      <x:c r="I94" s="18" t="str">
        <x:f>IF(OR(ISBLANK(A94),ISBLANK(D94),ISBLANK(C94),C94=0),"",D94/C94)</x:f>
      </x:c>
      <x:c r="J94" s="18" t="str">
        <x:f>IF(OR(ISBLANK(A94),ISBLANK(D94),ISBLANK(E94),E94=0),"",D94/E94)</x:f>
      </x:c>
      <x:c r="K94" s="18" t="str">
        <x:f>IF(OR(ISBLANK(A94),ISBLANK(G94),ISBLANK(F94)),"",G94*F94)</x:f>
      </x:c>
      <x:c r="L94" s="16" t="str">
        <x:f>IF(OR(ISBLANK(A94),ISBLANK(G94),ISBLANK(F94)),"",F94)</x:f>
      </x:c>
      <x:c r="M94" s="16" t="str">
        <x:f>IF(AND(ISBLANK(A94),B94=""),"",IF(COUNTIFS('Campaigns &amp; Budget'!$A$7:$A$8,B94)&lt;&gt;1,"Unknown campaign",IF(COUNTIFS('Daily Redemptions'!$A$7:$A$735,A94,'Daily Redemptions'!$B$7:$B$735,B94)&gt;1,"Duplicate day / campaign",IF(OR(ISBLANK(A94),ISBLANK(C94),ISBLANK(D94),ISBLANK(E94),ISBLANK(F94)),"Missing daily input",IF(OR(C94&lt;0,D94&lt;0,E94&lt;0,F94&lt;0,F94&gt;E94),"Invalid count / sales",IF(AND(F94&gt;0,ISBLANK(G94)),"Missing new-member average",IF(AND(NOT(ISBLANK(G94)),G94&lt;0),"Negative average",IF(OR(A94&lt;IFERROR(INDEX('Campaigns &amp; Budget'!$C$7:$C$8,MATCH(B94,'Campaigns &amp; Budget'!$A$7:$A$8,0)),""),A94&gt;IFERROR(INDEX('Campaigns &amp; Budget'!$D$7:$D$8,MATCH(B94,'Campaigns &amp; Budget'!$A$7:$A$8,0)),"")),"Outside campaign dates",""))))))))</x:f>
      </x:c>
      <x:c r="O94" s="10"/>
      <x:c r="P94" s="5"/>
      <x:c r="Q94" s="5"/>
      <x:c r="R94" s="5"/>
      <x:c r="S94" s="16" t="str">
        <x:f>IF(OR(ISBLANK(O94),Q94=""),"",IFERROR(INDEX('Redemption Setup'!$F$7:$F$105,MATCH(Q94,'Redemption Setup'!$A$7:$A$105,0)),"")+SUMIFS('Redemption Setup'!$Q$7:$Q$305,'Redemption Setup'!$O$7:$O$305,Q94,'Redemption Setup'!$P$7:$P$305,"&lt;="&amp;O94)-SUMIFS('Daily Redemptions'!$R$7:$R$2205,'Daily Redemptions'!$Q$7:$Q$2205,Q94,'Daily Redemptions'!$P$7:$P$2205,P94,'Daily Redemptions'!$O$7:$O$2205,"&lt;="&amp;O94))</x:f>
      </x:c>
      <x:c r="T94" s="16" t="str">
        <x:f>IF(AND(ISBLANK(O94),Q94=""),"",IF(COUNTIFS('Redemption Setup'!$A$7:$A$105,Q94,'Redemption Setup'!$B$7:$B$105,P94)&lt;&gt;1,"Tier not in campaign",IF(COUNTIFS('Daily Redemptions'!$O$7:$O$2205,O94,'Daily Redemptions'!$Q$7:$Q$2205,Q94)&gt;1,"Duplicate day / tier",IF(OR(ISBLANK(O94),ISBLANK(R94)),"Missing date / quantity",IF(OR(R94&lt;0,MOD(R94,1)&lt;&gt;0),"Invalid redemption quantity",IF(COUNTIFS('Daily Redemptions'!$A$7:$A$735,O94,'Daily Redemptions'!$B$7:$B$735,P94)&lt;&gt;1,"Missing daily performance",IF(S94&lt;0,"Negative stock","")))))))</x:f>
      </x:c>
    </x:row>
    <x:row r="95" ht="24" customHeight="1">
      <x:c r="A95" s="10"/>
      <x:c r="B95" s="5"/>
      <x:c r="C95" s="5"/>
      <x:c r="D95" s="14"/>
      <x:c r="E95" s="5"/>
      <x:c r="F95" s="5"/>
      <x:c r="G95" s="14"/>
      <x:c r="H95" s="16" t="str">
        <x:f>IF(OR(ISBLANK(A95),B95=""),"",SUMIFS('Daily Redemptions'!$R$7:$R$2205,'Daily Redemptions'!$O$7:$O$2205,A95,'Daily Redemptions'!$P$7:$P$2205,B95))</x:f>
      </x:c>
      <x:c r="I95" s="18" t="str">
        <x:f>IF(OR(ISBLANK(A95),ISBLANK(D95),ISBLANK(C95),C95=0),"",D95/C95)</x:f>
      </x:c>
      <x:c r="J95" s="18" t="str">
        <x:f>IF(OR(ISBLANK(A95),ISBLANK(D95),ISBLANK(E95),E95=0),"",D95/E95)</x:f>
      </x:c>
      <x:c r="K95" s="18" t="str">
        <x:f>IF(OR(ISBLANK(A95),ISBLANK(G95),ISBLANK(F95)),"",G95*F95)</x:f>
      </x:c>
      <x:c r="L95" s="16" t="str">
        <x:f>IF(OR(ISBLANK(A95),ISBLANK(G95),ISBLANK(F95)),"",F95)</x:f>
      </x:c>
      <x:c r="M95" s="16" t="str">
        <x:f>IF(AND(ISBLANK(A95),B95=""),"",IF(COUNTIFS('Campaigns &amp; Budget'!$A$7:$A$8,B95)&lt;&gt;1,"Unknown campaign",IF(COUNTIFS('Daily Redemptions'!$A$7:$A$735,A95,'Daily Redemptions'!$B$7:$B$735,B95)&gt;1,"Duplicate day / campaign",IF(OR(ISBLANK(A95),ISBLANK(C95),ISBLANK(D95),ISBLANK(E95),ISBLANK(F95)),"Missing daily input",IF(OR(C95&lt;0,D95&lt;0,E95&lt;0,F95&lt;0,F95&gt;E95),"Invalid count / sales",IF(AND(F95&gt;0,ISBLANK(G95)),"Missing new-member average",IF(AND(NOT(ISBLANK(G95)),G95&lt;0),"Negative average",IF(OR(A95&lt;IFERROR(INDEX('Campaigns &amp; Budget'!$C$7:$C$8,MATCH(B95,'Campaigns &amp; Budget'!$A$7:$A$8,0)),""),A95&gt;IFERROR(INDEX('Campaigns &amp; Budget'!$D$7:$D$8,MATCH(B95,'Campaigns &amp; Budget'!$A$7:$A$8,0)),"")),"Outside campaign dates",""))))))))</x:f>
      </x:c>
      <x:c r="O95" s="10"/>
      <x:c r="P95" s="5"/>
      <x:c r="Q95" s="5"/>
      <x:c r="R95" s="5"/>
      <x:c r="S95" s="16" t="str">
        <x:f>IF(OR(ISBLANK(O95),Q95=""),"",IFERROR(INDEX('Redemption Setup'!$F$7:$F$105,MATCH(Q95,'Redemption Setup'!$A$7:$A$105,0)),"")+SUMIFS('Redemption Setup'!$Q$7:$Q$305,'Redemption Setup'!$O$7:$O$305,Q95,'Redemption Setup'!$P$7:$P$305,"&lt;="&amp;O95)-SUMIFS('Daily Redemptions'!$R$7:$R$2205,'Daily Redemptions'!$Q$7:$Q$2205,Q95,'Daily Redemptions'!$P$7:$P$2205,P95,'Daily Redemptions'!$O$7:$O$2205,"&lt;="&amp;O95))</x:f>
      </x:c>
      <x:c r="T95" s="16" t="str">
        <x:f>IF(AND(ISBLANK(O95),Q95=""),"",IF(COUNTIFS('Redemption Setup'!$A$7:$A$105,Q95,'Redemption Setup'!$B$7:$B$105,P95)&lt;&gt;1,"Tier not in campaign",IF(COUNTIFS('Daily Redemptions'!$O$7:$O$2205,O95,'Daily Redemptions'!$Q$7:$Q$2205,Q95)&gt;1,"Duplicate day / tier",IF(OR(ISBLANK(O95),ISBLANK(R95)),"Missing date / quantity",IF(OR(R95&lt;0,MOD(R95,1)&lt;&gt;0),"Invalid redemption quantity",IF(COUNTIFS('Daily Redemptions'!$A$7:$A$735,O95,'Daily Redemptions'!$B$7:$B$735,P95)&lt;&gt;1,"Missing daily performance",IF(S95&lt;0,"Negative stock","")))))))</x:f>
      </x:c>
    </x:row>
    <x:row r="96" ht="24" customHeight="1">
      <x:c r="A96" s="10"/>
      <x:c r="B96" s="5"/>
      <x:c r="C96" s="5"/>
      <x:c r="D96" s="14"/>
      <x:c r="E96" s="5"/>
      <x:c r="F96" s="5"/>
      <x:c r="G96" s="14"/>
      <x:c r="H96" s="16" t="str">
        <x:f>IF(OR(ISBLANK(A96),B96=""),"",SUMIFS('Daily Redemptions'!$R$7:$R$2205,'Daily Redemptions'!$O$7:$O$2205,A96,'Daily Redemptions'!$P$7:$P$2205,B96))</x:f>
      </x:c>
      <x:c r="I96" s="18" t="str">
        <x:f>IF(OR(ISBLANK(A96),ISBLANK(D96),ISBLANK(C96),C96=0),"",D96/C96)</x:f>
      </x:c>
      <x:c r="J96" s="18" t="str">
        <x:f>IF(OR(ISBLANK(A96),ISBLANK(D96),ISBLANK(E96),E96=0),"",D96/E96)</x:f>
      </x:c>
      <x:c r="K96" s="18" t="str">
        <x:f>IF(OR(ISBLANK(A96),ISBLANK(G96),ISBLANK(F96)),"",G96*F96)</x:f>
      </x:c>
      <x:c r="L96" s="16" t="str">
        <x:f>IF(OR(ISBLANK(A96),ISBLANK(G96),ISBLANK(F96)),"",F96)</x:f>
      </x:c>
      <x:c r="M96" s="16" t="str">
        <x:f>IF(AND(ISBLANK(A96),B96=""),"",IF(COUNTIFS('Campaigns &amp; Budget'!$A$7:$A$8,B96)&lt;&gt;1,"Unknown campaign",IF(COUNTIFS('Daily Redemptions'!$A$7:$A$735,A96,'Daily Redemptions'!$B$7:$B$735,B96)&gt;1,"Duplicate day / campaign",IF(OR(ISBLANK(A96),ISBLANK(C96),ISBLANK(D96),ISBLANK(E96),ISBLANK(F96)),"Missing daily input",IF(OR(C96&lt;0,D96&lt;0,E96&lt;0,F96&lt;0,F96&gt;E96),"Invalid count / sales",IF(AND(F96&gt;0,ISBLANK(G96)),"Missing new-member average",IF(AND(NOT(ISBLANK(G96)),G96&lt;0),"Negative average",IF(OR(A96&lt;IFERROR(INDEX('Campaigns &amp; Budget'!$C$7:$C$8,MATCH(B96,'Campaigns &amp; Budget'!$A$7:$A$8,0)),""),A96&gt;IFERROR(INDEX('Campaigns &amp; Budget'!$D$7:$D$8,MATCH(B96,'Campaigns &amp; Budget'!$A$7:$A$8,0)),"")),"Outside campaign dates",""))))))))</x:f>
      </x:c>
      <x:c r="O96" s="10"/>
      <x:c r="P96" s="5"/>
      <x:c r="Q96" s="5"/>
      <x:c r="R96" s="5"/>
      <x:c r="S96" s="16" t="str">
        <x:f>IF(OR(ISBLANK(O96),Q96=""),"",IFERROR(INDEX('Redemption Setup'!$F$7:$F$105,MATCH(Q96,'Redemption Setup'!$A$7:$A$105,0)),"")+SUMIFS('Redemption Setup'!$Q$7:$Q$305,'Redemption Setup'!$O$7:$O$305,Q96,'Redemption Setup'!$P$7:$P$305,"&lt;="&amp;O96)-SUMIFS('Daily Redemptions'!$R$7:$R$2205,'Daily Redemptions'!$Q$7:$Q$2205,Q96,'Daily Redemptions'!$P$7:$P$2205,P96,'Daily Redemptions'!$O$7:$O$2205,"&lt;="&amp;O96))</x:f>
      </x:c>
      <x:c r="T96" s="16" t="str">
        <x:f>IF(AND(ISBLANK(O96),Q96=""),"",IF(COUNTIFS('Redemption Setup'!$A$7:$A$105,Q96,'Redemption Setup'!$B$7:$B$105,P96)&lt;&gt;1,"Tier not in campaign",IF(COUNTIFS('Daily Redemptions'!$O$7:$O$2205,O96,'Daily Redemptions'!$Q$7:$Q$2205,Q96)&gt;1,"Duplicate day / tier",IF(OR(ISBLANK(O96),ISBLANK(R96)),"Missing date / quantity",IF(OR(R96&lt;0,MOD(R96,1)&lt;&gt;0),"Invalid redemption quantity",IF(COUNTIFS('Daily Redemptions'!$A$7:$A$735,O96,'Daily Redemptions'!$B$7:$B$735,P96)&lt;&gt;1,"Missing daily performance",IF(S96&lt;0,"Negative stock","")))))))</x:f>
      </x:c>
    </x:row>
    <x:row r="97" ht="24" customHeight="1">
      <x:c r="A97" s="10"/>
      <x:c r="B97" s="5"/>
      <x:c r="C97" s="5"/>
      <x:c r="D97" s="14"/>
      <x:c r="E97" s="5"/>
      <x:c r="F97" s="5"/>
      <x:c r="G97" s="14"/>
      <x:c r="H97" s="16" t="str">
        <x:f>IF(OR(ISBLANK(A97),B97=""),"",SUMIFS('Daily Redemptions'!$R$7:$R$2205,'Daily Redemptions'!$O$7:$O$2205,A97,'Daily Redemptions'!$P$7:$P$2205,B97))</x:f>
      </x:c>
      <x:c r="I97" s="18" t="str">
        <x:f>IF(OR(ISBLANK(A97),ISBLANK(D97),ISBLANK(C97),C97=0),"",D97/C97)</x:f>
      </x:c>
      <x:c r="J97" s="18" t="str">
        <x:f>IF(OR(ISBLANK(A97),ISBLANK(D97),ISBLANK(E97),E97=0),"",D97/E97)</x:f>
      </x:c>
      <x:c r="K97" s="18" t="str">
        <x:f>IF(OR(ISBLANK(A97),ISBLANK(G97),ISBLANK(F97)),"",G97*F97)</x:f>
      </x:c>
      <x:c r="L97" s="16" t="str">
        <x:f>IF(OR(ISBLANK(A97),ISBLANK(G97),ISBLANK(F97)),"",F97)</x:f>
      </x:c>
      <x:c r="M97" s="16" t="str">
        <x:f>IF(AND(ISBLANK(A97),B97=""),"",IF(COUNTIFS('Campaigns &amp; Budget'!$A$7:$A$8,B97)&lt;&gt;1,"Unknown campaign",IF(COUNTIFS('Daily Redemptions'!$A$7:$A$735,A97,'Daily Redemptions'!$B$7:$B$735,B97)&gt;1,"Duplicate day / campaign",IF(OR(ISBLANK(A97),ISBLANK(C97),ISBLANK(D97),ISBLANK(E97),ISBLANK(F97)),"Missing daily input",IF(OR(C97&lt;0,D97&lt;0,E97&lt;0,F97&lt;0,F97&gt;E97),"Invalid count / sales",IF(AND(F97&gt;0,ISBLANK(G97)),"Missing new-member average",IF(AND(NOT(ISBLANK(G97)),G97&lt;0),"Negative average",IF(OR(A97&lt;IFERROR(INDEX('Campaigns &amp; Budget'!$C$7:$C$8,MATCH(B97,'Campaigns &amp; Budget'!$A$7:$A$8,0)),""),A97&gt;IFERROR(INDEX('Campaigns &amp; Budget'!$D$7:$D$8,MATCH(B97,'Campaigns &amp; Budget'!$A$7:$A$8,0)),"")),"Outside campaign dates",""))))))))</x:f>
      </x:c>
      <x:c r="O97" s="10"/>
      <x:c r="P97" s="5"/>
      <x:c r="Q97" s="5"/>
      <x:c r="R97" s="5"/>
      <x:c r="S97" s="16" t="str">
        <x:f>IF(OR(ISBLANK(O97),Q97=""),"",IFERROR(INDEX('Redemption Setup'!$F$7:$F$105,MATCH(Q97,'Redemption Setup'!$A$7:$A$105,0)),"")+SUMIFS('Redemption Setup'!$Q$7:$Q$305,'Redemption Setup'!$O$7:$O$305,Q97,'Redemption Setup'!$P$7:$P$305,"&lt;="&amp;O97)-SUMIFS('Daily Redemptions'!$R$7:$R$2205,'Daily Redemptions'!$Q$7:$Q$2205,Q97,'Daily Redemptions'!$P$7:$P$2205,P97,'Daily Redemptions'!$O$7:$O$2205,"&lt;="&amp;O97))</x:f>
      </x:c>
      <x:c r="T97" s="16" t="str">
        <x:f>IF(AND(ISBLANK(O97),Q97=""),"",IF(COUNTIFS('Redemption Setup'!$A$7:$A$105,Q97,'Redemption Setup'!$B$7:$B$105,P97)&lt;&gt;1,"Tier not in campaign",IF(COUNTIFS('Daily Redemptions'!$O$7:$O$2205,O97,'Daily Redemptions'!$Q$7:$Q$2205,Q97)&gt;1,"Duplicate day / tier",IF(OR(ISBLANK(O97),ISBLANK(R97)),"Missing date / quantity",IF(OR(R97&lt;0,MOD(R97,1)&lt;&gt;0),"Invalid redemption quantity",IF(COUNTIFS('Daily Redemptions'!$A$7:$A$735,O97,'Daily Redemptions'!$B$7:$B$735,P97)&lt;&gt;1,"Missing daily performance",IF(S97&lt;0,"Negative stock","")))))))</x:f>
      </x:c>
    </x:row>
    <x:row r="98" ht="24" customHeight="1">
      <x:c r="A98" s="10"/>
      <x:c r="B98" s="5"/>
      <x:c r="C98" s="5"/>
      <x:c r="D98" s="14"/>
      <x:c r="E98" s="5"/>
      <x:c r="F98" s="5"/>
      <x:c r="G98" s="14"/>
      <x:c r="H98" s="16" t="str">
        <x:f>IF(OR(ISBLANK(A98),B98=""),"",SUMIFS('Daily Redemptions'!$R$7:$R$2205,'Daily Redemptions'!$O$7:$O$2205,A98,'Daily Redemptions'!$P$7:$P$2205,B98))</x:f>
      </x:c>
      <x:c r="I98" s="18" t="str">
        <x:f>IF(OR(ISBLANK(A98),ISBLANK(D98),ISBLANK(C98),C98=0),"",D98/C98)</x:f>
      </x:c>
      <x:c r="J98" s="18" t="str">
        <x:f>IF(OR(ISBLANK(A98),ISBLANK(D98),ISBLANK(E98),E98=0),"",D98/E98)</x:f>
      </x:c>
      <x:c r="K98" s="18" t="str">
        <x:f>IF(OR(ISBLANK(A98),ISBLANK(G98),ISBLANK(F98)),"",G98*F98)</x:f>
      </x:c>
      <x:c r="L98" s="16" t="str">
        <x:f>IF(OR(ISBLANK(A98),ISBLANK(G98),ISBLANK(F98)),"",F98)</x:f>
      </x:c>
      <x:c r="M98" s="16" t="str">
        <x:f>IF(AND(ISBLANK(A98),B98=""),"",IF(COUNTIFS('Campaigns &amp; Budget'!$A$7:$A$8,B98)&lt;&gt;1,"Unknown campaign",IF(COUNTIFS('Daily Redemptions'!$A$7:$A$735,A98,'Daily Redemptions'!$B$7:$B$735,B98)&gt;1,"Duplicate day / campaign",IF(OR(ISBLANK(A98),ISBLANK(C98),ISBLANK(D98),ISBLANK(E98),ISBLANK(F98)),"Missing daily input",IF(OR(C98&lt;0,D98&lt;0,E98&lt;0,F98&lt;0,F98&gt;E98),"Invalid count / sales",IF(AND(F98&gt;0,ISBLANK(G98)),"Missing new-member average",IF(AND(NOT(ISBLANK(G98)),G98&lt;0),"Negative average",IF(OR(A98&lt;IFERROR(INDEX('Campaigns &amp; Budget'!$C$7:$C$8,MATCH(B98,'Campaigns &amp; Budget'!$A$7:$A$8,0)),""),A98&gt;IFERROR(INDEX('Campaigns &amp; Budget'!$D$7:$D$8,MATCH(B98,'Campaigns &amp; Budget'!$A$7:$A$8,0)),"")),"Outside campaign dates",""))))))))</x:f>
      </x:c>
      <x:c r="O98" s="10"/>
      <x:c r="P98" s="5"/>
      <x:c r="Q98" s="5"/>
      <x:c r="R98" s="5"/>
      <x:c r="S98" s="16" t="str">
        <x:f>IF(OR(ISBLANK(O98),Q98=""),"",IFERROR(INDEX('Redemption Setup'!$F$7:$F$105,MATCH(Q98,'Redemption Setup'!$A$7:$A$105,0)),"")+SUMIFS('Redemption Setup'!$Q$7:$Q$305,'Redemption Setup'!$O$7:$O$305,Q98,'Redemption Setup'!$P$7:$P$305,"&lt;="&amp;O98)-SUMIFS('Daily Redemptions'!$R$7:$R$2205,'Daily Redemptions'!$Q$7:$Q$2205,Q98,'Daily Redemptions'!$P$7:$P$2205,P98,'Daily Redemptions'!$O$7:$O$2205,"&lt;="&amp;O98))</x:f>
      </x:c>
      <x:c r="T98" s="16" t="str">
        <x:f>IF(AND(ISBLANK(O98),Q98=""),"",IF(COUNTIFS('Redemption Setup'!$A$7:$A$105,Q98,'Redemption Setup'!$B$7:$B$105,P98)&lt;&gt;1,"Tier not in campaign",IF(COUNTIFS('Daily Redemptions'!$O$7:$O$2205,O98,'Daily Redemptions'!$Q$7:$Q$2205,Q98)&gt;1,"Duplicate day / tier",IF(OR(ISBLANK(O98),ISBLANK(R98)),"Missing date / quantity",IF(OR(R98&lt;0,MOD(R98,1)&lt;&gt;0),"Invalid redemption quantity",IF(COUNTIFS('Daily Redemptions'!$A$7:$A$735,O98,'Daily Redemptions'!$B$7:$B$735,P98)&lt;&gt;1,"Missing daily performance",IF(S98&lt;0,"Negative stock","")))))))</x:f>
      </x:c>
    </x:row>
    <x:row r="99" ht="24" customHeight="1">
      <x:c r="A99" s="10"/>
      <x:c r="B99" s="5"/>
      <x:c r="C99" s="5"/>
      <x:c r="D99" s="14"/>
      <x:c r="E99" s="5"/>
      <x:c r="F99" s="5"/>
      <x:c r="G99" s="14"/>
      <x:c r="H99" s="16" t="str">
        <x:f>IF(OR(ISBLANK(A99),B99=""),"",SUMIFS('Daily Redemptions'!$R$7:$R$2205,'Daily Redemptions'!$O$7:$O$2205,A99,'Daily Redemptions'!$P$7:$P$2205,B99))</x:f>
      </x:c>
      <x:c r="I99" s="18" t="str">
        <x:f>IF(OR(ISBLANK(A99),ISBLANK(D99),ISBLANK(C99),C99=0),"",D99/C99)</x:f>
      </x:c>
      <x:c r="J99" s="18" t="str">
        <x:f>IF(OR(ISBLANK(A99),ISBLANK(D99),ISBLANK(E99),E99=0),"",D99/E99)</x:f>
      </x:c>
      <x:c r="K99" s="18" t="str">
        <x:f>IF(OR(ISBLANK(A99),ISBLANK(G99),ISBLANK(F99)),"",G99*F99)</x:f>
      </x:c>
      <x:c r="L99" s="16" t="str">
        <x:f>IF(OR(ISBLANK(A99),ISBLANK(G99),ISBLANK(F99)),"",F99)</x:f>
      </x:c>
      <x:c r="M99" s="16" t="str">
        <x:f>IF(AND(ISBLANK(A99),B99=""),"",IF(COUNTIFS('Campaigns &amp; Budget'!$A$7:$A$8,B99)&lt;&gt;1,"Unknown campaign",IF(COUNTIFS('Daily Redemptions'!$A$7:$A$735,A99,'Daily Redemptions'!$B$7:$B$735,B99)&gt;1,"Duplicate day / campaign",IF(OR(ISBLANK(A99),ISBLANK(C99),ISBLANK(D99),ISBLANK(E99),ISBLANK(F99)),"Missing daily input",IF(OR(C99&lt;0,D99&lt;0,E99&lt;0,F99&lt;0,F99&gt;E99),"Invalid count / sales",IF(AND(F99&gt;0,ISBLANK(G99)),"Missing new-member average",IF(AND(NOT(ISBLANK(G99)),G99&lt;0),"Negative average",IF(OR(A99&lt;IFERROR(INDEX('Campaigns &amp; Budget'!$C$7:$C$8,MATCH(B99,'Campaigns &amp; Budget'!$A$7:$A$8,0)),""),A99&gt;IFERROR(INDEX('Campaigns &amp; Budget'!$D$7:$D$8,MATCH(B99,'Campaigns &amp; Budget'!$A$7:$A$8,0)),"")),"Outside campaign dates",""))))))))</x:f>
      </x:c>
      <x:c r="O99" s="10"/>
      <x:c r="P99" s="5"/>
      <x:c r="Q99" s="5"/>
      <x:c r="R99" s="5"/>
      <x:c r="S99" s="16" t="str">
        <x:f>IF(OR(ISBLANK(O99),Q99=""),"",IFERROR(INDEX('Redemption Setup'!$F$7:$F$105,MATCH(Q99,'Redemption Setup'!$A$7:$A$105,0)),"")+SUMIFS('Redemption Setup'!$Q$7:$Q$305,'Redemption Setup'!$O$7:$O$305,Q99,'Redemption Setup'!$P$7:$P$305,"&lt;="&amp;O99)-SUMIFS('Daily Redemptions'!$R$7:$R$2205,'Daily Redemptions'!$Q$7:$Q$2205,Q99,'Daily Redemptions'!$P$7:$P$2205,P99,'Daily Redemptions'!$O$7:$O$2205,"&lt;="&amp;O99))</x:f>
      </x:c>
      <x:c r="T99" s="16" t="str">
        <x:f>IF(AND(ISBLANK(O99),Q99=""),"",IF(COUNTIFS('Redemption Setup'!$A$7:$A$105,Q99,'Redemption Setup'!$B$7:$B$105,P99)&lt;&gt;1,"Tier not in campaign",IF(COUNTIFS('Daily Redemptions'!$O$7:$O$2205,O99,'Daily Redemptions'!$Q$7:$Q$2205,Q99)&gt;1,"Duplicate day / tier",IF(OR(ISBLANK(O99),ISBLANK(R99)),"Missing date / quantity",IF(OR(R99&lt;0,MOD(R99,1)&lt;&gt;0),"Invalid redemption quantity",IF(COUNTIFS('Daily Redemptions'!$A$7:$A$735,O99,'Daily Redemptions'!$B$7:$B$735,P99)&lt;&gt;1,"Missing daily performance",IF(S99&lt;0,"Negative stock","")))))))</x:f>
      </x:c>
    </x:row>
    <x:row r="100" ht="24" customHeight="1">
      <x:c r="A100" s="10"/>
      <x:c r="B100" s="5"/>
      <x:c r="C100" s="5"/>
      <x:c r="D100" s="14"/>
      <x:c r="E100" s="5"/>
      <x:c r="F100" s="5"/>
      <x:c r="G100" s="14"/>
      <x:c r="H100" s="16" t="str">
        <x:f>IF(OR(ISBLANK(A100),B100=""),"",SUMIFS('Daily Redemptions'!$R$7:$R$2205,'Daily Redemptions'!$O$7:$O$2205,A100,'Daily Redemptions'!$P$7:$P$2205,B100))</x:f>
      </x:c>
      <x:c r="I100" s="18" t="str">
        <x:f>IF(OR(ISBLANK(A100),ISBLANK(D100),ISBLANK(C100),C100=0),"",D100/C100)</x:f>
      </x:c>
      <x:c r="J100" s="18" t="str">
        <x:f>IF(OR(ISBLANK(A100),ISBLANK(D100),ISBLANK(E100),E100=0),"",D100/E100)</x:f>
      </x:c>
      <x:c r="K100" s="18" t="str">
        <x:f>IF(OR(ISBLANK(A100),ISBLANK(G100),ISBLANK(F100)),"",G100*F100)</x:f>
      </x:c>
      <x:c r="L100" s="16" t="str">
        <x:f>IF(OR(ISBLANK(A100),ISBLANK(G100),ISBLANK(F100)),"",F100)</x:f>
      </x:c>
      <x:c r="M100" s="16" t="str">
        <x:f>IF(AND(ISBLANK(A100),B100=""),"",IF(COUNTIFS('Campaigns &amp; Budget'!$A$7:$A$8,B100)&lt;&gt;1,"Unknown campaign",IF(COUNTIFS('Daily Redemptions'!$A$7:$A$735,A100,'Daily Redemptions'!$B$7:$B$735,B100)&gt;1,"Duplicate day / campaign",IF(OR(ISBLANK(A100),ISBLANK(C100),ISBLANK(D100),ISBLANK(E100),ISBLANK(F100)),"Missing daily input",IF(OR(C100&lt;0,D100&lt;0,E100&lt;0,F100&lt;0,F100&gt;E100),"Invalid count / sales",IF(AND(F100&gt;0,ISBLANK(G100)),"Missing new-member average",IF(AND(NOT(ISBLANK(G100)),G100&lt;0),"Negative average",IF(OR(A100&lt;IFERROR(INDEX('Campaigns &amp; Budget'!$C$7:$C$8,MATCH(B100,'Campaigns &amp; Budget'!$A$7:$A$8,0)),""),A100&gt;IFERROR(INDEX('Campaigns &amp; Budget'!$D$7:$D$8,MATCH(B100,'Campaigns &amp; Budget'!$A$7:$A$8,0)),"")),"Outside campaign dates",""))))))))</x:f>
      </x:c>
      <x:c r="O100" s="10"/>
      <x:c r="P100" s="5"/>
      <x:c r="Q100" s="5"/>
      <x:c r="R100" s="5"/>
      <x:c r="S100" s="16" t="str">
        <x:f>IF(OR(ISBLANK(O100),Q100=""),"",IFERROR(INDEX('Redemption Setup'!$F$7:$F$105,MATCH(Q100,'Redemption Setup'!$A$7:$A$105,0)),"")+SUMIFS('Redemption Setup'!$Q$7:$Q$305,'Redemption Setup'!$O$7:$O$305,Q100,'Redemption Setup'!$P$7:$P$305,"&lt;="&amp;O100)-SUMIFS('Daily Redemptions'!$R$7:$R$2205,'Daily Redemptions'!$Q$7:$Q$2205,Q100,'Daily Redemptions'!$P$7:$P$2205,P100,'Daily Redemptions'!$O$7:$O$2205,"&lt;="&amp;O100))</x:f>
      </x:c>
      <x:c r="T100" s="16" t="str">
        <x:f>IF(AND(ISBLANK(O100),Q100=""),"",IF(COUNTIFS('Redemption Setup'!$A$7:$A$105,Q100,'Redemption Setup'!$B$7:$B$105,P100)&lt;&gt;1,"Tier not in campaign",IF(COUNTIFS('Daily Redemptions'!$O$7:$O$2205,O100,'Daily Redemptions'!$Q$7:$Q$2205,Q100)&gt;1,"Duplicate day / tier",IF(OR(ISBLANK(O100),ISBLANK(R100)),"Missing date / quantity",IF(OR(R100&lt;0,MOD(R100,1)&lt;&gt;0),"Invalid redemption quantity",IF(COUNTIFS('Daily Redemptions'!$A$7:$A$735,O100,'Daily Redemptions'!$B$7:$B$735,P100)&lt;&gt;1,"Missing daily performance",IF(S100&lt;0,"Negative stock","")))))))</x:f>
      </x:c>
    </x:row>
    <x:row r="101" ht="24" customHeight="1">
      <x:c r="A101" s="10"/>
      <x:c r="B101" s="5"/>
      <x:c r="C101" s="5"/>
      <x:c r="D101" s="14"/>
      <x:c r="E101" s="5"/>
      <x:c r="F101" s="5"/>
      <x:c r="G101" s="14"/>
      <x:c r="H101" s="16" t="str">
        <x:f>IF(OR(ISBLANK(A101),B101=""),"",SUMIFS('Daily Redemptions'!$R$7:$R$2205,'Daily Redemptions'!$O$7:$O$2205,A101,'Daily Redemptions'!$P$7:$P$2205,B101))</x:f>
      </x:c>
      <x:c r="I101" s="18" t="str">
        <x:f>IF(OR(ISBLANK(A101),ISBLANK(D101),ISBLANK(C101),C101=0),"",D101/C101)</x:f>
      </x:c>
      <x:c r="J101" s="18" t="str">
        <x:f>IF(OR(ISBLANK(A101),ISBLANK(D101),ISBLANK(E101),E101=0),"",D101/E101)</x:f>
      </x:c>
      <x:c r="K101" s="18" t="str">
        <x:f>IF(OR(ISBLANK(A101),ISBLANK(G101),ISBLANK(F101)),"",G101*F101)</x:f>
      </x:c>
      <x:c r="L101" s="16" t="str">
        <x:f>IF(OR(ISBLANK(A101),ISBLANK(G101),ISBLANK(F101)),"",F101)</x:f>
      </x:c>
      <x:c r="M101" s="16" t="str">
        <x:f>IF(AND(ISBLANK(A101),B101=""),"",IF(COUNTIFS('Campaigns &amp; Budget'!$A$7:$A$8,B101)&lt;&gt;1,"Unknown campaign",IF(COUNTIFS('Daily Redemptions'!$A$7:$A$735,A101,'Daily Redemptions'!$B$7:$B$735,B101)&gt;1,"Duplicate day / campaign",IF(OR(ISBLANK(A101),ISBLANK(C101),ISBLANK(D101),ISBLANK(E101),ISBLANK(F101)),"Missing daily input",IF(OR(C101&lt;0,D101&lt;0,E101&lt;0,F101&lt;0,F101&gt;E101),"Invalid count / sales",IF(AND(F101&gt;0,ISBLANK(G101)),"Missing new-member average",IF(AND(NOT(ISBLANK(G101)),G101&lt;0),"Negative average",IF(OR(A101&lt;IFERROR(INDEX('Campaigns &amp; Budget'!$C$7:$C$8,MATCH(B101,'Campaigns &amp; Budget'!$A$7:$A$8,0)),""),A101&gt;IFERROR(INDEX('Campaigns &amp; Budget'!$D$7:$D$8,MATCH(B101,'Campaigns &amp; Budget'!$A$7:$A$8,0)),"")),"Outside campaign dates",""))))))))</x:f>
      </x:c>
      <x:c r="O101" s="10"/>
      <x:c r="P101" s="5"/>
      <x:c r="Q101" s="5"/>
      <x:c r="R101" s="5"/>
      <x:c r="S101" s="16" t="str">
        <x:f>IF(OR(ISBLANK(O101),Q101=""),"",IFERROR(INDEX('Redemption Setup'!$F$7:$F$105,MATCH(Q101,'Redemption Setup'!$A$7:$A$105,0)),"")+SUMIFS('Redemption Setup'!$Q$7:$Q$305,'Redemption Setup'!$O$7:$O$305,Q101,'Redemption Setup'!$P$7:$P$305,"&lt;="&amp;O101)-SUMIFS('Daily Redemptions'!$R$7:$R$2205,'Daily Redemptions'!$Q$7:$Q$2205,Q101,'Daily Redemptions'!$P$7:$P$2205,P101,'Daily Redemptions'!$O$7:$O$2205,"&lt;="&amp;O101))</x:f>
      </x:c>
      <x:c r="T101" s="16" t="str">
        <x:f>IF(AND(ISBLANK(O101),Q101=""),"",IF(COUNTIFS('Redemption Setup'!$A$7:$A$105,Q101,'Redemption Setup'!$B$7:$B$105,P101)&lt;&gt;1,"Tier not in campaign",IF(COUNTIFS('Daily Redemptions'!$O$7:$O$2205,O101,'Daily Redemptions'!$Q$7:$Q$2205,Q101)&gt;1,"Duplicate day / tier",IF(OR(ISBLANK(O101),ISBLANK(R101)),"Missing date / quantity",IF(OR(R101&lt;0,MOD(R101,1)&lt;&gt;0),"Invalid redemption quantity",IF(COUNTIFS('Daily Redemptions'!$A$7:$A$735,O101,'Daily Redemptions'!$B$7:$B$735,P101)&lt;&gt;1,"Missing daily performance",IF(S101&lt;0,"Negative stock","")))))))</x:f>
      </x:c>
    </x:row>
    <x:row r="102" ht="24" customHeight="1">
      <x:c r="A102" s="10"/>
      <x:c r="B102" s="5"/>
      <x:c r="C102" s="5"/>
      <x:c r="D102" s="14"/>
      <x:c r="E102" s="5"/>
      <x:c r="F102" s="5"/>
      <x:c r="G102" s="14"/>
      <x:c r="H102" s="16" t="str">
        <x:f>IF(OR(ISBLANK(A102),B102=""),"",SUMIFS('Daily Redemptions'!$R$7:$R$2205,'Daily Redemptions'!$O$7:$O$2205,A102,'Daily Redemptions'!$P$7:$P$2205,B102))</x:f>
      </x:c>
      <x:c r="I102" s="18" t="str">
        <x:f>IF(OR(ISBLANK(A102),ISBLANK(D102),ISBLANK(C102),C102=0),"",D102/C102)</x:f>
      </x:c>
      <x:c r="J102" s="18" t="str">
        <x:f>IF(OR(ISBLANK(A102),ISBLANK(D102),ISBLANK(E102),E102=0),"",D102/E102)</x:f>
      </x:c>
      <x:c r="K102" s="18" t="str">
        <x:f>IF(OR(ISBLANK(A102),ISBLANK(G102),ISBLANK(F102)),"",G102*F102)</x:f>
      </x:c>
      <x:c r="L102" s="16" t="str">
        <x:f>IF(OR(ISBLANK(A102),ISBLANK(G102),ISBLANK(F102)),"",F102)</x:f>
      </x:c>
      <x:c r="M102" s="16" t="str">
        <x:f>IF(AND(ISBLANK(A102),B102=""),"",IF(COUNTIFS('Campaigns &amp; Budget'!$A$7:$A$8,B102)&lt;&gt;1,"Unknown campaign",IF(COUNTIFS('Daily Redemptions'!$A$7:$A$735,A102,'Daily Redemptions'!$B$7:$B$735,B102)&gt;1,"Duplicate day / campaign",IF(OR(ISBLANK(A102),ISBLANK(C102),ISBLANK(D102),ISBLANK(E102),ISBLANK(F102)),"Missing daily input",IF(OR(C102&lt;0,D102&lt;0,E102&lt;0,F102&lt;0,F102&gt;E102),"Invalid count / sales",IF(AND(F102&gt;0,ISBLANK(G102)),"Missing new-member average",IF(AND(NOT(ISBLANK(G102)),G102&lt;0),"Negative average",IF(OR(A102&lt;IFERROR(INDEX('Campaigns &amp; Budget'!$C$7:$C$8,MATCH(B102,'Campaigns &amp; Budget'!$A$7:$A$8,0)),""),A102&gt;IFERROR(INDEX('Campaigns &amp; Budget'!$D$7:$D$8,MATCH(B102,'Campaigns &amp; Budget'!$A$7:$A$8,0)),"")),"Outside campaign dates",""))))))))</x:f>
      </x:c>
      <x:c r="O102" s="10"/>
      <x:c r="P102" s="5"/>
      <x:c r="Q102" s="5"/>
      <x:c r="R102" s="5"/>
      <x:c r="S102" s="16" t="str">
        <x:f>IF(OR(ISBLANK(O102),Q102=""),"",IFERROR(INDEX('Redemption Setup'!$F$7:$F$105,MATCH(Q102,'Redemption Setup'!$A$7:$A$105,0)),"")+SUMIFS('Redemption Setup'!$Q$7:$Q$305,'Redemption Setup'!$O$7:$O$305,Q102,'Redemption Setup'!$P$7:$P$305,"&lt;="&amp;O102)-SUMIFS('Daily Redemptions'!$R$7:$R$2205,'Daily Redemptions'!$Q$7:$Q$2205,Q102,'Daily Redemptions'!$P$7:$P$2205,P102,'Daily Redemptions'!$O$7:$O$2205,"&lt;="&amp;O102))</x:f>
      </x:c>
      <x:c r="T102" s="16" t="str">
        <x:f>IF(AND(ISBLANK(O102),Q102=""),"",IF(COUNTIFS('Redemption Setup'!$A$7:$A$105,Q102,'Redemption Setup'!$B$7:$B$105,P102)&lt;&gt;1,"Tier not in campaign",IF(COUNTIFS('Daily Redemptions'!$O$7:$O$2205,O102,'Daily Redemptions'!$Q$7:$Q$2205,Q102)&gt;1,"Duplicate day / tier",IF(OR(ISBLANK(O102),ISBLANK(R102)),"Missing date / quantity",IF(OR(R102&lt;0,MOD(R102,1)&lt;&gt;0),"Invalid redemption quantity",IF(COUNTIFS('Daily Redemptions'!$A$7:$A$735,O102,'Daily Redemptions'!$B$7:$B$735,P102)&lt;&gt;1,"Missing daily performance",IF(S102&lt;0,"Negative stock","")))))))</x:f>
      </x:c>
    </x:row>
    <x:row r="103" ht="24" customHeight="1">
      <x:c r="A103" s="10"/>
      <x:c r="B103" s="5"/>
      <x:c r="C103" s="5"/>
      <x:c r="D103" s="14"/>
      <x:c r="E103" s="5"/>
      <x:c r="F103" s="5"/>
      <x:c r="G103" s="14"/>
      <x:c r="H103" s="16" t="str">
        <x:f>IF(OR(ISBLANK(A103),B103=""),"",SUMIFS('Daily Redemptions'!$R$7:$R$2205,'Daily Redemptions'!$O$7:$O$2205,A103,'Daily Redemptions'!$P$7:$P$2205,B103))</x:f>
      </x:c>
      <x:c r="I103" s="18" t="str">
        <x:f>IF(OR(ISBLANK(A103),ISBLANK(D103),ISBLANK(C103),C103=0),"",D103/C103)</x:f>
      </x:c>
      <x:c r="J103" s="18" t="str">
        <x:f>IF(OR(ISBLANK(A103),ISBLANK(D103),ISBLANK(E103),E103=0),"",D103/E103)</x:f>
      </x:c>
      <x:c r="K103" s="18" t="str">
        <x:f>IF(OR(ISBLANK(A103),ISBLANK(G103),ISBLANK(F103)),"",G103*F103)</x:f>
      </x:c>
      <x:c r="L103" s="16" t="str">
        <x:f>IF(OR(ISBLANK(A103),ISBLANK(G103),ISBLANK(F103)),"",F103)</x:f>
      </x:c>
      <x:c r="M103" s="16" t="str">
        <x:f>IF(AND(ISBLANK(A103),B103=""),"",IF(COUNTIFS('Campaigns &amp; Budget'!$A$7:$A$8,B103)&lt;&gt;1,"Unknown campaign",IF(COUNTIFS('Daily Redemptions'!$A$7:$A$735,A103,'Daily Redemptions'!$B$7:$B$735,B103)&gt;1,"Duplicate day / campaign",IF(OR(ISBLANK(A103),ISBLANK(C103),ISBLANK(D103),ISBLANK(E103),ISBLANK(F103)),"Missing daily input",IF(OR(C103&lt;0,D103&lt;0,E103&lt;0,F103&lt;0,F103&gt;E103),"Invalid count / sales",IF(AND(F103&gt;0,ISBLANK(G103)),"Missing new-member average",IF(AND(NOT(ISBLANK(G103)),G103&lt;0),"Negative average",IF(OR(A103&lt;IFERROR(INDEX('Campaigns &amp; Budget'!$C$7:$C$8,MATCH(B103,'Campaigns &amp; Budget'!$A$7:$A$8,0)),""),A103&gt;IFERROR(INDEX('Campaigns &amp; Budget'!$D$7:$D$8,MATCH(B103,'Campaigns &amp; Budget'!$A$7:$A$8,0)),"")),"Outside campaign dates",""))))))))</x:f>
      </x:c>
      <x:c r="O103" s="10"/>
      <x:c r="P103" s="5"/>
      <x:c r="Q103" s="5"/>
      <x:c r="R103" s="5"/>
      <x:c r="S103" s="16" t="str">
        <x:f>IF(OR(ISBLANK(O103),Q103=""),"",IFERROR(INDEX('Redemption Setup'!$F$7:$F$105,MATCH(Q103,'Redemption Setup'!$A$7:$A$105,0)),"")+SUMIFS('Redemption Setup'!$Q$7:$Q$305,'Redemption Setup'!$O$7:$O$305,Q103,'Redemption Setup'!$P$7:$P$305,"&lt;="&amp;O103)-SUMIFS('Daily Redemptions'!$R$7:$R$2205,'Daily Redemptions'!$Q$7:$Q$2205,Q103,'Daily Redemptions'!$P$7:$P$2205,P103,'Daily Redemptions'!$O$7:$O$2205,"&lt;="&amp;O103))</x:f>
      </x:c>
      <x:c r="T103" s="16" t="str">
        <x:f>IF(AND(ISBLANK(O103),Q103=""),"",IF(COUNTIFS('Redemption Setup'!$A$7:$A$105,Q103,'Redemption Setup'!$B$7:$B$105,P103)&lt;&gt;1,"Tier not in campaign",IF(COUNTIFS('Daily Redemptions'!$O$7:$O$2205,O103,'Daily Redemptions'!$Q$7:$Q$2205,Q103)&gt;1,"Duplicate day / tier",IF(OR(ISBLANK(O103),ISBLANK(R103)),"Missing date / quantity",IF(OR(R103&lt;0,MOD(R103,1)&lt;&gt;0),"Invalid redemption quantity",IF(COUNTIFS('Daily Redemptions'!$A$7:$A$735,O103,'Daily Redemptions'!$B$7:$B$735,P103)&lt;&gt;1,"Missing daily performance",IF(S103&lt;0,"Negative stock","")))))))</x:f>
      </x:c>
    </x:row>
    <x:row r="104" ht="24" customHeight="1">
      <x:c r="A104" s="10"/>
      <x:c r="B104" s="5"/>
      <x:c r="C104" s="5"/>
      <x:c r="D104" s="14"/>
      <x:c r="E104" s="5"/>
      <x:c r="F104" s="5"/>
      <x:c r="G104" s="14"/>
      <x:c r="H104" s="16" t="str">
        <x:f>IF(OR(ISBLANK(A104),B104=""),"",SUMIFS('Daily Redemptions'!$R$7:$R$2205,'Daily Redemptions'!$O$7:$O$2205,A104,'Daily Redemptions'!$P$7:$P$2205,B104))</x:f>
      </x:c>
      <x:c r="I104" s="18" t="str">
        <x:f>IF(OR(ISBLANK(A104),ISBLANK(D104),ISBLANK(C104),C104=0),"",D104/C104)</x:f>
      </x:c>
      <x:c r="J104" s="18" t="str">
        <x:f>IF(OR(ISBLANK(A104),ISBLANK(D104),ISBLANK(E104),E104=0),"",D104/E104)</x:f>
      </x:c>
      <x:c r="K104" s="18" t="str">
        <x:f>IF(OR(ISBLANK(A104),ISBLANK(G104),ISBLANK(F104)),"",G104*F104)</x:f>
      </x:c>
      <x:c r="L104" s="16" t="str">
        <x:f>IF(OR(ISBLANK(A104),ISBLANK(G104),ISBLANK(F104)),"",F104)</x:f>
      </x:c>
      <x:c r="M104" s="16" t="str">
        <x:f>IF(AND(ISBLANK(A104),B104=""),"",IF(COUNTIFS('Campaigns &amp; Budget'!$A$7:$A$8,B104)&lt;&gt;1,"Unknown campaign",IF(COUNTIFS('Daily Redemptions'!$A$7:$A$735,A104,'Daily Redemptions'!$B$7:$B$735,B104)&gt;1,"Duplicate day / campaign",IF(OR(ISBLANK(A104),ISBLANK(C104),ISBLANK(D104),ISBLANK(E104),ISBLANK(F104)),"Missing daily input",IF(OR(C104&lt;0,D104&lt;0,E104&lt;0,F104&lt;0,F104&gt;E104),"Invalid count / sales",IF(AND(F104&gt;0,ISBLANK(G104)),"Missing new-member average",IF(AND(NOT(ISBLANK(G104)),G104&lt;0),"Negative average",IF(OR(A104&lt;IFERROR(INDEX('Campaigns &amp; Budget'!$C$7:$C$8,MATCH(B104,'Campaigns &amp; Budget'!$A$7:$A$8,0)),""),A104&gt;IFERROR(INDEX('Campaigns &amp; Budget'!$D$7:$D$8,MATCH(B104,'Campaigns &amp; Budget'!$A$7:$A$8,0)),"")),"Outside campaign dates",""))))))))</x:f>
      </x:c>
      <x:c r="O104" s="10"/>
      <x:c r="P104" s="5"/>
      <x:c r="Q104" s="5"/>
      <x:c r="R104" s="5"/>
      <x:c r="S104" s="16" t="str">
        <x:f>IF(OR(ISBLANK(O104),Q104=""),"",IFERROR(INDEX('Redemption Setup'!$F$7:$F$105,MATCH(Q104,'Redemption Setup'!$A$7:$A$105,0)),"")+SUMIFS('Redemption Setup'!$Q$7:$Q$305,'Redemption Setup'!$O$7:$O$305,Q104,'Redemption Setup'!$P$7:$P$305,"&lt;="&amp;O104)-SUMIFS('Daily Redemptions'!$R$7:$R$2205,'Daily Redemptions'!$Q$7:$Q$2205,Q104,'Daily Redemptions'!$P$7:$P$2205,P104,'Daily Redemptions'!$O$7:$O$2205,"&lt;="&amp;O104))</x:f>
      </x:c>
      <x:c r="T104" s="16" t="str">
        <x:f>IF(AND(ISBLANK(O104),Q104=""),"",IF(COUNTIFS('Redemption Setup'!$A$7:$A$105,Q104,'Redemption Setup'!$B$7:$B$105,P104)&lt;&gt;1,"Tier not in campaign",IF(COUNTIFS('Daily Redemptions'!$O$7:$O$2205,O104,'Daily Redemptions'!$Q$7:$Q$2205,Q104)&gt;1,"Duplicate day / tier",IF(OR(ISBLANK(O104),ISBLANK(R104)),"Missing date / quantity",IF(OR(R104&lt;0,MOD(R104,1)&lt;&gt;0),"Invalid redemption quantity",IF(COUNTIFS('Daily Redemptions'!$A$7:$A$735,O104,'Daily Redemptions'!$B$7:$B$735,P104)&lt;&gt;1,"Missing daily performance",IF(S104&lt;0,"Negative stock","")))))))</x:f>
      </x:c>
    </x:row>
    <x:row r="105" ht="24" customHeight="1">
      <x:c r="A105" s="10"/>
      <x:c r="B105" s="5"/>
      <x:c r="C105" s="5"/>
      <x:c r="D105" s="14"/>
      <x:c r="E105" s="5"/>
      <x:c r="F105" s="5"/>
      <x:c r="G105" s="14"/>
      <x:c r="H105" s="16" t="str">
        <x:f>IF(OR(ISBLANK(A105),B105=""),"",SUMIFS('Daily Redemptions'!$R$7:$R$2205,'Daily Redemptions'!$O$7:$O$2205,A105,'Daily Redemptions'!$P$7:$P$2205,B105))</x:f>
      </x:c>
      <x:c r="I105" s="18" t="str">
        <x:f>IF(OR(ISBLANK(A105),ISBLANK(D105),ISBLANK(C105),C105=0),"",D105/C105)</x:f>
      </x:c>
      <x:c r="J105" s="18" t="str">
        <x:f>IF(OR(ISBLANK(A105),ISBLANK(D105),ISBLANK(E105),E105=0),"",D105/E105)</x:f>
      </x:c>
      <x:c r="K105" s="18" t="str">
        <x:f>IF(OR(ISBLANK(A105),ISBLANK(G105),ISBLANK(F105)),"",G105*F105)</x:f>
      </x:c>
      <x:c r="L105" s="16" t="str">
        <x:f>IF(OR(ISBLANK(A105),ISBLANK(G105),ISBLANK(F105)),"",F105)</x:f>
      </x:c>
      <x:c r="M105" s="16" t="str">
        <x:f>IF(AND(ISBLANK(A105),B105=""),"",IF(COUNTIFS('Campaigns &amp; Budget'!$A$7:$A$8,B105)&lt;&gt;1,"Unknown campaign",IF(COUNTIFS('Daily Redemptions'!$A$7:$A$735,A105,'Daily Redemptions'!$B$7:$B$735,B105)&gt;1,"Duplicate day / campaign",IF(OR(ISBLANK(A105),ISBLANK(C105),ISBLANK(D105),ISBLANK(E105),ISBLANK(F105)),"Missing daily input",IF(OR(C105&lt;0,D105&lt;0,E105&lt;0,F105&lt;0,F105&gt;E105),"Invalid count / sales",IF(AND(F105&gt;0,ISBLANK(G105)),"Missing new-member average",IF(AND(NOT(ISBLANK(G105)),G105&lt;0),"Negative average",IF(OR(A105&lt;IFERROR(INDEX('Campaigns &amp; Budget'!$C$7:$C$8,MATCH(B105,'Campaigns &amp; Budget'!$A$7:$A$8,0)),""),A105&gt;IFERROR(INDEX('Campaigns &amp; Budget'!$D$7:$D$8,MATCH(B105,'Campaigns &amp; Budget'!$A$7:$A$8,0)),"")),"Outside campaign dates",""))))))))</x:f>
      </x:c>
      <x:c r="O105" s="10"/>
      <x:c r="P105" s="5"/>
      <x:c r="Q105" s="5"/>
      <x:c r="R105" s="5"/>
      <x:c r="S105" s="16" t="str">
        <x:f>IF(OR(ISBLANK(O105),Q105=""),"",IFERROR(INDEX('Redemption Setup'!$F$7:$F$105,MATCH(Q105,'Redemption Setup'!$A$7:$A$105,0)),"")+SUMIFS('Redemption Setup'!$Q$7:$Q$305,'Redemption Setup'!$O$7:$O$305,Q105,'Redemption Setup'!$P$7:$P$305,"&lt;="&amp;O105)-SUMIFS('Daily Redemptions'!$R$7:$R$2205,'Daily Redemptions'!$Q$7:$Q$2205,Q105,'Daily Redemptions'!$P$7:$P$2205,P105,'Daily Redemptions'!$O$7:$O$2205,"&lt;="&amp;O105))</x:f>
      </x:c>
      <x:c r="T105" s="16" t="str">
        <x:f>IF(AND(ISBLANK(O105),Q105=""),"",IF(COUNTIFS('Redemption Setup'!$A$7:$A$105,Q105,'Redemption Setup'!$B$7:$B$105,P105)&lt;&gt;1,"Tier not in campaign",IF(COUNTIFS('Daily Redemptions'!$O$7:$O$2205,O105,'Daily Redemptions'!$Q$7:$Q$2205,Q105)&gt;1,"Duplicate day / tier",IF(OR(ISBLANK(O105),ISBLANK(R105)),"Missing date / quantity",IF(OR(R105&lt;0,MOD(R105,1)&lt;&gt;0),"Invalid redemption quantity",IF(COUNTIFS('Daily Redemptions'!$A$7:$A$735,O105,'Daily Redemptions'!$B$7:$B$735,P105)&lt;&gt;1,"Missing daily performance",IF(S105&lt;0,"Negative stock","")))))))</x:f>
      </x:c>
    </x:row>
    <x:row r="106" ht="24" customHeight="1">
      <x:c r="A106" s="10"/>
      <x:c r="B106" s="5"/>
      <x:c r="C106" s="5"/>
      <x:c r="D106" s="14"/>
      <x:c r="E106" s="5"/>
      <x:c r="F106" s="5"/>
      <x:c r="G106" s="14"/>
      <x:c r="H106" s="16" t="str">
        <x:f>IF(OR(ISBLANK(A106),B106=""),"",SUMIFS('Daily Redemptions'!$R$7:$R$2205,'Daily Redemptions'!$O$7:$O$2205,A106,'Daily Redemptions'!$P$7:$P$2205,B106))</x:f>
      </x:c>
      <x:c r="I106" s="18" t="str">
        <x:f>IF(OR(ISBLANK(A106),ISBLANK(D106),ISBLANK(C106),C106=0),"",D106/C106)</x:f>
      </x:c>
      <x:c r="J106" s="18" t="str">
        <x:f>IF(OR(ISBLANK(A106),ISBLANK(D106),ISBLANK(E106),E106=0),"",D106/E106)</x:f>
      </x:c>
      <x:c r="K106" s="18" t="str">
        <x:f>IF(OR(ISBLANK(A106),ISBLANK(G106),ISBLANK(F106)),"",G106*F106)</x:f>
      </x:c>
      <x:c r="L106" s="16" t="str">
        <x:f>IF(OR(ISBLANK(A106),ISBLANK(G106),ISBLANK(F106)),"",F106)</x:f>
      </x:c>
      <x:c r="M106" s="16" t="str">
        <x:f>IF(AND(ISBLANK(A106),B106=""),"",IF(COUNTIFS('Campaigns &amp; Budget'!$A$7:$A$8,B106)&lt;&gt;1,"Unknown campaign",IF(COUNTIFS('Daily Redemptions'!$A$7:$A$735,A106,'Daily Redemptions'!$B$7:$B$735,B106)&gt;1,"Duplicate day / campaign",IF(OR(ISBLANK(A106),ISBLANK(C106),ISBLANK(D106),ISBLANK(E106),ISBLANK(F106)),"Missing daily input",IF(OR(C106&lt;0,D106&lt;0,E106&lt;0,F106&lt;0,F106&gt;E106),"Invalid count / sales",IF(AND(F106&gt;0,ISBLANK(G106)),"Missing new-member average",IF(AND(NOT(ISBLANK(G106)),G106&lt;0),"Negative average",IF(OR(A106&lt;IFERROR(INDEX('Campaigns &amp; Budget'!$C$7:$C$8,MATCH(B106,'Campaigns &amp; Budget'!$A$7:$A$8,0)),""),A106&gt;IFERROR(INDEX('Campaigns &amp; Budget'!$D$7:$D$8,MATCH(B106,'Campaigns &amp; Budget'!$A$7:$A$8,0)),"")),"Outside campaign dates",""))))))))</x:f>
      </x:c>
      <x:c r="O106" s="10"/>
      <x:c r="P106" s="5"/>
      <x:c r="Q106" s="5"/>
      <x:c r="R106" s="5"/>
      <x:c r="S106" s="16" t="str">
        <x:f>IF(OR(ISBLANK(O106),Q106=""),"",IFERROR(INDEX('Redemption Setup'!$F$7:$F$105,MATCH(Q106,'Redemption Setup'!$A$7:$A$105,0)),"")+SUMIFS('Redemption Setup'!$Q$7:$Q$305,'Redemption Setup'!$O$7:$O$305,Q106,'Redemption Setup'!$P$7:$P$305,"&lt;="&amp;O106)-SUMIFS('Daily Redemptions'!$R$7:$R$2205,'Daily Redemptions'!$Q$7:$Q$2205,Q106,'Daily Redemptions'!$P$7:$P$2205,P106,'Daily Redemptions'!$O$7:$O$2205,"&lt;="&amp;O106))</x:f>
      </x:c>
      <x:c r="T106" s="16" t="str">
        <x:f>IF(AND(ISBLANK(O106),Q106=""),"",IF(COUNTIFS('Redemption Setup'!$A$7:$A$105,Q106,'Redemption Setup'!$B$7:$B$105,P106)&lt;&gt;1,"Tier not in campaign",IF(COUNTIFS('Daily Redemptions'!$O$7:$O$2205,O106,'Daily Redemptions'!$Q$7:$Q$2205,Q106)&gt;1,"Duplicate day / tier",IF(OR(ISBLANK(O106),ISBLANK(R106)),"Missing date / quantity",IF(OR(R106&lt;0,MOD(R106,1)&lt;&gt;0),"Invalid redemption quantity",IF(COUNTIFS('Daily Redemptions'!$A$7:$A$735,O106,'Daily Redemptions'!$B$7:$B$735,P106)&lt;&gt;1,"Missing daily performance",IF(S106&lt;0,"Negative stock","")))))))</x:f>
      </x:c>
    </x:row>
    <x:row r="107" ht="24" customHeight="1">
      <x:c r="A107" s="10"/>
      <x:c r="B107" s="5"/>
      <x:c r="C107" s="5"/>
      <x:c r="D107" s="14"/>
      <x:c r="E107" s="5"/>
      <x:c r="F107" s="5"/>
      <x:c r="G107" s="14"/>
      <x:c r="H107" s="16" t="str">
        <x:f>IF(OR(ISBLANK(A107),B107=""),"",SUMIFS('Daily Redemptions'!$R$7:$R$2205,'Daily Redemptions'!$O$7:$O$2205,A107,'Daily Redemptions'!$P$7:$P$2205,B107))</x:f>
      </x:c>
      <x:c r="I107" s="18" t="str">
        <x:f>IF(OR(ISBLANK(A107),ISBLANK(D107),ISBLANK(C107),C107=0),"",D107/C107)</x:f>
      </x:c>
      <x:c r="J107" s="18" t="str">
        <x:f>IF(OR(ISBLANK(A107),ISBLANK(D107),ISBLANK(E107),E107=0),"",D107/E107)</x:f>
      </x:c>
      <x:c r="K107" s="18" t="str">
        <x:f>IF(OR(ISBLANK(A107),ISBLANK(G107),ISBLANK(F107)),"",G107*F107)</x:f>
      </x:c>
      <x:c r="L107" s="16" t="str">
        <x:f>IF(OR(ISBLANK(A107),ISBLANK(G107),ISBLANK(F107)),"",F107)</x:f>
      </x:c>
      <x:c r="M107" s="16" t="str">
        <x:f>IF(AND(ISBLANK(A107),B107=""),"",IF(COUNTIFS('Campaigns &amp; Budget'!$A$7:$A$8,B107)&lt;&gt;1,"Unknown campaign",IF(COUNTIFS('Daily Redemptions'!$A$7:$A$735,A107,'Daily Redemptions'!$B$7:$B$735,B107)&gt;1,"Duplicate day / campaign",IF(OR(ISBLANK(A107),ISBLANK(C107),ISBLANK(D107),ISBLANK(E107),ISBLANK(F107)),"Missing daily input",IF(OR(C107&lt;0,D107&lt;0,E107&lt;0,F107&lt;0,F107&gt;E107),"Invalid count / sales",IF(AND(F107&gt;0,ISBLANK(G107)),"Missing new-member average",IF(AND(NOT(ISBLANK(G107)),G107&lt;0),"Negative average",IF(OR(A107&lt;IFERROR(INDEX('Campaigns &amp; Budget'!$C$7:$C$8,MATCH(B107,'Campaigns &amp; Budget'!$A$7:$A$8,0)),""),A107&gt;IFERROR(INDEX('Campaigns &amp; Budget'!$D$7:$D$8,MATCH(B107,'Campaigns &amp; Budget'!$A$7:$A$8,0)),"")),"Outside campaign dates",""))))))))</x:f>
      </x:c>
      <x:c r="O107" s="10"/>
      <x:c r="P107" s="5"/>
      <x:c r="Q107" s="5"/>
      <x:c r="R107" s="5"/>
      <x:c r="S107" s="16" t="str">
        <x:f>IF(OR(ISBLANK(O107),Q107=""),"",IFERROR(INDEX('Redemption Setup'!$F$7:$F$105,MATCH(Q107,'Redemption Setup'!$A$7:$A$105,0)),"")+SUMIFS('Redemption Setup'!$Q$7:$Q$305,'Redemption Setup'!$O$7:$O$305,Q107,'Redemption Setup'!$P$7:$P$305,"&lt;="&amp;O107)-SUMIFS('Daily Redemptions'!$R$7:$R$2205,'Daily Redemptions'!$Q$7:$Q$2205,Q107,'Daily Redemptions'!$P$7:$P$2205,P107,'Daily Redemptions'!$O$7:$O$2205,"&lt;="&amp;O107))</x:f>
      </x:c>
      <x:c r="T107" s="16" t="str">
        <x:f>IF(AND(ISBLANK(O107),Q107=""),"",IF(COUNTIFS('Redemption Setup'!$A$7:$A$105,Q107,'Redemption Setup'!$B$7:$B$105,P107)&lt;&gt;1,"Tier not in campaign",IF(COUNTIFS('Daily Redemptions'!$O$7:$O$2205,O107,'Daily Redemptions'!$Q$7:$Q$2205,Q107)&gt;1,"Duplicate day / tier",IF(OR(ISBLANK(O107),ISBLANK(R107)),"Missing date / quantity",IF(OR(R107&lt;0,MOD(R107,1)&lt;&gt;0),"Invalid redemption quantity",IF(COUNTIFS('Daily Redemptions'!$A$7:$A$735,O107,'Daily Redemptions'!$B$7:$B$735,P107)&lt;&gt;1,"Missing daily performance",IF(S107&lt;0,"Negative stock","")))))))</x:f>
      </x:c>
    </x:row>
    <x:row r="108" ht="24" customHeight="1">
      <x:c r="A108" s="10"/>
      <x:c r="B108" s="5"/>
      <x:c r="C108" s="5"/>
      <x:c r="D108" s="14"/>
      <x:c r="E108" s="5"/>
      <x:c r="F108" s="5"/>
      <x:c r="G108" s="14"/>
      <x:c r="H108" s="16" t="str">
        <x:f>IF(OR(ISBLANK(A108),B108=""),"",SUMIFS('Daily Redemptions'!$R$7:$R$2205,'Daily Redemptions'!$O$7:$O$2205,A108,'Daily Redemptions'!$P$7:$P$2205,B108))</x:f>
      </x:c>
      <x:c r="I108" s="18" t="str">
        <x:f>IF(OR(ISBLANK(A108),ISBLANK(D108),ISBLANK(C108),C108=0),"",D108/C108)</x:f>
      </x:c>
      <x:c r="J108" s="18" t="str">
        <x:f>IF(OR(ISBLANK(A108),ISBLANK(D108),ISBLANK(E108),E108=0),"",D108/E108)</x:f>
      </x:c>
      <x:c r="K108" s="18" t="str">
        <x:f>IF(OR(ISBLANK(A108),ISBLANK(G108),ISBLANK(F108)),"",G108*F108)</x:f>
      </x:c>
      <x:c r="L108" s="16" t="str">
        <x:f>IF(OR(ISBLANK(A108),ISBLANK(G108),ISBLANK(F108)),"",F108)</x:f>
      </x:c>
      <x:c r="M108" s="16" t="str">
        <x:f>IF(AND(ISBLANK(A108),B108=""),"",IF(COUNTIFS('Campaigns &amp; Budget'!$A$7:$A$8,B108)&lt;&gt;1,"Unknown campaign",IF(COUNTIFS('Daily Redemptions'!$A$7:$A$735,A108,'Daily Redemptions'!$B$7:$B$735,B108)&gt;1,"Duplicate day / campaign",IF(OR(ISBLANK(A108),ISBLANK(C108),ISBLANK(D108),ISBLANK(E108),ISBLANK(F108)),"Missing daily input",IF(OR(C108&lt;0,D108&lt;0,E108&lt;0,F108&lt;0,F108&gt;E108),"Invalid count / sales",IF(AND(F108&gt;0,ISBLANK(G108)),"Missing new-member average",IF(AND(NOT(ISBLANK(G108)),G108&lt;0),"Negative average",IF(OR(A108&lt;IFERROR(INDEX('Campaigns &amp; Budget'!$C$7:$C$8,MATCH(B108,'Campaigns &amp; Budget'!$A$7:$A$8,0)),""),A108&gt;IFERROR(INDEX('Campaigns &amp; Budget'!$D$7:$D$8,MATCH(B108,'Campaigns &amp; Budget'!$A$7:$A$8,0)),"")),"Outside campaign dates",""))))))))</x:f>
      </x:c>
      <x:c r="O108" s="10"/>
      <x:c r="P108" s="5"/>
      <x:c r="Q108" s="5"/>
      <x:c r="R108" s="5"/>
      <x:c r="S108" s="16" t="str">
        <x:f>IF(OR(ISBLANK(O108),Q108=""),"",IFERROR(INDEX('Redemption Setup'!$F$7:$F$105,MATCH(Q108,'Redemption Setup'!$A$7:$A$105,0)),"")+SUMIFS('Redemption Setup'!$Q$7:$Q$305,'Redemption Setup'!$O$7:$O$305,Q108,'Redemption Setup'!$P$7:$P$305,"&lt;="&amp;O108)-SUMIFS('Daily Redemptions'!$R$7:$R$2205,'Daily Redemptions'!$Q$7:$Q$2205,Q108,'Daily Redemptions'!$P$7:$P$2205,P108,'Daily Redemptions'!$O$7:$O$2205,"&lt;="&amp;O108))</x:f>
      </x:c>
      <x:c r="T108" s="16" t="str">
        <x:f>IF(AND(ISBLANK(O108),Q108=""),"",IF(COUNTIFS('Redemption Setup'!$A$7:$A$105,Q108,'Redemption Setup'!$B$7:$B$105,P108)&lt;&gt;1,"Tier not in campaign",IF(COUNTIFS('Daily Redemptions'!$O$7:$O$2205,O108,'Daily Redemptions'!$Q$7:$Q$2205,Q108)&gt;1,"Duplicate day / tier",IF(OR(ISBLANK(O108),ISBLANK(R108)),"Missing date / quantity",IF(OR(R108&lt;0,MOD(R108,1)&lt;&gt;0),"Invalid redemption quantity",IF(COUNTIFS('Daily Redemptions'!$A$7:$A$735,O108,'Daily Redemptions'!$B$7:$B$735,P108)&lt;&gt;1,"Missing daily performance",IF(S108&lt;0,"Negative stock","")))))))</x:f>
      </x:c>
    </x:row>
    <x:row r="109" ht="24" customHeight="1">
      <x:c r="A109" s="10"/>
      <x:c r="B109" s="5"/>
      <x:c r="C109" s="5"/>
      <x:c r="D109" s="14"/>
      <x:c r="E109" s="5"/>
      <x:c r="F109" s="5"/>
      <x:c r="G109" s="14"/>
      <x:c r="H109" s="16" t="str">
        <x:f>IF(OR(ISBLANK(A109),B109=""),"",SUMIFS('Daily Redemptions'!$R$7:$R$2205,'Daily Redemptions'!$O$7:$O$2205,A109,'Daily Redemptions'!$P$7:$P$2205,B109))</x:f>
      </x:c>
      <x:c r="I109" s="18" t="str">
        <x:f>IF(OR(ISBLANK(A109),ISBLANK(D109),ISBLANK(C109),C109=0),"",D109/C109)</x:f>
      </x:c>
      <x:c r="J109" s="18" t="str">
        <x:f>IF(OR(ISBLANK(A109),ISBLANK(D109),ISBLANK(E109),E109=0),"",D109/E109)</x:f>
      </x:c>
      <x:c r="K109" s="18" t="str">
        <x:f>IF(OR(ISBLANK(A109),ISBLANK(G109),ISBLANK(F109)),"",G109*F109)</x:f>
      </x:c>
      <x:c r="L109" s="16" t="str">
        <x:f>IF(OR(ISBLANK(A109),ISBLANK(G109),ISBLANK(F109)),"",F109)</x:f>
      </x:c>
      <x:c r="M109" s="16" t="str">
        <x:f>IF(AND(ISBLANK(A109),B109=""),"",IF(COUNTIFS('Campaigns &amp; Budget'!$A$7:$A$8,B109)&lt;&gt;1,"Unknown campaign",IF(COUNTIFS('Daily Redemptions'!$A$7:$A$735,A109,'Daily Redemptions'!$B$7:$B$735,B109)&gt;1,"Duplicate day / campaign",IF(OR(ISBLANK(A109),ISBLANK(C109),ISBLANK(D109),ISBLANK(E109),ISBLANK(F109)),"Missing daily input",IF(OR(C109&lt;0,D109&lt;0,E109&lt;0,F109&lt;0,F109&gt;E109),"Invalid count / sales",IF(AND(F109&gt;0,ISBLANK(G109)),"Missing new-member average",IF(AND(NOT(ISBLANK(G109)),G109&lt;0),"Negative average",IF(OR(A109&lt;IFERROR(INDEX('Campaigns &amp; Budget'!$C$7:$C$8,MATCH(B109,'Campaigns &amp; Budget'!$A$7:$A$8,0)),""),A109&gt;IFERROR(INDEX('Campaigns &amp; Budget'!$D$7:$D$8,MATCH(B109,'Campaigns &amp; Budget'!$A$7:$A$8,0)),"")),"Outside campaign dates",""))))))))</x:f>
      </x:c>
      <x:c r="O109" s="10"/>
      <x:c r="P109" s="5"/>
      <x:c r="Q109" s="5"/>
      <x:c r="R109" s="5"/>
      <x:c r="S109" s="16" t="str">
        <x:f>IF(OR(ISBLANK(O109),Q109=""),"",IFERROR(INDEX('Redemption Setup'!$F$7:$F$105,MATCH(Q109,'Redemption Setup'!$A$7:$A$105,0)),"")+SUMIFS('Redemption Setup'!$Q$7:$Q$305,'Redemption Setup'!$O$7:$O$305,Q109,'Redemption Setup'!$P$7:$P$305,"&lt;="&amp;O109)-SUMIFS('Daily Redemptions'!$R$7:$R$2205,'Daily Redemptions'!$Q$7:$Q$2205,Q109,'Daily Redemptions'!$P$7:$P$2205,P109,'Daily Redemptions'!$O$7:$O$2205,"&lt;="&amp;O109))</x:f>
      </x:c>
      <x:c r="T109" s="16" t="str">
        <x:f>IF(AND(ISBLANK(O109),Q109=""),"",IF(COUNTIFS('Redemption Setup'!$A$7:$A$105,Q109,'Redemption Setup'!$B$7:$B$105,P109)&lt;&gt;1,"Tier not in campaign",IF(COUNTIFS('Daily Redemptions'!$O$7:$O$2205,O109,'Daily Redemptions'!$Q$7:$Q$2205,Q109)&gt;1,"Duplicate day / tier",IF(OR(ISBLANK(O109),ISBLANK(R109)),"Missing date / quantity",IF(OR(R109&lt;0,MOD(R109,1)&lt;&gt;0),"Invalid redemption quantity",IF(COUNTIFS('Daily Redemptions'!$A$7:$A$735,O109,'Daily Redemptions'!$B$7:$B$735,P109)&lt;&gt;1,"Missing daily performance",IF(S109&lt;0,"Negative stock","")))))))</x:f>
      </x:c>
    </x:row>
    <x:row r="110" ht="24" customHeight="1">
      <x:c r="A110" s="10"/>
      <x:c r="B110" s="5"/>
      <x:c r="C110" s="5"/>
      <x:c r="D110" s="14"/>
      <x:c r="E110" s="5"/>
      <x:c r="F110" s="5"/>
      <x:c r="G110" s="14"/>
      <x:c r="H110" s="16" t="str">
        <x:f>IF(OR(ISBLANK(A110),B110=""),"",SUMIFS('Daily Redemptions'!$R$7:$R$2205,'Daily Redemptions'!$O$7:$O$2205,A110,'Daily Redemptions'!$P$7:$P$2205,B110))</x:f>
      </x:c>
      <x:c r="I110" s="18" t="str">
        <x:f>IF(OR(ISBLANK(A110),ISBLANK(D110),ISBLANK(C110),C110=0),"",D110/C110)</x:f>
      </x:c>
      <x:c r="J110" s="18" t="str">
        <x:f>IF(OR(ISBLANK(A110),ISBLANK(D110),ISBLANK(E110),E110=0),"",D110/E110)</x:f>
      </x:c>
      <x:c r="K110" s="18" t="str">
        <x:f>IF(OR(ISBLANK(A110),ISBLANK(G110),ISBLANK(F110)),"",G110*F110)</x:f>
      </x:c>
      <x:c r="L110" s="16" t="str">
        <x:f>IF(OR(ISBLANK(A110),ISBLANK(G110),ISBLANK(F110)),"",F110)</x:f>
      </x:c>
      <x:c r="M110" s="16" t="str">
        <x:f>IF(AND(ISBLANK(A110),B110=""),"",IF(COUNTIFS('Campaigns &amp; Budget'!$A$7:$A$8,B110)&lt;&gt;1,"Unknown campaign",IF(COUNTIFS('Daily Redemptions'!$A$7:$A$735,A110,'Daily Redemptions'!$B$7:$B$735,B110)&gt;1,"Duplicate day / campaign",IF(OR(ISBLANK(A110),ISBLANK(C110),ISBLANK(D110),ISBLANK(E110),ISBLANK(F110)),"Missing daily input",IF(OR(C110&lt;0,D110&lt;0,E110&lt;0,F110&lt;0,F110&gt;E110),"Invalid count / sales",IF(AND(F110&gt;0,ISBLANK(G110)),"Missing new-member average",IF(AND(NOT(ISBLANK(G110)),G110&lt;0),"Negative average",IF(OR(A110&lt;IFERROR(INDEX('Campaigns &amp; Budget'!$C$7:$C$8,MATCH(B110,'Campaigns &amp; Budget'!$A$7:$A$8,0)),""),A110&gt;IFERROR(INDEX('Campaigns &amp; Budget'!$D$7:$D$8,MATCH(B110,'Campaigns &amp; Budget'!$A$7:$A$8,0)),"")),"Outside campaign dates",""))))))))</x:f>
      </x:c>
      <x:c r="O110" s="10"/>
      <x:c r="P110" s="5"/>
      <x:c r="Q110" s="5"/>
      <x:c r="R110" s="5"/>
      <x:c r="S110" s="16" t="str">
        <x:f>IF(OR(ISBLANK(O110),Q110=""),"",IFERROR(INDEX('Redemption Setup'!$F$7:$F$105,MATCH(Q110,'Redemption Setup'!$A$7:$A$105,0)),"")+SUMIFS('Redemption Setup'!$Q$7:$Q$305,'Redemption Setup'!$O$7:$O$305,Q110,'Redemption Setup'!$P$7:$P$305,"&lt;="&amp;O110)-SUMIFS('Daily Redemptions'!$R$7:$R$2205,'Daily Redemptions'!$Q$7:$Q$2205,Q110,'Daily Redemptions'!$P$7:$P$2205,P110,'Daily Redemptions'!$O$7:$O$2205,"&lt;="&amp;O110))</x:f>
      </x:c>
      <x:c r="T110" s="16" t="str">
        <x:f>IF(AND(ISBLANK(O110),Q110=""),"",IF(COUNTIFS('Redemption Setup'!$A$7:$A$105,Q110,'Redemption Setup'!$B$7:$B$105,P110)&lt;&gt;1,"Tier not in campaign",IF(COUNTIFS('Daily Redemptions'!$O$7:$O$2205,O110,'Daily Redemptions'!$Q$7:$Q$2205,Q110)&gt;1,"Duplicate day / tier",IF(OR(ISBLANK(O110),ISBLANK(R110)),"Missing date / quantity",IF(OR(R110&lt;0,MOD(R110,1)&lt;&gt;0),"Invalid redemption quantity",IF(COUNTIFS('Daily Redemptions'!$A$7:$A$735,O110,'Daily Redemptions'!$B$7:$B$735,P110)&lt;&gt;1,"Missing daily performance",IF(S110&lt;0,"Negative stock","")))))))</x:f>
      </x:c>
    </x:row>
    <x:row r="111" ht="24" customHeight="1">
      <x:c r="A111" s="10"/>
      <x:c r="B111" s="5"/>
      <x:c r="C111" s="5"/>
      <x:c r="D111" s="14"/>
      <x:c r="E111" s="5"/>
      <x:c r="F111" s="5"/>
      <x:c r="G111" s="14"/>
      <x:c r="H111" s="16" t="str">
        <x:f>IF(OR(ISBLANK(A111),B111=""),"",SUMIFS('Daily Redemptions'!$R$7:$R$2205,'Daily Redemptions'!$O$7:$O$2205,A111,'Daily Redemptions'!$P$7:$P$2205,B111))</x:f>
      </x:c>
      <x:c r="I111" s="18" t="str">
        <x:f>IF(OR(ISBLANK(A111),ISBLANK(D111),ISBLANK(C111),C111=0),"",D111/C111)</x:f>
      </x:c>
      <x:c r="J111" s="18" t="str">
        <x:f>IF(OR(ISBLANK(A111),ISBLANK(D111),ISBLANK(E111),E111=0),"",D111/E111)</x:f>
      </x:c>
      <x:c r="K111" s="18" t="str">
        <x:f>IF(OR(ISBLANK(A111),ISBLANK(G111),ISBLANK(F111)),"",G111*F111)</x:f>
      </x:c>
      <x:c r="L111" s="16" t="str">
        <x:f>IF(OR(ISBLANK(A111),ISBLANK(G111),ISBLANK(F111)),"",F111)</x:f>
      </x:c>
      <x:c r="M111" s="16" t="str">
        <x:f>IF(AND(ISBLANK(A111),B111=""),"",IF(COUNTIFS('Campaigns &amp; Budget'!$A$7:$A$8,B111)&lt;&gt;1,"Unknown campaign",IF(COUNTIFS('Daily Redemptions'!$A$7:$A$735,A111,'Daily Redemptions'!$B$7:$B$735,B111)&gt;1,"Duplicate day / campaign",IF(OR(ISBLANK(A111),ISBLANK(C111),ISBLANK(D111),ISBLANK(E111),ISBLANK(F111)),"Missing daily input",IF(OR(C111&lt;0,D111&lt;0,E111&lt;0,F111&lt;0,F111&gt;E111),"Invalid count / sales",IF(AND(F111&gt;0,ISBLANK(G111)),"Missing new-member average",IF(AND(NOT(ISBLANK(G111)),G111&lt;0),"Negative average",IF(OR(A111&lt;IFERROR(INDEX('Campaigns &amp; Budget'!$C$7:$C$8,MATCH(B111,'Campaigns &amp; Budget'!$A$7:$A$8,0)),""),A111&gt;IFERROR(INDEX('Campaigns &amp; Budget'!$D$7:$D$8,MATCH(B111,'Campaigns &amp; Budget'!$A$7:$A$8,0)),"")),"Outside campaign dates",""))))))))</x:f>
      </x:c>
      <x:c r="O111" s="10"/>
      <x:c r="P111" s="5"/>
      <x:c r="Q111" s="5"/>
      <x:c r="R111" s="5"/>
      <x:c r="S111" s="16" t="str">
        <x:f>IF(OR(ISBLANK(O111),Q111=""),"",IFERROR(INDEX('Redemption Setup'!$F$7:$F$105,MATCH(Q111,'Redemption Setup'!$A$7:$A$105,0)),"")+SUMIFS('Redemption Setup'!$Q$7:$Q$305,'Redemption Setup'!$O$7:$O$305,Q111,'Redemption Setup'!$P$7:$P$305,"&lt;="&amp;O111)-SUMIFS('Daily Redemptions'!$R$7:$R$2205,'Daily Redemptions'!$Q$7:$Q$2205,Q111,'Daily Redemptions'!$P$7:$P$2205,P111,'Daily Redemptions'!$O$7:$O$2205,"&lt;="&amp;O111))</x:f>
      </x:c>
      <x:c r="T111" s="16" t="str">
        <x:f>IF(AND(ISBLANK(O111),Q111=""),"",IF(COUNTIFS('Redemption Setup'!$A$7:$A$105,Q111,'Redemption Setup'!$B$7:$B$105,P111)&lt;&gt;1,"Tier not in campaign",IF(COUNTIFS('Daily Redemptions'!$O$7:$O$2205,O111,'Daily Redemptions'!$Q$7:$Q$2205,Q111)&gt;1,"Duplicate day / tier",IF(OR(ISBLANK(O111),ISBLANK(R111)),"Missing date / quantity",IF(OR(R111&lt;0,MOD(R111,1)&lt;&gt;0),"Invalid redemption quantity",IF(COUNTIFS('Daily Redemptions'!$A$7:$A$735,O111,'Daily Redemptions'!$B$7:$B$735,P111)&lt;&gt;1,"Missing daily performance",IF(S111&lt;0,"Negative stock","")))))))</x:f>
      </x:c>
    </x:row>
    <x:row r="112" ht="24" customHeight="1">
      <x:c r="A112" s="10"/>
      <x:c r="B112" s="5"/>
      <x:c r="C112" s="5"/>
      <x:c r="D112" s="14"/>
      <x:c r="E112" s="5"/>
      <x:c r="F112" s="5"/>
      <x:c r="G112" s="14"/>
      <x:c r="H112" s="16" t="str">
        <x:f>IF(OR(ISBLANK(A112),B112=""),"",SUMIFS('Daily Redemptions'!$R$7:$R$2205,'Daily Redemptions'!$O$7:$O$2205,A112,'Daily Redemptions'!$P$7:$P$2205,B112))</x:f>
      </x:c>
      <x:c r="I112" s="18" t="str">
        <x:f>IF(OR(ISBLANK(A112),ISBLANK(D112),ISBLANK(C112),C112=0),"",D112/C112)</x:f>
      </x:c>
      <x:c r="J112" s="18" t="str">
        <x:f>IF(OR(ISBLANK(A112),ISBLANK(D112),ISBLANK(E112),E112=0),"",D112/E112)</x:f>
      </x:c>
      <x:c r="K112" s="18" t="str">
        <x:f>IF(OR(ISBLANK(A112),ISBLANK(G112),ISBLANK(F112)),"",G112*F112)</x:f>
      </x:c>
      <x:c r="L112" s="16" t="str">
        <x:f>IF(OR(ISBLANK(A112),ISBLANK(G112),ISBLANK(F112)),"",F112)</x:f>
      </x:c>
      <x:c r="M112" s="16" t="str">
        <x:f>IF(AND(ISBLANK(A112),B112=""),"",IF(COUNTIFS('Campaigns &amp; Budget'!$A$7:$A$8,B112)&lt;&gt;1,"Unknown campaign",IF(COUNTIFS('Daily Redemptions'!$A$7:$A$735,A112,'Daily Redemptions'!$B$7:$B$735,B112)&gt;1,"Duplicate day / campaign",IF(OR(ISBLANK(A112),ISBLANK(C112),ISBLANK(D112),ISBLANK(E112),ISBLANK(F112)),"Missing daily input",IF(OR(C112&lt;0,D112&lt;0,E112&lt;0,F112&lt;0,F112&gt;E112),"Invalid count / sales",IF(AND(F112&gt;0,ISBLANK(G112)),"Missing new-member average",IF(AND(NOT(ISBLANK(G112)),G112&lt;0),"Negative average",IF(OR(A112&lt;IFERROR(INDEX('Campaigns &amp; Budget'!$C$7:$C$8,MATCH(B112,'Campaigns &amp; Budget'!$A$7:$A$8,0)),""),A112&gt;IFERROR(INDEX('Campaigns &amp; Budget'!$D$7:$D$8,MATCH(B112,'Campaigns &amp; Budget'!$A$7:$A$8,0)),"")),"Outside campaign dates",""))))))))</x:f>
      </x:c>
      <x:c r="O112" s="10"/>
      <x:c r="P112" s="5"/>
      <x:c r="Q112" s="5"/>
      <x:c r="R112" s="5"/>
      <x:c r="S112" s="16" t="str">
        <x:f>IF(OR(ISBLANK(O112),Q112=""),"",IFERROR(INDEX('Redemption Setup'!$F$7:$F$105,MATCH(Q112,'Redemption Setup'!$A$7:$A$105,0)),"")+SUMIFS('Redemption Setup'!$Q$7:$Q$305,'Redemption Setup'!$O$7:$O$305,Q112,'Redemption Setup'!$P$7:$P$305,"&lt;="&amp;O112)-SUMIFS('Daily Redemptions'!$R$7:$R$2205,'Daily Redemptions'!$Q$7:$Q$2205,Q112,'Daily Redemptions'!$P$7:$P$2205,P112,'Daily Redemptions'!$O$7:$O$2205,"&lt;="&amp;O112))</x:f>
      </x:c>
      <x:c r="T112" s="16" t="str">
        <x:f>IF(AND(ISBLANK(O112),Q112=""),"",IF(COUNTIFS('Redemption Setup'!$A$7:$A$105,Q112,'Redemption Setup'!$B$7:$B$105,P112)&lt;&gt;1,"Tier not in campaign",IF(COUNTIFS('Daily Redemptions'!$O$7:$O$2205,O112,'Daily Redemptions'!$Q$7:$Q$2205,Q112)&gt;1,"Duplicate day / tier",IF(OR(ISBLANK(O112),ISBLANK(R112)),"Missing date / quantity",IF(OR(R112&lt;0,MOD(R112,1)&lt;&gt;0),"Invalid redemption quantity",IF(COUNTIFS('Daily Redemptions'!$A$7:$A$735,O112,'Daily Redemptions'!$B$7:$B$735,P112)&lt;&gt;1,"Missing daily performance",IF(S112&lt;0,"Negative stock","")))))))</x:f>
      </x:c>
    </x:row>
    <x:row r="113" ht="24" customHeight="1">
      <x:c r="A113" s="10"/>
      <x:c r="B113" s="5"/>
      <x:c r="C113" s="5"/>
      <x:c r="D113" s="14"/>
      <x:c r="E113" s="5"/>
      <x:c r="F113" s="5"/>
      <x:c r="G113" s="14"/>
      <x:c r="H113" s="16" t="str">
        <x:f>IF(OR(ISBLANK(A113),B113=""),"",SUMIFS('Daily Redemptions'!$R$7:$R$2205,'Daily Redemptions'!$O$7:$O$2205,A113,'Daily Redemptions'!$P$7:$P$2205,B113))</x:f>
      </x:c>
      <x:c r="I113" s="18" t="str">
        <x:f>IF(OR(ISBLANK(A113),ISBLANK(D113),ISBLANK(C113),C113=0),"",D113/C113)</x:f>
      </x:c>
      <x:c r="J113" s="18" t="str">
        <x:f>IF(OR(ISBLANK(A113),ISBLANK(D113),ISBLANK(E113),E113=0),"",D113/E113)</x:f>
      </x:c>
      <x:c r="K113" s="18" t="str">
        <x:f>IF(OR(ISBLANK(A113),ISBLANK(G113),ISBLANK(F113)),"",G113*F113)</x:f>
      </x:c>
      <x:c r="L113" s="16" t="str">
        <x:f>IF(OR(ISBLANK(A113),ISBLANK(G113),ISBLANK(F113)),"",F113)</x:f>
      </x:c>
      <x:c r="M113" s="16" t="str">
        <x:f>IF(AND(ISBLANK(A113),B113=""),"",IF(COUNTIFS('Campaigns &amp; Budget'!$A$7:$A$8,B113)&lt;&gt;1,"Unknown campaign",IF(COUNTIFS('Daily Redemptions'!$A$7:$A$735,A113,'Daily Redemptions'!$B$7:$B$735,B113)&gt;1,"Duplicate day / campaign",IF(OR(ISBLANK(A113),ISBLANK(C113),ISBLANK(D113),ISBLANK(E113),ISBLANK(F113)),"Missing daily input",IF(OR(C113&lt;0,D113&lt;0,E113&lt;0,F113&lt;0,F113&gt;E113),"Invalid count / sales",IF(AND(F113&gt;0,ISBLANK(G113)),"Missing new-member average",IF(AND(NOT(ISBLANK(G113)),G113&lt;0),"Negative average",IF(OR(A113&lt;IFERROR(INDEX('Campaigns &amp; Budget'!$C$7:$C$8,MATCH(B113,'Campaigns &amp; Budget'!$A$7:$A$8,0)),""),A113&gt;IFERROR(INDEX('Campaigns &amp; Budget'!$D$7:$D$8,MATCH(B113,'Campaigns &amp; Budget'!$A$7:$A$8,0)),"")),"Outside campaign dates",""))))))))</x:f>
      </x:c>
      <x:c r="O113" s="10"/>
      <x:c r="P113" s="5"/>
      <x:c r="Q113" s="5"/>
      <x:c r="R113" s="5"/>
      <x:c r="S113" s="16" t="str">
        <x:f>IF(OR(ISBLANK(O113),Q113=""),"",IFERROR(INDEX('Redemption Setup'!$F$7:$F$105,MATCH(Q113,'Redemption Setup'!$A$7:$A$105,0)),"")+SUMIFS('Redemption Setup'!$Q$7:$Q$305,'Redemption Setup'!$O$7:$O$305,Q113,'Redemption Setup'!$P$7:$P$305,"&lt;="&amp;O113)-SUMIFS('Daily Redemptions'!$R$7:$R$2205,'Daily Redemptions'!$Q$7:$Q$2205,Q113,'Daily Redemptions'!$P$7:$P$2205,P113,'Daily Redemptions'!$O$7:$O$2205,"&lt;="&amp;O113))</x:f>
      </x:c>
      <x:c r="T113" s="16" t="str">
        <x:f>IF(AND(ISBLANK(O113),Q113=""),"",IF(COUNTIFS('Redemption Setup'!$A$7:$A$105,Q113,'Redemption Setup'!$B$7:$B$105,P113)&lt;&gt;1,"Tier not in campaign",IF(COUNTIFS('Daily Redemptions'!$O$7:$O$2205,O113,'Daily Redemptions'!$Q$7:$Q$2205,Q113)&gt;1,"Duplicate day / tier",IF(OR(ISBLANK(O113),ISBLANK(R113)),"Missing date / quantity",IF(OR(R113&lt;0,MOD(R113,1)&lt;&gt;0),"Invalid redemption quantity",IF(COUNTIFS('Daily Redemptions'!$A$7:$A$735,O113,'Daily Redemptions'!$B$7:$B$735,P113)&lt;&gt;1,"Missing daily performance",IF(S113&lt;0,"Negative stock","")))))))</x:f>
      </x:c>
    </x:row>
    <x:row r="114" ht="24" customHeight="1">
      <x:c r="A114" s="10"/>
      <x:c r="B114" s="5"/>
      <x:c r="C114" s="5"/>
      <x:c r="D114" s="14"/>
      <x:c r="E114" s="5"/>
      <x:c r="F114" s="5"/>
      <x:c r="G114" s="14"/>
      <x:c r="H114" s="16" t="str">
        <x:f>IF(OR(ISBLANK(A114),B114=""),"",SUMIFS('Daily Redemptions'!$R$7:$R$2205,'Daily Redemptions'!$O$7:$O$2205,A114,'Daily Redemptions'!$P$7:$P$2205,B114))</x:f>
      </x:c>
      <x:c r="I114" s="18" t="str">
        <x:f>IF(OR(ISBLANK(A114),ISBLANK(D114),ISBLANK(C114),C114=0),"",D114/C114)</x:f>
      </x:c>
      <x:c r="J114" s="18" t="str">
        <x:f>IF(OR(ISBLANK(A114),ISBLANK(D114),ISBLANK(E114),E114=0),"",D114/E114)</x:f>
      </x:c>
      <x:c r="K114" s="18" t="str">
        <x:f>IF(OR(ISBLANK(A114),ISBLANK(G114),ISBLANK(F114)),"",G114*F114)</x:f>
      </x:c>
      <x:c r="L114" s="16" t="str">
        <x:f>IF(OR(ISBLANK(A114),ISBLANK(G114),ISBLANK(F114)),"",F114)</x:f>
      </x:c>
      <x:c r="M114" s="16" t="str">
        <x:f>IF(AND(ISBLANK(A114),B114=""),"",IF(COUNTIFS('Campaigns &amp; Budget'!$A$7:$A$8,B114)&lt;&gt;1,"Unknown campaign",IF(COUNTIFS('Daily Redemptions'!$A$7:$A$735,A114,'Daily Redemptions'!$B$7:$B$735,B114)&gt;1,"Duplicate day / campaign",IF(OR(ISBLANK(A114),ISBLANK(C114),ISBLANK(D114),ISBLANK(E114),ISBLANK(F114)),"Missing daily input",IF(OR(C114&lt;0,D114&lt;0,E114&lt;0,F114&lt;0,F114&gt;E114),"Invalid count / sales",IF(AND(F114&gt;0,ISBLANK(G114)),"Missing new-member average",IF(AND(NOT(ISBLANK(G114)),G114&lt;0),"Negative average",IF(OR(A114&lt;IFERROR(INDEX('Campaigns &amp; Budget'!$C$7:$C$8,MATCH(B114,'Campaigns &amp; Budget'!$A$7:$A$8,0)),""),A114&gt;IFERROR(INDEX('Campaigns &amp; Budget'!$D$7:$D$8,MATCH(B114,'Campaigns &amp; Budget'!$A$7:$A$8,0)),"")),"Outside campaign dates",""))))))))</x:f>
      </x:c>
      <x:c r="O114" s="10"/>
      <x:c r="P114" s="5"/>
      <x:c r="Q114" s="5"/>
      <x:c r="R114" s="5"/>
      <x:c r="S114" s="16" t="str">
        <x:f>IF(OR(ISBLANK(O114),Q114=""),"",IFERROR(INDEX('Redemption Setup'!$F$7:$F$105,MATCH(Q114,'Redemption Setup'!$A$7:$A$105,0)),"")+SUMIFS('Redemption Setup'!$Q$7:$Q$305,'Redemption Setup'!$O$7:$O$305,Q114,'Redemption Setup'!$P$7:$P$305,"&lt;="&amp;O114)-SUMIFS('Daily Redemptions'!$R$7:$R$2205,'Daily Redemptions'!$Q$7:$Q$2205,Q114,'Daily Redemptions'!$P$7:$P$2205,P114,'Daily Redemptions'!$O$7:$O$2205,"&lt;="&amp;O114))</x:f>
      </x:c>
      <x:c r="T114" s="16" t="str">
        <x:f>IF(AND(ISBLANK(O114),Q114=""),"",IF(COUNTIFS('Redemption Setup'!$A$7:$A$105,Q114,'Redemption Setup'!$B$7:$B$105,P114)&lt;&gt;1,"Tier not in campaign",IF(COUNTIFS('Daily Redemptions'!$O$7:$O$2205,O114,'Daily Redemptions'!$Q$7:$Q$2205,Q114)&gt;1,"Duplicate day / tier",IF(OR(ISBLANK(O114),ISBLANK(R114)),"Missing date / quantity",IF(OR(R114&lt;0,MOD(R114,1)&lt;&gt;0),"Invalid redemption quantity",IF(COUNTIFS('Daily Redemptions'!$A$7:$A$735,O114,'Daily Redemptions'!$B$7:$B$735,P114)&lt;&gt;1,"Missing daily performance",IF(S114&lt;0,"Negative stock","")))))))</x:f>
      </x:c>
    </x:row>
    <x:row r="115" ht="24" customHeight="1">
      <x:c r="A115" s="10"/>
      <x:c r="B115" s="5"/>
      <x:c r="C115" s="5"/>
      <x:c r="D115" s="14"/>
      <x:c r="E115" s="5"/>
      <x:c r="F115" s="5"/>
      <x:c r="G115" s="14"/>
      <x:c r="H115" s="16" t="str">
        <x:f>IF(OR(ISBLANK(A115),B115=""),"",SUMIFS('Daily Redemptions'!$R$7:$R$2205,'Daily Redemptions'!$O$7:$O$2205,A115,'Daily Redemptions'!$P$7:$P$2205,B115))</x:f>
      </x:c>
      <x:c r="I115" s="18" t="str">
        <x:f>IF(OR(ISBLANK(A115),ISBLANK(D115),ISBLANK(C115),C115=0),"",D115/C115)</x:f>
      </x:c>
      <x:c r="J115" s="18" t="str">
        <x:f>IF(OR(ISBLANK(A115),ISBLANK(D115),ISBLANK(E115),E115=0),"",D115/E115)</x:f>
      </x:c>
      <x:c r="K115" s="18" t="str">
        <x:f>IF(OR(ISBLANK(A115),ISBLANK(G115),ISBLANK(F115)),"",G115*F115)</x:f>
      </x:c>
      <x:c r="L115" s="16" t="str">
        <x:f>IF(OR(ISBLANK(A115),ISBLANK(G115),ISBLANK(F115)),"",F115)</x:f>
      </x:c>
      <x:c r="M115" s="16" t="str">
        <x:f>IF(AND(ISBLANK(A115),B115=""),"",IF(COUNTIFS('Campaigns &amp; Budget'!$A$7:$A$8,B115)&lt;&gt;1,"Unknown campaign",IF(COUNTIFS('Daily Redemptions'!$A$7:$A$735,A115,'Daily Redemptions'!$B$7:$B$735,B115)&gt;1,"Duplicate day / campaign",IF(OR(ISBLANK(A115),ISBLANK(C115),ISBLANK(D115),ISBLANK(E115),ISBLANK(F115)),"Missing daily input",IF(OR(C115&lt;0,D115&lt;0,E115&lt;0,F115&lt;0,F115&gt;E115),"Invalid count / sales",IF(AND(F115&gt;0,ISBLANK(G115)),"Missing new-member average",IF(AND(NOT(ISBLANK(G115)),G115&lt;0),"Negative average",IF(OR(A115&lt;IFERROR(INDEX('Campaigns &amp; Budget'!$C$7:$C$8,MATCH(B115,'Campaigns &amp; Budget'!$A$7:$A$8,0)),""),A115&gt;IFERROR(INDEX('Campaigns &amp; Budget'!$D$7:$D$8,MATCH(B115,'Campaigns &amp; Budget'!$A$7:$A$8,0)),"")),"Outside campaign dates",""))))))))</x:f>
      </x:c>
      <x:c r="O115" s="10"/>
      <x:c r="P115" s="5"/>
      <x:c r="Q115" s="5"/>
      <x:c r="R115" s="5"/>
      <x:c r="S115" s="16" t="str">
        <x:f>IF(OR(ISBLANK(O115),Q115=""),"",IFERROR(INDEX('Redemption Setup'!$F$7:$F$105,MATCH(Q115,'Redemption Setup'!$A$7:$A$105,0)),"")+SUMIFS('Redemption Setup'!$Q$7:$Q$305,'Redemption Setup'!$O$7:$O$305,Q115,'Redemption Setup'!$P$7:$P$305,"&lt;="&amp;O115)-SUMIFS('Daily Redemptions'!$R$7:$R$2205,'Daily Redemptions'!$Q$7:$Q$2205,Q115,'Daily Redemptions'!$P$7:$P$2205,P115,'Daily Redemptions'!$O$7:$O$2205,"&lt;="&amp;O115))</x:f>
      </x:c>
      <x:c r="T115" s="16" t="str">
        <x:f>IF(AND(ISBLANK(O115),Q115=""),"",IF(COUNTIFS('Redemption Setup'!$A$7:$A$105,Q115,'Redemption Setup'!$B$7:$B$105,P115)&lt;&gt;1,"Tier not in campaign",IF(COUNTIFS('Daily Redemptions'!$O$7:$O$2205,O115,'Daily Redemptions'!$Q$7:$Q$2205,Q115)&gt;1,"Duplicate day / tier",IF(OR(ISBLANK(O115),ISBLANK(R115)),"Missing date / quantity",IF(OR(R115&lt;0,MOD(R115,1)&lt;&gt;0),"Invalid redemption quantity",IF(COUNTIFS('Daily Redemptions'!$A$7:$A$735,O115,'Daily Redemptions'!$B$7:$B$735,P115)&lt;&gt;1,"Missing daily performance",IF(S115&lt;0,"Negative stock","")))))))</x:f>
      </x:c>
    </x:row>
    <x:row r="116" ht="24" customHeight="1">
      <x:c r="A116" s="10"/>
      <x:c r="B116" s="5"/>
      <x:c r="C116" s="5"/>
      <x:c r="D116" s="14"/>
      <x:c r="E116" s="5"/>
      <x:c r="F116" s="5"/>
      <x:c r="G116" s="14"/>
      <x:c r="H116" s="16" t="str">
        <x:f>IF(OR(ISBLANK(A116),B116=""),"",SUMIFS('Daily Redemptions'!$R$7:$R$2205,'Daily Redemptions'!$O$7:$O$2205,A116,'Daily Redemptions'!$P$7:$P$2205,B116))</x:f>
      </x:c>
      <x:c r="I116" s="18" t="str">
        <x:f>IF(OR(ISBLANK(A116),ISBLANK(D116),ISBLANK(C116),C116=0),"",D116/C116)</x:f>
      </x:c>
      <x:c r="J116" s="18" t="str">
        <x:f>IF(OR(ISBLANK(A116),ISBLANK(D116),ISBLANK(E116),E116=0),"",D116/E116)</x:f>
      </x:c>
      <x:c r="K116" s="18" t="str">
        <x:f>IF(OR(ISBLANK(A116),ISBLANK(G116),ISBLANK(F116)),"",G116*F116)</x:f>
      </x:c>
      <x:c r="L116" s="16" t="str">
        <x:f>IF(OR(ISBLANK(A116),ISBLANK(G116),ISBLANK(F116)),"",F116)</x:f>
      </x:c>
      <x:c r="M116" s="16" t="str">
        <x:f>IF(AND(ISBLANK(A116),B116=""),"",IF(COUNTIFS('Campaigns &amp; Budget'!$A$7:$A$8,B116)&lt;&gt;1,"Unknown campaign",IF(COUNTIFS('Daily Redemptions'!$A$7:$A$735,A116,'Daily Redemptions'!$B$7:$B$735,B116)&gt;1,"Duplicate day / campaign",IF(OR(ISBLANK(A116),ISBLANK(C116),ISBLANK(D116),ISBLANK(E116),ISBLANK(F116)),"Missing daily input",IF(OR(C116&lt;0,D116&lt;0,E116&lt;0,F116&lt;0,F116&gt;E116),"Invalid count / sales",IF(AND(F116&gt;0,ISBLANK(G116)),"Missing new-member average",IF(AND(NOT(ISBLANK(G116)),G116&lt;0),"Negative average",IF(OR(A116&lt;IFERROR(INDEX('Campaigns &amp; Budget'!$C$7:$C$8,MATCH(B116,'Campaigns &amp; Budget'!$A$7:$A$8,0)),""),A116&gt;IFERROR(INDEX('Campaigns &amp; Budget'!$D$7:$D$8,MATCH(B116,'Campaigns &amp; Budget'!$A$7:$A$8,0)),"")),"Outside campaign dates",""))))))))</x:f>
      </x:c>
      <x:c r="O116" s="10"/>
      <x:c r="P116" s="5"/>
      <x:c r="Q116" s="5"/>
      <x:c r="R116" s="5"/>
      <x:c r="S116" s="16" t="str">
        <x:f>IF(OR(ISBLANK(O116),Q116=""),"",IFERROR(INDEX('Redemption Setup'!$F$7:$F$105,MATCH(Q116,'Redemption Setup'!$A$7:$A$105,0)),"")+SUMIFS('Redemption Setup'!$Q$7:$Q$305,'Redemption Setup'!$O$7:$O$305,Q116,'Redemption Setup'!$P$7:$P$305,"&lt;="&amp;O116)-SUMIFS('Daily Redemptions'!$R$7:$R$2205,'Daily Redemptions'!$Q$7:$Q$2205,Q116,'Daily Redemptions'!$P$7:$P$2205,P116,'Daily Redemptions'!$O$7:$O$2205,"&lt;="&amp;O116))</x:f>
      </x:c>
      <x:c r="T116" s="16" t="str">
        <x:f>IF(AND(ISBLANK(O116),Q116=""),"",IF(COUNTIFS('Redemption Setup'!$A$7:$A$105,Q116,'Redemption Setup'!$B$7:$B$105,P116)&lt;&gt;1,"Tier not in campaign",IF(COUNTIFS('Daily Redemptions'!$O$7:$O$2205,O116,'Daily Redemptions'!$Q$7:$Q$2205,Q116)&gt;1,"Duplicate day / tier",IF(OR(ISBLANK(O116),ISBLANK(R116)),"Missing date / quantity",IF(OR(R116&lt;0,MOD(R116,1)&lt;&gt;0),"Invalid redemption quantity",IF(COUNTIFS('Daily Redemptions'!$A$7:$A$735,O116,'Daily Redemptions'!$B$7:$B$735,P116)&lt;&gt;1,"Missing daily performance",IF(S116&lt;0,"Negative stock","")))))))</x:f>
      </x:c>
    </x:row>
    <x:row r="117" ht="24" customHeight="1">
      <x:c r="A117" s="10"/>
      <x:c r="B117" s="5"/>
      <x:c r="C117" s="5"/>
      <x:c r="D117" s="14"/>
      <x:c r="E117" s="5"/>
      <x:c r="F117" s="5"/>
      <x:c r="G117" s="14"/>
      <x:c r="H117" s="16" t="str">
        <x:f>IF(OR(ISBLANK(A117),B117=""),"",SUMIFS('Daily Redemptions'!$R$7:$R$2205,'Daily Redemptions'!$O$7:$O$2205,A117,'Daily Redemptions'!$P$7:$P$2205,B117))</x:f>
      </x:c>
      <x:c r="I117" s="18" t="str">
        <x:f>IF(OR(ISBLANK(A117),ISBLANK(D117),ISBLANK(C117),C117=0),"",D117/C117)</x:f>
      </x:c>
      <x:c r="J117" s="18" t="str">
        <x:f>IF(OR(ISBLANK(A117),ISBLANK(D117),ISBLANK(E117),E117=0),"",D117/E117)</x:f>
      </x:c>
      <x:c r="K117" s="18" t="str">
        <x:f>IF(OR(ISBLANK(A117),ISBLANK(G117),ISBLANK(F117)),"",G117*F117)</x:f>
      </x:c>
      <x:c r="L117" s="16" t="str">
        <x:f>IF(OR(ISBLANK(A117),ISBLANK(G117),ISBLANK(F117)),"",F117)</x:f>
      </x:c>
      <x:c r="M117" s="16" t="str">
        <x:f>IF(AND(ISBLANK(A117),B117=""),"",IF(COUNTIFS('Campaigns &amp; Budget'!$A$7:$A$8,B117)&lt;&gt;1,"Unknown campaign",IF(COUNTIFS('Daily Redemptions'!$A$7:$A$735,A117,'Daily Redemptions'!$B$7:$B$735,B117)&gt;1,"Duplicate day / campaign",IF(OR(ISBLANK(A117),ISBLANK(C117),ISBLANK(D117),ISBLANK(E117),ISBLANK(F117)),"Missing daily input",IF(OR(C117&lt;0,D117&lt;0,E117&lt;0,F117&lt;0,F117&gt;E117),"Invalid count / sales",IF(AND(F117&gt;0,ISBLANK(G117)),"Missing new-member average",IF(AND(NOT(ISBLANK(G117)),G117&lt;0),"Negative average",IF(OR(A117&lt;IFERROR(INDEX('Campaigns &amp; Budget'!$C$7:$C$8,MATCH(B117,'Campaigns &amp; Budget'!$A$7:$A$8,0)),""),A117&gt;IFERROR(INDEX('Campaigns &amp; Budget'!$D$7:$D$8,MATCH(B117,'Campaigns &amp; Budget'!$A$7:$A$8,0)),"")),"Outside campaign dates",""))))))))</x:f>
      </x:c>
      <x:c r="O117" s="10"/>
      <x:c r="P117" s="5"/>
      <x:c r="Q117" s="5"/>
      <x:c r="R117" s="5"/>
      <x:c r="S117" s="16" t="str">
        <x:f>IF(OR(ISBLANK(O117),Q117=""),"",IFERROR(INDEX('Redemption Setup'!$F$7:$F$105,MATCH(Q117,'Redemption Setup'!$A$7:$A$105,0)),"")+SUMIFS('Redemption Setup'!$Q$7:$Q$305,'Redemption Setup'!$O$7:$O$305,Q117,'Redemption Setup'!$P$7:$P$305,"&lt;="&amp;O117)-SUMIFS('Daily Redemptions'!$R$7:$R$2205,'Daily Redemptions'!$Q$7:$Q$2205,Q117,'Daily Redemptions'!$P$7:$P$2205,P117,'Daily Redemptions'!$O$7:$O$2205,"&lt;="&amp;O117))</x:f>
      </x:c>
      <x:c r="T117" s="16" t="str">
        <x:f>IF(AND(ISBLANK(O117),Q117=""),"",IF(COUNTIFS('Redemption Setup'!$A$7:$A$105,Q117,'Redemption Setup'!$B$7:$B$105,P117)&lt;&gt;1,"Tier not in campaign",IF(COUNTIFS('Daily Redemptions'!$O$7:$O$2205,O117,'Daily Redemptions'!$Q$7:$Q$2205,Q117)&gt;1,"Duplicate day / tier",IF(OR(ISBLANK(O117),ISBLANK(R117)),"Missing date / quantity",IF(OR(R117&lt;0,MOD(R117,1)&lt;&gt;0),"Invalid redemption quantity",IF(COUNTIFS('Daily Redemptions'!$A$7:$A$735,O117,'Daily Redemptions'!$B$7:$B$735,P117)&lt;&gt;1,"Missing daily performance",IF(S117&lt;0,"Negative stock","")))))))</x:f>
      </x:c>
    </x:row>
    <x:row r="118" ht="24" customHeight="1">
      <x:c r="A118" s="10"/>
      <x:c r="B118" s="5"/>
      <x:c r="C118" s="5"/>
      <x:c r="D118" s="14"/>
      <x:c r="E118" s="5"/>
      <x:c r="F118" s="5"/>
      <x:c r="G118" s="14"/>
      <x:c r="H118" s="16" t="str">
        <x:f>IF(OR(ISBLANK(A118),B118=""),"",SUMIFS('Daily Redemptions'!$R$7:$R$2205,'Daily Redemptions'!$O$7:$O$2205,A118,'Daily Redemptions'!$P$7:$P$2205,B118))</x:f>
      </x:c>
      <x:c r="I118" s="18" t="str">
        <x:f>IF(OR(ISBLANK(A118),ISBLANK(D118),ISBLANK(C118),C118=0),"",D118/C118)</x:f>
      </x:c>
      <x:c r="J118" s="18" t="str">
        <x:f>IF(OR(ISBLANK(A118),ISBLANK(D118),ISBLANK(E118),E118=0),"",D118/E118)</x:f>
      </x:c>
      <x:c r="K118" s="18" t="str">
        <x:f>IF(OR(ISBLANK(A118),ISBLANK(G118),ISBLANK(F118)),"",G118*F118)</x:f>
      </x:c>
      <x:c r="L118" s="16" t="str">
        <x:f>IF(OR(ISBLANK(A118),ISBLANK(G118),ISBLANK(F118)),"",F118)</x:f>
      </x:c>
      <x:c r="M118" s="16" t="str">
        <x:f>IF(AND(ISBLANK(A118),B118=""),"",IF(COUNTIFS('Campaigns &amp; Budget'!$A$7:$A$8,B118)&lt;&gt;1,"Unknown campaign",IF(COUNTIFS('Daily Redemptions'!$A$7:$A$735,A118,'Daily Redemptions'!$B$7:$B$735,B118)&gt;1,"Duplicate day / campaign",IF(OR(ISBLANK(A118),ISBLANK(C118),ISBLANK(D118),ISBLANK(E118),ISBLANK(F118)),"Missing daily input",IF(OR(C118&lt;0,D118&lt;0,E118&lt;0,F118&lt;0,F118&gt;E118),"Invalid count / sales",IF(AND(F118&gt;0,ISBLANK(G118)),"Missing new-member average",IF(AND(NOT(ISBLANK(G118)),G118&lt;0),"Negative average",IF(OR(A118&lt;IFERROR(INDEX('Campaigns &amp; Budget'!$C$7:$C$8,MATCH(B118,'Campaigns &amp; Budget'!$A$7:$A$8,0)),""),A118&gt;IFERROR(INDEX('Campaigns &amp; Budget'!$D$7:$D$8,MATCH(B118,'Campaigns &amp; Budget'!$A$7:$A$8,0)),"")),"Outside campaign dates",""))))))))</x:f>
      </x:c>
      <x:c r="O118" s="10"/>
      <x:c r="P118" s="5"/>
      <x:c r="Q118" s="5"/>
      <x:c r="R118" s="5"/>
      <x:c r="S118" s="16" t="str">
        <x:f>IF(OR(ISBLANK(O118),Q118=""),"",IFERROR(INDEX('Redemption Setup'!$F$7:$F$105,MATCH(Q118,'Redemption Setup'!$A$7:$A$105,0)),"")+SUMIFS('Redemption Setup'!$Q$7:$Q$305,'Redemption Setup'!$O$7:$O$305,Q118,'Redemption Setup'!$P$7:$P$305,"&lt;="&amp;O118)-SUMIFS('Daily Redemptions'!$R$7:$R$2205,'Daily Redemptions'!$Q$7:$Q$2205,Q118,'Daily Redemptions'!$P$7:$P$2205,P118,'Daily Redemptions'!$O$7:$O$2205,"&lt;="&amp;O118))</x:f>
      </x:c>
      <x:c r="T118" s="16" t="str">
        <x:f>IF(AND(ISBLANK(O118),Q118=""),"",IF(COUNTIFS('Redemption Setup'!$A$7:$A$105,Q118,'Redemption Setup'!$B$7:$B$105,P118)&lt;&gt;1,"Tier not in campaign",IF(COUNTIFS('Daily Redemptions'!$O$7:$O$2205,O118,'Daily Redemptions'!$Q$7:$Q$2205,Q118)&gt;1,"Duplicate day / tier",IF(OR(ISBLANK(O118),ISBLANK(R118)),"Missing date / quantity",IF(OR(R118&lt;0,MOD(R118,1)&lt;&gt;0),"Invalid redemption quantity",IF(COUNTIFS('Daily Redemptions'!$A$7:$A$735,O118,'Daily Redemptions'!$B$7:$B$735,P118)&lt;&gt;1,"Missing daily performance",IF(S118&lt;0,"Negative stock","")))))))</x:f>
      </x:c>
    </x:row>
    <x:row r="119" ht="24" customHeight="1">
      <x:c r="A119" s="10"/>
      <x:c r="B119" s="5"/>
      <x:c r="C119" s="5"/>
      <x:c r="D119" s="14"/>
      <x:c r="E119" s="5"/>
      <x:c r="F119" s="5"/>
      <x:c r="G119" s="14"/>
      <x:c r="H119" s="16" t="str">
        <x:f>IF(OR(ISBLANK(A119),B119=""),"",SUMIFS('Daily Redemptions'!$R$7:$R$2205,'Daily Redemptions'!$O$7:$O$2205,A119,'Daily Redemptions'!$P$7:$P$2205,B119))</x:f>
      </x:c>
      <x:c r="I119" s="18" t="str">
        <x:f>IF(OR(ISBLANK(A119),ISBLANK(D119),ISBLANK(C119),C119=0),"",D119/C119)</x:f>
      </x:c>
      <x:c r="J119" s="18" t="str">
        <x:f>IF(OR(ISBLANK(A119),ISBLANK(D119),ISBLANK(E119),E119=0),"",D119/E119)</x:f>
      </x:c>
      <x:c r="K119" s="18" t="str">
        <x:f>IF(OR(ISBLANK(A119),ISBLANK(G119),ISBLANK(F119)),"",G119*F119)</x:f>
      </x:c>
      <x:c r="L119" s="16" t="str">
        <x:f>IF(OR(ISBLANK(A119),ISBLANK(G119),ISBLANK(F119)),"",F119)</x:f>
      </x:c>
      <x:c r="M119" s="16" t="str">
        <x:f>IF(AND(ISBLANK(A119),B119=""),"",IF(COUNTIFS('Campaigns &amp; Budget'!$A$7:$A$8,B119)&lt;&gt;1,"Unknown campaign",IF(COUNTIFS('Daily Redemptions'!$A$7:$A$735,A119,'Daily Redemptions'!$B$7:$B$735,B119)&gt;1,"Duplicate day / campaign",IF(OR(ISBLANK(A119),ISBLANK(C119),ISBLANK(D119),ISBLANK(E119),ISBLANK(F119)),"Missing daily input",IF(OR(C119&lt;0,D119&lt;0,E119&lt;0,F119&lt;0,F119&gt;E119),"Invalid count / sales",IF(AND(F119&gt;0,ISBLANK(G119)),"Missing new-member average",IF(AND(NOT(ISBLANK(G119)),G119&lt;0),"Negative average",IF(OR(A119&lt;IFERROR(INDEX('Campaigns &amp; Budget'!$C$7:$C$8,MATCH(B119,'Campaigns &amp; Budget'!$A$7:$A$8,0)),""),A119&gt;IFERROR(INDEX('Campaigns &amp; Budget'!$D$7:$D$8,MATCH(B119,'Campaigns &amp; Budget'!$A$7:$A$8,0)),"")),"Outside campaign dates",""))))))))</x:f>
      </x:c>
      <x:c r="O119" s="10"/>
      <x:c r="P119" s="5"/>
      <x:c r="Q119" s="5"/>
      <x:c r="R119" s="5"/>
      <x:c r="S119" s="16" t="str">
        <x:f>IF(OR(ISBLANK(O119),Q119=""),"",IFERROR(INDEX('Redemption Setup'!$F$7:$F$105,MATCH(Q119,'Redemption Setup'!$A$7:$A$105,0)),"")+SUMIFS('Redemption Setup'!$Q$7:$Q$305,'Redemption Setup'!$O$7:$O$305,Q119,'Redemption Setup'!$P$7:$P$305,"&lt;="&amp;O119)-SUMIFS('Daily Redemptions'!$R$7:$R$2205,'Daily Redemptions'!$Q$7:$Q$2205,Q119,'Daily Redemptions'!$P$7:$P$2205,P119,'Daily Redemptions'!$O$7:$O$2205,"&lt;="&amp;O119))</x:f>
      </x:c>
      <x:c r="T119" s="16" t="str">
        <x:f>IF(AND(ISBLANK(O119),Q119=""),"",IF(COUNTIFS('Redemption Setup'!$A$7:$A$105,Q119,'Redemption Setup'!$B$7:$B$105,P119)&lt;&gt;1,"Tier not in campaign",IF(COUNTIFS('Daily Redemptions'!$O$7:$O$2205,O119,'Daily Redemptions'!$Q$7:$Q$2205,Q119)&gt;1,"Duplicate day / tier",IF(OR(ISBLANK(O119),ISBLANK(R119)),"Missing date / quantity",IF(OR(R119&lt;0,MOD(R119,1)&lt;&gt;0),"Invalid redemption quantity",IF(COUNTIFS('Daily Redemptions'!$A$7:$A$735,O119,'Daily Redemptions'!$B$7:$B$735,P119)&lt;&gt;1,"Missing daily performance",IF(S119&lt;0,"Negative stock","")))))))</x:f>
      </x:c>
    </x:row>
    <x:row r="120" ht="24" customHeight="1">
      <x:c r="A120" s="10"/>
      <x:c r="B120" s="5"/>
      <x:c r="C120" s="5"/>
      <x:c r="D120" s="14"/>
      <x:c r="E120" s="5"/>
      <x:c r="F120" s="5"/>
      <x:c r="G120" s="14"/>
      <x:c r="H120" s="16" t="str">
        <x:f>IF(OR(ISBLANK(A120),B120=""),"",SUMIFS('Daily Redemptions'!$R$7:$R$2205,'Daily Redemptions'!$O$7:$O$2205,A120,'Daily Redemptions'!$P$7:$P$2205,B120))</x:f>
      </x:c>
      <x:c r="I120" s="18" t="str">
        <x:f>IF(OR(ISBLANK(A120),ISBLANK(D120),ISBLANK(C120),C120=0),"",D120/C120)</x:f>
      </x:c>
      <x:c r="J120" s="18" t="str">
        <x:f>IF(OR(ISBLANK(A120),ISBLANK(D120),ISBLANK(E120),E120=0),"",D120/E120)</x:f>
      </x:c>
      <x:c r="K120" s="18" t="str">
        <x:f>IF(OR(ISBLANK(A120),ISBLANK(G120),ISBLANK(F120)),"",G120*F120)</x:f>
      </x:c>
      <x:c r="L120" s="16" t="str">
        <x:f>IF(OR(ISBLANK(A120),ISBLANK(G120),ISBLANK(F120)),"",F120)</x:f>
      </x:c>
      <x:c r="M120" s="16" t="str">
        <x:f>IF(AND(ISBLANK(A120),B120=""),"",IF(COUNTIFS('Campaigns &amp; Budget'!$A$7:$A$8,B120)&lt;&gt;1,"Unknown campaign",IF(COUNTIFS('Daily Redemptions'!$A$7:$A$735,A120,'Daily Redemptions'!$B$7:$B$735,B120)&gt;1,"Duplicate day / campaign",IF(OR(ISBLANK(A120),ISBLANK(C120),ISBLANK(D120),ISBLANK(E120),ISBLANK(F120)),"Missing daily input",IF(OR(C120&lt;0,D120&lt;0,E120&lt;0,F120&lt;0,F120&gt;E120),"Invalid count / sales",IF(AND(F120&gt;0,ISBLANK(G120)),"Missing new-member average",IF(AND(NOT(ISBLANK(G120)),G120&lt;0),"Negative average",IF(OR(A120&lt;IFERROR(INDEX('Campaigns &amp; Budget'!$C$7:$C$8,MATCH(B120,'Campaigns &amp; Budget'!$A$7:$A$8,0)),""),A120&gt;IFERROR(INDEX('Campaigns &amp; Budget'!$D$7:$D$8,MATCH(B120,'Campaigns &amp; Budget'!$A$7:$A$8,0)),"")),"Outside campaign dates",""))))))))</x:f>
      </x:c>
      <x:c r="O120" s="10"/>
      <x:c r="P120" s="5"/>
      <x:c r="Q120" s="5"/>
      <x:c r="R120" s="5"/>
      <x:c r="S120" s="16" t="str">
        <x:f>IF(OR(ISBLANK(O120),Q120=""),"",IFERROR(INDEX('Redemption Setup'!$F$7:$F$105,MATCH(Q120,'Redemption Setup'!$A$7:$A$105,0)),"")+SUMIFS('Redemption Setup'!$Q$7:$Q$305,'Redemption Setup'!$O$7:$O$305,Q120,'Redemption Setup'!$P$7:$P$305,"&lt;="&amp;O120)-SUMIFS('Daily Redemptions'!$R$7:$R$2205,'Daily Redemptions'!$Q$7:$Q$2205,Q120,'Daily Redemptions'!$P$7:$P$2205,P120,'Daily Redemptions'!$O$7:$O$2205,"&lt;="&amp;O120))</x:f>
      </x:c>
      <x:c r="T120" s="16" t="str">
        <x:f>IF(AND(ISBLANK(O120),Q120=""),"",IF(COUNTIFS('Redemption Setup'!$A$7:$A$105,Q120,'Redemption Setup'!$B$7:$B$105,P120)&lt;&gt;1,"Tier not in campaign",IF(COUNTIFS('Daily Redemptions'!$O$7:$O$2205,O120,'Daily Redemptions'!$Q$7:$Q$2205,Q120)&gt;1,"Duplicate day / tier",IF(OR(ISBLANK(O120),ISBLANK(R120)),"Missing date / quantity",IF(OR(R120&lt;0,MOD(R120,1)&lt;&gt;0),"Invalid redemption quantity",IF(COUNTIFS('Daily Redemptions'!$A$7:$A$735,O120,'Daily Redemptions'!$B$7:$B$735,P120)&lt;&gt;1,"Missing daily performance",IF(S120&lt;0,"Negative stock","")))))))</x:f>
      </x:c>
    </x:row>
    <x:row r="121" ht="24" customHeight="1">
      <x:c r="A121" s="10"/>
      <x:c r="B121" s="5"/>
      <x:c r="C121" s="5"/>
      <x:c r="D121" s="14"/>
      <x:c r="E121" s="5"/>
      <x:c r="F121" s="5"/>
      <x:c r="G121" s="14"/>
      <x:c r="H121" s="16" t="str">
        <x:f>IF(OR(ISBLANK(A121),B121=""),"",SUMIFS('Daily Redemptions'!$R$7:$R$2205,'Daily Redemptions'!$O$7:$O$2205,A121,'Daily Redemptions'!$P$7:$P$2205,B121))</x:f>
      </x:c>
      <x:c r="I121" s="18" t="str">
        <x:f>IF(OR(ISBLANK(A121),ISBLANK(D121),ISBLANK(C121),C121=0),"",D121/C121)</x:f>
      </x:c>
      <x:c r="J121" s="18" t="str">
        <x:f>IF(OR(ISBLANK(A121),ISBLANK(D121),ISBLANK(E121),E121=0),"",D121/E121)</x:f>
      </x:c>
      <x:c r="K121" s="18" t="str">
        <x:f>IF(OR(ISBLANK(A121),ISBLANK(G121),ISBLANK(F121)),"",G121*F121)</x:f>
      </x:c>
      <x:c r="L121" s="16" t="str">
        <x:f>IF(OR(ISBLANK(A121),ISBLANK(G121),ISBLANK(F121)),"",F121)</x:f>
      </x:c>
      <x:c r="M121" s="16" t="str">
        <x:f>IF(AND(ISBLANK(A121),B121=""),"",IF(COUNTIFS('Campaigns &amp; Budget'!$A$7:$A$8,B121)&lt;&gt;1,"Unknown campaign",IF(COUNTIFS('Daily Redemptions'!$A$7:$A$735,A121,'Daily Redemptions'!$B$7:$B$735,B121)&gt;1,"Duplicate day / campaign",IF(OR(ISBLANK(A121),ISBLANK(C121),ISBLANK(D121),ISBLANK(E121),ISBLANK(F121)),"Missing daily input",IF(OR(C121&lt;0,D121&lt;0,E121&lt;0,F121&lt;0,F121&gt;E121),"Invalid count / sales",IF(AND(F121&gt;0,ISBLANK(G121)),"Missing new-member average",IF(AND(NOT(ISBLANK(G121)),G121&lt;0),"Negative average",IF(OR(A121&lt;IFERROR(INDEX('Campaigns &amp; Budget'!$C$7:$C$8,MATCH(B121,'Campaigns &amp; Budget'!$A$7:$A$8,0)),""),A121&gt;IFERROR(INDEX('Campaigns &amp; Budget'!$D$7:$D$8,MATCH(B121,'Campaigns &amp; Budget'!$A$7:$A$8,0)),"")),"Outside campaign dates",""))))))))</x:f>
      </x:c>
      <x:c r="O121" s="10"/>
      <x:c r="P121" s="5"/>
      <x:c r="Q121" s="5"/>
      <x:c r="R121" s="5"/>
      <x:c r="S121" s="16" t="str">
        <x:f>IF(OR(ISBLANK(O121),Q121=""),"",IFERROR(INDEX('Redemption Setup'!$F$7:$F$105,MATCH(Q121,'Redemption Setup'!$A$7:$A$105,0)),"")+SUMIFS('Redemption Setup'!$Q$7:$Q$305,'Redemption Setup'!$O$7:$O$305,Q121,'Redemption Setup'!$P$7:$P$305,"&lt;="&amp;O121)-SUMIFS('Daily Redemptions'!$R$7:$R$2205,'Daily Redemptions'!$Q$7:$Q$2205,Q121,'Daily Redemptions'!$P$7:$P$2205,P121,'Daily Redemptions'!$O$7:$O$2205,"&lt;="&amp;O121))</x:f>
      </x:c>
      <x:c r="T121" s="16" t="str">
        <x:f>IF(AND(ISBLANK(O121),Q121=""),"",IF(COUNTIFS('Redemption Setup'!$A$7:$A$105,Q121,'Redemption Setup'!$B$7:$B$105,P121)&lt;&gt;1,"Tier not in campaign",IF(COUNTIFS('Daily Redemptions'!$O$7:$O$2205,O121,'Daily Redemptions'!$Q$7:$Q$2205,Q121)&gt;1,"Duplicate day / tier",IF(OR(ISBLANK(O121),ISBLANK(R121)),"Missing date / quantity",IF(OR(R121&lt;0,MOD(R121,1)&lt;&gt;0),"Invalid redemption quantity",IF(COUNTIFS('Daily Redemptions'!$A$7:$A$735,O121,'Daily Redemptions'!$B$7:$B$735,P121)&lt;&gt;1,"Missing daily performance",IF(S121&lt;0,"Negative stock","")))))))</x:f>
      </x:c>
    </x:row>
    <x:row r="122" ht="24" customHeight="1">
      <x:c r="A122" s="10"/>
      <x:c r="B122" s="5"/>
      <x:c r="C122" s="5"/>
      <x:c r="D122" s="14"/>
      <x:c r="E122" s="5"/>
      <x:c r="F122" s="5"/>
      <x:c r="G122" s="14"/>
      <x:c r="H122" s="16" t="str">
        <x:f>IF(OR(ISBLANK(A122),B122=""),"",SUMIFS('Daily Redemptions'!$R$7:$R$2205,'Daily Redemptions'!$O$7:$O$2205,A122,'Daily Redemptions'!$P$7:$P$2205,B122))</x:f>
      </x:c>
      <x:c r="I122" s="18" t="str">
        <x:f>IF(OR(ISBLANK(A122),ISBLANK(D122),ISBLANK(C122),C122=0),"",D122/C122)</x:f>
      </x:c>
      <x:c r="J122" s="18" t="str">
        <x:f>IF(OR(ISBLANK(A122),ISBLANK(D122),ISBLANK(E122),E122=0),"",D122/E122)</x:f>
      </x:c>
      <x:c r="K122" s="18" t="str">
        <x:f>IF(OR(ISBLANK(A122),ISBLANK(G122),ISBLANK(F122)),"",G122*F122)</x:f>
      </x:c>
      <x:c r="L122" s="16" t="str">
        <x:f>IF(OR(ISBLANK(A122),ISBLANK(G122),ISBLANK(F122)),"",F122)</x:f>
      </x:c>
      <x:c r="M122" s="16" t="str">
        <x:f>IF(AND(ISBLANK(A122),B122=""),"",IF(COUNTIFS('Campaigns &amp; Budget'!$A$7:$A$8,B122)&lt;&gt;1,"Unknown campaign",IF(COUNTIFS('Daily Redemptions'!$A$7:$A$735,A122,'Daily Redemptions'!$B$7:$B$735,B122)&gt;1,"Duplicate day / campaign",IF(OR(ISBLANK(A122),ISBLANK(C122),ISBLANK(D122),ISBLANK(E122),ISBLANK(F122)),"Missing daily input",IF(OR(C122&lt;0,D122&lt;0,E122&lt;0,F122&lt;0,F122&gt;E122),"Invalid count / sales",IF(AND(F122&gt;0,ISBLANK(G122)),"Missing new-member average",IF(AND(NOT(ISBLANK(G122)),G122&lt;0),"Negative average",IF(OR(A122&lt;IFERROR(INDEX('Campaigns &amp; Budget'!$C$7:$C$8,MATCH(B122,'Campaigns &amp; Budget'!$A$7:$A$8,0)),""),A122&gt;IFERROR(INDEX('Campaigns &amp; Budget'!$D$7:$D$8,MATCH(B122,'Campaigns &amp; Budget'!$A$7:$A$8,0)),"")),"Outside campaign dates",""))))))))</x:f>
      </x:c>
      <x:c r="O122" s="10"/>
      <x:c r="P122" s="5"/>
      <x:c r="Q122" s="5"/>
      <x:c r="R122" s="5"/>
      <x:c r="S122" s="16" t="str">
        <x:f>IF(OR(ISBLANK(O122),Q122=""),"",IFERROR(INDEX('Redemption Setup'!$F$7:$F$105,MATCH(Q122,'Redemption Setup'!$A$7:$A$105,0)),"")+SUMIFS('Redemption Setup'!$Q$7:$Q$305,'Redemption Setup'!$O$7:$O$305,Q122,'Redemption Setup'!$P$7:$P$305,"&lt;="&amp;O122)-SUMIFS('Daily Redemptions'!$R$7:$R$2205,'Daily Redemptions'!$Q$7:$Q$2205,Q122,'Daily Redemptions'!$P$7:$P$2205,P122,'Daily Redemptions'!$O$7:$O$2205,"&lt;="&amp;O122))</x:f>
      </x:c>
      <x:c r="T122" s="16" t="str">
        <x:f>IF(AND(ISBLANK(O122),Q122=""),"",IF(COUNTIFS('Redemption Setup'!$A$7:$A$105,Q122,'Redemption Setup'!$B$7:$B$105,P122)&lt;&gt;1,"Tier not in campaign",IF(COUNTIFS('Daily Redemptions'!$O$7:$O$2205,O122,'Daily Redemptions'!$Q$7:$Q$2205,Q122)&gt;1,"Duplicate day / tier",IF(OR(ISBLANK(O122),ISBLANK(R122)),"Missing date / quantity",IF(OR(R122&lt;0,MOD(R122,1)&lt;&gt;0),"Invalid redemption quantity",IF(COUNTIFS('Daily Redemptions'!$A$7:$A$735,O122,'Daily Redemptions'!$B$7:$B$735,P122)&lt;&gt;1,"Missing daily performance",IF(S122&lt;0,"Negative stock","")))))))</x:f>
      </x:c>
    </x:row>
    <x:row r="123" ht="24" customHeight="1">
      <x:c r="A123" s="10"/>
      <x:c r="B123" s="5"/>
      <x:c r="C123" s="5"/>
      <x:c r="D123" s="14"/>
      <x:c r="E123" s="5"/>
      <x:c r="F123" s="5"/>
      <x:c r="G123" s="14"/>
      <x:c r="H123" s="16" t="str">
        <x:f>IF(OR(ISBLANK(A123),B123=""),"",SUMIFS('Daily Redemptions'!$R$7:$R$2205,'Daily Redemptions'!$O$7:$O$2205,A123,'Daily Redemptions'!$P$7:$P$2205,B123))</x:f>
      </x:c>
      <x:c r="I123" s="18" t="str">
        <x:f>IF(OR(ISBLANK(A123),ISBLANK(D123),ISBLANK(C123),C123=0),"",D123/C123)</x:f>
      </x:c>
      <x:c r="J123" s="18" t="str">
        <x:f>IF(OR(ISBLANK(A123),ISBLANK(D123),ISBLANK(E123),E123=0),"",D123/E123)</x:f>
      </x:c>
      <x:c r="K123" s="18" t="str">
        <x:f>IF(OR(ISBLANK(A123),ISBLANK(G123),ISBLANK(F123)),"",G123*F123)</x:f>
      </x:c>
      <x:c r="L123" s="16" t="str">
        <x:f>IF(OR(ISBLANK(A123),ISBLANK(G123),ISBLANK(F123)),"",F123)</x:f>
      </x:c>
      <x:c r="M123" s="16" t="str">
        <x:f>IF(AND(ISBLANK(A123),B123=""),"",IF(COUNTIFS('Campaigns &amp; Budget'!$A$7:$A$8,B123)&lt;&gt;1,"Unknown campaign",IF(COUNTIFS('Daily Redemptions'!$A$7:$A$735,A123,'Daily Redemptions'!$B$7:$B$735,B123)&gt;1,"Duplicate day / campaign",IF(OR(ISBLANK(A123),ISBLANK(C123),ISBLANK(D123),ISBLANK(E123),ISBLANK(F123)),"Missing daily input",IF(OR(C123&lt;0,D123&lt;0,E123&lt;0,F123&lt;0,F123&gt;E123),"Invalid count / sales",IF(AND(F123&gt;0,ISBLANK(G123)),"Missing new-member average",IF(AND(NOT(ISBLANK(G123)),G123&lt;0),"Negative average",IF(OR(A123&lt;IFERROR(INDEX('Campaigns &amp; Budget'!$C$7:$C$8,MATCH(B123,'Campaigns &amp; Budget'!$A$7:$A$8,0)),""),A123&gt;IFERROR(INDEX('Campaigns &amp; Budget'!$D$7:$D$8,MATCH(B123,'Campaigns &amp; Budget'!$A$7:$A$8,0)),"")),"Outside campaign dates",""))))))))</x:f>
      </x:c>
      <x:c r="O123" s="10"/>
      <x:c r="P123" s="5"/>
      <x:c r="Q123" s="5"/>
      <x:c r="R123" s="5"/>
      <x:c r="S123" s="16" t="str">
        <x:f>IF(OR(ISBLANK(O123),Q123=""),"",IFERROR(INDEX('Redemption Setup'!$F$7:$F$105,MATCH(Q123,'Redemption Setup'!$A$7:$A$105,0)),"")+SUMIFS('Redemption Setup'!$Q$7:$Q$305,'Redemption Setup'!$O$7:$O$305,Q123,'Redemption Setup'!$P$7:$P$305,"&lt;="&amp;O123)-SUMIFS('Daily Redemptions'!$R$7:$R$2205,'Daily Redemptions'!$Q$7:$Q$2205,Q123,'Daily Redemptions'!$P$7:$P$2205,P123,'Daily Redemptions'!$O$7:$O$2205,"&lt;="&amp;O123))</x:f>
      </x:c>
      <x:c r="T123" s="16" t="str">
        <x:f>IF(AND(ISBLANK(O123),Q123=""),"",IF(COUNTIFS('Redemption Setup'!$A$7:$A$105,Q123,'Redemption Setup'!$B$7:$B$105,P123)&lt;&gt;1,"Tier not in campaign",IF(COUNTIFS('Daily Redemptions'!$O$7:$O$2205,O123,'Daily Redemptions'!$Q$7:$Q$2205,Q123)&gt;1,"Duplicate day / tier",IF(OR(ISBLANK(O123),ISBLANK(R123)),"Missing date / quantity",IF(OR(R123&lt;0,MOD(R123,1)&lt;&gt;0),"Invalid redemption quantity",IF(COUNTIFS('Daily Redemptions'!$A$7:$A$735,O123,'Daily Redemptions'!$B$7:$B$735,P123)&lt;&gt;1,"Missing daily performance",IF(S123&lt;0,"Negative stock","")))))))</x:f>
      </x:c>
    </x:row>
    <x:row r="124" ht="24" customHeight="1">
      <x:c r="A124" s="10"/>
      <x:c r="B124" s="5"/>
      <x:c r="C124" s="5"/>
      <x:c r="D124" s="14"/>
      <x:c r="E124" s="5"/>
      <x:c r="F124" s="5"/>
      <x:c r="G124" s="14"/>
      <x:c r="H124" s="16" t="str">
        <x:f>IF(OR(ISBLANK(A124),B124=""),"",SUMIFS('Daily Redemptions'!$R$7:$R$2205,'Daily Redemptions'!$O$7:$O$2205,A124,'Daily Redemptions'!$P$7:$P$2205,B124))</x:f>
      </x:c>
      <x:c r="I124" s="18" t="str">
        <x:f>IF(OR(ISBLANK(A124),ISBLANK(D124),ISBLANK(C124),C124=0),"",D124/C124)</x:f>
      </x:c>
      <x:c r="J124" s="18" t="str">
        <x:f>IF(OR(ISBLANK(A124),ISBLANK(D124),ISBLANK(E124),E124=0),"",D124/E124)</x:f>
      </x:c>
      <x:c r="K124" s="18" t="str">
        <x:f>IF(OR(ISBLANK(A124),ISBLANK(G124),ISBLANK(F124)),"",G124*F124)</x:f>
      </x:c>
      <x:c r="L124" s="16" t="str">
        <x:f>IF(OR(ISBLANK(A124),ISBLANK(G124),ISBLANK(F124)),"",F124)</x:f>
      </x:c>
      <x:c r="M124" s="16" t="str">
        <x:f>IF(AND(ISBLANK(A124),B124=""),"",IF(COUNTIFS('Campaigns &amp; Budget'!$A$7:$A$8,B124)&lt;&gt;1,"Unknown campaign",IF(COUNTIFS('Daily Redemptions'!$A$7:$A$735,A124,'Daily Redemptions'!$B$7:$B$735,B124)&gt;1,"Duplicate day / campaign",IF(OR(ISBLANK(A124),ISBLANK(C124),ISBLANK(D124),ISBLANK(E124),ISBLANK(F124)),"Missing daily input",IF(OR(C124&lt;0,D124&lt;0,E124&lt;0,F124&lt;0,F124&gt;E124),"Invalid count / sales",IF(AND(F124&gt;0,ISBLANK(G124)),"Missing new-member average",IF(AND(NOT(ISBLANK(G124)),G124&lt;0),"Negative average",IF(OR(A124&lt;IFERROR(INDEX('Campaigns &amp; Budget'!$C$7:$C$8,MATCH(B124,'Campaigns &amp; Budget'!$A$7:$A$8,0)),""),A124&gt;IFERROR(INDEX('Campaigns &amp; Budget'!$D$7:$D$8,MATCH(B124,'Campaigns &amp; Budget'!$A$7:$A$8,0)),"")),"Outside campaign dates",""))))))))</x:f>
      </x:c>
      <x:c r="O124" s="10"/>
      <x:c r="P124" s="5"/>
      <x:c r="Q124" s="5"/>
      <x:c r="R124" s="5"/>
      <x:c r="S124" s="16" t="str">
        <x:f>IF(OR(ISBLANK(O124),Q124=""),"",IFERROR(INDEX('Redemption Setup'!$F$7:$F$105,MATCH(Q124,'Redemption Setup'!$A$7:$A$105,0)),"")+SUMIFS('Redemption Setup'!$Q$7:$Q$305,'Redemption Setup'!$O$7:$O$305,Q124,'Redemption Setup'!$P$7:$P$305,"&lt;="&amp;O124)-SUMIFS('Daily Redemptions'!$R$7:$R$2205,'Daily Redemptions'!$Q$7:$Q$2205,Q124,'Daily Redemptions'!$P$7:$P$2205,P124,'Daily Redemptions'!$O$7:$O$2205,"&lt;="&amp;O124))</x:f>
      </x:c>
      <x:c r="T124" s="16" t="str">
        <x:f>IF(AND(ISBLANK(O124),Q124=""),"",IF(COUNTIFS('Redemption Setup'!$A$7:$A$105,Q124,'Redemption Setup'!$B$7:$B$105,P124)&lt;&gt;1,"Tier not in campaign",IF(COUNTIFS('Daily Redemptions'!$O$7:$O$2205,O124,'Daily Redemptions'!$Q$7:$Q$2205,Q124)&gt;1,"Duplicate day / tier",IF(OR(ISBLANK(O124),ISBLANK(R124)),"Missing date / quantity",IF(OR(R124&lt;0,MOD(R124,1)&lt;&gt;0),"Invalid redemption quantity",IF(COUNTIFS('Daily Redemptions'!$A$7:$A$735,O124,'Daily Redemptions'!$B$7:$B$735,P124)&lt;&gt;1,"Missing daily performance",IF(S124&lt;0,"Negative stock","")))))))</x:f>
      </x:c>
    </x:row>
    <x:row r="125" ht="24" customHeight="1">
      <x:c r="A125" s="10"/>
      <x:c r="B125" s="5"/>
      <x:c r="C125" s="5"/>
      <x:c r="D125" s="14"/>
      <x:c r="E125" s="5"/>
      <x:c r="F125" s="5"/>
      <x:c r="G125" s="14"/>
      <x:c r="H125" s="16" t="str">
        <x:f>IF(OR(ISBLANK(A125),B125=""),"",SUMIFS('Daily Redemptions'!$R$7:$R$2205,'Daily Redemptions'!$O$7:$O$2205,A125,'Daily Redemptions'!$P$7:$P$2205,B125))</x:f>
      </x:c>
      <x:c r="I125" s="18" t="str">
        <x:f>IF(OR(ISBLANK(A125),ISBLANK(D125),ISBLANK(C125),C125=0),"",D125/C125)</x:f>
      </x:c>
      <x:c r="J125" s="18" t="str">
        <x:f>IF(OR(ISBLANK(A125),ISBLANK(D125),ISBLANK(E125),E125=0),"",D125/E125)</x:f>
      </x:c>
      <x:c r="K125" s="18" t="str">
        <x:f>IF(OR(ISBLANK(A125),ISBLANK(G125),ISBLANK(F125)),"",G125*F125)</x:f>
      </x:c>
      <x:c r="L125" s="16" t="str">
        <x:f>IF(OR(ISBLANK(A125),ISBLANK(G125),ISBLANK(F125)),"",F125)</x:f>
      </x:c>
      <x:c r="M125" s="16" t="str">
        <x:f>IF(AND(ISBLANK(A125),B125=""),"",IF(COUNTIFS('Campaigns &amp; Budget'!$A$7:$A$8,B125)&lt;&gt;1,"Unknown campaign",IF(COUNTIFS('Daily Redemptions'!$A$7:$A$735,A125,'Daily Redemptions'!$B$7:$B$735,B125)&gt;1,"Duplicate day / campaign",IF(OR(ISBLANK(A125),ISBLANK(C125),ISBLANK(D125),ISBLANK(E125),ISBLANK(F125)),"Missing daily input",IF(OR(C125&lt;0,D125&lt;0,E125&lt;0,F125&lt;0,F125&gt;E125),"Invalid count / sales",IF(AND(F125&gt;0,ISBLANK(G125)),"Missing new-member average",IF(AND(NOT(ISBLANK(G125)),G125&lt;0),"Negative average",IF(OR(A125&lt;IFERROR(INDEX('Campaigns &amp; Budget'!$C$7:$C$8,MATCH(B125,'Campaigns &amp; Budget'!$A$7:$A$8,0)),""),A125&gt;IFERROR(INDEX('Campaigns &amp; Budget'!$D$7:$D$8,MATCH(B125,'Campaigns &amp; Budget'!$A$7:$A$8,0)),"")),"Outside campaign dates",""))))))))</x:f>
      </x:c>
      <x:c r="O125" s="10"/>
      <x:c r="P125" s="5"/>
      <x:c r="Q125" s="5"/>
      <x:c r="R125" s="5"/>
      <x:c r="S125" s="16" t="str">
        <x:f>IF(OR(ISBLANK(O125),Q125=""),"",IFERROR(INDEX('Redemption Setup'!$F$7:$F$105,MATCH(Q125,'Redemption Setup'!$A$7:$A$105,0)),"")+SUMIFS('Redemption Setup'!$Q$7:$Q$305,'Redemption Setup'!$O$7:$O$305,Q125,'Redemption Setup'!$P$7:$P$305,"&lt;="&amp;O125)-SUMIFS('Daily Redemptions'!$R$7:$R$2205,'Daily Redemptions'!$Q$7:$Q$2205,Q125,'Daily Redemptions'!$P$7:$P$2205,P125,'Daily Redemptions'!$O$7:$O$2205,"&lt;="&amp;O125))</x:f>
      </x:c>
      <x:c r="T125" s="16" t="str">
        <x:f>IF(AND(ISBLANK(O125),Q125=""),"",IF(COUNTIFS('Redemption Setup'!$A$7:$A$105,Q125,'Redemption Setup'!$B$7:$B$105,P125)&lt;&gt;1,"Tier not in campaign",IF(COUNTIFS('Daily Redemptions'!$O$7:$O$2205,O125,'Daily Redemptions'!$Q$7:$Q$2205,Q125)&gt;1,"Duplicate day / tier",IF(OR(ISBLANK(O125),ISBLANK(R125)),"Missing date / quantity",IF(OR(R125&lt;0,MOD(R125,1)&lt;&gt;0),"Invalid redemption quantity",IF(COUNTIFS('Daily Redemptions'!$A$7:$A$735,O125,'Daily Redemptions'!$B$7:$B$735,P125)&lt;&gt;1,"Missing daily performance",IF(S125&lt;0,"Negative stock","")))))))</x:f>
      </x:c>
    </x:row>
    <x:row r="126" ht="24" customHeight="1">
      <x:c r="A126" s="10"/>
      <x:c r="B126" s="5"/>
      <x:c r="C126" s="5"/>
      <x:c r="D126" s="14"/>
      <x:c r="E126" s="5"/>
      <x:c r="F126" s="5"/>
      <x:c r="G126" s="14"/>
      <x:c r="H126" s="16" t="str">
        <x:f>IF(OR(ISBLANK(A126),B126=""),"",SUMIFS('Daily Redemptions'!$R$7:$R$2205,'Daily Redemptions'!$O$7:$O$2205,A126,'Daily Redemptions'!$P$7:$P$2205,B126))</x:f>
      </x:c>
      <x:c r="I126" s="18" t="str">
        <x:f>IF(OR(ISBLANK(A126),ISBLANK(D126),ISBLANK(C126),C126=0),"",D126/C126)</x:f>
      </x:c>
      <x:c r="J126" s="18" t="str">
        <x:f>IF(OR(ISBLANK(A126),ISBLANK(D126),ISBLANK(E126),E126=0),"",D126/E126)</x:f>
      </x:c>
      <x:c r="K126" s="18" t="str">
        <x:f>IF(OR(ISBLANK(A126),ISBLANK(G126),ISBLANK(F126)),"",G126*F126)</x:f>
      </x:c>
      <x:c r="L126" s="16" t="str">
        <x:f>IF(OR(ISBLANK(A126),ISBLANK(G126),ISBLANK(F126)),"",F126)</x:f>
      </x:c>
      <x:c r="M126" s="16" t="str">
        <x:f>IF(AND(ISBLANK(A126),B126=""),"",IF(COUNTIFS('Campaigns &amp; Budget'!$A$7:$A$8,B126)&lt;&gt;1,"Unknown campaign",IF(COUNTIFS('Daily Redemptions'!$A$7:$A$735,A126,'Daily Redemptions'!$B$7:$B$735,B126)&gt;1,"Duplicate day / campaign",IF(OR(ISBLANK(A126),ISBLANK(C126),ISBLANK(D126),ISBLANK(E126),ISBLANK(F126)),"Missing daily input",IF(OR(C126&lt;0,D126&lt;0,E126&lt;0,F126&lt;0,F126&gt;E126),"Invalid count / sales",IF(AND(F126&gt;0,ISBLANK(G126)),"Missing new-member average",IF(AND(NOT(ISBLANK(G126)),G126&lt;0),"Negative average",IF(OR(A126&lt;IFERROR(INDEX('Campaigns &amp; Budget'!$C$7:$C$8,MATCH(B126,'Campaigns &amp; Budget'!$A$7:$A$8,0)),""),A126&gt;IFERROR(INDEX('Campaigns &amp; Budget'!$D$7:$D$8,MATCH(B126,'Campaigns &amp; Budget'!$A$7:$A$8,0)),"")),"Outside campaign dates",""))))))))</x:f>
      </x:c>
      <x:c r="O126" s="10"/>
      <x:c r="P126" s="5"/>
      <x:c r="Q126" s="5"/>
      <x:c r="R126" s="5"/>
      <x:c r="S126" s="16" t="str">
        <x:f>IF(OR(ISBLANK(O126),Q126=""),"",IFERROR(INDEX('Redemption Setup'!$F$7:$F$105,MATCH(Q126,'Redemption Setup'!$A$7:$A$105,0)),"")+SUMIFS('Redemption Setup'!$Q$7:$Q$305,'Redemption Setup'!$O$7:$O$305,Q126,'Redemption Setup'!$P$7:$P$305,"&lt;="&amp;O126)-SUMIFS('Daily Redemptions'!$R$7:$R$2205,'Daily Redemptions'!$Q$7:$Q$2205,Q126,'Daily Redemptions'!$P$7:$P$2205,P126,'Daily Redemptions'!$O$7:$O$2205,"&lt;="&amp;O126))</x:f>
      </x:c>
      <x:c r="T126" s="16" t="str">
        <x:f>IF(AND(ISBLANK(O126),Q126=""),"",IF(COUNTIFS('Redemption Setup'!$A$7:$A$105,Q126,'Redemption Setup'!$B$7:$B$105,P126)&lt;&gt;1,"Tier not in campaign",IF(COUNTIFS('Daily Redemptions'!$O$7:$O$2205,O126,'Daily Redemptions'!$Q$7:$Q$2205,Q126)&gt;1,"Duplicate day / tier",IF(OR(ISBLANK(O126),ISBLANK(R126)),"Missing date / quantity",IF(OR(R126&lt;0,MOD(R126,1)&lt;&gt;0),"Invalid redemption quantity",IF(COUNTIFS('Daily Redemptions'!$A$7:$A$735,O126,'Daily Redemptions'!$B$7:$B$735,P126)&lt;&gt;1,"Missing daily performance",IF(S126&lt;0,"Negative stock","")))))))</x:f>
      </x:c>
    </x:row>
    <x:row r="127" ht="24" customHeight="1">
      <x:c r="A127" s="10"/>
      <x:c r="B127" s="5"/>
      <x:c r="C127" s="5"/>
      <x:c r="D127" s="14"/>
      <x:c r="E127" s="5"/>
      <x:c r="F127" s="5"/>
      <x:c r="G127" s="14"/>
      <x:c r="H127" s="16" t="str">
        <x:f>IF(OR(ISBLANK(A127),B127=""),"",SUMIFS('Daily Redemptions'!$R$7:$R$2205,'Daily Redemptions'!$O$7:$O$2205,A127,'Daily Redemptions'!$P$7:$P$2205,B127))</x:f>
      </x:c>
      <x:c r="I127" s="18" t="str">
        <x:f>IF(OR(ISBLANK(A127),ISBLANK(D127),ISBLANK(C127),C127=0),"",D127/C127)</x:f>
      </x:c>
      <x:c r="J127" s="18" t="str">
        <x:f>IF(OR(ISBLANK(A127),ISBLANK(D127),ISBLANK(E127),E127=0),"",D127/E127)</x:f>
      </x:c>
      <x:c r="K127" s="18" t="str">
        <x:f>IF(OR(ISBLANK(A127),ISBLANK(G127),ISBLANK(F127)),"",G127*F127)</x:f>
      </x:c>
      <x:c r="L127" s="16" t="str">
        <x:f>IF(OR(ISBLANK(A127),ISBLANK(G127),ISBLANK(F127)),"",F127)</x:f>
      </x:c>
      <x:c r="M127" s="16" t="str">
        <x:f>IF(AND(ISBLANK(A127),B127=""),"",IF(COUNTIFS('Campaigns &amp; Budget'!$A$7:$A$8,B127)&lt;&gt;1,"Unknown campaign",IF(COUNTIFS('Daily Redemptions'!$A$7:$A$735,A127,'Daily Redemptions'!$B$7:$B$735,B127)&gt;1,"Duplicate day / campaign",IF(OR(ISBLANK(A127),ISBLANK(C127),ISBLANK(D127),ISBLANK(E127),ISBLANK(F127)),"Missing daily input",IF(OR(C127&lt;0,D127&lt;0,E127&lt;0,F127&lt;0,F127&gt;E127),"Invalid count / sales",IF(AND(F127&gt;0,ISBLANK(G127)),"Missing new-member average",IF(AND(NOT(ISBLANK(G127)),G127&lt;0),"Negative average",IF(OR(A127&lt;IFERROR(INDEX('Campaigns &amp; Budget'!$C$7:$C$8,MATCH(B127,'Campaigns &amp; Budget'!$A$7:$A$8,0)),""),A127&gt;IFERROR(INDEX('Campaigns &amp; Budget'!$D$7:$D$8,MATCH(B127,'Campaigns &amp; Budget'!$A$7:$A$8,0)),"")),"Outside campaign dates",""))))))))</x:f>
      </x:c>
      <x:c r="O127" s="10"/>
      <x:c r="P127" s="5"/>
      <x:c r="Q127" s="5"/>
      <x:c r="R127" s="5"/>
      <x:c r="S127" s="16" t="str">
        <x:f>IF(OR(ISBLANK(O127),Q127=""),"",IFERROR(INDEX('Redemption Setup'!$F$7:$F$105,MATCH(Q127,'Redemption Setup'!$A$7:$A$105,0)),"")+SUMIFS('Redemption Setup'!$Q$7:$Q$305,'Redemption Setup'!$O$7:$O$305,Q127,'Redemption Setup'!$P$7:$P$305,"&lt;="&amp;O127)-SUMIFS('Daily Redemptions'!$R$7:$R$2205,'Daily Redemptions'!$Q$7:$Q$2205,Q127,'Daily Redemptions'!$P$7:$P$2205,P127,'Daily Redemptions'!$O$7:$O$2205,"&lt;="&amp;O127))</x:f>
      </x:c>
      <x:c r="T127" s="16" t="str">
        <x:f>IF(AND(ISBLANK(O127),Q127=""),"",IF(COUNTIFS('Redemption Setup'!$A$7:$A$105,Q127,'Redemption Setup'!$B$7:$B$105,P127)&lt;&gt;1,"Tier not in campaign",IF(COUNTIFS('Daily Redemptions'!$O$7:$O$2205,O127,'Daily Redemptions'!$Q$7:$Q$2205,Q127)&gt;1,"Duplicate day / tier",IF(OR(ISBLANK(O127),ISBLANK(R127)),"Missing date / quantity",IF(OR(R127&lt;0,MOD(R127,1)&lt;&gt;0),"Invalid redemption quantity",IF(COUNTIFS('Daily Redemptions'!$A$7:$A$735,O127,'Daily Redemptions'!$B$7:$B$735,P127)&lt;&gt;1,"Missing daily performance",IF(S127&lt;0,"Negative stock","")))))))</x:f>
      </x:c>
    </x:row>
    <x:row r="128" ht="24" customHeight="1">
      <x:c r="A128" s="10"/>
      <x:c r="B128" s="5"/>
      <x:c r="C128" s="5"/>
      <x:c r="D128" s="14"/>
      <x:c r="E128" s="5"/>
      <x:c r="F128" s="5"/>
      <x:c r="G128" s="14"/>
      <x:c r="H128" s="16" t="str">
        <x:f>IF(OR(ISBLANK(A128),B128=""),"",SUMIFS('Daily Redemptions'!$R$7:$R$2205,'Daily Redemptions'!$O$7:$O$2205,A128,'Daily Redemptions'!$P$7:$P$2205,B128))</x:f>
      </x:c>
      <x:c r="I128" s="18" t="str">
        <x:f>IF(OR(ISBLANK(A128),ISBLANK(D128),ISBLANK(C128),C128=0),"",D128/C128)</x:f>
      </x:c>
      <x:c r="J128" s="18" t="str">
        <x:f>IF(OR(ISBLANK(A128),ISBLANK(D128),ISBLANK(E128),E128=0),"",D128/E128)</x:f>
      </x:c>
      <x:c r="K128" s="18" t="str">
        <x:f>IF(OR(ISBLANK(A128),ISBLANK(G128),ISBLANK(F128)),"",G128*F128)</x:f>
      </x:c>
      <x:c r="L128" s="16" t="str">
        <x:f>IF(OR(ISBLANK(A128),ISBLANK(G128),ISBLANK(F128)),"",F128)</x:f>
      </x:c>
      <x:c r="M128" s="16" t="str">
        <x:f>IF(AND(ISBLANK(A128),B128=""),"",IF(COUNTIFS('Campaigns &amp; Budget'!$A$7:$A$8,B128)&lt;&gt;1,"Unknown campaign",IF(COUNTIFS('Daily Redemptions'!$A$7:$A$735,A128,'Daily Redemptions'!$B$7:$B$735,B128)&gt;1,"Duplicate day / campaign",IF(OR(ISBLANK(A128),ISBLANK(C128),ISBLANK(D128),ISBLANK(E128),ISBLANK(F128)),"Missing daily input",IF(OR(C128&lt;0,D128&lt;0,E128&lt;0,F128&lt;0,F128&gt;E128),"Invalid count / sales",IF(AND(F128&gt;0,ISBLANK(G128)),"Missing new-member average",IF(AND(NOT(ISBLANK(G128)),G128&lt;0),"Negative average",IF(OR(A128&lt;IFERROR(INDEX('Campaigns &amp; Budget'!$C$7:$C$8,MATCH(B128,'Campaigns &amp; Budget'!$A$7:$A$8,0)),""),A128&gt;IFERROR(INDEX('Campaigns &amp; Budget'!$D$7:$D$8,MATCH(B128,'Campaigns &amp; Budget'!$A$7:$A$8,0)),"")),"Outside campaign dates",""))))))))</x:f>
      </x:c>
      <x:c r="O128" s="10"/>
      <x:c r="P128" s="5"/>
      <x:c r="Q128" s="5"/>
      <x:c r="R128" s="5"/>
      <x:c r="S128" s="16" t="str">
        <x:f>IF(OR(ISBLANK(O128),Q128=""),"",IFERROR(INDEX('Redemption Setup'!$F$7:$F$105,MATCH(Q128,'Redemption Setup'!$A$7:$A$105,0)),"")+SUMIFS('Redemption Setup'!$Q$7:$Q$305,'Redemption Setup'!$O$7:$O$305,Q128,'Redemption Setup'!$P$7:$P$305,"&lt;="&amp;O128)-SUMIFS('Daily Redemptions'!$R$7:$R$2205,'Daily Redemptions'!$Q$7:$Q$2205,Q128,'Daily Redemptions'!$P$7:$P$2205,P128,'Daily Redemptions'!$O$7:$O$2205,"&lt;="&amp;O128))</x:f>
      </x:c>
      <x:c r="T128" s="16" t="str">
        <x:f>IF(AND(ISBLANK(O128),Q128=""),"",IF(COUNTIFS('Redemption Setup'!$A$7:$A$105,Q128,'Redemption Setup'!$B$7:$B$105,P128)&lt;&gt;1,"Tier not in campaign",IF(COUNTIFS('Daily Redemptions'!$O$7:$O$2205,O128,'Daily Redemptions'!$Q$7:$Q$2205,Q128)&gt;1,"Duplicate day / tier",IF(OR(ISBLANK(O128),ISBLANK(R128)),"Missing date / quantity",IF(OR(R128&lt;0,MOD(R128,1)&lt;&gt;0),"Invalid redemption quantity",IF(COUNTIFS('Daily Redemptions'!$A$7:$A$735,O128,'Daily Redemptions'!$B$7:$B$735,P128)&lt;&gt;1,"Missing daily performance",IF(S128&lt;0,"Negative stock","")))))))</x:f>
      </x:c>
    </x:row>
    <x:row r="129" ht="24" customHeight="1">
      <x:c r="A129" s="10"/>
      <x:c r="B129" s="5"/>
      <x:c r="C129" s="5"/>
      <x:c r="D129" s="14"/>
      <x:c r="E129" s="5"/>
      <x:c r="F129" s="5"/>
      <x:c r="G129" s="14"/>
      <x:c r="H129" s="16" t="str">
        <x:f>IF(OR(ISBLANK(A129),B129=""),"",SUMIFS('Daily Redemptions'!$R$7:$R$2205,'Daily Redemptions'!$O$7:$O$2205,A129,'Daily Redemptions'!$P$7:$P$2205,B129))</x:f>
      </x:c>
      <x:c r="I129" s="18" t="str">
        <x:f>IF(OR(ISBLANK(A129),ISBLANK(D129),ISBLANK(C129),C129=0),"",D129/C129)</x:f>
      </x:c>
      <x:c r="J129" s="18" t="str">
        <x:f>IF(OR(ISBLANK(A129),ISBLANK(D129),ISBLANK(E129),E129=0),"",D129/E129)</x:f>
      </x:c>
      <x:c r="K129" s="18" t="str">
        <x:f>IF(OR(ISBLANK(A129),ISBLANK(G129),ISBLANK(F129)),"",G129*F129)</x:f>
      </x:c>
      <x:c r="L129" s="16" t="str">
        <x:f>IF(OR(ISBLANK(A129),ISBLANK(G129),ISBLANK(F129)),"",F129)</x:f>
      </x:c>
      <x:c r="M129" s="16" t="str">
        <x:f>IF(AND(ISBLANK(A129),B129=""),"",IF(COUNTIFS('Campaigns &amp; Budget'!$A$7:$A$8,B129)&lt;&gt;1,"Unknown campaign",IF(COUNTIFS('Daily Redemptions'!$A$7:$A$735,A129,'Daily Redemptions'!$B$7:$B$735,B129)&gt;1,"Duplicate day / campaign",IF(OR(ISBLANK(A129),ISBLANK(C129),ISBLANK(D129),ISBLANK(E129),ISBLANK(F129)),"Missing daily input",IF(OR(C129&lt;0,D129&lt;0,E129&lt;0,F129&lt;0,F129&gt;E129),"Invalid count / sales",IF(AND(F129&gt;0,ISBLANK(G129)),"Missing new-member average",IF(AND(NOT(ISBLANK(G129)),G129&lt;0),"Negative average",IF(OR(A129&lt;IFERROR(INDEX('Campaigns &amp; Budget'!$C$7:$C$8,MATCH(B129,'Campaigns &amp; Budget'!$A$7:$A$8,0)),""),A129&gt;IFERROR(INDEX('Campaigns &amp; Budget'!$D$7:$D$8,MATCH(B129,'Campaigns &amp; Budget'!$A$7:$A$8,0)),"")),"Outside campaign dates",""))))))))</x:f>
      </x:c>
      <x:c r="O129" s="10"/>
      <x:c r="P129" s="5"/>
      <x:c r="Q129" s="5"/>
      <x:c r="R129" s="5"/>
      <x:c r="S129" s="16" t="str">
        <x:f>IF(OR(ISBLANK(O129),Q129=""),"",IFERROR(INDEX('Redemption Setup'!$F$7:$F$105,MATCH(Q129,'Redemption Setup'!$A$7:$A$105,0)),"")+SUMIFS('Redemption Setup'!$Q$7:$Q$305,'Redemption Setup'!$O$7:$O$305,Q129,'Redemption Setup'!$P$7:$P$305,"&lt;="&amp;O129)-SUMIFS('Daily Redemptions'!$R$7:$R$2205,'Daily Redemptions'!$Q$7:$Q$2205,Q129,'Daily Redemptions'!$P$7:$P$2205,P129,'Daily Redemptions'!$O$7:$O$2205,"&lt;="&amp;O129))</x:f>
      </x:c>
      <x:c r="T129" s="16" t="str">
        <x:f>IF(AND(ISBLANK(O129),Q129=""),"",IF(COUNTIFS('Redemption Setup'!$A$7:$A$105,Q129,'Redemption Setup'!$B$7:$B$105,P129)&lt;&gt;1,"Tier not in campaign",IF(COUNTIFS('Daily Redemptions'!$O$7:$O$2205,O129,'Daily Redemptions'!$Q$7:$Q$2205,Q129)&gt;1,"Duplicate day / tier",IF(OR(ISBLANK(O129),ISBLANK(R129)),"Missing date / quantity",IF(OR(R129&lt;0,MOD(R129,1)&lt;&gt;0),"Invalid redemption quantity",IF(COUNTIFS('Daily Redemptions'!$A$7:$A$735,O129,'Daily Redemptions'!$B$7:$B$735,P129)&lt;&gt;1,"Missing daily performance",IF(S129&lt;0,"Negative stock","")))))))</x:f>
      </x:c>
    </x:row>
    <x:row r="130" ht="24" customHeight="1">
      <x:c r="A130" s="10"/>
      <x:c r="B130" s="5"/>
      <x:c r="C130" s="5"/>
      <x:c r="D130" s="14"/>
      <x:c r="E130" s="5"/>
      <x:c r="F130" s="5"/>
      <x:c r="G130" s="14"/>
      <x:c r="H130" s="16" t="str">
        <x:f>IF(OR(ISBLANK(A130),B130=""),"",SUMIFS('Daily Redemptions'!$R$7:$R$2205,'Daily Redemptions'!$O$7:$O$2205,A130,'Daily Redemptions'!$P$7:$P$2205,B130))</x:f>
      </x:c>
      <x:c r="I130" s="18" t="str">
        <x:f>IF(OR(ISBLANK(A130),ISBLANK(D130),ISBLANK(C130),C130=0),"",D130/C130)</x:f>
      </x:c>
      <x:c r="J130" s="18" t="str">
        <x:f>IF(OR(ISBLANK(A130),ISBLANK(D130),ISBLANK(E130),E130=0),"",D130/E130)</x:f>
      </x:c>
      <x:c r="K130" s="18" t="str">
        <x:f>IF(OR(ISBLANK(A130),ISBLANK(G130),ISBLANK(F130)),"",G130*F130)</x:f>
      </x:c>
      <x:c r="L130" s="16" t="str">
        <x:f>IF(OR(ISBLANK(A130),ISBLANK(G130),ISBLANK(F130)),"",F130)</x:f>
      </x:c>
      <x:c r="M130" s="16" t="str">
        <x:f>IF(AND(ISBLANK(A130),B130=""),"",IF(COUNTIFS('Campaigns &amp; Budget'!$A$7:$A$8,B130)&lt;&gt;1,"Unknown campaign",IF(COUNTIFS('Daily Redemptions'!$A$7:$A$735,A130,'Daily Redemptions'!$B$7:$B$735,B130)&gt;1,"Duplicate day / campaign",IF(OR(ISBLANK(A130),ISBLANK(C130),ISBLANK(D130),ISBLANK(E130),ISBLANK(F130)),"Missing daily input",IF(OR(C130&lt;0,D130&lt;0,E130&lt;0,F130&lt;0,F130&gt;E130),"Invalid count / sales",IF(AND(F130&gt;0,ISBLANK(G130)),"Missing new-member average",IF(AND(NOT(ISBLANK(G130)),G130&lt;0),"Negative average",IF(OR(A130&lt;IFERROR(INDEX('Campaigns &amp; Budget'!$C$7:$C$8,MATCH(B130,'Campaigns &amp; Budget'!$A$7:$A$8,0)),""),A130&gt;IFERROR(INDEX('Campaigns &amp; Budget'!$D$7:$D$8,MATCH(B130,'Campaigns &amp; Budget'!$A$7:$A$8,0)),"")),"Outside campaign dates",""))))))))</x:f>
      </x:c>
      <x:c r="O130" s="10"/>
      <x:c r="P130" s="5"/>
      <x:c r="Q130" s="5"/>
      <x:c r="R130" s="5"/>
      <x:c r="S130" s="16" t="str">
        <x:f>IF(OR(ISBLANK(O130),Q130=""),"",IFERROR(INDEX('Redemption Setup'!$F$7:$F$105,MATCH(Q130,'Redemption Setup'!$A$7:$A$105,0)),"")+SUMIFS('Redemption Setup'!$Q$7:$Q$305,'Redemption Setup'!$O$7:$O$305,Q130,'Redemption Setup'!$P$7:$P$305,"&lt;="&amp;O130)-SUMIFS('Daily Redemptions'!$R$7:$R$2205,'Daily Redemptions'!$Q$7:$Q$2205,Q130,'Daily Redemptions'!$P$7:$P$2205,P130,'Daily Redemptions'!$O$7:$O$2205,"&lt;="&amp;O130))</x:f>
      </x:c>
      <x:c r="T130" s="16" t="str">
        <x:f>IF(AND(ISBLANK(O130),Q130=""),"",IF(COUNTIFS('Redemption Setup'!$A$7:$A$105,Q130,'Redemption Setup'!$B$7:$B$105,P130)&lt;&gt;1,"Tier not in campaign",IF(COUNTIFS('Daily Redemptions'!$O$7:$O$2205,O130,'Daily Redemptions'!$Q$7:$Q$2205,Q130)&gt;1,"Duplicate day / tier",IF(OR(ISBLANK(O130),ISBLANK(R130)),"Missing date / quantity",IF(OR(R130&lt;0,MOD(R130,1)&lt;&gt;0),"Invalid redemption quantity",IF(COUNTIFS('Daily Redemptions'!$A$7:$A$735,O130,'Daily Redemptions'!$B$7:$B$735,P130)&lt;&gt;1,"Missing daily performance",IF(S130&lt;0,"Negative stock","")))))))</x:f>
      </x:c>
    </x:row>
    <x:row r="131" ht="24" customHeight="1">
      <x:c r="A131" s="10"/>
      <x:c r="B131" s="5"/>
      <x:c r="C131" s="5"/>
      <x:c r="D131" s="14"/>
      <x:c r="E131" s="5"/>
      <x:c r="F131" s="5"/>
      <x:c r="G131" s="14"/>
      <x:c r="H131" s="16" t="str">
        <x:f>IF(OR(ISBLANK(A131),B131=""),"",SUMIFS('Daily Redemptions'!$R$7:$R$2205,'Daily Redemptions'!$O$7:$O$2205,A131,'Daily Redemptions'!$P$7:$P$2205,B131))</x:f>
      </x:c>
      <x:c r="I131" s="18" t="str">
        <x:f>IF(OR(ISBLANK(A131),ISBLANK(D131),ISBLANK(C131),C131=0),"",D131/C131)</x:f>
      </x:c>
      <x:c r="J131" s="18" t="str">
        <x:f>IF(OR(ISBLANK(A131),ISBLANK(D131),ISBLANK(E131),E131=0),"",D131/E131)</x:f>
      </x:c>
      <x:c r="K131" s="18" t="str">
        <x:f>IF(OR(ISBLANK(A131),ISBLANK(G131),ISBLANK(F131)),"",G131*F131)</x:f>
      </x:c>
      <x:c r="L131" s="16" t="str">
        <x:f>IF(OR(ISBLANK(A131),ISBLANK(G131),ISBLANK(F131)),"",F131)</x:f>
      </x:c>
      <x:c r="M131" s="16" t="str">
        <x:f>IF(AND(ISBLANK(A131),B131=""),"",IF(COUNTIFS('Campaigns &amp; Budget'!$A$7:$A$8,B131)&lt;&gt;1,"Unknown campaign",IF(COUNTIFS('Daily Redemptions'!$A$7:$A$735,A131,'Daily Redemptions'!$B$7:$B$735,B131)&gt;1,"Duplicate day / campaign",IF(OR(ISBLANK(A131),ISBLANK(C131),ISBLANK(D131),ISBLANK(E131),ISBLANK(F131)),"Missing daily input",IF(OR(C131&lt;0,D131&lt;0,E131&lt;0,F131&lt;0,F131&gt;E131),"Invalid count / sales",IF(AND(F131&gt;0,ISBLANK(G131)),"Missing new-member average",IF(AND(NOT(ISBLANK(G131)),G131&lt;0),"Negative average",IF(OR(A131&lt;IFERROR(INDEX('Campaigns &amp; Budget'!$C$7:$C$8,MATCH(B131,'Campaigns &amp; Budget'!$A$7:$A$8,0)),""),A131&gt;IFERROR(INDEX('Campaigns &amp; Budget'!$D$7:$D$8,MATCH(B131,'Campaigns &amp; Budget'!$A$7:$A$8,0)),"")),"Outside campaign dates",""))))))))</x:f>
      </x:c>
      <x:c r="O131" s="10"/>
      <x:c r="P131" s="5"/>
      <x:c r="Q131" s="5"/>
      <x:c r="R131" s="5"/>
      <x:c r="S131" s="16" t="str">
        <x:f>IF(OR(ISBLANK(O131),Q131=""),"",IFERROR(INDEX('Redemption Setup'!$F$7:$F$105,MATCH(Q131,'Redemption Setup'!$A$7:$A$105,0)),"")+SUMIFS('Redemption Setup'!$Q$7:$Q$305,'Redemption Setup'!$O$7:$O$305,Q131,'Redemption Setup'!$P$7:$P$305,"&lt;="&amp;O131)-SUMIFS('Daily Redemptions'!$R$7:$R$2205,'Daily Redemptions'!$Q$7:$Q$2205,Q131,'Daily Redemptions'!$P$7:$P$2205,P131,'Daily Redemptions'!$O$7:$O$2205,"&lt;="&amp;O131))</x:f>
      </x:c>
      <x:c r="T131" s="16" t="str">
        <x:f>IF(AND(ISBLANK(O131),Q131=""),"",IF(COUNTIFS('Redemption Setup'!$A$7:$A$105,Q131,'Redemption Setup'!$B$7:$B$105,P131)&lt;&gt;1,"Tier not in campaign",IF(COUNTIFS('Daily Redemptions'!$O$7:$O$2205,O131,'Daily Redemptions'!$Q$7:$Q$2205,Q131)&gt;1,"Duplicate day / tier",IF(OR(ISBLANK(O131),ISBLANK(R131)),"Missing date / quantity",IF(OR(R131&lt;0,MOD(R131,1)&lt;&gt;0),"Invalid redemption quantity",IF(COUNTIFS('Daily Redemptions'!$A$7:$A$735,O131,'Daily Redemptions'!$B$7:$B$735,P131)&lt;&gt;1,"Missing daily performance",IF(S131&lt;0,"Negative stock","")))))))</x:f>
      </x:c>
    </x:row>
    <x:row r="132" ht="24" customHeight="1">
      <x:c r="A132" s="10"/>
      <x:c r="B132" s="5"/>
      <x:c r="C132" s="5"/>
      <x:c r="D132" s="14"/>
      <x:c r="E132" s="5"/>
      <x:c r="F132" s="5"/>
      <x:c r="G132" s="14"/>
      <x:c r="H132" s="16" t="str">
        <x:f>IF(OR(ISBLANK(A132),B132=""),"",SUMIFS('Daily Redemptions'!$R$7:$R$2205,'Daily Redemptions'!$O$7:$O$2205,A132,'Daily Redemptions'!$P$7:$P$2205,B132))</x:f>
      </x:c>
      <x:c r="I132" s="18" t="str">
        <x:f>IF(OR(ISBLANK(A132),ISBLANK(D132),ISBLANK(C132),C132=0),"",D132/C132)</x:f>
      </x:c>
      <x:c r="J132" s="18" t="str">
        <x:f>IF(OR(ISBLANK(A132),ISBLANK(D132),ISBLANK(E132),E132=0),"",D132/E132)</x:f>
      </x:c>
      <x:c r="K132" s="18" t="str">
        <x:f>IF(OR(ISBLANK(A132),ISBLANK(G132),ISBLANK(F132)),"",G132*F132)</x:f>
      </x:c>
      <x:c r="L132" s="16" t="str">
        <x:f>IF(OR(ISBLANK(A132),ISBLANK(G132),ISBLANK(F132)),"",F132)</x:f>
      </x:c>
      <x:c r="M132" s="16" t="str">
        <x:f>IF(AND(ISBLANK(A132),B132=""),"",IF(COUNTIFS('Campaigns &amp; Budget'!$A$7:$A$8,B132)&lt;&gt;1,"Unknown campaign",IF(COUNTIFS('Daily Redemptions'!$A$7:$A$735,A132,'Daily Redemptions'!$B$7:$B$735,B132)&gt;1,"Duplicate day / campaign",IF(OR(ISBLANK(A132),ISBLANK(C132),ISBLANK(D132),ISBLANK(E132),ISBLANK(F132)),"Missing daily input",IF(OR(C132&lt;0,D132&lt;0,E132&lt;0,F132&lt;0,F132&gt;E132),"Invalid count / sales",IF(AND(F132&gt;0,ISBLANK(G132)),"Missing new-member average",IF(AND(NOT(ISBLANK(G132)),G132&lt;0),"Negative average",IF(OR(A132&lt;IFERROR(INDEX('Campaigns &amp; Budget'!$C$7:$C$8,MATCH(B132,'Campaigns &amp; Budget'!$A$7:$A$8,0)),""),A132&gt;IFERROR(INDEX('Campaigns &amp; Budget'!$D$7:$D$8,MATCH(B132,'Campaigns &amp; Budget'!$A$7:$A$8,0)),"")),"Outside campaign dates",""))))))))</x:f>
      </x:c>
      <x:c r="O132" s="10"/>
      <x:c r="P132" s="5"/>
      <x:c r="Q132" s="5"/>
      <x:c r="R132" s="5"/>
      <x:c r="S132" s="16" t="str">
        <x:f>IF(OR(ISBLANK(O132),Q132=""),"",IFERROR(INDEX('Redemption Setup'!$F$7:$F$105,MATCH(Q132,'Redemption Setup'!$A$7:$A$105,0)),"")+SUMIFS('Redemption Setup'!$Q$7:$Q$305,'Redemption Setup'!$O$7:$O$305,Q132,'Redemption Setup'!$P$7:$P$305,"&lt;="&amp;O132)-SUMIFS('Daily Redemptions'!$R$7:$R$2205,'Daily Redemptions'!$Q$7:$Q$2205,Q132,'Daily Redemptions'!$P$7:$P$2205,P132,'Daily Redemptions'!$O$7:$O$2205,"&lt;="&amp;O132))</x:f>
      </x:c>
      <x:c r="T132" s="16" t="str">
        <x:f>IF(AND(ISBLANK(O132),Q132=""),"",IF(COUNTIFS('Redemption Setup'!$A$7:$A$105,Q132,'Redemption Setup'!$B$7:$B$105,P132)&lt;&gt;1,"Tier not in campaign",IF(COUNTIFS('Daily Redemptions'!$O$7:$O$2205,O132,'Daily Redemptions'!$Q$7:$Q$2205,Q132)&gt;1,"Duplicate day / tier",IF(OR(ISBLANK(O132),ISBLANK(R132)),"Missing date / quantity",IF(OR(R132&lt;0,MOD(R132,1)&lt;&gt;0),"Invalid redemption quantity",IF(COUNTIFS('Daily Redemptions'!$A$7:$A$735,O132,'Daily Redemptions'!$B$7:$B$735,P132)&lt;&gt;1,"Missing daily performance",IF(S132&lt;0,"Negative stock","")))))))</x:f>
      </x:c>
    </x:row>
    <x:row r="133" ht="24" customHeight="1">
      <x:c r="A133" s="10"/>
      <x:c r="B133" s="5"/>
      <x:c r="C133" s="5"/>
      <x:c r="D133" s="14"/>
      <x:c r="E133" s="5"/>
      <x:c r="F133" s="5"/>
      <x:c r="G133" s="14"/>
      <x:c r="H133" s="16" t="str">
        <x:f>IF(OR(ISBLANK(A133),B133=""),"",SUMIFS('Daily Redemptions'!$R$7:$R$2205,'Daily Redemptions'!$O$7:$O$2205,A133,'Daily Redemptions'!$P$7:$P$2205,B133))</x:f>
      </x:c>
      <x:c r="I133" s="18" t="str">
        <x:f>IF(OR(ISBLANK(A133),ISBLANK(D133),ISBLANK(C133),C133=0),"",D133/C133)</x:f>
      </x:c>
      <x:c r="J133" s="18" t="str">
        <x:f>IF(OR(ISBLANK(A133),ISBLANK(D133),ISBLANK(E133),E133=0),"",D133/E133)</x:f>
      </x:c>
      <x:c r="K133" s="18" t="str">
        <x:f>IF(OR(ISBLANK(A133),ISBLANK(G133),ISBLANK(F133)),"",G133*F133)</x:f>
      </x:c>
      <x:c r="L133" s="16" t="str">
        <x:f>IF(OR(ISBLANK(A133),ISBLANK(G133),ISBLANK(F133)),"",F133)</x:f>
      </x:c>
      <x:c r="M133" s="16" t="str">
        <x:f>IF(AND(ISBLANK(A133),B133=""),"",IF(COUNTIFS('Campaigns &amp; Budget'!$A$7:$A$8,B133)&lt;&gt;1,"Unknown campaign",IF(COUNTIFS('Daily Redemptions'!$A$7:$A$735,A133,'Daily Redemptions'!$B$7:$B$735,B133)&gt;1,"Duplicate day / campaign",IF(OR(ISBLANK(A133),ISBLANK(C133),ISBLANK(D133),ISBLANK(E133),ISBLANK(F133)),"Missing daily input",IF(OR(C133&lt;0,D133&lt;0,E133&lt;0,F133&lt;0,F133&gt;E133),"Invalid count / sales",IF(AND(F133&gt;0,ISBLANK(G133)),"Missing new-member average",IF(AND(NOT(ISBLANK(G133)),G133&lt;0),"Negative average",IF(OR(A133&lt;IFERROR(INDEX('Campaigns &amp; Budget'!$C$7:$C$8,MATCH(B133,'Campaigns &amp; Budget'!$A$7:$A$8,0)),""),A133&gt;IFERROR(INDEX('Campaigns &amp; Budget'!$D$7:$D$8,MATCH(B133,'Campaigns &amp; Budget'!$A$7:$A$8,0)),"")),"Outside campaign dates",""))))))))</x:f>
      </x:c>
      <x:c r="O133" s="10"/>
      <x:c r="P133" s="5"/>
      <x:c r="Q133" s="5"/>
      <x:c r="R133" s="5"/>
      <x:c r="S133" s="16" t="str">
        <x:f>IF(OR(ISBLANK(O133),Q133=""),"",IFERROR(INDEX('Redemption Setup'!$F$7:$F$105,MATCH(Q133,'Redemption Setup'!$A$7:$A$105,0)),"")+SUMIFS('Redemption Setup'!$Q$7:$Q$305,'Redemption Setup'!$O$7:$O$305,Q133,'Redemption Setup'!$P$7:$P$305,"&lt;="&amp;O133)-SUMIFS('Daily Redemptions'!$R$7:$R$2205,'Daily Redemptions'!$Q$7:$Q$2205,Q133,'Daily Redemptions'!$P$7:$P$2205,P133,'Daily Redemptions'!$O$7:$O$2205,"&lt;="&amp;O133))</x:f>
      </x:c>
      <x:c r="T133" s="16" t="str">
        <x:f>IF(AND(ISBLANK(O133),Q133=""),"",IF(COUNTIFS('Redemption Setup'!$A$7:$A$105,Q133,'Redemption Setup'!$B$7:$B$105,P133)&lt;&gt;1,"Tier not in campaign",IF(COUNTIFS('Daily Redemptions'!$O$7:$O$2205,O133,'Daily Redemptions'!$Q$7:$Q$2205,Q133)&gt;1,"Duplicate day / tier",IF(OR(ISBLANK(O133),ISBLANK(R133)),"Missing date / quantity",IF(OR(R133&lt;0,MOD(R133,1)&lt;&gt;0),"Invalid redemption quantity",IF(COUNTIFS('Daily Redemptions'!$A$7:$A$735,O133,'Daily Redemptions'!$B$7:$B$735,P133)&lt;&gt;1,"Missing daily performance",IF(S133&lt;0,"Negative stock","")))))))</x:f>
      </x:c>
    </x:row>
    <x:row r="134" ht="24" customHeight="1">
      <x:c r="A134" s="10"/>
      <x:c r="B134" s="5"/>
      <x:c r="C134" s="5"/>
      <x:c r="D134" s="14"/>
      <x:c r="E134" s="5"/>
      <x:c r="F134" s="5"/>
      <x:c r="G134" s="14"/>
      <x:c r="H134" s="16" t="str">
        <x:f>IF(OR(ISBLANK(A134),B134=""),"",SUMIFS('Daily Redemptions'!$R$7:$R$2205,'Daily Redemptions'!$O$7:$O$2205,A134,'Daily Redemptions'!$P$7:$P$2205,B134))</x:f>
      </x:c>
      <x:c r="I134" s="18" t="str">
        <x:f>IF(OR(ISBLANK(A134),ISBLANK(D134),ISBLANK(C134),C134=0),"",D134/C134)</x:f>
      </x:c>
      <x:c r="J134" s="18" t="str">
        <x:f>IF(OR(ISBLANK(A134),ISBLANK(D134),ISBLANK(E134),E134=0),"",D134/E134)</x:f>
      </x:c>
      <x:c r="K134" s="18" t="str">
        <x:f>IF(OR(ISBLANK(A134),ISBLANK(G134),ISBLANK(F134)),"",G134*F134)</x:f>
      </x:c>
      <x:c r="L134" s="16" t="str">
        <x:f>IF(OR(ISBLANK(A134),ISBLANK(G134),ISBLANK(F134)),"",F134)</x:f>
      </x:c>
      <x:c r="M134" s="16" t="str">
        <x:f>IF(AND(ISBLANK(A134),B134=""),"",IF(COUNTIFS('Campaigns &amp; Budget'!$A$7:$A$8,B134)&lt;&gt;1,"Unknown campaign",IF(COUNTIFS('Daily Redemptions'!$A$7:$A$735,A134,'Daily Redemptions'!$B$7:$B$735,B134)&gt;1,"Duplicate day / campaign",IF(OR(ISBLANK(A134),ISBLANK(C134),ISBLANK(D134),ISBLANK(E134),ISBLANK(F134)),"Missing daily input",IF(OR(C134&lt;0,D134&lt;0,E134&lt;0,F134&lt;0,F134&gt;E134),"Invalid count / sales",IF(AND(F134&gt;0,ISBLANK(G134)),"Missing new-member average",IF(AND(NOT(ISBLANK(G134)),G134&lt;0),"Negative average",IF(OR(A134&lt;IFERROR(INDEX('Campaigns &amp; Budget'!$C$7:$C$8,MATCH(B134,'Campaigns &amp; Budget'!$A$7:$A$8,0)),""),A134&gt;IFERROR(INDEX('Campaigns &amp; Budget'!$D$7:$D$8,MATCH(B134,'Campaigns &amp; Budget'!$A$7:$A$8,0)),"")),"Outside campaign dates",""))))))))</x:f>
      </x:c>
      <x:c r="O134" s="10"/>
      <x:c r="P134" s="5"/>
      <x:c r="Q134" s="5"/>
      <x:c r="R134" s="5"/>
      <x:c r="S134" s="16" t="str">
        <x:f>IF(OR(ISBLANK(O134),Q134=""),"",IFERROR(INDEX('Redemption Setup'!$F$7:$F$105,MATCH(Q134,'Redemption Setup'!$A$7:$A$105,0)),"")+SUMIFS('Redemption Setup'!$Q$7:$Q$305,'Redemption Setup'!$O$7:$O$305,Q134,'Redemption Setup'!$P$7:$P$305,"&lt;="&amp;O134)-SUMIFS('Daily Redemptions'!$R$7:$R$2205,'Daily Redemptions'!$Q$7:$Q$2205,Q134,'Daily Redemptions'!$P$7:$P$2205,P134,'Daily Redemptions'!$O$7:$O$2205,"&lt;="&amp;O134))</x:f>
      </x:c>
      <x:c r="T134" s="16" t="str">
        <x:f>IF(AND(ISBLANK(O134),Q134=""),"",IF(COUNTIFS('Redemption Setup'!$A$7:$A$105,Q134,'Redemption Setup'!$B$7:$B$105,P134)&lt;&gt;1,"Tier not in campaign",IF(COUNTIFS('Daily Redemptions'!$O$7:$O$2205,O134,'Daily Redemptions'!$Q$7:$Q$2205,Q134)&gt;1,"Duplicate day / tier",IF(OR(ISBLANK(O134),ISBLANK(R134)),"Missing date / quantity",IF(OR(R134&lt;0,MOD(R134,1)&lt;&gt;0),"Invalid redemption quantity",IF(COUNTIFS('Daily Redemptions'!$A$7:$A$735,O134,'Daily Redemptions'!$B$7:$B$735,P134)&lt;&gt;1,"Missing daily performance",IF(S134&lt;0,"Negative stock","")))))))</x:f>
      </x:c>
    </x:row>
    <x:row r="135" ht="24" customHeight="1">
      <x:c r="A135" s="10"/>
      <x:c r="B135" s="5"/>
      <x:c r="C135" s="5"/>
      <x:c r="D135" s="14"/>
      <x:c r="E135" s="5"/>
      <x:c r="F135" s="5"/>
      <x:c r="G135" s="14"/>
      <x:c r="H135" s="16" t="str">
        <x:f>IF(OR(ISBLANK(A135),B135=""),"",SUMIFS('Daily Redemptions'!$R$7:$R$2205,'Daily Redemptions'!$O$7:$O$2205,A135,'Daily Redemptions'!$P$7:$P$2205,B135))</x:f>
      </x:c>
      <x:c r="I135" s="18" t="str">
        <x:f>IF(OR(ISBLANK(A135),ISBLANK(D135),ISBLANK(C135),C135=0),"",D135/C135)</x:f>
      </x:c>
      <x:c r="J135" s="18" t="str">
        <x:f>IF(OR(ISBLANK(A135),ISBLANK(D135),ISBLANK(E135),E135=0),"",D135/E135)</x:f>
      </x:c>
      <x:c r="K135" s="18" t="str">
        <x:f>IF(OR(ISBLANK(A135),ISBLANK(G135),ISBLANK(F135)),"",G135*F135)</x:f>
      </x:c>
      <x:c r="L135" s="16" t="str">
        <x:f>IF(OR(ISBLANK(A135),ISBLANK(G135),ISBLANK(F135)),"",F135)</x:f>
      </x:c>
      <x:c r="M135" s="16" t="str">
        <x:f>IF(AND(ISBLANK(A135),B135=""),"",IF(COUNTIFS('Campaigns &amp; Budget'!$A$7:$A$8,B135)&lt;&gt;1,"Unknown campaign",IF(COUNTIFS('Daily Redemptions'!$A$7:$A$735,A135,'Daily Redemptions'!$B$7:$B$735,B135)&gt;1,"Duplicate day / campaign",IF(OR(ISBLANK(A135),ISBLANK(C135),ISBLANK(D135),ISBLANK(E135),ISBLANK(F135)),"Missing daily input",IF(OR(C135&lt;0,D135&lt;0,E135&lt;0,F135&lt;0,F135&gt;E135),"Invalid count / sales",IF(AND(F135&gt;0,ISBLANK(G135)),"Missing new-member average",IF(AND(NOT(ISBLANK(G135)),G135&lt;0),"Negative average",IF(OR(A135&lt;IFERROR(INDEX('Campaigns &amp; Budget'!$C$7:$C$8,MATCH(B135,'Campaigns &amp; Budget'!$A$7:$A$8,0)),""),A135&gt;IFERROR(INDEX('Campaigns &amp; Budget'!$D$7:$D$8,MATCH(B135,'Campaigns &amp; Budget'!$A$7:$A$8,0)),"")),"Outside campaign dates",""))))))))</x:f>
      </x:c>
      <x:c r="O135" s="10"/>
      <x:c r="P135" s="5"/>
      <x:c r="Q135" s="5"/>
      <x:c r="R135" s="5"/>
      <x:c r="S135" s="16" t="str">
        <x:f>IF(OR(ISBLANK(O135),Q135=""),"",IFERROR(INDEX('Redemption Setup'!$F$7:$F$105,MATCH(Q135,'Redemption Setup'!$A$7:$A$105,0)),"")+SUMIFS('Redemption Setup'!$Q$7:$Q$305,'Redemption Setup'!$O$7:$O$305,Q135,'Redemption Setup'!$P$7:$P$305,"&lt;="&amp;O135)-SUMIFS('Daily Redemptions'!$R$7:$R$2205,'Daily Redemptions'!$Q$7:$Q$2205,Q135,'Daily Redemptions'!$P$7:$P$2205,P135,'Daily Redemptions'!$O$7:$O$2205,"&lt;="&amp;O135))</x:f>
      </x:c>
      <x:c r="T135" s="16" t="str">
        <x:f>IF(AND(ISBLANK(O135),Q135=""),"",IF(COUNTIFS('Redemption Setup'!$A$7:$A$105,Q135,'Redemption Setup'!$B$7:$B$105,P135)&lt;&gt;1,"Tier not in campaign",IF(COUNTIFS('Daily Redemptions'!$O$7:$O$2205,O135,'Daily Redemptions'!$Q$7:$Q$2205,Q135)&gt;1,"Duplicate day / tier",IF(OR(ISBLANK(O135),ISBLANK(R135)),"Missing date / quantity",IF(OR(R135&lt;0,MOD(R135,1)&lt;&gt;0),"Invalid redemption quantity",IF(COUNTIFS('Daily Redemptions'!$A$7:$A$735,O135,'Daily Redemptions'!$B$7:$B$735,P135)&lt;&gt;1,"Missing daily performance",IF(S135&lt;0,"Negative stock","")))))))</x:f>
      </x:c>
    </x:row>
    <x:row r="136" ht="24" customHeight="1">
      <x:c r="A136" s="10"/>
      <x:c r="B136" s="5"/>
      <x:c r="C136" s="5"/>
      <x:c r="D136" s="14"/>
      <x:c r="E136" s="5"/>
      <x:c r="F136" s="5"/>
      <x:c r="G136" s="14"/>
      <x:c r="H136" s="16" t="str">
        <x:f>IF(OR(ISBLANK(A136),B136=""),"",SUMIFS('Daily Redemptions'!$R$7:$R$2205,'Daily Redemptions'!$O$7:$O$2205,A136,'Daily Redemptions'!$P$7:$P$2205,B136))</x:f>
      </x:c>
      <x:c r="I136" s="18" t="str">
        <x:f>IF(OR(ISBLANK(A136),ISBLANK(D136),ISBLANK(C136),C136=0),"",D136/C136)</x:f>
      </x:c>
      <x:c r="J136" s="18" t="str">
        <x:f>IF(OR(ISBLANK(A136),ISBLANK(D136),ISBLANK(E136),E136=0),"",D136/E136)</x:f>
      </x:c>
      <x:c r="K136" s="18" t="str">
        <x:f>IF(OR(ISBLANK(A136),ISBLANK(G136),ISBLANK(F136)),"",G136*F136)</x:f>
      </x:c>
      <x:c r="L136" s="16" t="str">
        <x:f>IF(OR(ISBLANK(A136),ISBLANK(G136),ISBLANK(F136)),"",F136)</x:f>
      </x:c>
      <x:c r="M136" s="16" t="str">
        <x:f>IF(AND(ISBLANK(A136),B136=""),"",IF(COUNTIFS('Campaigns &amp; Budget'!$A$7:$A$8,B136)&lt;&gt;1,"Unknown campaign",IF(COUNTIFS('Daily Redemptions'!$A$7:$A$735,A136,'Daily Redemptions'!$B$7:$B$735,B136)&gt;1,"Duplicate day / campaign",IF(OR(ISBLANK(A136),ISBLANK(C136),ISBLANK(D136),ISBLANK(E136),ISBLANK(F136)),"Missing daily input",IF(OR(C136&lt;0,D136&lt;0,E136&lt;0,F136&lt;0,F136&gt;E136),"Invalid count / sales",IF(AND(F136&gt;0,ISBLANK(G136)),"Missing new-member average",IF(AND(NOT(ISBLANK(G136)),G136&lt;0),"Negative average",IF(OR(A136&lt;IFERROR(INDEX('Campaigns &amp; Budget'!$C$7:$C$8,MATCH(B136,'Campaigns &amp; Budget'!$A$7:$A$8,0)),""),A136&gt;IFERROR(INDEX('Campaigns &amp; Budget'!$D$7:$D$8,MATCH(B136,'Campaigns &amp; Budget'!$A$7:$A$8,0)),"")),"Outside campaign dates",""))))))))</x:f>
      </x:c>
      <x:c r="O136" s="10"/>
      <x:c r="P136" s="5"/>
      <x:c r="Q136" s="5"/>
      <x:c r="R136" s="5"/>
      <x:c r="S136" s="16" t="str">
        <x:f>IF(OR(ISBLANK(O136),Q136=""),"",IFERROR(INDEX('Redemption Setup'!$F$7:$F$105,MATCH(Q136,'Redemption Setup'!$A$7:$A$105,0)),"")+SUMIFS('Redemption Setup'!$Q$7:$Q$305,'Redemption Setup'!$O$7:$O$305,Q136,'Redemption Setup'!$P$7:$P$305,"&lt;="&amp;O136)-SUMIFS('Daily Redemptions'!$R$7:$R$2205,'Daily Redemptions'!$Q$7:$Q$2205,Q136,'Daily Redemptions'!$P$7:$P$2205,P136,'Daily Redemptions'!$O$7:$O$2205,"&lt;="&amp;O136))</x:f>
      </x:c>
      <x:c r="T136" s="16" t="str">
        <x:f>IF(AND(ISBLANK(O136),Q136=""),"",IF(COUNTIFS('Redemption Setup'!$A$7:$A$105,Q136,'Redemption Setup'!$B$7:$B$105,P136)&lt;&gt;1,"Tier not in campaign",IF(COUNTIFS('Daily Redemptions'!$O$7:$O$2205,O136,'Daily Redemptions'!$Q$7:$Q$2205,Q136)&gt;1,"Duplicate day / tier",IF(OR(ISBLANK(O136),ISBLANK(R136)),"Missing date / quantity",IF(OR(R136&lt;0,MOD(R136,1)&lt;&gt;0),"Invalid redemption quantity",IF(COUNTIFS('Daily Redemptions'!$A$7:$A$735,O136,'Daily Redemptions'!$B$7:$B$735,P136)&lt;&gt;1,"Missing daily performance",IF(S136&lt;0,"Negative stock","")))))))</x:f>
      </x:c>
    </x:row>
    <x:row r="137" ht="24" customHeight="1">
      <x:c r="A137" s="10"/>
      <x:c r="B137" s="5"/>
      <x:c r="C137" s="5"/>
      <x:c r="D137" s="14"/>
      <x:c r="E137" s="5"/>
      <x:c r="F137" s="5"/>
      <x:c r="G137" s="14"/>
      <x:c r="H137" s="16" t="str">
        <x:f>IF(OR(ISBLANK(A137),B137=""),"",SUMIFS('Daily Redemptions'!$R$7:$R$2205,'Daily Redemptions'!$O$7:$O$2205,A137,'Daily Redemptions'!$P$7:$P$2205,B137))</x:f>
      </x:c>
      <x:c r="I137" s="18" t="str">
        <x:f>IF(OR(ISBLANK(A137),ISBLANK(D137),ISBLANK(C137),C137=0),"",D137/C137)</x:f>
      </x:c>
      <x:c r="J137" s="18" t="str">
        <x:f>IF(OR(ISBLANK(A137),ISBLANK(D137),ISBLANK(E137),E137=0),"",D137/E137)</x:f>
      </x:c>
      <x:c r="K137" s="18" t="str">
        <x:f>IF(OR(ISBLANK(A137),ISBLANK(G137),ISBLANK(F137)),"",G137*F137)</x:f>
      </x:c>
      <x:c r="L137" s="16" t="str">
        <x:f>IF(OR(ISBLANK(A137),ISBLANK(G137),ISBLANK(F137)),"",F137)</x:f>
      </x:c>
      <x:c r="M137" s="16" t="str">
        <x:f>IF(AND(ISBLANK(A137),B137=""),"",IF(COUNTIFS('Campaigns &amp; Budget'!$A$7:$A$8,B137)&lt;&gt;1,"Unknown campaign",IF(COUNTIFS('Daily Redemptions'!$A$7:$A$735,A137,'Daily Redemptions'!$B$7:$B$735,B137)&gt;1,"Duplicate day / campaign",IF(OR(ISBLANK(A137),ISBLANK(C137),ISBLANK(D137),ISBLANK(E137),ISBLANK(F137)),"Missing daily input",IF(OR(C137&lt;0,D137&lt;0,E137&lt;0,F137&lt;0,F137&gt;E137),"Invalid count / sales",IF(AND(F137&gt;0,ISBLANK(G137)),"Missing new-member average",IF(AND(NOT(ISBLANK(G137)),G137&lt;0),"Negative average",IF(OR(A137&lt;IFERROR(INDEX('Campaigns &amp; Budget'!$C$7:$C$8,MATCH(B137,'Campaigns &amp; Budget'!$A$7:$A$8,0)),""),A137&gt;IFERROR(INDEX('Campaigns &amp; Budget'!$D$7:$D$8,MATCH(B137,'Campaigns &amp; Budget'!$A$7:$A$8,0)),"")),"Outside campaign dates",""))))))))</x:f>
      </x:c>
      <x:c r="O137" s="10"/>
      <x:c r="P137" s="5"/>
      <x:c r="Q137" s="5"/>
      <x:c r="R137" s="5"/>
      <x:c r="S137" s="16" t="str">
        <x:f>IF(OR(ISBLANK(O137),Q137=""),"",IFERROR(INDEX('Redemption Setup'!$F$7:$F$105,MATCH(Q137,'Redemption Setup'!$A$7:$A$105,0)),"")+SUMIFS('Redemption Setup'!$Q$7:$Q$305,'Redemption Setup'!$O$7:$O$305,Q137,'Redemption Setup'!$P$7:$P$305,"&lt;="&amp;O137)-SUMIFS('Daily Redemptions'!$R$7:$R$2205,'Daily Redemptions'!$Q$7:$Q$2205,Q137,'Daily Redemptions'!$P$7:$P$2205,P137,'Daily Redemptions'!$O$7:$O$2205,"&lt;="&amp;O137))</x:f>
      </x:c>
      <x:c r="T137" s="16" t="str">
        <x:f>IF(AND(ISBLANK(O137),Q137=""),"",IF(COUNTIFS('Redemption Setup'!$A$7:$A$105,Q137,'Redemption Setup'!$B$7:$B$105,P137)&lt;&gt;1,"Tier not in campaign",IF(COUNTIFS('Daily Redemptions'!$O$7:$O$2205,O137,'Daily Redemptions'!$Q$7:$Q$2205,Q137)&gt;1,"Duplicate day / tier",IF(OR(ISBLANK(O137),ISBLANK(R137)),"Missing date / quantity",IF(OR(R137&lt;0,MOD(R137,1)&lt;&gt;0),"Invalid redemption quantity",IF(COUNTIFS('Daily Redemptions'!$A$7:$A$735,O137,'Daily Redemptions'!$B$7:$B$735,P137)&lt;&gt;1,"Missing daily performance",IF(S137&lt;0,"Negative stock","")))))))</x:f>
      </x:c>
    </x:row>
    <x:row r="138" ht="24" customHeight="1">
      <x:c r="A138" s="10"/>
      <x:c r="B138" s="5"/>
      <x:c r="C138" s="5"/>
      <x:c r="D138" s="14"/>
      <x:c r="E138" s="5"/>
      <x:c r="F138" s="5"/>
      <x:c r="G138" s="14"/>
      <x:c r="H138" s="16" t="str">
        <x:f>IF(OR(ISBLANK(A138),B138=""),"",SUMIFS('Daily Redemptions'!$R$7:$R$2205,'Daily Redemptions'!$O$7:$O$2205,A138,'Daily Redemptions'!$P$7:$P$2205,B138))</x:f>
      </x:c>
      <x:c r="I138" s="18" t="str">
        <x:f>IF(OR(ISBLANK(A138),ISBLANK(D138),ISBLANK(C138),C138=0),"",D138/C138)</x:f>
      </x:c>
      <x:c r="J138" s="18" t="str">
        <x:f>IF(OR(ISBLANK(A138),ISBLANK(D138),ISBLANK(E138),E138=0),"",D138/E138)</x:f>
      </x:c>
      <x:c r="K138" s="18" t="str">
        <x:f>IF(OR(ISBLANK(A138),ISBLANK(G138),ISBLANK(F138)),"",G138*F138)</x:f>
      </x:c>
      <x:c r="L138" s="16" t="str">
        <x:f>IF(OR(ISBLANK(A138),ISBLANK(G138),ISBLANK(F138)),"",F138)</x:f>
      </x:c>
      <x:c r="M138" s="16" t="str">
        <x:f>IF(AND(ISBLANK(A138),B138=""),"",IF(COUNTIFS('Campaigns &amp; Budget'!$A$7:$A$8,B138)&lt;&gt;1,"Unknown campaign",IF(COUNTIFS('Daily Redemptions'!$A$7:$A$735,A138,'Daily Redemptions'!$B$7:$B$735,B138)&gt;1,"Duplicate day / campaign",IF(OR(ISBLANK(A138),ISBLANK(C138),ISBLANK(D138),ISBLANK(E138),ISBLANK(F138)),"Missing daily input",IF(OR(C138&lt;0,D138&lt;0,E138&lt;0,F138&lt;0,F138&gt;E138),"Invalid count / sales",IF(AND(F138&gt;0,ISBLANK(G138)),"Missing new-member average",IF(AND(NOT(ISBLANK(G138)),G138&lt;0),"Negative average",IF(OR(A138&lt;IFERROR(INDEX('Campaigns &amp; Budget'!$C$7:$C$8,MATCH(B138,'Campaigns &amp; Budget'!$A$7:$A$8,0)),""),A138&gt;IFERROR(INDEX('Campaigns &amp; Budget'!$D$7:$D$8,MATCH(B138,'Campaigns &amp; Budget'!$A$7:$A$8,0)),"")),"Outside campaign dates",""))))))))</x:f>
      </x:c>
      <x:c r="O138" s="10"/>
      <x:c r="P138" s="5"/>
      <x:c r="Q138" s="5"/>
      <x:c r="R138" s="5"/>
      <x:c r="S138" s="16" t="str">
        <x:f>IF(OR(ISBLANK(O138),Q138=""),"",IFERROR(INDEX('Redemption Setup'!$F$7:$F$105,MATCH(Q138,'Redemption Setup'!$A$7:$A$105,0)),"")+SUMIFS('Redemption Setup'!$Q$7:$Q$305,'Redemption Setup'!$O$7:$O$305,Q138,'Redemption Setup'!$P$7:$P$305,"&lt;="&amp;O138)-SUMIFS('Daily Redemptions'!$R$7:$R$2205,'Daily Redemptions'!$Q$7:$Q$2205,Q138,'Daily Redemptions'!$P$7:$P$2205,P138,'Daily Redemptions'!$O$7:$O$2205,"&lt;="&amp;O138))</x:f>
      </x:c>
      <x:c r="T138" s="16" t="str">
        <x:f>IF(AND(ISBLANK(O138),Q138=""),"",IF(COUNTIFS('Redemption Setup'!$A$7:$A$105,Q138,'Redemption Setup'!$B$7:$B$105,P138)&lt;&gt;1,"Tier not in campaign",IF(COUNTIFS('Daily Redemptions'!$O$7:$O$2205,O138,'Daily Redemptions'!$Q$7:$Q$2205,Q138)&gt;1,"Duplicate day / tier",IF(OR(ISBLANK(O138),ISBLANK(R138)),"Missing date / quantity",IF(OR(R138&lt;0,MOD(R138,1)&lt;&gt;0),"Invalid redemption quantity",IF(COUNTIFS('Daily Redemptions'!$A$7:$A$735,O138,'Daily Redemptions'!$B$7:$B$735,P138)&lt;&gt;1,"Missing daily performance",IF(S138&lt;0,"Negative stock","")))))))</x:f>
      </x:c>
    </x:row>
    <x:row r="139" ht="24" customHeight="1">
      <x:c r="A139" s="10"/>
      <x:c r="B139" s="5"/>
      <x:c r="C139" s="5"/>
      <x:c r="D139" s="14"/>
      <x:c r="E139" s="5"/>
      <x:c r="F139" s="5"/>
      <x:c r="G139" s="14"/>
      <x:c r="H139" s="16" t="str">
        <x:f>IF(OR(ISBLANK(A139),B139=""),"",SUMIFS('Daily Redemptions'!$R$7:$R$2205,'Daily Redemptions'!$O$7:$O$2205,A139,'Daily Redemptions'!$P$7:$P$2205,B139))</x:f>
      </x:c>
      <x:c r="I139" s="18" t="str">
        <x:f>IF(OR(ISBLANK(A139),ISBLANK(D139),ISBLANK(C139),C139=0),"",D139/C139)</x:f>
      </x:c>
      <x:c r="J139" s="18" t="str">
        <x:f>IF(OR(ISBLANK(A139),ISBLANK(D139),ISBLANK(E139),E139=0),"",D139/E139)</x:f>
      </x:c>
      <x:c r="K139" s="18" t="str">
        <x:f>IF(OR(ISBLANK(A139),ISBLANK(G139),ISBLANK(F139)),"",G139*F139)</x:f>
      </x:c>
      <x:c r="L139" s="16" t="str">
        <x:f>IF(OR(ISBLANK(A139),ISBLANK(G139),ISBLANK(F139)),"",F139)</x:f>
      </x:c>
      <x:c r="M139" s="16" t="str">
        <x:f>IF(AND(ISBLANK(A139),B139=""),"",IF(COUNTIFS('Campaigns &amp; Budget'!$A$7:$A$8,B139)&lt;&gt;1,"Unknown campaign",IF(COUNTIFS('Daily Redemptions'!$A$7:$A$735,A139,'Daily Redemptions'!$B$7:$B$735,B139)&gt;1,"Duplicate day / campaign",IF(OR(ISBLANK(A139),ISBLANK(C139),ISBLANK(D139),ISBLANK(E139),ISBLANK(F139)),"Missing daily input",IF(OR(C139&lt;0,D139&lt;0,E139&lt;0,F139&lt;0,F139&gt;E139),"Invalid count / sales",IF(AND(F139&gt;0,ISBLANK(G139)),"Missing new-member average",IF(AND(NOT(ISBLANK(G139)),G139&lt;0),"Negative average",IF(OR(A139&lt;IFERROR(INDEX('Campaigns &amp; Budget'!$C$7:$C$8,MATCH(B139,'Campaigns &amp; Budget'!$A$7:$A$8,0)),""),A139&gt;IFERROR(INDEX('Campaigns &amp; Budget'!$D$7:$D$8,MATCH(B139,'Campaigns &amp; Budget'!$A$7:$A$8,0)),"")),"Outside campaign dates",""))))))))</x:f>
      </x:c>
      <x:c r="O139" s="10"/>
      <x:c r="P139" s="5"/>
      <x:c r="Q139" s="5"/>
      <x:c r="R139" s="5"/>
      <x:c r="S139" s="16" t="str">
        <x:f>IF(OR(ISBLANK(O139),Q139=""),"",IFERROR(INDEX('Redemption Setup'!$F$7:$F$105,MATCH(Q139,'Redemption Setup'!$A$7:$A$105,0)),"")+SUMIFS('Redemption Setup'!$Q$7:$Q$305,'Redemption Setup'!$O$7:$O$305,Q139,'Redemption Setup'!$P$7:$P$305,"&lt;="&amp;O139)-SUMIFS('Daily Redemptions'!$R$7:$R$2205,'Daily Redemptions'!$Q$7:$Q$2205,Q139,'Daily Redemptions'!$P$7:$P$2205,P139,'Daily Redemptions'!$O$7:$O$2205,"&lt;="&amp;O139))</x:f>
      </x:c>
      <x:c r="T139" s="16" t="str">
        <x:f>IF(AND(ISBLANK(O139),Q139=""),"",IF(COUNTIFS('Redemption Setup'!$A$7:$A$105,Q139,'Redemption Setup'!$B$7:$B$105,P139)&lt;&gt;1,"Tier not in campaign",IF(COUNTIFS('Daily Redemptions'!$O$7:$O$2205,O139,'Daily Redemptions'!$Q$7:$Q$2205,Q139)&gt;1,"Duplicate day / tier",IF(OR(ISBLANK(O139),ISBLANK(R139)),"Missing date / quantity",IF(OR(R139&lt;0,MOD(R139,1)&lt;&gt;0),"Invalid redemption quantity",IF(COUNTIFS('Daily Redemptions'!$A$7:$A$735,O139,'Daily Redemptions'!$B$7:$B$735,P139)&lt;&gt;1,"Missing daily performance",IF(S139&lt;0,"Negative stock","")))))))</x:f>
      </x:c>
    </x:row>
    <x:row r="140" ht="24" customHeight="1">
      <x:c r="A140" s="10"/>
      <x:c r="B140" s="5"/>
      <x:c r="C140" s="5"/>
      <x:c r="D140" s="14"/>
      <x:c r="E140" s="5"/>
      <x:c r="F140" s="5"/>
      <x:c r="G140" s="14"/>
      <x:c r="H140" s="16" t="str">
        <x:f>IF(OR(ISBLANK(A140),B140=""),"",SUMIFS('Daily Redemptions'!$R$7:$R$2205,'Daily Redemptions'!$O$7:$O$2205,A140,'Daily Redemptions'!$P$7:$P$2205,B140))</x:f>
      </x:c>
      <x:c r="I140" s="18" t="str">
        <x:f>IF(OR(ISBLANK(A140),ISBLANK(D140),ISBLANK(C140),C140=0),"",D140/C140)</x:f>
      </x:c>
      <x:c r="J140" s="18" t="str">
        <x:f>IF(OR(ISBLANK(A140),ISBLANK(D140),ISBLANK(E140),E140=0),"",D140/E140)</x:f>
      </x:c>
      <x:c r="K140" s="18" t="str">
        <x:f>IF(OR(ISBLANK(A140),ISBLANK(G140),ISBLANK(F140)),"",G140*F140)</x:f>
      </x:c>
      <x:c r="L140" s="16" t="str">
        <x:f>IF(OR(ISBLANK(A140),ISBLANK(G140),ISBLANK(F140)),"",F140)</x:f>
      </x:c>
      <x:c r="M140" s="16" t="str">
        <x:f>IF(AND(ISBLANK(A140),B140=""),"",IF(COUNTIFS('Campaigns &amp; Budget'!$A$7:$A$8,B140)&lt;&gt;1,"Unknown campaign",IF(COUNTIFS('Daily Redemptions'!$A$7:$A$735,A140,'Daily Redemptions'!$B$7:$B$735,B140)&gt;1,"Duplicate day / campaign",IF(OR(ISBLANK(A140),ISBLANK(C140),ISBLANK(D140),ISBLANK(E140),ISBLANK(F140)),"Missing daily input",IF(OR(C140&lt;0,D140&lt;0,E140&lt;0,F140&lt;0,F140&gt;E140),"Invalid count / sales",IF(AND(F140&gt;0,ISBLANK(G140)),"Missing new-member average",IF(AND(NOT(ISBLANK(G140)),G140&lt;0),"Negative average",IF(OR(A140&lt;IFERROR(INDEX('Campaigns &amp; Budget'!$C$7:$C$8,MATCH(B140,'Campaigns &amp; Budget'!$A$7:$A$8,0)),""),A140&gt;IFERROR(INDEX('Campaigns &amp; Budget'!$D$7:$D$8,MATCH(B140,'Campaigns &amp; Budget'!$A$7:$A$8,0)),"")),"Outside campaign dates",""))))))))</x:f>
      </x:c>
      <x:c r="O140" s="10"/>
      <x:c r="P140" s="5"/>
      <x:c r="Q140" s="5"/>
      <x:c r="R140" s="5"/>
      <x:c r="S140" s="16" t="str">
        <x:f>IF(OR(ISBLANK(O140),Q140=""),"",IFERROR(INDEX('Redemption Setup'!$F$7:$F$105,MATCH(Q140,'Redemption Setup'!$A$7:$A$105,0)),"")+SUMIFS('Redemption Setup'!$Q$7:$Q$305,'Redemption Setup'!$O$7:$O$305,Q140,'Redemption Setup'!$P$7:$P$305,"&lt;="&amp;O140)-SUMIFS('Daily Redemptions'!$R$7:$R$2205,'Daily Redemptions'!$Q$7:$Q$2205,Q140,'Daily Redemptions'!$P$7:$P$2205,P140,'Daily Redemptions'!$O$7:$O$2205,"&lt;="&amp;O140))</x:f>
      </x:c>
      <x:c r="T140" s="16" t="str">
        <x:f>IF(AND(ISBLANK(O140),Q140=""),"",IF(COUNTIFS('Redemption Setup'!$A$7:$A$105,Q140,'Redemption Setup'!$B$7:$B$105,P140)&lt;&gt;1,"Tier not in campaign",IF(COUNTIFS('Daily Redemptions'!$O$7:$O$2205,O140,'Daily Redemptions'!$Q$7:$Q$2205,Q140)&gt;1,"Duplicate day / tier",IF(OR(ISBLANK(O140),ISBLANK(R140)),"Missing date / quantity",IF(OR(R140&lt;0,MOD(R140,1)&lt;&gt;0),"Invalid redemption quantity",IF(COUNTIFS('Daily Redemptions'!$A$7:$A$735,O140,'Daily Redemptions'!$B$7:$B$735,P140)&lt;&gt;1,"Missing daily performance",IF(S140&lt;0,"Negative stock","")))))))</x:f>
      </x:c>
    </x:row>
    <x:row r="141" ht="24" customHeight="1">
      <x:c r="A141" s="10"/>
      <x:c r="B141" s="5"/>
      <x:c r="C141" s="5"/>
      <x:c r="D141" s="14"/>
      <x:c r="E141" s="5"/>
      <x:c r="F141" s="5"/>
      <x:c r="G141" s="14"/>
      <x:c r="H141" s="16" t="str">
        <x:f>IF(OR(ISBLANK(A141),B141=""),"",SUMIFS('Daily Redemptions'!$R$7:$R$2205,'Daily Redemptions'!$O$7:$O$2205,A141,'Daily Redemptions'!$P$7:$P$2205,B141))</x:f>
      </x:c>
      <x:c r="I141" s="18" t="str">
        <x:f>IF(OR(ISBLANK(A141),ISBLANK(D141),ISBLANK(C141),C141=0),"",D141/C141)</x:f>
      </x:c>
      <x:c r="J141" s="18" t="str">
        <x:f>IF(OR(ISBLANK(A141),ISBLANK(D141),ISBLANK(E141),E141=0),"",D141/E141)</x:f>
      </x:c>
      <x:c r="K141" s="18" t="str">
        <x:f>IF(OR(ISBLANK(A141),ISBLANK(G141),ISBLANK(F141)),"",G141*F141)</x:f>
      </x:c>
      <x:c r="L141" s="16" t="str">
        <x:f>IF(OR(ISBLANK(A141),ISBLANK(G141),ISBLANK(F141)),"",F141)</x:f>
      </x:c>
      <x:c r="M141" s="16" t="str">
        <x:f>IF(AND(ISBLANK(A141),B141=""),"",IF(COUNTIFS('Campaigns &amp; Budget'!$A$7:$A$8,B141)&lt;&gt;1,"Unknown campaign",IF(COUNTIFS('Daily Redemptions'!$A$7:$A$735,A141,'Daily Redemptions'!$B$7:$B$735,B141)&gt;1,"Duplicate day / campaign",IF(OR(ISBLANK(A141),ISBLANK(C141),ISBLANK(D141),ISBLANK(E141),ISBLANK(F141)),"Missing daily input",IF(OR(C141&lt;0,D141&lt;0,E141&lt;0,F141&lt;0,F141&gt;E141),"Invalid count / sales",IF(AND(F141&gt;0,ISBLANK(G141)),"Missing new-member average",IF(AND(NOT(ISBLANK(G141)),G141&lt;0),"Negative average",IF(OR(A141&lt;IFERROR(INDEX('Campaigns &amp; Budget'!$C$7:$C$8,MATCH(B141,'Campaigns &amp; Budget'!$A$7:$A$8,0)),""),A141&gt;IFERROR(INDEX('Campaigns &amp; Budget'!$D$7:$D$8,MATCH(B141,'Campaigns &amp; Budget'!$A$7:$A$8,0)),"")),"Outside campaign dates",""))))))))</x:f>
      </x:c>
      <x:c r="O141" s="10"/>
      <x:c r="P141" s="5"/>
      <x:c r="Q141" s="5"/>
      <x:c r="R141" s="5"/>
      <x:c r="S141" s="16" t="str">
        <x:f>IF(OR(ISBLANK(O141),Q141=""),"",IFERROR(INDEX('Redemption Setup'!$F$7:$F$105,MATCH(Q141,'Redemption Setup'!$A$7:$A$105,0)),"")+SUMIFS('Redemption Setup'!$Q$7:$Q$305,'Redemption Setup'!$O$7:$O$305,Q141,'Redemption Setup'!$P$7:$P$305,"&lt;="&amp;O141)-SUMIFS('Daily Redemptions'!$R$7:$R$2205,'Daily Redemptions'!$Q$7:$Q$2205,Q141,'Daily Redemptions'!$P$7:$P$2205,P141,'Daily Redemptions'!$O$7:$O$2205,"&lt;="&amp;O141))</x:f>
      </x:c>
      <x:c r="T141" s="16" t="str">
        <x:f>IF(AND(ISBLANK(O141),Q141=""),"",IF(COUNTIFS('Redemption Setup'!$A$7:$A$105,Q141,'Redemption Setup'!$B$7:$B$105,P141)&lt;&gt;1,"Tier not in campaign",IF(COUNTIFS('Daily Redemptions'!$O$7:$O$2205,O141,'Daily Redemptions'!$Q$7:$Q$2205,Q141)&gt;1,"Duplicate day / tier",IF(OR(ISBLANK(O141),ISBLANK(R141)),"Missing date / quantity",IF(OR(R141&lt;0,MOD(R141,1)&lt;&gt;0),"Invalid redemption quantity",IF(COUNTIFS('Daily Redemptions'!$A$7:$A$735,O141,'Daily Redemptions'!$B$7:$B$735,P141)&lt;&gt;1,"Missing daily performance",IF(S141&lt;0,"Negative stock","")))))))</x:f>
      </x:c>
    </x:row>
    <x:row r="142" ht="24" customHeight="1">
      <x:c r="A142" s="10"/>
      <x:c r="B142" s="5"/>
      <x:c r="C142" s="5"/>
      <x:c r="D142" s="14"/>
      <x:c r="E142" s="5"/>
      <x:c r="F142" s="5"/>
      <x:c r="G142" s="14"/>
      <x:c r="H142" s="16" t="str">
        <x:f>IF(OR(ISBLANK(A142),B142=""),"",SUMIFS('Daily Redemptions'!$R$7:$R$2205,'Daily Redemptions'!$O$7:$O$2205,A142,'Daily Redemptions'!$P$7:$P$2205,B142))</x:f>
      </x:c>
      <x:c r="I142" s="18" t="str">
        <x:f>IF(OR(ISBLANK(A142),ISBLANK(D142),ISBLANK(C142),C142=0),"",D142/C142)</x:f>
      </x:c>
      <x:c r="J142" s="18" t="str">
        <x:f>IF(OR(ISBLANK(A142),ISBLANK(D142),ISBLANK(E142),E142=0),"",D142/E142)</x:f>
      </x:c>
      <x:c r="K142" s="18" t="str">
        <x:f>IF(OR(ISBLANK(A142),ISBLANK(G142),ISBLANK(F142)),"",G142*F142)</x:f>
      </x:c>
      <x:c r="L142" s="16" t="str">
        <x:f>IF(OR(ISBLANK(A142),ISBLANK(G142),ISBLANK(F142)),"",F142)</x:f>
      </x:c>
      <x:c r="M142" s="16" t="str">
        <x:f>IF(AND(ISBLANK(A142),B142=""),"",IF(COUNTIFS('Campaigns &amp; Budget'!$A$7:$A$8,B142)&lt;&gt;1,"Unknown campaign",IF(COUNTIFS('Daily Redemptions'!$A$7:$A$735,A142,'Daily Redemptions'!$B$7:$B$735,B142)&gt;1,"Duplicate day / campaign",IF(OR(ISBLANK(A142),ISBLANK(C142),ISBLANK(D142),ISBLANK(E142),ISBLANK(F142)),"Missing daily input",IF(OR(C142&lt;0,D142&lt;0,E142&lt;0,F142&lt;0,F142&gt;E142),"Invalid count / sales",IF(AND(F142&gt;0,ISBLANK(G142)),"Missing new-member average",IF(AND(NOT(ISBLANK(G142)),G142&lt;0),"Negative average",IF(OR(A142&lt;IFERROR(INDEX('Campaigns &amp; Budget'!$C$7:$C$8,MATCH(B142,'Campaigns &amp; Budget'!$A$7:$A$8,0)),""),A142&gt;IFERROR(INDEX('Campaigns &amp; Budget'!$D$7:$D$8,MATCH(B142,'Campaigns &amp; Budget'!$A$7:$A$8,0)),"")),"Outside campaign dates",""))))))))</x:f>
      </x:c>
      <x:c r="O142" s="10"/>
      <x:c r="P142" s="5"/>
      <x:c r="Q142" s="5"/>
      <x:c r="R142" s="5"/>
      <x:c r="S142" s="16" t="str">
        <x:f>IF(OR(ISBLANK(O142),Q142=""),"",IFERROR(INDEX('Redemption Setup'!$F$7:$F$105,MATCH(Q142,'Redemption Setup'!$A$7:$A$105,0)),"")+SUMIFS('Redemption Setup'!$Q$7:$Q$305,'Redemption Setup'!$O$7:$O$305,Q142,'Redemption Setup'!$P$7:$P$305,"&lt;="&amp;O142)-SUMIFS('Daily Redemptions'!$R$7:$R$2205,'Daily Redemptions'!$Q$7:$Q$2205,Q142,'Daily Redemptions'!$P$7:$P$2205,P142,'Daily Redemptions'!$O$7:$O$2205,"&lt;="&amp;O142))</x:f>
      </x:c>
      <x:c r="T142" s="16" t="str">
        <x:f>IF(AND(ISBLANK(O142),Q142=""),"",IF(COUNTIFS('Redemption Setup'!$A$7:$A$105,Q142,'Redemption Setup'!$B$7:$B$105,P142)&lt;&gt;1,"Tier not in campaign",IF(COUNTIFS('Daily Redemptions'!$O$7:$O$2205,O142,'Daily Redemptions'!$Q$7:$Q$2205,Q142)&gt;1,"Duplicate day / tier",IF(OR(ISBLANK(O142),ISBLANK(R142)),"Missing date / quantity",IF(OR(R142&lt;0,MOD(R142,1)&lt;&gt;0),"Invalid redemption quantity",IF(COUNTIFS('Daily Redemptions'!$A$7:$A$735,O142,'Daily Redemptions'!$B$7:$B$735,P142)&lt;&gt;1,"Missing daily performance",IF(S142&lt;0,"Negative stock","")))))))</x:f>
      </x:c>
    </x:row>
    <x:row r="143" ht="24" customHeight="1">
      <x:c r="A143" s="10"/>
      <x:c r="B143" s="5"/>
      <x:c r="C143" s="5"/>
      <x:c r="D143" s="14"/>
      <x:c r="E143" s="5"/>
      <x:c r="F143" s="5"/>
      <x:c r="G143" s="14"/>
      <x:c r="H143" s="16" t="str">
        <x:f>IF(OR(ISBLANK(A143),B143=""),"",SUMIFS('Daily Redemptions'!$R$7:$R$2205,'Daily Redemptions'!$O$7:$O$2205,A143,'Daily Redemptions'!$P$7:$P$2205,B143))</x:f>
      </x:c>
      <x:c r="I143" s="18" t="str">
        <x:f>IF(OR(ISBLANK(A143),ISBLANK(D143),ISBLANK(C143),C143=0),"",D143/C143)</x:f>
      </x:c>
      <x:c r="J143" s="18" t="str">
        <x:f>IF(OR(ISBLANK(A143),ISBLANK(D143),ISBLANK(E143),E143=0),"",D143/E143)</x:f>
      </x:c>
      <x:c r="K143" s="18" t="str">
        <x:f>IF(OR(ISBLANK(A143),ISBLANK(G143),ISBLANK(F143)),"",G143*F143)</x:f>
      </x:c>
      <x:c r="L143" s="16" t="str">
        <x:f>IF(OR(ISBLANK(A143),ISBLANK(G143),ISBLANK(F143)),"",F143)</x:f>
      </x:c>
      <x:c r="M143" s="16" t="str">
        <x:f>IF(AND(ISBLANK(A143),B143=""),"",IF(COUNTIFS('Campaigns &amp; Budget'!$A$7:$A$8,B143)&lt;&gt;1,"Unknown campaign",IF(COUNTIFS('Daily Redemptions'!$A$7:$A$735,A143,'Daily Redemptions'!$B$7:$B$735,B143)&gt;1,"Duplicate day / campaign",IF(OR(ISBLANK(A143),ISBLANK(C143),ISBLANK(D143),ISBLANK(E143),ISBLANK(F143)),"Missing daily input",IF(OR(C143&lt;0,D143&lt;0,E143&lt;0,F143&lt;0,F143&gt;E143),"Invalid count / sales",IF(AND(F143&gt;0,ISBLANK(G143)),"Missing new-member average",IF(AND(NOT(ISBLANK(G143)),G143&lt;0),"Negative average",IF(OR(A143&lt;IFERROR(INDEX('Campaigns &amp; Budget'!$C$7:$C$8,MATCH(B143,'Campaigns &amp; Budget'!$A$7:$A$8,0)),""),A143&gt;IFERROR(INDEX('Campaigns &amp; Budget'!$D$7:$D$8,MATCH(B143,'Campaigns &amp; Budget'!$A$7:$A$8,0)),"")),"Outside campaign dates",""))))))))</x:f>
      </x:c>
      <x:c r="O143" s="10"/>
      <x:c r="P143" s="5"/>
      <x:c r="Q143" s="5"/>
      <x:c r="R143" s="5"/>
      <x:c r="S143" s="16" t="str">
        <x:f>IF(OR(ISBLANK(O143),Q143=""),"",IFERROR(INDEX('Redemption Setup'!$F$7:$F$105,MATCH(Q143,'Redemption Setup'!$A$7:$A$105,0)),"")+SUMIFS('Redemption Setup'!$Q$7:$Q$305,'Redemption Setup'!$O$7:$O$305,Q143,'Redemption Setup'!$P$7:$P$305,"&lt;="&amp;O143)-SUMIFS('Daily Redemptions'!$R$7:$R$2205,'Daily Redemptions'!$Q$7:$Q$2205,Q143,'Daily Redemptions'!$P$7:$P$2205,P143,'Daily Redemptions'!$O$7:$O$2205,"&lt;="&amp;O143))</x:f>
      </x:c>
      <x:c r="T143" s="16" t="str">
        <x:f>IF(AND(ISBLANK(O143),Q143=""),"",IF(COUNTIFS('Redemption Setup'!$A$7:$A$105,Q143,'Redemption Setup'!$B$7:$B$105,P143)&lt;&gt;1,"Tier not in campaign",IF(COUNTIFS('Daily Redemptions'!$O$7:$O$2205,O143,'Daily Redemptions'!$Q$7:$Q$2205,Q143)&gt;1,"Duplicate day / tier",IF(OR(ISBLANK(O143),ISBLANK(R143)),"Missing date / quantity",IF(OR(R143&lt;0,MOD(R143,1)&lt;&gt;0),"Invalid redemption quantity",IF(COUNTIFS('Daily Redemptions'!$A$7:$A$735,O143,'Daily Redemptions'!$B$7:$B$735,P143)&lt;&gt;1,"Missing daily performance",IF(S143&lt;0,"Negative stock","")))))))</x:f>
      </x:c>
    </x:row>
    <x:row r="144" ht="24" customHeight="1">
      <x:c r="A144" s="10"/>
      <x:c r="B144" s="5"/>
      <x:c r="C144" s="5"/>
      <x:c r="D144" s="14"/>
      <x:c r="E144" s="5"/>
      <x:c r="F144" s="5"/>
      <x:c r="G144" s="14"/>
      <x:c r="H144" s="16" t="str">
        <x:f>IF(OR(ISBLANK(A144),B144=""),"",SUMIFS('Daily Redemptions'!$R$7:$R$2205,'Daily Redemptions'!$O$7:$O$2205,A144,'Daily Redemptions'!$P$7:$P$2205,B144))</x:f>
      </x:c>
      <x:c r="I144" s="18" t="str">
        <x:f>IF(OR(ISBLANK(A144),ISBLANK(D144),ISBLANK(C144),C144=0),"",D144/C144)</x:f>
      </x:c>
      <x:c r="J144" s="18" t="str">
        <x:f>IF(OR(ISBLANK(A144),ISBLANK(D144),ISBLANK(E144),E144=0),"",D144/E144)</x:f>
      </x:c>
      <x:c r="K144" s="18" t="str">
        <x:f>IF(OR(ISBLANK(A144),ISBLANK(G144),ISBLANK(F144)),"",G144*F144)</x:f>
      </x:c>
      <x:c r="L144" s="16" t="str">
        <x:f>IF(OR(ISBLANK(A144),ISBLANK(G144),ISBLANK(F144)),"",F144)</x:f>
      </x:c>
      <x:c r="M144" s="16" t="str">
        <x:f>IF(AND(ISBLANK(A144),B144=""),"",IF(COUNTIFS('Campaigns &amp; Budget'!$A$7:$A$8,B144)&lt;&gt;1,"Unknown campaign",IF(COUNTIFS('Daily Redemptions'!$A$7:$A$735,A144,'Daily Redemptions'!$B$7:$B$735,B144)&gt;1,"Duplicate day / campaign",IF(OR(ISBLANK(A144),ISBLANK(C144),ISBLANK(D144),ISBLANK(E144),ISBLANK(F144)),"Missing daily input",IF(OR(C144&lt;0,D144&lt;0,E144&lt;0,F144&lt;0,F144&gt;E144),"Invalid count / sales",IF(AND(F144&gt;0,ISBLANK(G144)),"Missing new-member average",IF(AND(NOT(ISBLANK(G144)),G144&lt;0),"Negative average",IF(OR(A144&lt;IFERROR(INDEX('Campaigns &amp; Budget'!$C$7:$C$8,MATCH(B144,'Campaigns &amp; Budget'!$A$7:$A$8,0)),""),A144&gt;IFERROR(INDEX('Campaigns &amp; Budget'!$D$7:$D$8,MATCH(B144,'Campaigns &amp; Budget'!$A$7:$A$8,0)),"")),"Outside campaign dates",""))))))))</x:f>
      </x:c>
      <x:c r="O144" s="10"/>
      <x:c r="P144" s="5"/>
      <x:c r="Q144" s="5"/>
      <x:c r="R144" s="5"/>
      <x:c r="S144" s="16" t="str">
        <x:f>IF(OR(ISBLANK(O144),Q144=""),"",IFERROR(INDEX('Redemption Setup'!$F$7:$F$105,MATCH(Q144,'Redemption Setup'!$A$7:$A$105,0)),"")+SUMIFS('Redemption Setup'!$Q$7:$Q$305,'Redemption Setup'!$O$7:$O$305,Q144,'Redemption Setup'!$P$7:$P$305,"&lt;="&amp;O144)-SUMIFS('Daily Redemptions'!$R$7:$R$2205,'Daily Redemptions'!$Q$7:$Q$2205,Q144,'Daily Redemptions'!$P$7:$P$2205,P144,'Daily Redemptions'!$O$7:$O$2205,"&lt;="&amp;O144))</x:f>
      </x:c>
      <x:c r="T144" s="16" t="str">
        <x:f>IF(AND(ISBLANK(O144),Q144=""),"",IF(COUNTIFS('Redemption Setup'!$A$7:$A$105,Q144,'Redemption Setup'!$B$7:$B$105,P144)&lt;&gt;1,"Tier not in campaign",IF(COUNTIFS('Daily Redemptions'!$O$7:$O$2205,O144,'Daily Redemptions'!$Q$7:$Q$2205,Q144)&gt;1,"Duplicate day / tier",IF(OR(ISBLANK(O144),ISBLANK(R144)),"Missing date / quantity",IF(OR(R144&lt;0,MOD(R144,1)&lt;&gt;0),"Invalid redemption quantity",IF(COUNTIFS('Daily Redemptions'!$A$7:$A$735,O144,'Daily Redemptions'!$B$7:$B$735,P144)&lt;&gt;1,"Missing daily performance",IF(S144&lt;0,"Negative stock","")))))))</x:f>
      </x:c>
    </x:row>
    <x:row r="145" ht="24" customHeight="1">
      <x:c r="A145" s="10"/>
      <x:c r="B145" s="5"/>
      <x:c r="C145" s="5"/>
      <x:c r="D145" s="14"/>
      <x:c r="E145" s="5"/>
      <x:c r="F145" s="5"/>
      <x:c r="G145" s="14"/>
      <x:c r="H145" s="16" t="str">
        <x:f>IF(OR(ISBLANK(A145),B145=""),"",SUMIFS('Daily Redemptions'!$R$7:$R$2205,'Daily Redemptions'!$O$7:$O$2205,A145,'Daily Redemptions'!$P$7:$P$2205,B145))</x:f>
      </x:c>
      <x:c r="I145" s="18" t="str">
        <x:f>IF(OR(ISBLANK(A145),ISBLANK(D145),ISBLANK(C145),C145=0),"",D145/C145)</x:f>
      </x:c>
      <x:c r="J145" s="18" t="str">
        <x:f>IF(OR(ISBLANK(A145),ISBLANK(D145),ISBLANK(E145),E145=0),"",D145/E145)</x:f>
      </x:c>
      <x:c r="K145" s="18" t="str">
        <x:f>IF(OR(ISBLANK(A145),ISBLANK(G145),ISBLANK(F145)),"",G145*F145)</x:f>
      </x:c>
      <x:c r="L145" s="16" t="str">
        <x:f>IF(OR(ISBLANK(A145),ISBLANK(G145),ISBLANK(F145)),"",F145)</x:f>
      </x:c>
      <x:c r="M145" s="16" t="str">
        <x:f>IF(AND(ISBLANK(A145),B145=""),"",IF(COUNTIFS('Campaigns &amp; Budget'!$A$7:$A$8,B145)&lt;&gt;1,"Unknown campaign",IF(COUNTIFS('Daily Redemptions'!$A$7:$A$735,A145,'Daily Redemptions'!$B$7:$B$735,B145)&gt;1,"Duplicate day / campaign",IF(OR(ISBLANK(A145),ISBLANK(C145),ISBLANK(D145),ISBLANK(E145),ISBLANK(F145)),"Missing daily input",IF(OR(C145&lt;0,D145&lt;0,E145&lt;0,F145&lt;0,F145&gt;E145),"Invalid count / sales",IF(AND(F145&gt;0,ISBLANK(G145)),"Missing new-member average",IF(AND(NOT(ISBLANK(G145)),G145&lt;0),"Negative average",IF(OR(A145&lt;IFERROR(INDEX('Campaigns &amp; Budget'!$C$7:$C$8,MATCH(B145,'Campaigns &amp; Budget'!$A$7:$A$8,0)),""),A145&gt;IFERROR(INDEX('Campaigns &amp; Budget'!$D$7:$D$8,MATCH(B145,'Campaigns &amp; Budget'!$A$7:$A$8,0)),"")),"Outside campaign dates",""))))))))</x:f>
      </x:c>
      <x:c r="O145" s="10"/>
      <x:c r="P145" s="5"/>
      <x:c r="Q145" s="5"/>
      <x:c r="R145" s="5"/>
      <x:c r="S145" s="16" t="str">
        <x:f>IF(OR(ISBLANK(O145),Q145=""),"",IFERROR(INDEX('Redemption Setup'!$F$7:$F$105,MATCH(Q145,'Redemption Setup'!$A$7:$A$105,0)),"")+SUMIFS('Redemption Setup'!$Q$7:$Q$305,'Redemption Setup'!$O$7:$O$305,Q145,'Redemption Setup'!$P$7:$P$305,"&lt;="&amp;O145)-SUMIFS('Daily Redemptions'!$R$7:$R$2205,'Daily Redemptions'!$Q$7:$Q$2205,Q145,'Daily Redemptions'!$P$7:$P$2205,P145,'Daily Redemptions'!$O$7:$O$2205,"&lt;="&amp;O145))</x:f>
      </x:c>
      <x:c r="T145" s="16" t="str">
        <x:f>IF(AND(ISBLANK(O145),Q145=""),"",IF(COUNTIFS('Redemption Setup'!$A$7:$A$105,Q145,'Redemption Setup'!$B$7:$B$105,P145)&lt;&gt;1,"Tier not in campaign",IF(COUNTIFS('Daily Redemptions'!$O$7:$O$2205,O145,'Daily Redemptions'!$Q$7:$Q$2205,Q145)&gt;1,"Duplicate day / tier",IF(OR(ISBLANK(O145),ISBLANK(R145)),"Missing date / quantity",IF(OR(R145&lt;0,MOD(R145,1)&lt;&gt;0),"Invalid redemption quantity",IF(COUNTIFS('Daily Redemptions'!$A$7:$A$735,O145,'Daily Redemptions'!$B$7:$B$735,P145)&lt;&gt;1,"Missing daily performance",IF(S145&lt;0,"Negative stock","")))))))</x:f>
      </x:c>
    </x:row>
    <x:row r="146" ht="24" customHeight="1">
      <x:c r="A146" s="10"/>
      <x:c r="B146" s="5"/>
      <x:c r="C146" s="5"/>
      <x:c r="D146" s="14"/>
      <x:c r="E146" s="5"/>
      <x:c r="F146" s="5"/>
      <x:c r="G146" s="14"/>
      <x:c r="H146" s="16" t="str">
        <x:f>IF(OR(ISBLANK(A146),B146=""),"",SUMIFS('Daily Redemptions'!$R$7:$R$2205,'Daily Redemptions'!$O$7:$O$2205,A146,'Daily Redemptions'!$P$7:$P$2205,B146))</x:f>
      </x:c>
      <x:c r="I146" s="18" t="str">
        <x:f>IF(OR(ISBLANK(A146),ISBLANK(D146),ISBLANK(C146),C146=0),"",D146/C146)</x:f>
      </x:c>
      <x:c r="J146" s="18" t="str">
        <x:f>IF(OR(ISBLANK(A146),ISBLANK(D146),ISBLANK(E146),E146=0),"",D146/E146)</x:f>
      </x:c>
      <x:c r="K146" s="18" t="str">
        <x:f>IF(OR(ISBLANK(A146),ISBLANK(G146),ISBLANK(F146)),"",G146*F146)</x:f>
      </x:c>
      <x:c r="L146" s="16" t="str">
        <x:f>IF(OR(ISBLANK(A146),ISBLANK(G146),ISBLANK(F146)),"",F146)</x:f>
      </x:c>
      <x:c r="M146" s="16" t="str">
        <x:f>IF(AND(ISBLANK(A146),B146=""),"",IF(COUNTIFS('Campaigns &amp; Budget'!$A$7:$A$8,B146)&lt;&gt;1,"Unknown campaign",IF(COUNTIFS('Daily Redemptions'!$A$7:$A$735,A146,'Daily Redemptions'!$B$7:$B$735,B146)&gt;1,"Duplicate day / campaign",IF(OR(ISBLANK(A146),ISBLANK(C146),ISBLANK(D146),ISBLANK(E146),ISBLANK(F146)),"Missing daily input",IF(OR(C146&lt;0,D146&lt;0,E146&lt;0,F146&lt;0,F146&gt;E146),"Invalid count / sales",IF(AND(F146&gt;0,ISBLANK(G146)),"Missing new-member average",IF(AND(NOT(ISBLANK(G146)),G146&lt;0),"Negative average",IF(OR(A146&lt;IFERROR(INDEX('Campaigns &amp; Budget'!$C$7:$C$8,MATCH(B146,'Campaigns &amp; Budget'!$A$7:$A$8,0)),""),A146&gt;IFERROR(INDEX('Campaigns &amp; Budget'!$D$7:$D$8,MATCH(B146,'Campaigns &amp; Budget'!$A$7:$A$8,0)),"")),"Outside campaign dates",""))))))))</x:f>
      </x:c>
      <x:c r="O146" s="10"/>
      <x:c r="P146" s="5"/>
      <x:c r="Q146" s="5"/>
      <x:c r="R146" s="5"/>
      <x:c r="S146" s="16" t="str">
        <x:f>IF(OR(ISBLANK(O146),Q146=""),"",IFERROR(INDEX('Redemption Setup'!$F$7:$F$105,MATCH(Q146,'Redemption Setup'!$A$7:$A$105,0)),"")+SUMIFS('Redemption Setup'!$Q$7:$Q$305,'Redemption Setup'!$O$7:$O$305,Q146,'Redemption Setup'!$P$7:$P$305,"&lt;="&amp;O146)-SUMIFS('Daily Redemptions'!$R$7:$R$2205,'Daily Redemptions'!$Q$7:$Q$2205,Q146,'Daily Redemptions'!$P$7:$P$2205,P146,'Daily Redemptions'!$O$7:$O$2205,"&lt;="&amp;O146))</x:f>
      </x:c>
      <x:c r="T146" s="16" t="str">
        <x:f>IF(AND(ISBLANK(O146),Q146=""),"",IF(COUNTIFS('Redemption Setup'!$A$7:$A$105,Q146,'Redemption Setup'!$B$7:$B$105,P146)&lt;&gt;1,"Tier not in campaign",IF(COUNTIFS('Daily Redemptions'!$O$7:$O$2205,O146,'Daily Redemptions'!$Q$7:$Q$2205,Q146)&gt;1,"Duplicate day / tier",IF(OR(ISBLANK(O146),ISBLANK(R146)),"Missing date / quantity",IF(OR(R146&lt;0,MOD(R146,1)&lt;&gt;0),"Invalid redemption quantity",IF(COUNTIFS('Daily Redemptions'!$A$7:$A$735,O146,'Daily Redemptions'!$B$7:$B$735,P146)&lt;&gt;1,"Missing daily performance",IF(S146&lt;0,"Negative stock","")))))))</x:f>
      </x:c>
    </x:row>
    <x:row r="147" ht="24" customHeight="1">
      <x:c r="A147" s="10"/>
      <x:c r="B147" s="5"/>
      <x:c r="C147" s="5"/>
      <x:c r="D147" s="14"/>
      <x:c r="E147" s="5"/>
      <x:c r="F147" s="5"/>
      <x:c r="G147" s="14"/>
      <x:c r="H147" s="16" t="str">
        <x:f>IF(OR(ISBLANK(A147),B147=""),"",SUMIFS('Daily Redemptions'!$R$7:$R$2205,'Daily Redemptions'!$O$7:$O$2205,A147,'Daily Redemptions'!$P$7:$P$2205,B147))</x:f>
      </x:c>
      <x:c r="I147" s="18" t="str">
        <x:f>IF(OR(ISBLANK(A147),ISBLANK(D147),ISBLANK(C147),C147=0),"",D147/C147)</x:f>
      </x:c>
      <x:c r="J147" s="18" t="str">
        <x:f>IF(OR(ISBLANK(A147),ISBLANK(D147),ISBLANK(E147),E147=0),"",D147/E147)</x:f>
      </x:c>
      <x:c r="K147" s="18" t="str">
        <x:f>IF(OR(ISBLANK(A147),ISBLANK(G147),ISBLANK(F147)),"",G147*F147)</x:f>
      </x:c>
      <x:c r="L147" s="16" t="str">
        <x:f>IF(OR(ISBLANK(A147),ISBLANK(G147),ISBLANK(F147)),"",F147)</x:f>
      </x:c>
      <x:c r="M147" s="16" t="str">
        <x:f>IF(AND(ISBLANK(A147),B147=""),"",IF(COUNTIFS('Campaigns &amp; Budget'!$A$7:$A$8,B147)&lt;&gt;1,"Unknown campaign",IF(COUNTIFS('Daily Redemptions'!$A$7:$A$735,A147,'Daily Redemptions'!$B$7:$B$735,B147)&gt;1,"Duplicate day / campaign",IF(OR(ISBLANK(A147),ISBLANK(C147),ISBLANK(D147),ISBLANK(E147),ISBLANK(F147)),"Missing daily input",IF(OR(C147&lt;0,D147&lt;0,E147&lt;0,F147&lt;0,F147&gt;E147),"Invalid count / sales",IF(AND(F147&gt;0,ISBLANK(G147)),"Missing new-member average",IF(AND(NOT(ISBLANK(G147)),G147&lt;0),"Negative average",IF(OR(A147&lt;IFERROR(INDEX('Campaigns &amp; Budget'!$C$7:$C$8,MATCH(B147,'Campaigns &amp; Budget'!$A$7:$A$8,0)),""),A147&gt;IFERROR(INDEX('Campaigns &amp; Budget'!$D$7:$D$8,MATCH(B147,'Campaigns &amp; Budget'!$A$7:$A$8,0)),"")),"Outside campaign dates",""))))))))</x:f>
      </x:c>
      <x:c r="O147" s="10"/>
      <x:c r="P147" s="5"/>
      <x:c r="Q147" s="5"/>
      <x:c r="R147" s="5"/>
      <x:c r="S147" s="16" t="str">
        <x:f>IF(OR(ISBLANK(O147),Q147=""),"",IFERROR(INDEX('Redemption Setup'!$F$7:$F$105,MATCH(Q147,'Redemption Setup'!$A$7:$A$105,0)),"")+SUMIFS('Redemption Setup'!$Q$7:$Q$305,'Redemption Setup'!$O$7:$O$305,Q147,'Redemption Setup'!$P$7:$P$305,"&lt;="&amp;O147)-SUMIFS('Daily Redemptions'!$R$7:$R$2205,'Daily Redemptions'!$Q$7:$Q$2205,Q147,'Daily Redemptions'!$P$7:$P$2205,P147,'Daily Redemptions'!$O$7:$O$2205,"&lt;="&amp;O147))</x:f>
      </x:c>
      <x:c r="T147" s="16" t="str">
        <x:f>IF(AND(ISBLANK(O147),Q147=""),"",IF(COUNTIFS('Redemption Setup'!$A$7:$A$105,Q147,'Redemption Setup'!$B$7:$B$105,P147)&lt;&gt;1,"Tier not in campaign",IF(COUNTIFS('Daily Redemptions'!$O$7:$O$2205,O147,'Daily Redemptions'!$Q$7:$Q$2205,Q147)&gt;1,"Duplicate day / tier",IF(OR(ISBLANK(O147),ISBLANK(R147)),"Missing date / quantity",IF(OR(R147&lt;0,MOD(R147,1)&lt;&gt;0),"Invalid redemption quantity",IF(COUNTIFS('Daily Redemptions'!$A$7:$A$735,O147,'Daily Redemptions'!$B$7:$B$735,P147)&lt;&gt;1,"Missing daily performance",IF(S147&lt;0,"Negative stock","")))))))</x:f>
      </x:c>
    </x:row>
    <x:row r="148" ht="24" customHeight="1">
      <x:c r="A148" s="10"/>
      <x:c r="B148" s="5"/>
      <x:c r="C148" s="5"/>
      <x:c r="D148" s="14"/>
      <x:c r="E148" s="5"/>
      <x:c r="F148" s="5"/>
      <x:c r="G148" s="14"/>
      <x:c r="H148" s="16" t="str">
        <x:f>IF(OR(ISBLANK(A148),B148=""),"",SUMIFS('Daily Redemptions'!$R$7:$R$2205,'Daily Redemptions'!$O$7:$O$2205,A148,'Daily Redemptions'!$P$7:$P$2205,B148))</x:f>
      </x:c>
      <x:c r="I148" s="18" t="str">
        <x:f>IF(OR(ISBLANK(A148),ISBLANK(D148),ISBLANK(C148),C148=0),"",D148/C148)</x:f>
      </x:c>
      <x:c r="J148" s="18" t="str">
        <x:f>IF(OR(ISBLANK(A148),ISBLANK(D148),ISBLANK(E148),E148=0),"",D148/E148)</x:f>
      </x:c>
      <x:c r="K148" s="18" t="str">
        <x:f>IF(OR(ISBLANK(A148),ISBLANK(G148),ISBLANK(F148)),"",G148*F148)</x:f>
      </x:c>
      <x:c r="L148" s="16" t="str">
        <x:f>IF(OR(ISBLANK(A148),ISBLANK(G148),ISBLANK(F148)),"",F148)</x:f>
      </x:c>
      <x:c r="M148" s="16" t="str">
        <x:f>IF(AND(ISBLANK(A148),B148=""),"",IF(COUNTIFS('Campaigns &amp; Budget'!$A$7:$A$8,B148)&lt;&gt;1,"Unknown campaign",IF(COUNTIFS('Daily Redemptions'!$A$7:$A$735,A148,'Daily Redemptions'!$B$7:$B$735,B148)&gt;1,"Duplicate day / campaign",IF(OR(ISBLANK(A148),ISBLANK(C148),ISBLANK(D148),ISBLANK(E148),ISBLANK(F148)),"Missing daily input",IF(OR(C148&lt;0,D148&lt;0,E148&lt;0,F148&lt;0,F148&gt;E148),"Invalid count / sales",IF(AND(F148&gt;0,ISBLANK(G148)),"Missing new-member average",IF(AND(NOT(ISBLANK(G148)),G148&lt;0),"Negative average",IF(OR(A148&lt;IFERROR(INDEX('Campaigns &amp; Budget'!$C$7:$C$8,MATCH(B148,'Campaigns &amp; Budget'!$A$7:$A$8,0)),""),A148&gt;IFERROR(INDEX('Campaigns &amp; Budget'!$D$7:$D$8,MATCH(B148,'Campaigns &amp; Budget'!$A$7:$A$8,0)),"")),"Outside campaign dates",""))))))))</x:f>
      </x:c>
      <x:c r="O148" s="10"/>
      <x:c r="P148" s="5"/>
      <x:c r="Q148" s="5"/>
      <x:c r="R148" s="5"/>
      <x:c r="S148" s="16" t="str">
        <x:f>IF(OR(ISBLANK(O148),Q148=""),"",IFERROR(INDEX('Redemption Setup'!$F$7:$F$105,MATCH(Q148,'Redemption Setup'!$A$7:$A$105,0)),"")+SUMIFS('Redemption Setup'!$Q$7:$Q$305,'Redemption Setup'!$O$7:$O$305,Q148,'Redemption Setup'!$P$7:$P$305,"&lt;="&amp;O148)-SUMIFS('Daily Redemptions'!$R$7:$R$2205,'Daily Redemptions'!$Q$7:$Q$2205,Q148,'Daily Redemptions'!$P$7:$P$2205,P148,'Daily Redemptions'!$O$7:$O$2205,"&lt;="&amp;O148))</x:f>
      </x:c>
      <x:c r="T148" s="16" t="str">
        <x:f>IF(AND(ISBLANK(O148),Q148=""),"",IF(COUNTIFS('Redemption Setup'!$A$7:$A$105,Q148,'Redemption Setup'!$B$7:$B$105,P148)&lt;&gt;1,"Tier not in campaign",IF(COUNTIFS('Daily Redemptions'!$O$7:$O$2205,O148,'Daily Redemptions'!$Q$7:$Q$2205,Q148)&gt;1,"Duplicate day / tier",IF(OR(ISBLANK(O148),ISBLANK(R148)),"Missing date / quantity",IF(OR(R148&lt;0,MOD(R148,1)&lt;&gt;0),"Invalid redemption quantity",IF(COUNTIFS('Daily Redemptions'!$A$7:$A$735,O148,'Daily Redemptions'!$B$7:$B$735,P148)&lt;&gt;1,"Missing daily performance",IF(S148&lt;0,"Negative stock","")))))))</x:f>
      </x:c>
    </x:row>
    <x:row r="149" ht="24" customHeight="1">
      <x:c r="A149" s="10"/>
      <x:c r="B149" s="5"/>
      <x:c r="C149" s="5"/>
      <x:c r="D149" s="14"/>
      <x:c r="E149" s="5"/>
      <x:c r="F149" s="5"/>
      <x:c r="G149" s="14"/>
      <x:c r="H149" s="16" t="str">
        <x:f>IF(OR(ISBLANK(A149),B149=""),"",SUMIFS('Daily Redemptions'!$R$7:$R$2205,'Daily Redemptions'!$O$7:$O$2205,A149,'Daily Redemptions'!$P$7:$P$2205,B149))</x:f>
      </x:c>
      <x:c r="I149" s="18" t="str">
        <x:f>IF(OR(ISBLANK(A149),ISBLANK(D149),ISBLANK(C149),C149=0),"",D149/C149)</x:f>
      </x:c>
      <x:c r="J149" s="18" t="str">
        <x:f>IF(OR(ISBLANK(A149),ISBLANK(D149),ISBLANK(E149),E149=0),"",D149/E149)</x:f>
      </x:c>
      <x:c r="K149" s="18" t="str">
        <x:f>IF(OR(ISBLANK(A149),ISBLANK(G149),ISBLANK(F149)),"",G149*F149)</x:f>
      </x:c>
      <x:c r="L149" s="16" t="str">
        <x:f>IF(OR(ISBLANK(A149),ISBLANK(G149),ISBLANK(F149)),"",F149)</x:f>
      </x:c>
      <x:c r="M149" s="16" t="str">
        <x:f>IF(AND(ISBLANK(A149),B149=""),"",IF(COUNTIFS('Campaigns &amp; Budget'!$A$7:$A$8,B149)&lt;&gt;1,"Unknown campaign",IF(COUNTIFS('Daily Redemptions'!$A$7:$A$735,A149,'Daily Redemptions'!$B$7:$B$735,B149)&gt;1,"Duplicate day / campaign",IF(OR(ISBLANK(A149),ISBLANK(C149),ISBLANK(D149),ISBLANK(E149),ISBLANK(F149)),"Missing daily input",IF(OR(C149&lt;0,D149&lt;0,E149&lt;0,F149&lt;0,F149&gt;E149),"Invalid count / sales",IF(AND(F149&gt;0,ISBLANK(G149)),"Missing new-member average",IF(AND(NOT(ISBLANK(G149)),G149&lt;0),"Negative average",IF(OR(A149&lt;IFERROR(INDEX('Campaigns &amp; Budget'!$C$7:$C$8,MATCH(B149,'Campaigns &amp; Budget'!$A$7:$A$8,0)),""),A149&gt;IFERROR(INDEX('Campaigns &amp; Budget'!$D$7:$D$8,MATCH(B149,'Campaigns &amp; Budget'!$A$7:$A$8,0)),"")),"Outside campaign dates",""))))))))</x:f>
      </x:c>
      <x:c r="O149" s="10"/>
      <x:c r="P149" s="5"/>
      <x:c r="Q149" s="5"/>
      <x:c r="R149" s="5"/>
      <x:c r="S149" s="16" t="str">
        <x:f>IF(OR(ISBLANK(O149),Q149=""),"",IFERROR(INDEX('Redemption Setup'!$F$7:$F$105,MATCH(Q149,'Redemption Setup'!$A$7:$A$105,0)),"")+SUMIFS('Redemption Setup'!$Q$7:$Q$305,'Redemption Setup'!$O$7:$O$305,Q149,'Redemption Setup'!$P$7:$P$305,"&lt;="&amp;O149)-SUMIFS('Daily Redemptions'!$R$7:$R$2205,'Daily Redemptions'!$Q$7:$Q$2205,Q149,'Daily Redemptions'!$P$7:$P$2205,P149,'Daily Redemptions'!$O$7:$O$2205,"&lt;="&amp;O149))</x:f>
      </x:c>
      <x:c r="T149" s="16" t="str">
        <x:f>IF(AND(ISBLANK(O149),Q149=""),"",IF(COUNTIFS('Redemption Setup'!$A$7:$A$105,Q149,'Redemption Setup'!$B$7:$B$105,P149)&lt;&gt;1,"Tier not in campaign",IF(COUNTIFS('Daily Redemptions'!$O$7:$O$2205,O149,'Daily Redemptions'!$Q$7:$Q$2205,Q149)&gt;1,"Duplicate day / tier",IF(OR(ISBLANK(O149),ISBLANK(R149)),"Missing date / quantity",IF(OR(R149&lt;0,MOD(R149,1)&lt;&gt;0),"Invalid redemption quantity",IF(COUNTIFS('Daily Redemptions'!$A$7:$A$735,O149,'Daily Redemptions'!$B$7:$B$735,P149)&lt;&gt;1,"Missing daily performance",IF(S149&lt;0,"Negative stock","")))))))</x:f>
      </x:c>
    </x:row>
    <x:row r="150" ht="24" customHeight="1">
      <x:c r="A150" s="10"/>
      <x:c r="B150" s="5"/>
      <x:c r="C150" s="5"/>
      <x:c r="D150" s="14"/>
      <x:c r="E150" s="5"/>
      <x:c r="F150" s="5"/>
      <x:c r="G150" s="14"/>
      <x:c r="H150" s="16" t="str">
        <x:f>IF(OR(ISBLANK(A150),B150=""),"",SUMIFS('Daily Redemptions'!$R$7:$R$2205,'Daily Redemptions'!$O$7:$O$2205,A150,'Daily Redemptions'!$P$7:$P$2205,B150))</x:f>
      </x:c>
      <x:c r="I150" s="18" t="str">
        <x:f>IF(OR(ISBLANK(A150),ISBLANK(D150),ISBLANK(C150),C150=0),"",D150/C150)</x:f>
      </x:c>
      <x:c r="J150" s="18" t="str">
        <x:f>IF(OR(ISBLANK(A150),ISBLANK(D150),ISBLANK(E150),E150=0),"",D150/E150)</x:f>
      </x:c>
      <x:c r="K150" s="18" t="str">
        <x:f>IF(OR(ISBLANK(A150),ISBLANK(G150),ISBLANK(F150)),"",G150*F150)</x:f>
      </x:c>
      <x:c r="L150" s="16" t="str">
        <x:f>IF(OR(ISBLANK(A150),ISBLANK(G150),ISBLANK(F150)),"",F150)</x:f>
      </x:c>
      <x:c r="M150" s="16" t="str">
        <x:f>IF(AND(ISBLANK(A150),B150=""),"",IF(COUNTIFS('Campaigns &amp; Budget'!$A$7:$A$8,B150)&lt;&gt;1,"Unknown campaign",IF(COUNTIFS('Daily Redemptions'!$A$7:$A$735,A150,'Daily Redemptions'!$B$7:$B$735,B150)&gt;1,"Duplicate day / campaign",IF(OR(ISBLANK(A150),ISBLANK(C150),ISBLANK(D150),ISBLANK(E150),ISBLANK(F150)),"Missing daily input",IF(OR(C150&lt;0,D150&lt;0,E150&lt;0,F150&lt;0,F150&gt;E150),"Invalid count / sales",IF(AND(F150&gt;0,ISBLANK(G150)),"Missing new-member average",IF(AND(NOT(ISBLANK(G150)),G150&lt;0),"Negative average",IF(OR(A150&lt;IFERROR(INDEX('Campaigns &amp; Budget'!$C$7:$C$8,MATCH(B150,'Campaigns &amp; Budget'!$A$7:$A$8,0)),""),A150&gt;IFERROR(INDEX('Campaigns &amp; Budget'!$D$7:$D$8,MATCH(B150,'Campaigns &amp; Budget'!$A$7:$A$8,0)),"")),"Outside campaign dates",""))))))))</x:f>
      </x:c>
      <x:c r="O150" s="10"/>
      <x:c r="P150" s="5"/>
      <x:c r="Q150" s="5"/>
      <x:c r="R150" s="5"/>
      <x:c r="S150" s="16" t="str">
        <x:f>IF(OR(ISBLANK(O150),Q150=""),"",IFERROR(INDEX('Redemption Setup'!$F$7:$F$105,MATCH(Q150,'Redemption Setup'!$A$7:$A$105,0)),"")+SUMIFS('Redemption Setup'!$Q$7:$Q$305,'Redemption Setup'!$O$7:$O$305,Q150,'Redemption Setup'!$P$7:$P$305,"&lt;="&amp;O150)-SUMIFS('Daily Redemptions'!$R$7:$R$2205,'Daily Redemptions'!$Q$7:$Q$2205,Q150,'Daily Redemptions'!$P$7:$P$2205,P150,'Daily Redemptions'!$O$7:$O$2205,"&lt;="&amp;O150))</x:f>
      </x:c>
      <x:c r="T150" s="16" t="str">
        <x:f>IF(AND(ISBLANK(O150),Q150=""),"",IF(COUNTIFS('Redemption Setup'!$A$7:$A$105,Q150,'Redemption Setup'!$B$7:$B$105,P150)&lt;&gt;1,"Tier not in campaign",IF(COUNTIFS('Daily Redemptions'!$O$7:$O$2205,O150,'Daily Redemptions'!$Q$7:$Q$2205,Q150)&gt;1,"Duplicate day / tier",IF(OR(ISBLANK(O150),ISBLANK(R150)),"Missing date / quantity",IF(OR(R150&lt;0,MOD(R150,1)&lt;&gt;0),"Invalid redemption quantity",IF(COUNTIFS('Daily Redemptions'!$A$7:$A$735,O150,'Daily Redemptions'!$B$7:$B$735,P150)&lt;&gt;1,"Missing daily performance",IF(S150&lt;0,"Negative stock","")))))))</x:f>
      </x:c>
    </x:row>
    <x:row r="151" ht="24" customHeight="1">
      <x:c r="A151" s="10"/>
      <x:c r="B151" s="5"/>
      <x:c r="C151" s="5"/>
      <x:c r="D151" s="14"/>
      <x:c r="E151" s="5"/>
      <x:c r="F151" s="5"/>
      <x:c r="G151" s="14"/>
      <x:c r="H151" s="16" t="str">
        <x:f>IF(OR(ISBLANK(A151),B151=""),"",SUMIFS('Daily Redemptions'!$R$7:$R$2205,'Daily Redemptions'!$O$7:$O$2205,A151,'Daily Redemptions'!$P$7:$P$2205,B151))</x:f>
      </x:c>
      <x:c r="I151" s="18" t="str">
        <x:f>IF(OR(ISBLANK(A151),ISBLANK(D151),ISBLANK(C151),C151=0),"",D151/C151)</x:f>
      </x:c>
      <x:c r="J151" s="18" t="str">
        <x:f>IF(OR(ISBLANK(A151),ISBLANK(D151),ISBLANK(E151),E151=0),"",D151/E151)</x:f>
      </x:c>
      <x:c r="K151" s="18" t="str">
        <x:f>IF(OR(ISBLANK(A151),ISBLANK(G151),ISBLANK(F151)),"",G151*F151)</x:f>
      </x:c>
      <x:c r="L151" s="16" t="str">
        <x:f>IF(OR(ISBLANK(A151),ISBLANK(G151),ISBLANK(F151)),"",F151)</x:f>
      </x:c>
      <x:c r="M151" s="16" t="str">
        <x:f>IF(AND(ISBLANK(A151),B151=""),"",IF(COUNTIFS('Campaigns &amp; Budget'!$A$7:$A$8,B151)&lt;&gt;1,"Unknown campaign",IF(COUNTIFS('Daily Redemptions'!$A$7:$A$735,A151,'Daily Redemptions'!$B$7:$B$735,B151)&gt;1,"Duplicate day / campaign",IF(OR(ISBLANK(A151),ISBLANK(C151),ISBLANK(D151),ISBLANK(E151),ISBLANK(F151)),"Missing daily input",IF(OR(C151&lt;0,D151&lt;0,E151&lt;0,F151&lt;0,F151&gt;E151),"Invalid count / sales",IF(AND(F151&gt;0,ISBLANK(G151)),"Missing new-member average",IF(AND(NOT(ISBLANK(G151)),G151&lt;0),"Negative average",IF(OR(A151&lt;IFERROR(INDEX('Campaigns &amp; Budget'!$C$7:$C$8,MATCH(B151,'Campaigns &amp; Budget'!$A$7:$A$8,0)),""),A151&gt;IFERROR(INDEX('Campaigns &amp; Budget'!$D$7:$D$8,MATCH(B151,'Campaigns &amp; Budget'!$A$7:$A$8,0)),"")),"Outside campaign dates",""))))))))</x:f>
      </x:c>
      <x:c r="O151" s="10"/>
      <x:c r="P151" s="5"/>
      <x:c r="Q151" s="5"/>
      <x:c r="R151" s="5"/>
      <x:c r="S151" s="16" t="str">
        <x:f>IF(OR(ISBLANK(O151),Q151=""),"",IFERROR(INDEX('Redemption Setup'!$F$7:$F$105,MATCH(Q151,'Redemption Setup'!$A$7:$A$105,0)),"")+SUMIFS('Redemption Setup'!$Q$7:$Q$305,'Redemption Setup'!$O$7:$O$305,Q151,'Redemption Setup'!$P$7:$P$305,"&lt;="&amp;O151)-SUMIFS('Daily Redemptions'!$R$7:$R$2205,'Daily Redemptions'!$Q$7:$Q$2205,Q151,'Daily Redemptions'!$P$7:$P$2205,P151,'Daily Redemptions'!$O$7:$O$2205,"&lt;="&amp;O151))</x:f>
      </x:c>
      <x:c r="T151" s="16" t="str">
        <x:f>IF(AND(ISBLANK(O151),Q151=""),"",IF(COUNTIFS('Redemption Setup'!$A$7:$A$105,Q151,'Redemption Setup'!$B$7:$B$105,P151)&lt;&gt;1,"Tier not in campaign",IF(COUNTIFS('Daily Redemptions'!$O$7:$O$2205,O151,'Daily Redemptions'!$Q$7:$Q$2205,Q151)&gt;1,"Duplicate day / tier",IF(OR(ISBLANK(O151),ISBLANK(R151)),"Missing date / quantity",IF(OR(R151&lt;0,MOD(R151,1)&lt;&gt;0),"Invalid redemption quantity",IF(COUNTIFS('Daily Redemptions'!$A$7:$A$735,O151,'Daily Redemptions'!$B$7:$B$735,P151)&lt;&gt;1,"Missing daily performance",IF(S151&lt;0,"Negative stock","")))))))</x:f>
      </x:c>
    </x:row>
    <x:row r="152" ht="24" customHeight="1">
      <x:c r="A152" s="10"/>
      <x:c r="B152" s="5"/>
      <x:c r="C152" s="5"/>
      <x:c r="D152" s="14"/>
      <x:c r="E152" s="5"/>
      <x:c r="F152" s="5"/>
      <x:c r="G152" s="14"/>
      <x:c r="H152" s="16" t="str">
        <x:f>IF(OR(ISBLANK(A152),B152=""),"",SUMIFS('Daily Redemptions'!$R$7:$R$2205,'Daily Redemptions'!$O$7:$O$2205,A152,'Daily Redemptions'!$P$7:$P$2205,B152))</x:f>
      </x:c>
      <x:c r="I152" s="18" t="str">
        <x:f>IF(OR(ISBLANK(A152),ISBLANK(D152),ISBLANK(C152),C152=0),"",D152/C152)</x:f>
      </x:c>
      <x:c r="J152" s="18" t="str">
        <x:f>IF(OR(ISBLANK(A152),ISBLANK(D152),ISBLANK(E152),E152=0),"",D152/E152)</x:f>
      </x:c>
      <x:c r="K152" s="18" t="str">
        <x:f>IF(OR(ISBLANK(A152),ISBLANK(G152),ISBLANK(F152)),"",G152*F152)</x:f>
      </x:c>
      <x:c r="L152" s="16" t="str">
        <x:f>IF(OR(ISBLANK(A152),ISBLANK(G152),ISBLANK(F152)),"",F152)</x:f>
      </x:c>
      <x:c r="M152" s="16" t="str">
        <x:f>IF(AND(ISBLANK(A152),B152=""),"",IF(COUNTIFS('Campaigns &amp; Budget'!$A$7:$A$8,B152)&lt;&gt;1,"Unknown campaign",IF(COUNTIFS('Daily Redemptions'!$A$7:$A$735,A152,'Daily Redemptions'!$B$7:$B$735,B152)&gt;1,"Duplicate day / campaign",IF(OR(ISBLANK(A152),ISBLANK(C152),ISBLANK(D152),ISBLANK(E152),ISBLANK(F152)),"Missing daily input",IF(OR(C152&lt;0,D152&lt;0,E152&lt;0,F152&lt;0,F152&gt;E152),"Invalid count / sales",IF(AND(F152&gt;0,ISBLANK(G152)),"Missing new-member average",IF(AND(NOT(ISBLANK(G152)),G152&lt;0),"Negative average",IF(OR(A152&lt;IFERROR(INDEX('Campaigns &amp; Budget'!$C$7:$C$8,MATCH(B152,'Campaigns &amp; Budget'!$A$7:$A$8,0)),""),A152&gt;IFERROR(INDEX('Campaigns &amp; Budget'!$D$7:$D$8,MATCH(B152,'Campaigns &amp; Budget'!$A$7:$A$8,0)),"")),"Outside campaign dates",""))))))))</x:f>
      </x:c>
      <x:c r="O152" s="10"/>
      <x:c r="P152" s="5"/>
      <x:c r="Q152" s="5"/>
      <x:c r="R152" s="5"/>
      <x:c r="S152" s="16" t="str">
        <x:f>IF(OR(ISBLANK(O152),Q152=""),"",IFERROR(INDEX('Redemption Setup'!$F$7:$F$105,MATCH(Q152,'Redemption Setup'!$A$7:$A$105,0)),"")+SUMIFS('Redemption Setup'!$Q$7:$Q$305,'Redemption Setup'!$O$7:$O$305,Q152,'Redemption Setup'!$P$7:$P$305,"&lt;="&amp;O152)-SUMIFS('Daily Redemptions'!$R$7:$R$2205,'Daily Redemptions'!$Q$7:$Q$2205,Q152,'Daily Redemptions'!$P$7:$P$2205,P152,'Daily Redemptions'!$O$7:$O$2205,"&lt;="&amp;O152))</x:f>
      </x:c>
      <x:c r="T152" s="16" t="str">
        <x:f>IF(AND(ISBLANK(O152),Q152=""),"",IF(COUNTIFS('Redemption Setup'!$A$7:$A$105,Q152,'Redemption Setup'!$B$7:$B$105,P152)&lt;&gt;1,"Tier not in campaign",IF(COUNTIFS('Daily Redemptions'!$O$7:$O$2205,O152,'Daily Redemptions'!$Q$7:$Q$2205,Q152)&gt;1,"Duplicate day / tier",IF(OR(ISBLANK(O152),ISBLANK(R152)),"Missing date / quantity",IF(OR(R152&lt;0,MOD(R152,1)&lt;&gt;0),"Invalid redemption quantity",IF(COUNTIFS('Daily Redemptions'!$A$7:$A$735,O152,'Daily Redemptions'!$B$7:$B$735,P152)&lt;&gt;1,"Missing daily performance",IF(S152&lt;0,"Negative stock","")))))))</x:f>
      </x:c>
    </x:row>
    <x:row r="153" ht="24" customHeight="1">
      <x:c r="A153" s="10"/>
      <x:c r="B153" s="5"/>
      <x:c r="C153" s="5"/>
      <x:c r="D153" s="14"/>
      <x:c r="E153" s="5"/>
      <x:c r="F153" s="5"/>
      <x:c r="G153" s="14"/>
      <x:c r="H153" s="16" t="str">
        <x:f>IF(OR(ISBLANK(A153),B153=""),"",SUMIFS('Daily Redemptions'!$R$7:$R$2205,'Daily Redemptions'!$O$7:$O$2205,A153,'Daily Redemptions'!$P$7:$P$2205,B153))</x:f>
      </x:c>
      <x:c r="I153" s="18" t="str">
        <x:f>IF(OR(ISBLANK(A153),ISBLANK(D153),ISBLANK(C153),C153=0),"",D153/C153)</x:f>
      </x:c>
      <x:c r="J153" s="18" t="str">
        <x:f>IF(OR(ISBLANK(A153),ISBLANK(D153),ISBLANK(E153),E153=0),"",D153/E153)</x:f>
      </x:c>
      <x:c r="K153" s="18" t="str">
        <x:f>IF(OR(ISBLANK(A153),ISBLANK(G153),ISBLANK(F153)),"",G153*F153)</x:f>
      </x:c>
      <x:c r="L153" s="16" t="str">
        <x:f>IF(OR(ISBLANK(A153),ISBLANK(G153),ISBLANK(F153)),"",F153)</x:f>
      </x:c>
      <x:c r="M153" s="16" t="str">
        <x:f>IF(AND(ISBLANK(A153),B153=""),"",IF(COUNTIFS('Campaigns &amp; Budget'!$A$7:$A$8,B153)&lt;&gt;1,"Unknown campaign",IF(COUNTIFS('Daily Redemptions'!$A$7:$A$735,A153,'Daily Redemptions'!$B$7:$B$735,B153)&gt;1,"Duplicate day / campaign",IF(OR(ISBLANK(A153),ISBLANK(C153),ISBLANK(D153),ISBLANK(E153),ISBLANK(F153)),"Missing daily input",IF(OR(C153&lt;0,D153&lt;0,E153&lt;0,F153&lt;0,F153&gt;E153),"Invalid count / sales",IF(AND(F153&gt;0,ISBLANK(G153)),"Missing new-member average",IF(AND(NOT(ISBLANK(G153)),G153&lt;0),"Negative average",IF(OR(A153&lt;IFERROR(INDEX('Campaigns &amp; Budget'!$C$7:$C$8,MATCH(B153,'Campaigns &amp; Budget'!$A$7:$A$8,0)),""),A153&gt;IFERROR(INDEX('Campaigns &amp; Budget'!$D$7:$D$8,MATCH(B153,'Campaigns &amp; Budget'!$A$7:$A$8,0)),"")),"Outside campaign dates",""))))))))</x:f>
      </x:c>
      <x:c r="O153" s="10"/>
      <x:c r="P153" s="5"/>
      <x:c r="Q153" s="5"/>
      <x:c r="R153" s="5"/>
      <x:c r="S153" s="16" t="str">
        <x:f>IF(OR(ISBLANK(O153),Q153=""),"",IFERROR(INDEX('Redemption Setup'!$F$7:$F$105,MATCH(Q153,'Redemption Setup'!$A$7:$A$105,0)),"")+SUMIFS('Redemption Setup'!$Q$7:$Q$305,'Redemption Setup'!$O$7:$O$305,Q153,'Redemption Setup'!$P$7:$P$305,"&lt;="&amp;O153)-SUMIFS('Daily Redemptions'!$R$7:$R$2205,'Daily Redemptions'!$Q$7:$Q$2205,Q153,'Daily Redemptions'!$P$7:$P$2205,P153,'Daily Redemptions'!$O$7:$O$2205,"&lt;="&amp;O153))</x:f>
      </x:c>
      <x:c r="T153" s="16" t="str">
        <x:f>IF(AND(ISBLANK(O153),Q153=""),"",IF(COUNTIFS('Redemption Setup'!$A$7:$A$105,Q153,'Redemption Setup'!$B$7:$B$105,P153)&lt;&gt;1,"Tier not in campaign",IF(COUNTIFS('Daily Redemptions'!$O$7:$O$2205,O153,'Daily Redemptions'!$Q$7:$Q$2205,Q153)&gt;1,"Duplicate day / tier",IF(OR(ISBLANK(O153),ISBLANK(R153)),"Missing date / quantity",IF(OR(R153&lt;0,MOD(R153,1)&lt;&gt;0),"Invalid redemption quantity",IF(COUNTIFS('Daily Redemptions'!$A$7:$A$735,O153,'Daily Redemptions'!$B$7:$B$735,P153)&lt;&gt;1,"Missing daily performance",IF(S153&lt;0,"Negative stock","")))))))</x:f>
      </x:c>
    </x:row>
    <x:row r="154" ht="24" customHeight="1">
      <x:c r="A154" s="10"/>
      <x:c r="B154" s="5"/>
      <x:c r="C154" s="5"/>
      <x:c r="D154" s="14"/>
      <x:c r="E154" s="5"/>
      <x:c r="F154" s="5"/>
      <x:c r="G154" s="14"/>
      <x:c r="H154" s="16" t="str">
        <x:f>IF(OR(ISBLANK(A154),B154=""),"",SUMIFS('Daily Redemptions'!$R$7:$R$2205,'Daily Redemptions'!$O$7:$O$2205,A154,'Daily Redemptions'!$P$7:$P$2205,B154))</x:f>
      </x:c>
      <x:c r="I154" s="18" t="str">
        <x:f>IF(OR(ISBLANK(A154),ISBLANK(D154),ISBLANK(C154),C154=0),"",D154/C154)</x:f>
      </x:c>
      <x:c r="J154" s="18" t="str">
        <x:f>IF(OR(ISBLANK(A154),ISBLANK(D154),ISBLANK(E154),E154=0),"",D154/E154)</x:f>
      </x:c>
      <x:c r="K154" s="18" t="str">
        <x:f>IF(OR(ISBLANK(A154),ISBLANK(G154),ISBLANK(F154)),"",G154*F154)</x:f>
      </x:c>
      <x:c r="L154" s="16" t="str">
        <x:f>IF(OR(ISBLANK(A154),ISBLANK(G154),ISBLANK(F154)),"",F154)</x:f>
      </x:c>
      <x:c r="M154" s="16" t="str">
        <x:f>IF(AND(ISBLANK(A154),B154=""),"",IF(COUNTIFS('Campaigns &amp; Budget'!$A$7:$A$8,B154)&lt;&gt;1,"Unknown campaign",IF(COUNTIFS('Daily Redemptions'!$A$7:$A$735,A154,'Daily Redemptions'!$B$7:$B$735,B154)&gt;1,"Duplicate day / campaign",IF(OR(ISBLANK(A154),ISBLANK(C154),ISBLANK(D154),ISBLANK(E154),ISBLANK(F154)),"Missing daily input",IF(OR(C154&lt;0,D154&lt;0,E154&lt;0,F154&lt;0,F154&gt;E154),"Invalid count / sales",IF(AND(F154&gt;0,ISBLANK(G154)),"Missing new-member average",IF(AND(NOT(ISBLANK(G154)),G154&lt;0),"Negative average",IF(OR(A154&lt;IFERROR(INDEX('Campaigns &amp; Budget'!$C$7:$C$8,MATCH(B154,'Campaigns &amp; Budget'!$A$7:$A$8,0)),""),A154&gt;IFERROR(INDEX('Campaigns &amp; Budget'!$D$7:$D$8,MATCH(B154,'Campaigns &amp; Budget'!$A$7:$A$8,0)),"")),"Outside campaign dates",""))))))))</x:f>
      </x:c>
      <x:c r="O154" s="10"/>
      <x:c r="P154" s="5"/>
      <x:c r="Q154" s="5"/>
      <x:c r="R154" s="5"/>
      <x:c r="S154" s="16" t="str">
        <x:f>IF(OR(ISBLANK(O154),Q154=""),"",IFERROR(INDEX('Redemption Setup'!$F$7:$F$105,MATCH(Q154,'Redemption Setup'!$A$7:$A$105,0)),"")+SUMIFS('Redemption Setup'!$Q$7:$Q$305,'Redemption Setup'!$O$7:$O$305,Q154,'Redemption Setup'!$P$7:$P$305,"&lt;="&amp;O154)-SUMIFS('Daily Redemptions'!$R$7:$R$2205,'Daily Redemptions'!$Q$7:$Q$2205,Q154,'Daily Redemptions'!$P$7:$P$2205,P154,'Daily Redemptions'!$O$7:$O$2205,"&lt;="&amp;O154))</x:f>
      </x:c>
      <x:c r="T154" s="16" t="str">
        <x:f>IF(AND(ISBLANK(O154),Q154=""),"",IF(COUNTIFS('Redemption Setup'!$A$7:$A$105,Q154,'Redemption Setup'!$B$7:$B$105,P154)&lt;&gt;1,"Tier not in campaign",IF(COUNTIFS('Daily Redemptions'!$O$7:$O$2205,O154,'Daily Redemptions'!$Q$7:$Q$2205,Q154)&gt;1,"Duplicate day / tier",IF(OR(ISBLANK(O154),ISBLANK(R154)),"Missing date / quantity",IF(OR(R154&lt;0,MOD(R154,1)&lt;&gt;0),"Invalid redemption quantity",IF(COUNTIFS('Daily Redemptions'!$A$7:$A$735,O154,'Daily Redemptions'!$B$7:$B$735,P154)&lt;&gt;1,"Missing daily performance",IF(S154&lt;0,"Negative stock","")))))))</x:f>
      </x:c>
    </x:row>
    <x:row r="155" ht="24" customHeight="1">
      <x:c r="A155" s="10"/>
      <x:c r="B155" s="5"/>
      <x:c r="C155" s="5"/>
      <x:c r="D155" s="14"/>
      <x:c r="E155" s="5"/>
      <x:c r="F155" s="5"/>
      <x:c r="G155" s="14"/>
      <x:c r="H155" s="16" t="str">
        <x:f>IF(OR(ISBLANK(A155),B155=""),"",SUMIFS('Daily Redemptions'!$R$7:$R$2205,'Daily Redemptions'!$O$7:$O$2205,A155,'Daily Redemptions'!$P$7:$P$2205,B155))</x:f>
      </x:c>
      <x:c r="I155" s="18" t="str">
        <x:f>IF(OR(ISBLANK(A155),ISBLANK(D155),ISBLANK(C155),C155=0),"",D155/C155)</x:f>
      </x:c>
      <x:c r="J155" s="18" t="str">
        <x:f>IF(OR(ISBLANK(A155),ISBLANK(D155),ISBLANK(E155),E155=0),"",D155/E155)</x:f>
      </x:c>
      <x:c r="K155" s="18" t="str">
        <x:f>IF(OR(ISBLANK(A155),ISBLANK(G155),ISBLANK(F155)),"",G155*F155)</x:f>
      </x:c>
      <x:c r="L155" s="16" t="str">
        <x:f>IF(OR(ISBLANK(A155),ISBLANK(G155),ISBLANK(F155)),"",F155)</x:f>
      </x:c>
      <x:c r="M155" s="16" t="str">
        <x:f>IF(AND(ISBLANK(A155),B155=""),"",IF(COUNTIFS('Campaigns &amp; Budget'!$A$7:$A$8,B155)&lt;&gt;1,"Unknown campaign",IF(COUNTIFS('Daily Redemptions'!$A$7:$A$735,A155,'Daily Redemptions'!$B$7:$B$735,B155)&gt;1,"Duplicate day / campaign",IF(OR(ISBLANK(A155),ISBLANK(C155),ISBLANK(D155),ISBLANK(E155),ISBLANK(F155)),"Missing daily input",IF(OR(C155&lt;0,D155&lt;0,E155&lt;0,F155&lt;0,F155&gt;E155),"Invalid count / sales",IF(AND(F155&gt;0,ISBLANK(G155)),"Missing new-member average",IF(AND(NOT(ISBLANK(G155)),G155&lt;0),"Negative average",IF(OR(A155&lt;IFERROR(INDEX('Campaigns &amp; Budget'!$C$7:$C$8,MATCH(B155,'Campaigns &amp; Budget'!$A$7:$A$8,0)),""),A155&gt;IFERROR(INDEX('Campaigns &amp; Budget'!$D$7:$D$8,MATCH(B155,'Campaigns &amp; Budget'!$A$7:$A$8,0)),"")),"Outside campaign dates",""))))))))</x:f>
      </x:c>
      <x:c r="O155" s="10"/>
      <x:c r="P155" s="5"/>
      <x:c r="Q155" s="5"/>
      <x:c r="R155" s="5"/>
      <x:c r="S155" s="16" t="str">
        <x:f>IF(OR(ISBLANK(O155),Q155=""),"",IFERROR(INDEX('Redemption Setup'!$F$7:$F$105,MATCH(Q155,'Redemption Setup'!$A$7:$A$105,0)),"")+SUMIFS('Redemption Setup'!$Q$7:$Q$305,'Redemption Setup'!$O$7:$O$305,Q155,'Redemption Setup'!$P$7:$P$305,"&lt;="&amp;O155)-SUMIFS('Daily Redemptions'!$R$7:$R$2205,'Daily Redemptions'!$Q$7:$Q$2205,Q155,'Daily Redemptions'!$P$7:$P$2205,P155,'Daily Redemptions'!$O$7:$O$2205,"&lt;="&amp;O155))</x:f>
      </x:c>
      <x:c r="T155" s="16" t="str">
        <x:f>IF(AND(ISBLANK(O155),Q155=""),"",IF(COUNTIFS('Redemption Setup'!$A$7:$A$105,Q155,'Redemption Setup'!$B$7:$B$105,P155)&lt;&gt;1,"Tier not in campaign",IF(COUNTIFS('Daily Redemptions'!$O$7:$O$2205,O155,'Daily Redemptions'!$Q$7:$Q$2205,Q155)&gt;1,"Duplicate day / tier",IF(OR(ISBLANK(O155),ISBLANK(R155)),"Missing date / quantity",IF(OR(R155&lt;0,MOD(R155,1)&lt;&gt;0),"Invalid redemption quantity",IF(COUNTIFS('Daily Redemptions'!$A$7:$A$735,O155,'Daily Redemptions'!$B$7:$B$735,P155)&lt;&gt;1,"Missing daily performance",IF(S155&lt;0,"Negative stock","")))))))</x:f>
      </x:c>
    </x:row>
    <x:row r="156" ht="24" customHeight="1">
      <x:c r="A156" s="10"/>
      <x:c r="B156" s="5"/>
      <x:c r="C156" s="5"/>
      <x:c r="D156" s="14"/>
      <x:c r="E156" s="5"/>
      <x:c r="F156" s="5"/>
      <x:c r="G156" s="14"/>
      <x:c r="H156" s="16" t="str">
        <x:f>IF(OR(ISBLANK(A156),B156=""),"",SUMIFS('Daily Redemptions'!$R$7:$R$2205,'Daily Redemptions'!$O$7:$O$2205,A156,'Daily Redemptions'!$P$7:$P$2205,B156))</x:f>
      </x:c>
      <x:c r="I156" s="18" t="str">
        <x:f>IF(OR(ISBLANK(A156),ISBLANK(D156),ISBLANK(C156),C156=0),"",D156/C156)</x:f>
      </x:c>
      <x:c r="J156" s="18" t="str">
        <x:f>IF(OR(ISBLANK(A156),ISBLANK(D156),ISBLANK(E156),E156=0),"",D156/E156)</x:f>
      </x:c>
      <x:c r="K156" s="18" t="str">
        <x:f>IF(OR(ISBLANK(A156),ISBLANK(G156),ISBLANK(F156)),"",G156*F156)</x:f>
      </x:c>
      <x:c r="L156" s="16" t="str">
        <x:f>IF(OR(ISBLANK(A156),ISBLANK(G156),ISBLANK(F156)),"",F156)</x:f>
      </x:c>
      <x:c r="M156" s="16" t="str">
        <x:f>IF(AND(ISBLANK(A156),B156=""),"",IF(COUNTIFS('Campaigns &amp; Budget'!$A$7:$A$8,B156)&lt;&gt;1,"Unknown campaign",IF(COUNTIFS('Daily Redemptions'!$A$7:$A$735,A156,'Daily Redemptions'!$B$7:$B$735,B156)&gt;1,"Duplicate day / campaign",IF(OR(ISBLANK(A156),ISBLANK(C156),ISBLANK(D156),ISBLANK(E156),ISBLANK(F156)),"Missing daily input",IF(OR(C156&lt;0,D156&lt;0,E156&lt;0,F156&lt;0,F156&gt;E156),"Invalid count / sales",IF(AND(F156&gt;0,ISBLANK(G156)),"Missing new-member average",IF(AND(NOT(ISBLANK(G156)),G156&lt;0),"Negative average",IF(OR(A156&lt;IFERROR(INDEX('Campaigns &amp; Budget'!$C$7:$C$8,MATCH(B156,'Campaigns &amp; Budget'!$A$7:$A$8,0)),""),A156&gt;IFERROR(INDEX('Campaigns &amp; Budget'!$D$7:$D$8,MATCH(B156,'Campaigns &amp; Budget'!$A$7:$A$8,0)),"")),"Outside campaign dates",""))))))))</x:f>
      </x:c>
      <x:c r="O156" s="10"/>
      <x:c r="P156" s="5"/>
      <x:c r="Q156" s="5"/>
      <x:c r="R156" s="5"/>
      <x:c r="S156" s="16" t="str">
        <x:f>IF(OR(ISBLANK(O156),Q156=""),"",IFERROR(INDEX('Redemption Setup'!$F$7:$F$105,MATCH(Q156,'Redemption Setup'!$A$7:$A$105,0)),"")+SUMIFS('Redemption Setup'!$Q$7:$Q$305,'Redemption Setup'!$O$7:$O$305,Q156,'Redemption Setup'!$P$7:$P$305,"&lt;="&amp;O156)-SUMIFS('Daily Redemptions'!$R$7:$R$2205,'Daily Redemptions'!$Q$7:$Q$2205,Q156,'Daily Redemptions'!$P$7:$P$2205,P156,'Daily Redemptions'!$O$7:$O$2205,"&lt;="&amp;O156))</x:f>
      </x:c>
      <x:c r="T156" s="16" t="str">
        <x:f>IF(AND(ISBLANK(O156),Q156=""),"",IF(COUNTIFS('Redemption Setup'!$A$7:$A$105,Q156,'Redemption Setup'!$B$7:$B$105,P156)&lt;&gt;1,"Tier not in campaign",IF(COUNTIFS('Daily Redemptions'!$O$7:$O$2205,O156,'Daily Redemptions'!$Q$7:$Q$2205,Q156)&gt;1,"Duplicate day / tier",IF(OR(ISBLANK(O156),ISBLANK(R156)),"Missing date / quantity",IF(OR(R156&lt;0,MOD(R156,1)&lt;&gt;0),"Invalid redemption quantity",IF(COUNTIFS('Daily Redemptions'!$A$7:$A$735,O156,'Daily Redemptions'!$B$7:$B$735,P156)&lt;&gt;1,"Missing daily performance",IF(S156&lt;0,"Negative stock","")))))))</x:f>
      </x:c>
    </x:row>
    <x:row r="157" ht="24" customHeight="1">
      <x:c r="A157" s="10"/>
      <x:c r="B157" s="5"/>
      <x:c r="C157" s="5"/>
      <x:c r="D157" s="14"/>
      <x:c r="E157" s="5"/>
      <x:c r="F157" s="5"/>
      <x:c r="G157" s="14"/>
      <x:c r="H157" s="16" t="str">
        <x:f>IF(OR(ISBLANK(A157),B157=""),"",SUMIFS('Daily Redemptions'!$R$7:$R$2205,'Daily Redemptions'!$O$7:$O$2205,A157,'Daily Redemptions'!$P$7:$P$2205,B157))</x:f>
      </x:c>
      <x:c r="I157" s="18" t="str">
        <x:f>IF(OR(ISBLANK(A157),ISBLANK(D157),ISBLANK(C157),C157=0),"",D157/C157)</x:f>
      </x:c>
      <x:c r="J157" s="18" t="str">
        <x:f>IF(OR(ISBLANK(A157),ISBLANK(D157),ISBLANK(E157),E157=0),"",D157/E157)</x:f>
      </x:c>
      <x:c r="K157" s="18" t="str">
        <x:f>IF(OR(ISBLANK(A157),ISBLANK(G157),ISBLANK(F157)),"",G157*F157)</x:f>
      </x:c>
      <x:c r="L157" s="16" t="str">
        <x:f>IF(OR(ISBLANK(A157),ISBLANK(G157),ISBLANK(F157)),"",F157)</x:f>
      </x:c>
      <x:c r="M157" s="16" t="str">
        <x:f>IF(AND(ISBLANK(A157),B157=""),"",IF(COUNTIFS('Campaigns &amp; Budget'!$A$7:$A$8,B157)&lt;&gt;1,"Unknown campaign",IF(COUNTIFS('Daily Redemptions'!$A$7:$A$735,A157,'Daily Redemptions'!$B$7:$B$735,B157)&gt;1,"Duplicate day / campaign",IF(OR(ISBLANK(A157),ISBLANK(C157),ISBLANK(D157),ISBLANK(E157),ISBLANK(F157)),"Missing daily input",IF(OR(C157&lt;0,D157&lt;0,E157&lt;0,F157&lt;0,F157&gt;E157),"Invalid count / sales",IF(AND(F157&gt;0,ISBLANK(G157)),"Missing new-member average",IF(AND(NOT(ISBLANK(G157)),G157&lt;0),"Negative average",IF(OR(A157&lt;IFERROR(INDEX('Campaigns &amp; Budget'!$C$7:$C$8,MATCH(B157,'Campaigns &amp; Budget'!$A$7:$A$8,0)),""),A157&gt;IFERROR(INDEX('Campaigns &amp; Budget'!$D$7:$D$8,MATCH(B157,'Campaigns &amp; Budget'!$A$7:$A$8,0)),"")),"Outside campaign dates",""))))))))</x:f>
      </x:c>
      <x:c r="O157" s="10"/>
      <x:c r="P157" s="5"/>
      <x:c r="Q157" s="5"/>
      <x:c r="R157" s="5"/>
      <x:c r="S157" s="16" t="str">
        <x:f>IF(OR(ISBLANK(O157),Q157=""),"",IFERROR(INDEX('Redemption Setup'!$F$7:$F$105,MATCH(Q157,'Redemption Setup'!$A$7:$A$105,0)),"")+SUMIFS('Redemption Setup'!$Q$7:$Q$305,'Redemption Setup'!$O$7:$O$305,Q157,'Redemption Setup'!$P$7:$P$305,"&lt;="&amp;O157)-SUMIFS('Daily Redemptions'!$R$7:$R$2205,'Daily Redemptions'!$Q$7:$Q$2205,Q157,'Daily Redemptions'!$P$7:$P$2205,P157,'Daily Redemptions'!$O$7:$O$2205,"&lt;="&amp;O157))</x:f>
      </x:c>
      <x:c r="T157" s="16" t="str">
        <x:f>IF(AND(ISBLANK(O157),Q157=""),"",IF(COUNTIFS('Redemption Setup'!$A$7:$A$105,Q157,'Redemption Setup'!$B$7:$B$105,P157)&lt;&gt;1,"Tier not in campaign",IF(COUNTIFS('Daily Redemptions'!$O$7:$O$2205,O157,'Daily Redemptions'!$Q$7:$Q$2205,Q157)&gt;1,"Duplicate day / tier",IF(OR(ISBLANK(O157),ISBLANK(R157)),"Missing date / quantity",IF(OR(R157&lt;0,MOD(R157,1)&lt;&gt;0),"Invalid redemption quantity",IF(COUNTIFS('Daily Redemptions'!$A$7:$A$735,O157,'Daily Redemptions'!$B$7:$B$735,P157)&lt;&gt;1,"Missing daily performance",IF(S157&lt;0,"Negative stock","")))))))</x:f>
      </x:c>
    </x:row>
    <x:row r="158" ht="24" customHeight="1">
      <x:c r="A158" s="10"/>
      <x:c r="B158" s="5"/>
      <x:c r="C158" s="5"/>
      <x:c r="D158" s="14"/>
      <x:c r="E158" s="5"/>
      <x:c r="F158" s="5"/>
      <x:c r="G158" s="14"/>
      <x:c r="H158" s="16" t="str">
        <x:f>IF(OR(ISBLANK(A158),B158=""),"",SUMIFS('Daily Redemptions'!$R$7:$R$2205,'Daily Redemptions'!$O$7:$O$2205,A158,'Daily Redemptions'!$P$7:$P$2205,B158))</x:f>
      </x:c>
      <x:c r="I158" s="18" t="str">
        <x:f>IF(OR(ISBLANK(A158),ISBLANK(D158),ISBLANK(C158),C158=0),"",D158/C158)</x:f>
      </x:c>
      <x:c r="J158" s="18" t="str">
        <x:f>IF(OR(ISBLANK(A158),ISBLANK(D158),ISBLANK(E158),E158=0),"",D158/E158)</x:f>
      </x:c>
      <x:c r="K158" s="18" t="str">
        <x:f>IF(OR(ISBLANK(A158),ISBLANK(G158),ISBLANK(F158)),"",G158*F158)</x:f>
      </x:c>
      <x:c r="L158" s="16" t="str">
        <x:f>IF(OR(ISBLANK(A158),ISBLANK(G158),ISBLANK(F158)),"",F158)</x:f>
      </x:c>
      <x:c r="M158" s="16" t="str">
        <x:f>IF(AND(ISBLANK(A158),B158=""),"",IF(COUNTIFS('Campaigns &amp; Budget'!$A$7:$A$8,B158)&lt;&gt;1,"Unknown campaign",IF(COUNTIFS('Daily Redemptions'!$A$7:$A$735,A158,'Daily Redemptions'!$B$7:$B$735,B158)&gt;1,"Duplicate day / campaign",IF(OR(ISBLANK(A158),ISBLANK(C158),ISBLANK(D158),ISBLANK(E158),ISBLANK(F158)),"Missing daily input",IF(OR(C158&lt;0,D158&lt;0,E158&lt;0,F158&lt;0,F158&gt;E158),"Invalid count / sales",IF(AND(F158&gt;0,ISBLANK(G158)),"Missing new-member average",IF(AND(NOT(ISBLANK(G158)),G158&lt;0),"Negative average",IF(OR(A158&lt;IFERROR(INDEX('Campaigns &amp; Budget'!$C$7:$C$8,MATCH(B158,'Campaigns &amp; Budget'!$A$7:$A$8,0)),""),A158&gt;IFERROR(INDEX('Campaigns &amp; Budget'!$D$7:$D$8,MATCH(B158,'Campaigns &amp; Budget'!$A$7:$A$8,0)),"")),"Outside campaign dates",""))))))))</x:f>
      </x:c>
      <x:c r="O158" s="10"/>
      <x:c r="P158" s="5"/>
      <x:c r="Q158" s="5"/>
      <x:c r="R158" s="5"/>
      <x:c r="S158" s="16" t="str">
        <x:f>IF(OR(ISBLANK(O158),Q158=""),"",IFERROR(INDEX('Redemption Setup'!$F$7:$F$105,MATCH(Q158,'Redemption Setup'!$A$7:$A$105,0)),"")+SUMIFS('Redemption Setup'!$Q$7:$Q$305,'Redemption Setup'!$O$7:$O$305,Q158,'Redemption Setup'!$P$7:$P$305,"&lt;="&amp;O158)-SUMIFS('Daily Redemptions'!$R$7:$R$2205,'Daily Redemptions'!$Q$7:$Q$2205,Q158,'Daily Redemptions'!$P$7:$P$2205,P158,'Daily Redemptions'!$O$7:$O$2205,"&lt;="&amp;O158))</x:f>
      </x:c>
      <x:c r="T158" s="16" t="str">
        <x:f>IF(AND(ISBLANK(O158),Q158=""),"",IF(COUNTIFS('Redemption Setup'!$A$7:$A$105,Q158,'Redemption Setup'!$B$7:$B$105,P158)&lt;&gt;1,"Tier not in campaign",IF(COUNTIFS('Daily Redemptions'!$O$7:$O$2205,O158,'Daily Redemptions'!$Q$7:$Q$2205,Q158)&gt;1,"Duplicate day / tier",IF(OR(ISBLANK(O158),ISBLANK(R158)),"Missing date / quantity",IF(OR(R158&lt;0,MOD(R158,1)&lt;&gt;0),"Invalid redemption quantity",IF(COUNTIFS('Daily Redemptions'!$A$7:$A$735,O158,'Daily Redemptions'!$B$7:$B$735,P158)&lt;&gt;1,"Missing daily performance",IF(S158&lt;0,"Negative stock","")))))))</x:f>
      </x:c>
    </x:row>
    <x:row r="159" ht="24" customHeight="1">
      <x:c r="A159" s="10"/>
      <x:c r="B159" s="5"/>
      <x:c r="C159" s="5"/>
      <x:c r="D159" s="14"/>
      <x:c r="E159" s="5"/>
      <x:c r="F159" s="5"/>
      <x:c r="G159" s="14"/>
      <x:c r="H159" s="16" t="str">
        <x:f>IF(OR(ISBLANK(A159),B159=""),"",SUMIFS('Daily Redemptions'!$R$7:$R$2205,'Daily Redemptions'!$O$7:$O$2205,A159,'Daily Redemptions'!$P$7:$P$2205,B159))</x:f>
      </x:c>
      <x:c r="I159" s="18" t="str">
        <x:f>IF(OR(ISBLANK(A159),ISBLANK(D159),ISBLANK(C159),C159=0),"",D159/C159)</x:f>
      </x:c>
      <x:c r="J159" s="18" t="str">
        <x:f>IF(OR(ISBLANK(A159),ISBLANK(D159),ISBLANK(E159),E159=0),"",D159/E159)</x:f>
      </x:c>
      <x:c r="K159" s="18" t="str">
        <x:f>IF(OR(ISBLANK(A159),ISBLANK(G159),ISBLANK(F159)),"",G159*F159)</x:f>
      </x:c>
      <x:c r="L159" s="16" t="str">
        <x:f>IF(OR(ISBLANK(A159),ISBLANK(G159),ISBLANK(F159)),"",F159)</x:f>
      </x:c>
      <x:c r="M159" s="16" t="str">
        <x:f>IF(AND(ISBLANK(A159),B159=""),"",IF(COUNTIFS('Campaigns &amp; Budget'!$A$7:$A$8,B159)&lt;&gt;1,"Unknown campaign",IF(COUNTIFS('Daily Redemptions'!$A$7:$A$735,A159,'Daily Redemptions'!$B$7:$B$735,B159)&gt;1,"Duplicate day / campaign",IF(OR(ISBLANK(A159),ISBLANK(C159),ISBLANK(D159),ISBLANK(E159),ISBLANK(F159)),"Missing daily input",IF(OR(C159&lt;0,D159&lt;0,E159&lt;0,F159&lt;0,F159&gt;E159),"Invalid count / sales",IF(AND(F159&gt;0,ISBLANK(G159)),"Missing new-member average",IF(AND(NOT(ISBLANK(G159)),G159&lt;0),"Negative average",IF(OR(A159&lt;IFERROR(INDEX('Campaigns &amp; Budget'!$C$7:$C$8,MATCH(B159,'Campaigns &amp; Budget'!$A$7:$A$8,0)),""),A159&gt;IFERROR(INDEX('Campaigns &amp; Budget'!$D$7:$D$8,MATCH(B159,'Campaigns &amp; Budget'!$A$7:$A$8,0)),"")),"Outside campaign dates",""))))))))</x:f>
      </x:c>
      <x:c r="O159" s="10"/>
      <x:c r="P159" s="5"/>
      <x:c r="Q159" s="5"/>
      <x:c r="R159" s="5"/>
      <x:c r="S159" s="16" t="str">
        <x:f>IF(OR(ISBLANK(O159),Q159=""),"",IFERROR(INDEX('Redemption Setup'!$F$7:$F$105,MATCH(Q159,'Redemption Setup'!$A$7:$A$105,0)),"")+SUMIFS('Redemption Setup'!$Q$7:$Q$305,'Redemption Setup'!$O$7:$O$305,Q159,'Redemption Setup'!$P$7:$P$305,"&lt;="&amp;O159)-SUMIFS('Daily Redemptions'!$R$7:$R$2205,'Daily Redemptions'!$Q$7:$Q$2205,Q159,'Daily Redemptions'!$P$7:$P$2205,P159,'Daily Redemptions'!$O$7:$O$2205,"&lt;="&amp;O159))</x:f>
      </x:c>
      <x:c r="T159" s="16" t="str">
        <x:f>IF(AND(ISBLANK(O159),Q159=""),"",IF(COUNTIFS('Redemption Setup'!$A$7:$A$105,Q159,'Redemption Setup'!$B$7:$B$105,P159)&lt;&gt;1,"Tier not in campaign",IF(COUNTIFS('Daily Redemptions'!$O$7:$O$2205,O159,'Daily Redemptions'!$Q$7:$Q$2205,Q159)&gt;1,"Duplicate day / tier",IF(OR(ISBLANK(O159),ISBLANK(R159)),"Missing date / quantity",IF(OR(R159&lt;0,MOD(R159,1)&lt;&gt;0),"Invalid redemption quantity",IF(COUNTIFS('Daily Redemptions'!$A$7:$A$735,O159,'Daily Redemptions'!$B$7:$B$735,P159)&lt;&gt;1,"Missing daily performance",IF(S159&lt;0,"Negative stock","")))))))</x:f>
      </x:c>
    </x:row>
    <x:row r="160" ht="24" customHeight="1">
      <x:c r="A160" s="10"/>
      <x:c r="B160" s="5"/>
      <x:c r="C160" s="5"/>
      <x:c r="D160" s="14"/>
      <x:c r="E160" s="5"/>
      <x:c r="F160" s="5"/>
      <x:c r="G160" s="14"/>
      <x:c r="H160" s="16" t="str">
        <x:f>IF(OR(ISBLANK(A160),B160=""),"",SUMIFS('Daily Redemptions'!$R$7:$R$2205,'Daily Redemptions'!$O$7:$O$2205,A160,'Daily Redemptions'!$P$7:$P$2205,B160))</x:f>
      </x:c>
      <x:c r="I160" s="18" t="str">
        <x:f>IF(OR(ISBLANK(A160),ISBLANK(D160),ISBLANK(C160),C160=0),"",D160/C160)</x:f>
      </x:c>
      <x:c r="J160" s="18" t="str">
        <x:f>IF(OR(ISBLANK(A160),ISBLANK(D160),ISBLANK(E160),E160=0),"",D160/E160)</x:f>
      </x:c>
      <x:c r="K160" s="18" t="str">
        <x:f>IF(OR(ISBLANK(A160),ISBLANK(G160),ISBLANK(F160)),"",G160*F160)</x:f>
      </x:c>
      <x:c r="L160" s="16" t="str">
        <x:f>IF(OR(ISBLANK(A160),ISBLANK(G160),ISBLANK(F160)),"",F160)</x:f>
      </x:c>
      <x:c r="M160" s="16" t="str">
        <x:f>IF(AND(ISBLANK(A160),B160=""),"",IF(COUNTIFS('Campaigns &amp; Budget'!$A$7:$A$8,B160)&lt;&gt;1,"Unknown campaign",IF(COUNTIFS('Daily Redemptions'!$A$7:$A$735,A160,'Daily Redemptions'!$B$7:$B$735,B160)&gt;1,"Duplicate day / campaign",IF(OR(ISBLANK(A160),ISBLANK(C160),ISBLANK(D160),ISBLANK(E160),ISBLANK(F160)),"Missing daily input",IF(OR(C160&lt;0,D160&lt;0,E160&lt;0,F160&lt;0,F160&gt;E160),"Invalid count / sales",IF(AND(F160&gt;0,ISBLANK(G160)),"Missing new-member average",IF(AND(NOT(ISBLANK(G160)),G160&lt;0),"Negative average",IF(OR(A160&lt;IFERROR(INDEX('Campaigns &amp; Budget'!$C$7:$C$8,MATCH(B160,'Campaigns &amp; Budget'!$A$7:$A$8,0)),""),A160&gt;IFERROR(INDEX('Campaigns &amp; Budget'!$D$7:$D$8,MATCH(B160,'Campaigns &amp; Budget'!$A$7:$A$8,0)),"")),"Outside campaign dates",""))))))))</x:f>
      </x:c>
      <x:c r="O160" s="10"/>
      <x:c r="P160" s="5"/>
      <x:c r="Q160" s="5"/>
      <x:c r="R160" s="5"/>
      <x:c r="S160" s="16" t="str">
        <x:f>IF(OR(ISBLANK(O160),Q160=""),"",IFERROR(INDEX('Redemption Setup'!$F$7:$F$105,MATCH(Q160,'Redemption Setup'!$A$7:$A$105,0)),"")+SUMIFS('Redemption Setup'!$Q$7:$Q$305,'Redemption Setup'!$O$7:$O$305,Q160,'Redemption Setup'!$P$7:$P$305,"&lt;="&amp;O160)-SUMIFS('Daily Redemptions'!$R$7:$R$2205,'Daily Redemptions'!$Q$7:$Q$2205,Q160,'Daily Redemptions'!$P$7:$P$2205,P160,'Daily Redemptions'!$O$7:$O$2205,"&lt;="&amp;O160))</x:f>
      </x:c>
      <x:c r="T160" s="16" t="str">
        <x:f>IF(AND(ISBLANK(O160),Q160=""),"",IF(COUNTIFS('Redemption Setup'!$A$7:$A$105,Q160,'Redemption Setup'!$B$7:$B$105,P160)&lt;&gt;1,"Tier not in campaign",IF(COUNTIFS('Daily Redemptions'!$O$7:$O$2205,O160,'Daily Redemptions'!$Q$7:$Q$2205,Q160)&gt;1,"Duplicate day / tier",IF(OR(ISBLANK(O160),ISBLANK(R160)),"Missing date / quantity",IF(OR(R160&lt;0,MOD(R160,1)&lt;&gt;0),"Invalid redemption quantity",IF(COUNTIFS('Daily Redemptions'!$A$7:$A$735,O160,'Daily Redemptions'!$B$7:$B$735,P160)&lt;&gt;1,"Missing daily performance",IF(S160&lt;0,"Negative stock","")))))))</x:f>
      </x:c>
    </x:row>
    <x:row r="161" ht="24" customHeight="1">
      <x:c r="A161" s="10"/>
      <x:c r="B161" s="5"/>
      <x:c r="C161" s="5"/>
      <x:c r="D161" s="14"/>
      <x:c r="E161" s="5"/>
      <x:c r="F161" s="5"/>
      <x:c r="G161" s="14"/>
      <x:c r="H161" s="16" t="str">
        <x:f>IF(OR(ISBLANK(A161),B161=""),"",SUMIFS('Daily Redemptions'!$R$7:$R$2205,'Daily Redemptions'!$O$7:$O$2205,A161,'Daily Redemptions'!$P$7:$P$2205,B161))</x:f>
      </x:c>
      <x:c r="I161" s="18" t="str">
        <x:f>IF(OR(ISBLANK(A161),ISBLANK(D161),ISBLANK(C161),C161=0),"",D161/C161)</x:f>
      </x:c>
      <x:c r="J161" s="18" t="str">
        <x:f>IF(OR(ISBLANK(A161),ISBLANK(D161),ISBLANK(E161),E161=0),"",D161/E161)</x:f>
      </x:c>
      <x:c r="K161" s="18" t="str">
        <x:f>IF(OR(ISBLANK(A161),ISBLANK(G161),ISBLANK(F161)),"",G161*F161)</x:f>
      </x:c>
      <x:c r="L161" s="16" t="str">
        <x:f>IF(OR(ISBLANK(A161),ISBLANK(G161),ISBLANK(F161)),"",F161)</x:f>
      </x:c>
      <x:c r="M161" s="16" t="str">
        <x:f>IF(AND(ISBLANK(A161),B161=""),"",IF(COUNTIFS('Campaigns &amp; Budget'!$A$7:$A$8,B161)&lt;&gt;1,"Unknown campaign",IF(COUNTIFS('Daily Redemptions'!$A$7:$A$735,A161,'Daily Redemptions'!$B$7:$B$735,B161)&gt;1,"Duplicate day / campaign",IF(OR(ISBLANK(A161),ISBLANK(C161),ISBLANK(D161),ISBLANK(E161),ISBLANK(F161)),"Missing daily input",IF(OR(C161&lt;0,D161&lt;0,E161&lt;0,F161&lt;0,F161&gt;E161),"Invalid count / sales",IF(AND(F161&gt;0,ISBLANK(G161)),"Missing new-member average",IF(AND(NOT(ISBLANK(G161)),G161&lt;0),"Negative average",IF(OR(A161&lt;IFERROR(INDEX('Campaigns &amp; Budget'!$C$7:$C$8,MATCH(B161,'Campaigns &amp; Budget'!$A$7:$A$8,0)),""),A161&gt;IFERROR(INDEX('Campaigns &amp; Budget'!$D$7:$D$8,MATCH(B161,'Campaigns &amp; Budget'!$A$7:$A$8,0)),"")),"Outside campaign dates",""))))))))</x:f>
      </x:c>
      <x:c r="O161" s="10"/>
      <x:c r="P161" s="5"/>
      <x:c r="Q161" s="5"/>
      <x:c r="R161" s="5"/>
      <x:c r="S161" s="16" t="str">
        <x:f>IF(OR(ISBLANK(O161),Q161=""),"",IFERROR(INDEX('Redemption Setup'!$F$7:$F$105,MATCH(Q161,'Redemption Setup'!$A$7:$A$105,0)),"")+SUMIFS('Redemption Setup'!$Q$7:$Q$305,'Redemption Setup'!$O$7:$O$305,Q161,'Redemption Setup'!$P$7:$P$305,"&lt;="&amp;O161)-SUMIFS('Daily Redemptions'!$R$7:$R$2205,'Daily Redemptions'!$Q$7:$Q$2205,Q161,'Daily Redemptions'!$P$7:$P$2205,P161,'Daily Redemptions'!$O$7:$O$2205,"&lt;="&amp;O161))</x:f>
      </x:c>
      <x:c r="T161" s="16" t="str">
        <x:f>IF(AND(ISBLANK(O161),Q161=""),"",IF(COUNTIFS('Redemption Setup'!$A$7:$A$105,Q161,'Redemption Setup'!$B$7:$B$105,P161)&lt;&gt;1,"Tier not in campaign",IF(COUNTIFS('Daily Redemptions'!$O$7:$O$2205,O161,'Daily Redemptions'!$Q$7:$Q$2205,Q161)&gt;1,"Duplicate day / tier",IF(OR(ISBLANK(O161),ISBLANK(R161)),"Missing date / quantity",IF(OR(R161&lt;0,MOD(R161,1)&lt;&gt;0),"Invalid redemption quantity",IF(COUNTIFS('Daily Redemptions'!$A$7:$A$735,O161,'Daily Redemptions'!$B$7:$B$735,P161)&lt;&gt;1,"Missing daily performance",IF(S161&lt;0,"Negative stock","")))))))</x:f>
      </x:c>
    </x:row>
    <x:row r="162" ht="24" customHeight="1">
      <x:c r="A162" s="10"/>
      <x:c r="B162" s="5"/>
      <x:c r="C162" s="5"/>
      <x:c r="D162" s="14"/>
      <x:c r="E162" s="5"/>
      <x:c r="F162" s="5"/>
      <x:c r="G162" s="14"/>
      <x:c r="H162" s="16" t="str">
        <x:f>IF(OR(ISBLANK(A162),B162=""),"",SUMIFS('Daily Redemptions'!$R$7:$R$2205,'Daily Redemptions'!$O$7:$O$2205,A162,'Daily Redemptions'!$P$7:$P$2205,B162))</x:f>
      </x:c>
      <x:c r="I162" s="18" t="str">
        <x:f>IF(OR(ISBLANK(A162),ISBLANK(D162),ISBLANK(C162),C162=0),"",D162/C162)</x:f>
      </x:c>
      <x:c r="J162" s="18" t="str">
        <x:f>IF(OR(ISBLANK(A162),ISBLANK(D162),ISBLANK(E162),E162=0),"",D162/E162)</x:f>
      </x:c>
      <x:c r="K162" s="18" t="str">
        <x:f>IF(OR(ISBLANK(A162),ISBLANK(G162),ISBLANK(F162)),"",G162*F162)</x:f>
      </x:c>
      <x:c r="L162" s="16" t="str">
        <x:f>IF(OR(ISBLANK(A162),ISBLANK(G162),ISBLANK(F162)),"",F162)</x:f>
      </x:c>
      <x:c r="M162" s="16" t="str">
        <x:f>IF(AND(ISBLANK(A162),B162=""),"",IF(COUNTIFS('Campaigns &amp; Budget'!$A$7:$A$8,B162)&lt;&gt;1,"Unknown campaign",IF(COUNTIFS('Daily Redemptions'!$A$7:$A$735,A162,'Daily Redemptions'!$B$7:$B$735,B162)&gt;1,"Duplicate day / campaign",IF(OR(ISBLANK(A162),ISBLANK(C162),ISBLANK(D162),ISBLANK(E162),ISBLANK(F162)),"Missing daily input",IF(OR(C162&lt;0,D162&lt;0,E162&lt;0,F162&lt;0,F162&gt;E162),"Invalid count / sales",IF(AND(F162&gt;0,ISBLANK(G162)),"Missing new-member average",IF(AND(NOT(ISBLANK(G162)),G162&lt;0),"Negative average",IF(OR(A162&lt;IFERROR(INDEX('Campaigns &amp; Budget'!$C$7:$C$8,MATCH(B162,'Campaigns &amp; Budget'!$A$7:$A$8,0)),""),A162&gt;IFERROR(INDEX('Campaigns &amp; Budget'!$D$7:$D$8,MATCH(B162,'Campaigns &amp; Budget'!$A$7:$A$8,0)),"")),"Outside campaign dates",""))))))))</x:f>
      </x:c>
      <x:c r="O162" s="10"/>
      <x:c r="P162" s="5"/>
      <x:c r="Q162" s="5"/>
      <x:c r="R162" s="5"/>
      <x:c r="S162" s="16" t="str">
        <x:f>IF(OR(ISBLANK(O162),Q162=""),"",IFERROR(INDEX('Redemption Setup'!$F$7:$F$105,MATCH(Q162,'Redemption Setup'!$A$7:$A$105,0)),"")+SUMIFS('Redemption Setup'!$Q$7:$Q$305,'Redemption Setup'!$O$7:$O$305,Q162,'Redemption Setup'!$P$7:$P$305,"&lt;="&amp;O162)-SUMIFS('Daily Redemptions'!$R$7:$R$2205,'Daily Redemptions'!$Q$7:$Q$2205,Q162,'Daily Redemptions'!$P$7:$P$2205,P162,'Daily Redemptions'!$O$7:$O$2205,"&lt;="&amp;O162))</x:f>
      </x:c>
      <x:c r="T162" s="16" t="str">
        <x:f>IF(AND(ISBLANK(O162),Q162=""),"",IF(COUNTIFS('Redemption Setup'!$A$7:$A$105,Q162,'Redemption Setup'!$B$7:$B$105,P162)&lt;&gt;1,"Tier not in campaign",IF(COUNTIFS('Daily Redemptions'!$O$7:$O$2205,O162,'Daily Redemptions'!$Q$7:$Q$2205,Q162)&gt;1,"Duplicate day / tier",IF(OR(ISBLANK(O162),ISBLANK(R162)),"Missing date / quantity",IF(OR(R162&lt;0,MOD(R162,1)&lt;&gt;0),"Invalid redemption quantity",IF(COUNTIFS('Daily Redemptions'!$A$7:$A$735,O162,'Daily Redemptions'!$B$7:$B$735,P162)&lt;&gt;1,"Missing daily performance",IF(S162&lt;0,"Negative stock","")))))))</x:f>
      </x:c>
    </x:row>
    <x:row r="163" ht="24" customHeight="1">
      <x:c r="A163" s="10"/>
      <x:c r="B163" s="5"/>
      <x:c r="C163" s="5"/>
      <x:c r="D163" s="14"/>
      <x:c r="E163" s="5"/>
      <x:c r="F163" s="5"/>
      <x:c r="G163" s="14"/>
      <x:c r="H163" s="16" t="str">
        <x:f>IF(OR(ISBLANK(A163),B163=""),"",SUMIFS('Daily Redemptions'!$R$7:$R$2205,'Daily Redemptions'!$O$7:$O$2205,A163,'Daily Redemptions'!$P$7:$P$2205,B163))</x:f>
      </x:c>
      <x:c r="I163" s="18" t="str">
        <x:f>IF(OR(ISBLANK(A163),ISBLANK(D163),ISBLANK(C163),C163=0),"",D163/C163)</x:f>
      </x:c>
      <x:c r="J163" s="18" t="str">
        <x:f>IF(OR(ISBLANK(A163),ISBLANK(D163),ISBLANK(E163),E163=0),"",D163/E163)</x:f>
      </x:c>
      <x:c r="K163" s="18" t="str">
        <x:f>IF(OR(ISBLANK(A163),ISBLANK(G163),ISBLANK(F163)),"",G163*F163)</x:f>
      </x:c>
      <x:c r="L163" s="16" t="str">
        <x:f>IF(OR(ISBLANK(A163),ISBLANK(G163),ISBLANK(F163)),"",F163)</x:f>
      </x:c>
      <x:c r="M163" s="16" t="str">
        <x:f>IF(AND(ISBLANK(A163),B163=""),"",IF(COUNTIFS('Campaigns &amp; Budget'!$A$7:$A$8,B163)&lt;&gt;1,"Unknown campaign",IF(COUNTIFS('Daily Redemptions'!$A$7:$A$735,A163,'Daily Redemptions'!$B$7:$B$735,B163)&gt;1,"Duplicate day / campaign",IF(OR(ISBLANK(A163),ISBLANK(C163),ISBLANK(D163),ISBLANK(E163),ISBLANK(F163)),"Missing daily input",IF(OR(C163&lt;0,D163&lt;0,E163&lt;0,F163&lt;0,F163&gt;E163),"Invalid count / sales",IF(AND(F163&gt;0,ISBLANK(G163)),"Missing new-member average",IF(AND(NOT(ISBLANK(G163)),G163&lt;0),"Negative average",IF(OR(A163&lt;IFERROR(INDEX('Campaigns &amp; Budget'!$C$7:$C$8,MATCH(B163,'Campaigns &amp; Budget'!$A$7:$A$8,0)),""),A163&gt;IFERROR(INDEX('Campaigns &amp; Budget'!$D$7:$D$8,MATCH(B163,'Campaigns &amp; Budget'!$A$7:$A$8,0)),"")),"Outside campaign dates",""))))))))</x:f>
      </x:c>
      <x:c r="O163" s="10"/>
      <x:c r="P163" s="5"/>
      <x:c r="Q163" s="5"/>
      <x:c r="R163" s="5"/>
      <x:c r="S163" s="16" t="str">
        <x:f>IF(OR(ISBLANK(O163),Q163=""),"",IFERROR(INDEX('Redemption Setup'!$F$7:$F$105,MATCH(Q163,'Redemption Setup'!$A$7:$A$105,0)),"")+SUMIFS('Redemption Setup'!$Q$7:$Q$305,'Redemption Setup'!$O$7:$O$305,Q163,'Redemption Setup'!$P$7:$P$305,"&lt;="&amp;O163)-SUMIFS('Daily Redemptions'!$R$7:$R$2205,'Daily Redemptions'!$Q$7:$Q$2205,Q163,'Daily Redemptions'!$P$7:$P$2205,P163,'Daily Redemptions'!$O$7:$O$2205,"&lt;="&amp;O163))</x:f>
      </x:c>
      <x:c r="T163" s="16" t="str">
        <x:f>IF(AND(ISBLANK(O163),Q163=""),"",IF(COUNTIFS('Redemption Setup'!$A$7:$A$105,Q163,'Redemption Setup'!$B$7:$B$105,P163)&lt;&gt;1,"Tier not in campaign",IF(COUNTIFS('Daily Redemptions'!$O$7:$O$2205,O163,'Daily Redemptions'!$Q$7:$Q$2205,Q163)&gt;1,"Duplicate day / tier",IF(OR(ISBLANK(O163),ISBLANK(R163)),"Missing date / quantity",IF(OR(R163&lt;0,MOD(R163,1)&lt;&gt;0),"Invalid redemption quantity",IF(COUNTIFS('Daily Redemptions'!$A$7:$A$735,O163,'Daily Redemptions'!$B$7:$B$735,P163)&lt;&gt;1,"Missing daily performance",IF(S163&lt;0,"Negative stock","")))))))</x:f>
      </x:c>
    </x:row>
    <x:row r="164" ht="24" customHeight="1">
      <x:c r="A164" s="10"/>
      <x:c r="B164" s="5"/>
      <x:c r="C164" s="5"/>
      <x:c r="D164" s="14"/>
      <x:c r="E164" s="5"/>
      <x:c r="F164" s="5"/>
      <x:c r="G164" s="14"/>
      <x:c r="H164" s="16" t="str">
        <x:f>IF(OR(ISBLANK(A164),B164=""),"",SUMIFS('Daily Redemptions'!$R$7:$R$2205,'Daily Redemptions'!$O$7:$O$2205,A164,'Daily Redemptions'!$P$7:$P$2205,B164))</x:f>
      </x:c>
      <x:c r="I164" s="18" t="str">
        <x:f>IF(OR(ISBLANK(A164),ISBLANK(D164),ISBLANK(C164),C164=0),"",D164/C164)</x:f>
      </x:c>
      <x:c r="J164" s="18" t="str">
        <x:f>IF(OR(ISBLANK(A164),ISBLANK(D164),ISBLANK(E164),E164=0),"",D164/E164)</x:f>
      </x:c>
      <x:c r="K164" s="18" t="str">
        <x:f>IF(OR(ISBLANK(A164),ISBLANK(G164),ISBLANK(F164)),"",G164*F164)</x:f>
      </x:c>
      <x:c r="L164" s="16" t="str">
        <x:f>IF(OR(ISBLANK(A164),ISBLANK(G164),ISBLANK(F164)),"",F164)</x:f>
      </x:c>
      <x:c r="M164" s="16" t="str">
        <x:f>IF(AND(ISBLANK(A164),B164=""),"",IF(COUNTIFS('Campaigns &amp; Budget'!$A$7:$A$8,B164)&lt;&gt;1,"Unknown campaign",IF(COUNTIFS('Daily Redemptions'!$A$7:$A$735,A164,'Daily Redemptions'!$B$7:$B$735,B164)&gt;1,"Duplicate day / campaign",IF(OR(ISBLANK(A164),ISBLANK(C164),ISBLANK(D164),ISBLANK(E164),ISBLANK(F164)),"Missing daily input",IF(OR(C164&lt;0,D164&lt;0,E164&lt;0,F164&lt;0,F164&gt;E164),"Invalid count / sales",IF(AND(F164&gt;0,ISBLANK(G164)),"Missing new-member average",IF(AND(NOT(ISBLANK(G164)),G164&lt;0),"Negative average",IF(OR(A164&lt;IFERROR(INDEX('Campaigns &amp; Budget'!$C$7:$C$8,MATCH(B164,'Campaigns &amp; Budget'!$A$7:$A$8,0)),""),A164&gt;IFERROR(INDEX('Campaigns &amp; Budget'!$D$7:$D$8,MATCH(B164,'Campaigns &amp; Budget'!$A$7:$A$8,0)),"")),"Outside campaign dates",""))))))))</x:f>
      </x:c>
      <x:c r="O164" s="10"/>
      <x:c r="P164" s="5"/>
      <x:c r="Q164" s="5"/>
      <x:c r="R164" s="5"/>
      <x:c r="S164" s="16" t="str">
        <x:f>IF(OR(ISBLANK(O164),Q164=""),"",IFERROR(INDEX('Redemption Setup'!$F$7:$F$105,MATCH(Q164,'Redemption Setup'!$A$7:$A$105,0)),"")+SUMIFS('Redemption Setup'!$Q$7:$Q$305,'Redemption Setup'!$O$7:$O$305,Q164,'Redemption Setup'!$P$7:$P$305,"&lt;="&amp;O164)-SUMIFS('Daily Redemptions'!$R$7:$R$2205,'Daily Redemptions'!$Q$7:$Q$2205,Q164,'Daily Redemptions'!$P$7:$P$2205,P164,'Daily Redemptions'!$O$7:$O$2205,"&lt;="&amp;O164))</x:f>
      </x:c>
      <x:c r="T164" s="16" t="str">
        <x:f>IF(AND(ISBLANK(O164),Q164=""),"",IF(COUNTIFS('Redemption Setup'!$A$7:$A$105,Q164,'Redemption Setup'!$B$7:$B$105,P164)&lt;&gt;1,"Tier not in campaign",IF(COUNTIFS('Daily Redemptions'!$O$7:$O$2205,O164,'Daily Redemptions'!$Q$7:$Q$2205,Q164)&gt;1,"Duplicate day / tier",IF(OR(ISBLANK(O164),ISBLANK(R164)),"Missing date / quantity",IF(OR(R164&lt;0,MOD(R164,1)&lt;&gt;0),"Invalid redemption quantity",IF(COUNTIFS('Daily Redemptions'!$A$7:$A$735,O164,'Daily Redemptions'!$B$7:$B$735,P164)&lt;&gt;1,"Missing daily performance",IF(S164&lt;0,"Negative stock","")))))))</x:f>
      </x:c>
    </x:row>
    <x:row r="165" ht="24" customHeight="1">
      <x:c r="A165" s="10"/>
      <x:c r="B165" s="5"/>
      <x:c r="C165" s="5"/>
      <x:c r="D165" s="14"/>
      <x:c r="E165" s="5"/>
      <x:c r="F165" s="5"/>
      <x:c r="G165" s="14"/>
      <x:c r="H165" s="16" t="str">
        <x:f>IF(OR(ISBLANK(A165),B165=""),"",SUMIFS('Daily Redemptions'!$R$7:$R$2205,'Daily Redemptions'!$O$7:$O$2205,A165,'Daily Redemptions'!$P$7:$P$2205,B165))</x:f>
      </x:c>
      <x:c r="I165" s="18" t="str">
        <x:f>IF(OR(ISBLANK(A165),ISBLANK(D165),ISBLANK(C165),C165=0),"",D165/C165)</x:f>
      </x:c>
      <x:c r="J165" s="18" t="str">
        <x:f>IF(OR(ISBLANK(A165),ISBLANK(D165),ISBLANK(E165),E165=0),"",D165/E165)</x:f>
      </x:c>
      <x:c r="K165" s="18" t="str">
        <x:f>IF(OR(ISBLANK(A165),ISBLANK(G165),ISBLANK(F165)),"",G165*F165)</x:f>
      </x:c>
      <x:c r="L165" s="16" t="str">
        <x:f>IF(OR(ISBLANK(A165),ISBLANK(G165),ISBLANK(F165)),"",F165)</x:f>
      </x:c>
      <x:c r="M165" s="16" t="str">
        <x:f>IF(AND(ISBLANK(A165),B165=""),"",IF(COUNTIFS('Campaigns &amp; Budget'!$A$7:$A$8,B165)&lt;&gt;1,"Unknown campaign",IF(COUNTIFS('Daily Redemptions'!$A$7:$A$735,A165,'Daily Redemptions'!$B$7:$B$735,B165)&gt;1,"Duplicate day / campaign",IF(OR(ISBLANK(A165),ISBLANK(C165),ISBLANK(D165),ISBLANK(E165),ISBLANK(F165)),"Missing daily input",IF(OR(C165&lt;0,D165&lt;0,E165&lt;0,F165&lt;0,F165&gt;E165),"Invalid count / sales",IF(AND(F165&gt;0,ISBLANK(G165)),"Missing new-member average",IF(AND(NOT(ISBLANK(G165)),G165&lt;0),"Negative average",IF(OR(A165&lt;IFERROR(INDEX('Campaigns &amp; Budget'!$C$7:$C$8,MATCH(B165,'Campaigns &amp; Budget'!$A$7:$A$8,0)),""),A165&gt;IFERROR(INDEX('Campaigns &amp; Budget'!$D$7:$D$8,MATCH(B165,'Campaigns &amp; Budget'!$A$7:$A$8,0)),"")),"Outside campaign dates",""))))))))</x:f>
      </x:c>
      <x:c r="O165" s="10"/>
      <x:c r="P165" s="5"/>
      <x:c r="Q165" s="5"/>
      <x:c r="R165" s="5"/>
      <x:c r="S165" s="16" t="str">
        <x:f>IF(OR(ISBLANK(O165),Q165=""),"",IFERROR(INDEX('Redemption Setup'!$F$7:$F$105,MATCH(Q165,'Redemption Setup'!$A$7:$A$105,0)),"")+SUMIFS('Redemption Setup'!$Q$7:$Q$305,'Redemption Setup'!$O$7:$O$305,Q165,'Redemption Setup'!$P$7:$P$305,"&lt;="&amp;O165)-SUMIFS('Daily Redemptions'!$R$7:$R$2205,'Daily Redemptions'!$Q$7:$Q$2205,Q165,'Daily Redemptions'!$P$7:$P$2205,P165,'Daily Redemptions'!$O$7:$O$2205,"&lt;="&amp;O165))</x:f>
      </x:c>
      <x:c r="T165" s="16" t="str">
        <x:f>IF(AND(ISBLANK(O165),Q165=""),"",IF(COUNTIFS('Redemption Setup'!$A$7:$A$105,Q165,'Redemption Setup'!$B$7:$B$105,P165)&lt;&gt;1,"Tier not in campaign",IF(COUNTIFS('Daily Redemptions'!$O$7:$O$2205,O165,'Daily Redemptions'!$Q$7:$Q$2205,Q165)&gt;1,"Duplicate day / tier",IF(OR(ISBLANK(O165),ISBLANK(R165)),"Missing date / quantity",IF(OR(R165&lt;0,MOD(R165,1)&lt;&gt;0),"Invalid redemption quantity",IF(COUNTIFS('Daily Redemptions'!$A$7:$A$735,O165,'Daily Redemptions'!$B$7:$B$735,P165)&lt;&gt;1,"Missing daily performance",IF(S165&lt;0,"Negative stock","")))))))</x:f>
      </x:c>
    </x:row>
    <x:row r="166" ht="24" customHeight="1">
      <x:c r="A166" s="10"/>
      <x:c r="B166" s="5"/>
      <x:c r="C166" s="5"/>
      <x:c r="D166" s="14"/>
      <x:c r="E166" s="5"/>
      <x:c r="F166" s="5"/>
      <x:c r="G166" s="14"/>
      <x:c r="H166" s="16" t="str">
        <x:f>IF(OR(ISBLANK(A166),B166=""),"",SUMIFS('Daily Redemptions'!$R$7:$R$2205,'Daily Redemptions'!$O$7:$O$2205,A166,'Daily Redemptions'!$P$7:$P$2205,B166))</x:f>
      </x:c>
      <x:c r="I166" s="18" t="str">
        <x:f>IF(OR(ISBLANK(A166),ISBLANK(D166),ISBLANK(C166),C166=0),"",D166/C166)</x:f>
      </x:c>
      <x:c r="J166" s="18" t="str">
        <x:f>IF(OR(ISBLANK(A166),ISBLANK(D166),ISBLANK(E166),E166=0),"",D166/E166)</x:f>
      </x:c>
      <x:c r="K166" s="18" t="str">
        <x:f>IF(OR(ISBLANK(A166),ISBLANK(G166),ISBLANK(F166)),"",G166*F166)</x:f>
      </x:c>
      <x:c r="L166" s="16" t="str">
        <x:f>IF(OR(ISBLANK(A166),ISBLANK(G166),ISBLANK(F166)),"",F166)</x:f>
      </x:c>
      <x:c r="M166" s="16" t="str">
        <x:f>IF(AND(ISBLANK(A166),B166=""),"",IF(COUNTIFS('Campaigns &amp; Budget'!$A$7:$A$8,B166)&lt;&gt;1,"Unknown campaign",IF(COUNTIFS('Daily Redemptions'!$A$7:$A$735,A166,'Daily Redemptions'!$B$7:$B$735,B166)&gt;1,"Duplicate day / campaign",IF(OR(ISBLANK(A166),ISBLANK(C166),ISBLANK(D166),ISBLANK(E166),ISBLANK(F166)),"Missing daily input",IF(OR(C166&lt;0,D166&lt;0,E166&lt;0,F166&lt;0,F166&gt;E166),"Invalid count / sales",IF(AND(F166&gt;0,ISBLANK(G166)),"Missing new-member average",IF(AND(NOT(ISBLANK(G166)),G166&lt;0),"Negative average",IF(OR(A166&lt;IFERROR(INDEX('Campaigns &amp; Budget'!$C$7:$C$8,MATCH(B166,'Campaigns &amp; Budget'!$A$7:$A$8,0)),""),A166&gt;IFERROR(INDEX('Campaigns &amp; Budget'!$D$7:$D$8,MATCH(B166,'Campaigns &amp; Budget'!$A$7:$A$8,0)),"")),"Outside campaign dates",""))))))))</x:f>
      </x:c>
      <x:c r="O166" s="10"/>
      <x:c r="P166" s="5"/>
      <x:c r="Q166" s="5"/>
      <x:c r="R166" s="5"/>
      <x:c r="S166" s="16" t="str">
        <x:f>IF(OR(ISBLANK(O166),Q166=""),"",IFERROR(INDEX('Redemption Setup'!$F$7:$F$105,MATCH(Q166,'Redemption Setup'!$A$7:$A$105,0)),"")+SUMIFS('Redemption Setup'!$Q$7:$Q$305,'Redemption Setup'!$O$7:$O$305,Q166,'Redemption Setup'!$P$7:$P$305,"&lt;="&amp;O166)-SUMIFS('Daily Redemptions'!$R$7:$R$2205,'Daily Redemptions'!$Q$7:$Q$2205,Q166,'Daily Redemptions'!$P$7:$P$2205,P166,'Daily Redemptions'!$O$7:$O$2205,"&lt;="&amp;O166))</x:f>
      </x:c>
      <x:c r="T166" s="16" t="str">
        <x:f>IF(AND(ISBLANK(O166),Q166=""),"",IF(COUNTIFS('Redemption Setup'!$A$7:$A$105,Q166,'Redemption Setup'!$B$7:$B$105,P166)&lt;&gt;1,"Tier not in campaign",IF(COUNTIFS('Daily Redemptions'!$O$7:$O$2205,O166,'Daily Redemptions'!$Q$7:$Q$2205,Q166)&gt;1,"Duplicate day / tier",IF(OR(ISBLANK(O166),ISBLANK(R166)),"Missing date / quantity",IF(OR(R166&lt;0,MOD(R166,1)&lt;&gt;0),"Invalid redemption quantity",IF(COUNTIFS('Daily Redemptions'!$A$7:$A$735,O166,'Daily Redemptions'!$B$7:$B$735,P166)&lt;&gt;1,"Missing daily performance",IF(S166&lt;0,"Negative stock","")))))))</x:f>
      </x:c>
    </x:row>
    <x:row r="167" ht="24" customHeight="1">
      <x:c r="A167" s="10"/>
      <x:c r="B167" s="5"/>
      <x:c r="C167" s="5"/>
      <x:c r="D167" s="14"/>
      <x:c r="E167" s="5"/>
      <x:c r="F167" s="5"/>
      <x:c r="G167" s="14"/>
      <x:c r="H167" s="16" t="str">
        <x:f>IF(OR(ISBLANK(A167),B167=""),"",SUMIFS('Daily Redemptions'!$R$7:$R$2205,'Daily Redemptions'!$O$7:$O$2205,A167,'Daily Redemptions'!$P$7:$P$2205,B167))</x:f>
      </x:c>
      <x:c r="I167" s="18" t="str">
        <x:f>IF(OR(ISBLANK(A167),ISBLANK(D167),ISBLANK(C167),C167=0),"",D167/C167)</x:f>
      </x:c>
      <x:c r="J167" s="18" t="str">
        <x:f>IF(OR(ISBLANK(A167),ISBLANK(D167),ISBLANK(E167),E167=0),"",D167/E167)</x:f>
      </x:c>
      <x:c r="K167" s="18" t="str">
        <x:f>IF(OR(ISBLANK(A167),ISBLANK(G167),ISBLANK(F167)),"",G167*F167)</x:f>
      </x:c>
      <x:c r="L167" s="16" t="str">
        <x:f>IF(OR(ISBLANK(A167),ISBLANK(G167),ISBLANK(F167)),"",F167)</x:f>
      </x:c>
      <x:c r="M167" s="16" t="str">
        <x:f>IF(AND(ISBLANK(A167),B167=""),"",IF(COUNTIFS('Campaigns &amp; Budget'!$A$7:$A$8,B167)&lt;&gt;1,"Unknown campaign",IF(COUNTIFS('Daily Redemptions'!$A$7:$A$735,A167,'Daily Redemptions'!$B$7:$B$735,B167)&gt;1,"Duplicate day / campaign",IF(OR(ISBLANK(A167),ISBLANK(C167),ISBLANK(D167),ISBLANK(E167),ISBLANK(F167)),"Missing daily input",IF(OR(C167&lt;0,D167&lt;0,E167&lt;0,F167&lt;0,F167&gt;E167),"Invalid count / sales",IF(AND(F167&gt;0,ISBLANK(G167)),"Missing new-member average",IF(AND(NOT(ISBLANK(G167)),G167&lt;0),"Negative average",IF(OR(A167&lt;IFERROR(INDEX('Campaigns &amp; Budget'!$C$7:$C$8,MATCH(B167,'Campaigns &amp; Budget'!$A$7:$A$8,0)),""),A167&gt;IFERROR(INDEX('Campaigns &amp; Budget'!$D$7:$D$8,MATCH(B167,'Campaigns &amp; Budget'!$A$7:$A$8,0)),"")),"Outside campaign dates",""))))))))</x:f>
      </x:c>
      <x:c r="O167" s="10"/>
      <x:c r="P167" s="5"/>
      <x:c r="Q167" s="5"/>
      <x:c r="R167" s="5"/>
      <x:c r="S167" s="16" t="str">
        <x:f>IF(OR(ISBLANK(O167),Q167=""),"",IFERROR(INDEX('Redemption Setup'!$F$7:$F$105,MATCH(Q167,'Redemption Setup'!$A$7:$A$105,0)),"")+SUMIFS('Redemption Setup'!$Q$7:$Q$305,'Redemption Setup'!$O$7:$O$305,Q167,'Redemption Setup'!$P$7:$P$305,"&lt;="&amp;O167)-SUMIFS('Daily Redemptions'!$R$7:$R$2205,'Daily Redemptions'!$Q$7:$Q$2205,Q167,'Daily Redemptions'!$P$7:$P$2205,P167,'Daily Redemptions'!$O$7:$O$2205,"&lt;="&amp;O167))</x:f>
      </x:c>
      <x:c r="T167" s="16" t="str">
        <x:f>IF(AND(ISBLANK(O167),Q167=""),"",IF(COUNTIFS('Redemption Setup'!$A$7:$A$105,Q167,'Redemption Setup'!$B$7:$B$105,P167)&lt;&gt;1,"Tier not in campaign",IF(COUNTIFS('Daily Redemptions'!$O$7:$O$2205,O167,'Daily Redemptions'!$Q$7:$Q$2205,Q167)&gt;1,"Duplicate day / tier",IF(OR(ISBLANK(O167),ISBLANK(R167)),"Missing date / quantity",IF(OR(R167&lt;0,MOD(R167,1)&lt;&gt;0),"Invalid redemption quantity",IF(COUNTIFS('Daily Redemptions'!$A$7:$A$735,O167,'Daily Redemptions'!$B$7:$B$735,P167)&lt;&gt;1,"Missing daily performance",IF(S167&lt;0,"Negative stock","")))))))</x:f>
      </x:c>
    </x:row>
    <x:row r="168" ht="24" customHeight="1">
      <x:c r="A168" s="10"/>
      <x:c r="B168" s="5"/>
      <x:c r="C168" s="5"/>
      <x:c r="D168" s="14"/>
      <x:c r="E168" s="5"/>
      <x:c r="F168" s="5"/>
      <x:c r="G168" s="14"/>
      <x:c r="H168" s="16" t="str">
        <x:f>IF(OR(ISBLANK(A168),B168=""),"",SUMIFS('Daily Redemptions'!$R$7:$R$2205,'Daily Redemptions'!$O$7:$O$2205,A168,'Daily Redemptions'!$P$7:$P$2205,B168))</x:f>
      </x:c>
      <x:c r="I168" s="18" t="str">
        <x:f>IF(OR(ISBLANK(A168),ISBLANK(D168),ISBLANK(C168),C168=0),"",D168/C168)</x:f>
      </x:c>
      <x:c r="J168" s="18" t="str">
        <x:f>IF(OR(ISBLANK(A168),ISBLANK(D168),ISBLANK(E168),E168=0),"",D168/E168)</x:f>
      </x:c>
      <x:c r="K168" s="18" t="str">
        <x:f>IF(OR(ISBLANK(A168),ISBLANK(G168),ISBLANK(F168)),"",G168*F168)</x:f>
      </x:c>
      <x:c r="L168" s="16" t="str">
        <x:f>IF(OR(ISBLANK(A168),ISBLANK(G168),ISBLANK(F168)),"",F168)</x:f>
      </x:c>
      <x:c r="M168" s="16" t="str">
        <x:f>IF(AND(ISBLANK(A168),B168=""),"",IF(COUNTIFS('Campaigns &amp; Budget'!$A$7:$A$8,B168)&lt;&gt;1,"Unknown campaign",IF(COUNTIFS('Daily Redemptions'!$A$7:$A$735,A168,'Daily Redemptions'!$B$7:$B$735,B168)&gt;1,"Duplicate day / campaign",IF(OR(ISBLANK(A168),ISBLANK(C168),ISBLANK(D168),ISBLANK(E168),ISBLANK(F168)),"Missing daily input",IF(OR(C168&lt;0,D168&lt;0,E168&lt;0,F168&lt;0,F168&gt;E168),"Invalid count / sales",IF(AND(F168&gt;0,ISBLANK(G168)),"Missing new-member average",IF(AND(NOT(ISBLANK(G168)),G168&lt;0),"Negative average",IF(OR(A168&lt;IFERROR(INDEX('Campaigns &amp; Budget'!$C$7:$C$8,MATCH(B168,'Campaigns &amp; Budget'!$A$7:$A$8,0)),""),A168&gt;IFERROR(INDEX('Campaigns &amp; Budget'!$D$7:$D$8,MATCH(B168,'Campaigns &amp; Budget'!$A$7:$A$8,0)),"")),"Outside campaign dates",""))))))))</x:f>
      </x:c>
      <x:c r="O168" s="10"/>
      <x:c r="P168" s="5"/>
      <x:c r="Q168" s="5"/>
      <x:c r="R168" s="5"/>
      <x:c r="S168" s="16" t="str">
        <x:f>IF(OR(ISBLANK(O168),Q168=""),"",IFERROR(INDEX('Redemption Setup'!$F$7:$F$105,MATCH(Q168,'Redemption Setup'!$A$7:$A$105,0)),"")+SUMIFS('Redemption Setup'!$Q$7:$Q$305,'Redemption Setup'!$O$7:$O$305,Q168,'Redemption Setup'!$P$7:$P$305,"&lt;="&amp;O168)-SUMIFS('Daily Redemptions'!$R$7:$R$2205,'Daily Redemptions'!$Q$7:$Q$2205,Q168,'Daily Redemptions'!$P$7:$P$2205,P168,'Daily Redemptions'!$O$7:$O$2205,"&lt;="&amp;O168))</x:f>
      </x:c>
      <x:c r="T168" s="16" t="str">
        <x:f>IF(AND(ISBLANK(O168),Q168=""),"",IF(COUNTIFS('Redemption Setup'!$A$7:$A$105,Q168,'Redemption Setup'!$B$7:$B$105,P168)&lt;&gt;1,"Tier not in campaign",IF(COUNTIFS('Daily Redemptions'!$O$7:$O$2205,O168,'Daily Redemptions'!$Q$7:$Q$2205,Q168)&gt;1,"Duplicate day / tier",IF(OR(ISBLANK(O168),ISBLANK(R168)),"Missing date / quantity",IF(OR(R168&lt;0,MOD(R168,1)&lt;&gt;0),"Invalid redemption quantity",IF(COUNTIFS('Daily Redemptions'!$A$7:$A$735,O168,'Daily Redemptions'!$B$7:$B$735,P168)&lt;&gt;1,"Missing daily performance",IF(S168&lt;0,"Negative stock","")))))))</x:f>
      </x:c>
    </x:row>
    <x:row r="169" ht="24" customHeight="1">
      <x:c r="A169" s="10"/>
      <x:c r="B169" s="5"/>
      <x:c r="C169" s="5"/>
      <x:c r="D169" s="14"/>
      <x:c r="E169" s="5"/>
      <x:c r="F169" s="5"/>
      <x:c r="G169" s="14"/>
      <x:c r="H169" s="16" t="str">
        <x:f>IF(OR(ISBLANK(A169),B169=""),"",SUMIFS('Daily Redemptions'!$R$7:$R$2205,'Daily Redemptions'!$O$7:$O$2205,A169,'Daily Redemptions'!$P$7:$P$2205,B169))</x:f>
      </x:c>
      <x:c r="I169" s="18" t="str">
        <x:f>IF(OR(ISBLANK(A169),ISBLANK(D169),ISBLANK(C169),C169=0),"",D169/C169)</x:f>
      </x:c>
      <x:c r="J169" s="18" t="str">
        <x:f>IF(OR(ISBLANK(A169),ISBLANK(D169),ISBLANK(E169),E169=0),"",D169/E169)</x:f>
      </x:c>
      <x:c r="K169" s="18" t="str">
        <x:f>IF(OR(ISBLANK(A169),ISBLANK(G169),ISBLANK(F169)),"",G169*F169)</x:f>
      </x:c>
      <x:c r="L169" s="16" t="str">
        <x:f>IF(OR(ISBLANK(A169),ISBLANK(G169),ISBLANK(F169)),"",F169)</x:f>
      </x:c>
      <x:c r="M169" s="16" t="str">
        <x:f>IF(AND(ISBLANK(A169),B169=""),"",IF(COUNTIFS('Campaigns &amp; Budget'!$A$7:$A$8,B169)&lt;&gt;1,"Unknown campaign",IF(COUNTIFS('Daily Redemptions'!$A$7:$A$735,A169,'Daily Redemptions'!$B$7:$B$735,B169)&gt;1,"Duplicate day / campaign",IF(OR(ISBLANK(A169),ISBLANK(C169),ISBLANK(D169),ISBLANK(E169),ISBLANK(F169)),"Missing daily input",IF(OR(C169&lt;0,D169&lt;0,E169&lt;0,F169&lt;0,F169&gt;E169),"Invalid count / sales",IF(AND(F169&gt;0,ISBLANK(G169)),"Missing new-member average",IF(AND(NOT(ISBLANK(G169)),G169&lt;0),"Negative average",IF(OR(A169&lt;IFERROR(INDEX('Campaigns &amp; Budget'!$C$7:$C$8,MATCH(B169,'Campaigns &amp; Budget'!$A$7:$A$8,0)),""),A169&gt;IFERROR(INDEX('Campaigns &amp; Budget'!$D$7:$D$8,MATCH(B169,'Campaigns &amp; Budget'!$A$7:$A$8,0)),"")),"Outside campaign dates",""))))))))</x:f>
      </x:c>
      <x:c r="O169" s="10"/>
      <x:c r="P169" s="5"/>
      <x:c r="Q169" s="5"/>
      <x:c r="R169" s="5"/>
      <x:c r="S169" s="16" t="str">
        <x:f>IF(OR(ISBLANK(O169),Q169=""),"",IFERROR(INDEX('Redemption Setup'!$F$7:$F$105,MATCH(Q169,'Redemption Setup'!$A$7:$A$105,0)),"")+SUMIFS('Redemption Setup'!$Q$7:$Q$305,'Redemption Setup'!$O$7:$O$305,Q169,'Redemption Setup'!$P$7:$P$305,"&lt;="&amp;O169)-SUMIFS('Daily Redemptions'!$R$7:$R$2205,'Daily Redemptions'!$Q$7:$Q$2205,Q169,'Daily Redemptions'!$P$7:$P$2205,P169,'Daily Redemptions'!$O$7:$O$2205,"&lt;="&amp;O169))</x:f>
      </x:c>
      <x:c r="T169" s="16" t="str">
        <x:f>IF(AND(ISBLANK(O169),Q169=""),"",IF(COUNTIFS('Redemption Setup'!$A$7:$A$105,Q169,'Redemption Setup'!$B$7:$B$105,P169)&lt;&gt;1,"Tier not in campaign",IF(COUNTIFS('Daily Redemptions'!$O$7:$O$2205,O169,'Daily Redemptions'!$Q$7:$Q$2205,Q169)&gt;1,"Duplicate day / tier",IF(OR(ISBLANK(O169),ISBLANK(R169)),"Missing date / quantity",IF(OR(R169&lt;0,MOD(R169,1)&lt;&gt;0),"Invalid redemption quantity",IF(COUNTIFS('Daily Redemptions'!$A$7:$A$735,O169,'Daily Redemptions'!$B$7:$B$735,P169)&lt;&gt;1,"Missing daily performance",IF(S169&lt;0,"Negative stock","")))))))</x:f>
      </x:c>
    </x:row>
    <x:row r="170" ht="24" customHeight="1">
      <x:c r="A170" s="10"/>
      <x:c r="B170" s="5"/>
      <x:c r="C170" s="5"/>
      <x:c r="D170" s="14"/>
      <x:c r="E170" s="5"/>
      <x:c r="F170" s="5"/>
      <x:c r="G170" s="14"/>
      <x:c r="H170" s="16" t="str">
        <x:f>IF(OR(ISBLANK(A170),B170=""),"",SUMIFS('Daily Redemptions'!$R$7:$R$2205,'Daily Redemptions'!$O$7:$O$2205,A170,'Daily Redemptions'!$P$7:$P$2205,B170))</x:f>
      </x:c>
      <x:c r="I170" s="18" t="str">
        <x:f>IF(OR(ISBLANK(A170),ISBLANK(D170),ISBLANK(C170),C170=0),"",D170/C170)</x:f>
      </x:c>
      <x:c r="J170" s="18" t="str">
        <x:f>IF(OR(ISBLANK(A170),ISBLANK(D170),ISBLANK(E170),E170=0),"",D170/E170)</x:f>
      </x:c>
      <x:c r="K170" s="18" t="str">
        <x:f>IF(OR(ISBLANK(A170),ISBLANK(G170),ISBLANK(F170)),"",G170*F170)</x:f>
      </x:c>
      <x:c r="L170" s="16" t="str">
        <x:f>IF(OR(ISBLANK(A170),ISBLANK(G170),ISBLANK(F170)),"",F170)</x:f>
      </x:c>
      <x:c r="M170" s="16" t="str">
        <x:f>IF(AND(ISBLANK(A170),B170=""),"",IF(COUNTIFS('Campaigns &amp; Budget'!$A$7:$A$8,B170)&lt;&gt;1,"Unknown campaign",IF(COUNTIFS('Daily Redemptions'!$A$7:$A$735,A170,'Daily Redemptions'!$B$7:$B$735,B170)&gt;1,"Duplicate day / campaign",IF(OR(ISBLANK(A170),ISBLANK(C170),ISBLANK(D170),ISBLANK(E170),ISBLANK(F170)),"Missing daily input",IF(OR(C170&lt;0,D170&lt;0,E170&lt;0,F170&lt;0,F170&gt;E170),"Invalid count / sales",IF(AND(F170&gt;0,ISBLANK(G170)),"Missing new-member average",IF(AND(NOT(ISBLANK(G170)),G170&lt;0),"Negative average",IF(OR(A170&lt;IFERROR(INDEX('Campaigns &amp; Budget'!$C$7:$C$8,MATCH(B170,'Campaigns &amp; Budget'!$A$7:$A$8,0)),""),A170&gt;IFERROR(INDEX('Campaigns &amp; Budget'!$D$7:$D$8,MATCH(B170,'Campaigns &amp; Budget'!$A$7:$A$8,0)),"")),"Outside campaign dates",""))))))))</x:f>
      </x:c>
      <x:c r="O170" s="10"/>
      <x:c r="P170" s="5"/>
      <x:c r="Q170" s="5"/>
      <x:c r="R170" s="5"/>
      <x:c r="S170" s="16" t="str">
        <x:f>IF(OR(ISBLANK(O170),Q170=""),"",IFERROR(INDEX('Redemption Setup'!$F$7:$F$105,MATCH(Q170,'Redemption Setup'!$A$7:$A$105,0)),"")+SUMIFS('Redemption Setup'!$Q$7:$Q$305,'Redemption Setup'!$O$7:$O$305,Q170,'Redemption Setup'!$P$7:$P$305,"&lt;="&amp;O170)-SUMIFS('Daily Redemptions'!$R$7:$R$2205,'Daily Redemptions'!$Q$7:$Q$2205,Q170,'Daily Redemptions'!$P$7:$P$2205,P170,'Daily Redemptions'!$O$7:$O$2205,"&lt;="&amp;O170))</x:f>
      </x:c>
      <x:c r="T170" s="16" t="str">
        <x:f>IF(AND(ISBLANK(O170),Q170=""),"",IF(COUNTIFS('Redemption Setup'!$A$7:$A$105,Q170,'Redemption Setup'!$B$7:$B$105,P170)&lt;&gt;1,"Tier not in campaign",IF(COUNTIFS('Daily Redemptions'!$O$7:$O$2205,O170,'Daily Redemptions'!$Q$7:$Q$2205,Q170)&gt;1,"Duplicate day / tier",IF(OR(ISBLANK(O170),ISBLANK(R170)),"Missing date / quantity",IF(OR(R170&lt;0,MOD(R170,1)&lt;&gt;0),"Invalid redemption quantity",IF(COUNTIFS('Daily Redemptions'!$A$7:$A$735,O170,'Daily Redemptions'!$B$7:$B$735,P170)&lt;&gt;1,"Missing daily performance",IF(S170&lt;0,"Negative stock","")))))))</x:f>
      </x:c>
    </x:row>
    <x:row r="171" ht="24" customHeight="1">
      <x:c r="A171" s="10"/>
      <x:c r="B171" s="5"/>
      <x:c r="C171" s="5"/>
      <x:c r="D171" s="14"/>
      <x:c r="E171" s="5"/>
      <x:c r="F171" s="5"/>
      <x:c r="G171" s="14"/>
      <x:c r="H171" s="16" t="str">
        <x:f>IF(OR(ISBLANK(A171),B171=""),"",SUMIFS('Daily Redemptions'!$R$7:$R$2205,'Daily Redemptions'!$O$7:$O$2205,A171,'Daily Redemptions'!$P$7:$P$2205,B171))</x:f>
      </x:c>
      <x:c r="I171" s="18" t="str">
        <x:f>IF(OR(ISBLANK(A171),ISBLANK(D171),ISBLANK(C171),C171=0),"",D171/C171)</x:f>
      </x:c>
      <x:c r="J171" s="18" t="str">
        <x:f>IF(OR(ISBLANK(A171),ISBLANK(D171),ISBLANK(E171),E171=0),"",D171/E171)</x:f>
      </x:c>
      <x:c r="K171" s="18" t="str">
        <x:f>IF(OR(ISBLANK(A171),ISBLANK(G171),ISBLANK(F171)),"",G171*F171)</x:f>
      </x:c>
      <x:c r="L171" s="16" t="str">
        <x:f>IF(OR(ISBLANK(A171),ISBLANK(G171),ISBLANK(F171)),"",F171)</x:f>
      </x:c>
      <x:c r="M171" s="16" t="str">
        <x:f>IF(AND(ISBLANK(A171),B171=""),"",IF(COUNTIFS('Campaigns &amp; Budget'!$A$7:$A$8,B171)&lt;&gt;1,"Unknown campaign",IF(COUNTIFS('Daily Redemptions'!$A$7:$A$735,A171,'Daily Redemptions'!$B$7:$B$735,B171)&gt;1,"Duplicate day / campaign",IF(OR(ISBLANK(A171),ISBLANK(C171),ISBLANK(D171),ISBLANK(E171),ISBLANK(F171)),"Missing daily input",IF(OR(C171&lt;0,D171&lt;0,E171&lt;0,F171&lt;0,F171&gt;E171),"Invalid count / sales",IF(AND(F171&gt;0,ISBLANK(G171)),"Missing new-member average",IF(AND(NOT(ISBLANK(G171)),G171&lt;0),"Negative average",IF(OR(A171&lt;IFERROR(INDEX('Campaigns &amp; Budget'!$C$7:$C$8,MATCH(B171,'Campaigns &amp; Budget'!$A$7:$A$8,0)),""),A171&gt;IFERROR(INDEX('Campaigns &amp; Budget'!$D$7:$D$8,MATCH(B171,'Campaigns &amp; Budget'!$A$7:$A$8,0)),"")),"Outside campaign dates",""))))))))</x:f>
      </x:c>
      <x:c r="O171" s="10"/>
      <x:c r="P171" s="5"/>
      <x:c r="Q171" s="5"/>
      <x:c r="R171" s="5"/>
      <x:c r="S171" s="16" t="str">
        <x:f>IF(OR(ISBLANK(O171),Q171=""),"",IFERROR(INDEX('Redemption Setup'!$F$7:$F$105,MATCH(Q171,'Redemption Setup'!$A$7:$A$105,0)),"")+SUMIFS('Redemption Setup'!$Q$7:$Q$305,'Redemption Setup'!$O$7:$O$305,Q171,'Redemption Setup'!$P$7:$P$305,"&lt;="&amp;O171)-SUMIFS('Daily Redemptions'!$R$7:$R$2205,'Daily Redemptions'!$Q$7:$Q$2205,Q171,'Daily Redemptions'!$P$7:$P$2205,P171,'Daily Redemptions'!$O$7:$O$2205,"&lt;="&amp;O171))</x:f>
      </x:c>
      <x:c r="T171" s="16" t="str">
        <x:f>IF(AND(ISBLANK(O171),Q171=""),"",IF(COUNTIFS('Redemption Setup'!$A$7:$A$105,Q171,'Redemption Setup'!$B$7:$B$105,P171)&lt;&gt;1,"Tier not in campaign",IF(COUNTIFS('Daily Redemptions'!$O$7:$O$2205,O171,'Daily Redemptions'!$Q$7:$Q$2205,Q171)&gt;1,"Duplicate day / tier",IF(OR(ISBLANK(O171),ISBLANK(R171)),"Missing date / quantity",IF(OR(R171&lt;0,MOD(R171,1)&lt;&gt;0),"Invalid redemption quantity",IF(COUNTIFS('Daily Redemptions'!$A$7:$A$735,O171,'Daily Redemptions'!$B$7:$B$735,P171)&lt;&gt;1,"Missing daily performance",IF(S171&lt;0,"Negative stock","")))))))</x:f>
      </x:c>
    </x:row>
    <x:row r="172" ht="24" customHeight="1">
      <x:c r="A172" s="10"/>
      <x:c r="B172" s="5"/>
      <x:c r="C172" s="5"/>
      <x:c r="D172" s="14"/>
      <x:c r="E172" s="5"/>
      <x:c r="F172" s="5"/>
      <x:c r="G172" s="14"/>
      <x:c r="H172" s="16" t="str">
        <x:f>IF(OR(ISBLANK(A172),B172=""),"",SUMIFS('Daily Redemptions'!$R$7:$R$2205,'Daily Redemptions'!$O$7:$O$2205,A172,'Daily Redemptions'!$P$7:$P$2205,B172))</x:f>
      </x:c>
      <x:c r="I172" s="18" t="str">
        <x:f>IF(OR(ISBLANK(A172),ISBLANK(D172),ISBLANK(C172),C172=0),"",D172/C172)</x:f>
      </x:c>
      <x:c r="J172" s="18" t="str">
        <x:f>IF(OR(ISBLANK(A172),ISBLANK(D172),ISBLANK(E172),E172=0),"",D172/E172)</x:f>
      </x:c>
      <x:c r="K172" s="18" t="str">
        <x:f>IF(OR(ISBLANK(A172),ISBLANK(G172),ISBLANK(F172)),"",G172*F172)</x:f>
      </x:c>
      <x:c r="L172" s="16" t="str">
        <x:f>IF(OR(ISBLANK(A172),ISBLANK(G172),ISBLANK(F172)),"",F172)</x:f>
      </x:c>
      <x:c r="M172" s="16" t="str">
        <x:f>IF(AND(ISBLANK(A172),B172=""),"",IF(COUNTIFS('Campaigns &amp; Budget'!$A$7:$A$8,B172)&lt;&gt;1,"Unknown campaign",IF(COUNTIFS('Daily Redemptions'!$A$7:$A$735,A172,'Daily Redemptions'!$B$7:$B$735,B172)&gt;1,"Duplicate day / campaign",IF(OR(ISBLANK(A172),ISBLANK(C172),ISBLANK(D172),ISBLANK(E172),ISBLANK(F172)),"Missing daily input",IF(OR(C172&lt;0,D172&lt;0,E172&lt;0,F172&lt;0,F172&gt;E172),"Invalid count / sales",IF(AND(F172&gt;0,ISBLANK(G172)),"Missing new-member average",IF(AND(NOT(ISBLANK(G172)),G172&lt;0),"Negative average",IF(OR(A172&lt;IFERROR(INDEX('Campaigns &amp; Budget'!$C$7:$C$8,MATCH(B172,'Campaigns &amp; Budget'!$A$7:$A$8,0)),""),A172&gt;IFERROR(INDEX('Campaigns &amp; Budget'!$D$7:$D$8,MATCH(B172,'Campaigns &amp; Budget'!$A$7:$A$8,0)),"")),"Outside campaign dates",""))))))))</x:f>
      </x:c>
      <x:c r="O172" s="10"/>
      <x:c r="P172" s="5"/>
      <x:c r="Q172" s="5"/>
      <x:c r="R172" s="5"/>
      <x:c r="S172" s="16" t="str">
        <x:f>IF(OR(ISBLANK(O172),Q172=""),"",IFERROR(INDEX('Redemption Setup'!$F$7:$F$105,MATCH(Q172,'Redemption Setup'!$A$7:$A$105,0)),"")+SUMIFS('Redemption Setup'!$Q$7:$Q$305,'Redemption Setup'!$O$7:$O$305,Q172,'Redemption Setup'!$P$7:$P$305,"&lt;="&amp;O172)-SUMIFS('Daily Redemptions'!$R$7:$R$2205,'Daily Redemptions'!$Q$7:$Q$2205,Q172,'Daily Redemptions'!$P$7:$P$2205,P172,'Daily Redemptions'!$O$7:$O$2205,"&lt;="&amp;O172))</x:f>
      </x:c>
      <x:c r="T172" s="16" t="str">
        <x:f>IF(AND(ISBLANK(O172),Q172=""),"",IF(COUNTIFS('Redemption Setup'!$A$7:$A$105,Q172,'Redemption Setup'!$B$7:$B$105,P172)&lt;&gt;1,"Tier not in campaign",IF(COUNTIFS('Daily Redemptions'!$O$7:$O$2205,O172,'Daily Redemptions'!$Q$7:$Q$2205,Q172)&gt;1,"Duplicate day / tier",IF(OR(ISBLANK(O172),ISBLANK(R172)),"Missing date / quantity",IF(OR(R172&lt;0,MOD(R172,1)&lt;&gt;0),"Invalid redemption quantity",IF(COUNTIFS('Daily Redemptions'!$A$7:$A$735,O172,'Daily Redemptions'!$B$7:$B$735,P172)&lt;&gt;1,"Missing daily performance",IF(S172&lt;0,"Negative stock","")))))))</x:f>
      </x:c>
    </x:row>
    <x:row r="173" ht="24" customHeight="1">
      <x:c r="A173" s="10"/>
      <x:c r="B173" s="5"/>
      <x:c r="C173" s="5"/>
      <x:c r="D173" s="14"/>
      <x:c r="E173" s="5"/>
      <x:c r="F173" s="5"/>
      <x:c r="G173" s="14"/>
      <x:c r="H173" s="16" t="str">
        <x:f>IF(OR(ISBLANK(A173),B173=""),"",SUMIFS('Daily Redemptions'!$R$7:$R$2205,'Daily Redemptions'!$O$7:$O$2205,A173,'Daily Redemptions'!$P$7:$P$2205,B173))</x:f>
      </x:c>
      <x:c r="I173" s="18" t="str">
        <x:f>IF(OR(ISBLANK(A173),ISBLANK(D173),ISBLANK(C173),C173=0),"",D173/C173)</x:f>
      </x:c>
      <x:c r="J173" s="18" t="str">
        <x:f>IF(OR(ISBLANK(A173),ISBLANK(D173),ISBLANK(E173),E173=0),"",D173/E173)</x:f>
      </x:c>
      <x:c r="K173" s="18" t="str">
        <x:f>IF(OR(ISBLANK(A173),ISBLANK(G173),ISBLANK(F173)),"",G173*F173)</x:f>
      </x:c>
      <x:c r="L173" s="16" t="str">
        <x:f>IF(OR(ISBLANK(A173),ISBLANK(G173),ISBLANK(F173)),"",F173)</x:f>
      </x:c>
      <x:c r="M173" s="16" t="str">
        <x:f>IF(AND(ISBLANK(A173),B173=""),"",IF(COUNTIFS('Campaigns &amp; Budget'!$A$7:$A$8,B173)&lt;&gt;1,"Unknown campaign",IF(COUNTIFS('Daily Redemptions'!$A$7:$A$735,A173,'Daily Redemptions'!$B$7:$B$735,B173)&gt;1,"Duplicate day / campaign",IF(OR(ISBLANK(A173),ISBLANK(C173),ISBLANK(D173),ISBLANK(E173),ISBLANK(F173)),"Missing daily input",IF(OR(C173&lt;0,D173&lt;0,E173&lt;0,F173&lt;0,F173&gt;E173),"Invalid count / sales",IF(AND(F173&gt;0,ISBLANK(G173)),"Missing new-member average",IF(AND(NOT(ISBLANK(G173)),G173&lt;0),"Negative average",IF(OR(A173&lt;IFERROR(INDEX('Campaigns &amp; Budget'!$C$7:$C$8,MATCH(B173,'Campaigns &amp; Budget'!$A$7:$A$8,0)),""),A173&gt;IFERROR(INDEX('Campaigns &amp; Budget'!$D$7:$D$8,MATCH(B173,'Campaigns &amp; Budget'!$A$7:$A$8,0)),"")),"Outside campaign dates",""))))))))</x:f>
      </x:c>
      <x:c r="O173" s="10"/>
      <x:c r="P173" s="5"/>
      <x:c r="Q173" s="5"/>
      <x:c r="R173" s="5"/>
      <x:c r="S173" s="16" t="str">
        <x:f>IF(OR(ISBLANK(O173),Q173=""),"",IFERROR(INDEX('Redemption Setup'!$F$7:$F$105,MATCH(Q173,'Redemption Setup'!$A$7:$A$105,0)),"")+SUMIFS('Redemption Setup'!$Q$7:$Q$305,'Redemption Setup'!$O$7:$O$305,Q173,'Redemption Setup'!$P$7:$P$305,"&lt;="&amp;O173)-SUMIFS('Daily Redemptions'!$R$7:$R$2205,'Daily Redemptions'!$Q$7:$Q$2205,Q173,'Daily Redemptions'!$P$7:$P$2205,P173,'Daily Redemptions'!$O$7:$O$2205,"&lt;="&amp;O173))</x:f>
      </x:c>
      <x:c r="T173" s="16" t="str">
        <x:f>IF(AND(ISBLANK(O173),Q173=""),"",IF(COUNTIFS('Redemption Setup'!$A$7:$A$105,Q173,'Redemption Setup'!$B$7:$B$105,P173)&lt;&gt;1,"Tier not in campaign",IF(COUNTIFS('Daily Redemptions'!$O$7:$O$2205,O173,'Daily Redemptions'!$Q$7:$Q$2205,Q173)&gt;1,"Duplicate day / tier",IF(OR(ISBLANK(O173),ISBLANK(R173)),"Missing date / quantity",IF(OR(R173&lt;0,MOD(R173,1)&lt;&gt;0),"Invalid redemption quantity",IF(COUNTIFS('Daily Redemptions'!$A$7:$A$735,O173,'Daily Redemptions'!$B$7:$B$735,P173)&lt;&gt;1,"Missing daily performance",IF(S173&lt;0,"Negative stock","")))))))</x:f>
      </x:c>
    </x:row>
    <x:row r="174" ht="24" customHeight="1">
      <x:c r="A174" s="10"/>
      <x:c r="B174" s="5"/>
      <x:c r="C174" s="5"/>
      <x:c r="D174" s="14"/>
      <x:c r="E174" s="5"/>
      <x:c r="F174" s="5"/>
      <x:c r="G174" s="14"/>
      <x:c r="H174" s="16" t="str">
        <x:f>IF(OR(ISBLANK(A174),B174=""),"",SUMIFS('Daily Redemptions'!$R$7:$R$2205,'Daily Redemptions'!$O$7:$O$2205,A174,'Daily Redemptions'!$P$7:$P$2205,B174))</x:f>
      </x:c>
      <x:c r="I174" s="18" t="str">
        <x:f>IF(OR(ISBLANK(A174),ISBLANK(D174),ISBLANK(C174),C174=0),"",D174/C174)</x:f>
      </x:c>
      <x:c r="J174" s="18" t="str">
        <x:f>IF(OR(ISBLANK(A174),ISBLANK(D174),ISBLANK(E174),E174=0),"",D174/E174)</x:f>
      </x:c>
      <x:c r="K174" s="18" t="str">
        <x:f>IF(OR(ISBLANK(A174),ISBLANK(G174),ISBLANK(F174)),"",G174*F174)</x:f>
      </x:c>
      <x:c r="L174" s="16" t="str">
        <x:f>IF(OR(ISBLANK(A174),ISBLANK(G174),ISBLANK(F174)),"",F174)</x:f>
      </x:c>
      <x:c r="M174" s="16" t="str">
        <x:f>IF(AND(ISBLANK(A174),B174=""),"",IF(COUNTIFS('Campaigns &amp; Budget'!$A$7:$A$8,B174)&lt;&gt;1,"Unknown campaign",IF(COUNTIFS('Daily Redemptions'!$A$7:$A$735,A174,'Daily Redemptions'!$B$7:$B$735,B174)&gt;1,"Duplicate day / campaign",IF(OR(ISBLANK(A174),ISBLANK(C174),ISBLANK(D174),ISBLANK(E174),ISBLANK(F174)),"Missing daily input",IF(OR(C174&lt;0,D174&lt;0,E174&lt;0,F174&lt;0,F174&gt;E174),"Invalid count / sales",IF(AND(F174&gt;0,ISBLANK(G174)),"Missing new-member average",IF(AND(NOT(ISBLANK(G174)),G174&lt;0),"Negative average",IF(OR(A174&lt;IFERROR(INDEX('Campaigns &amp; Budget'!$C$7:$C$8,MATCH(B174,'Campaigns &amp; Budget'!$A$7:$A$8,0)),""),A174&gt;IFERROR(INDEX('Campaigns &amp; Budget'!$D$7:$D$8,MATCH(B174,'Campaigns &amp; Budget'!$A$7:$A$8,0)),"")),"Outside campaign dates",""))))))))</x:f>
      </x:c>
      <x:c r="O174" s="10"/>
      <x:c r="P174" s="5"/>
      <x:c r="Q174" s="5"/>
      <x:c r="R174" s="5"/>
      <x:c r="S174" s="16" t="str">
        <x:f>IF(OR(ISBLANK(O174),Q174=""),"",IFERROR(INDEX('Redemption Setup'!$F$7:$F$105,MATCH(Q174,'Redemption Setup'!$A$7:$A$105,0)),"")+SUMIFS('Redemption Setup'!$Q$7:$Q$305,'Redemption Setup'!$O$7:$O$305,Q174,'Redemption Setup'!$P$7:$P$305,"&lt;="&amp;O174)-SUMIFS('Daily Redemptions'!$R$7:$R$2205,'Daily Redemptions'!$Q$7:$Q$2205,Q174,'Daily Redemptions'!$P$7:$P$2205,P174,'Daily Redemptions'!$O$7:$O$2205,"&lt;="&amp;O174))</x:f>
      </x:c>
      <x:c r="T174" s="16" t="str">
        <x:f>IF(AND(ISBLANK(O174),Q174=""),"",IF(COUNTIFS('Redemption Setup'!$A$7:$A$105,Q174,'Redemption Setup'!$B$7:$B$105,P174)&lt;&gt;1,"Tier not in campaign",IF(COUNTIFS('Daily Redemptions'!$O$7:$O$2205,O174,'Daily Redemptions'!$Q$7:$Q$2205,Q174)&gt;1,"Duplicate day / tier",IF(OR(ISBLANK(O174),ISBLANK(R174)),"Missing date / quantity",IF(OR(R174&lt;0,MOD(R174,1)&lt;&gt;0),"Invalid redemption quantity",IF(COUNTIFS('Daily Redemptions'!$A$7:$A$735,O174,'Daily Redemptions'!$B$7:$B$735,P174)&lt;&gt;1,"Missing daily performance",IF(S174&lt;0,"Negative stock","")))))))</x:f>
      </x:c>
    </x:row>
    <x:row r="175" ht="24" customHeight="1">
      <x:c r="A175" s="10"/>
      <x:c r="B175" s="5"/>
      <x:c r="C175" s="5"/>
      <x:c r="D175" s="14"/>
      <x:c r="E175" s="5"/>
      <x:c r="F175" s="5"/>
      <x:c r="G175" s="14"/>
      <x:c r="H175" s="16" t="str">
        <x:f>IF(OR(ISBLANK(A175),B175=""),"",SUMIFS('Daily Redemptions'!$R$7:$R$2205,'Daily Redemptions'!$O$7:$O$2205,A175,'Daily Redemptions'!$P$7:$P$2205,B175))</x:f>
      </x:c>
      <x:c r="I175" s="18" t="str">
        <x:f>IF(OR(ISBLANK(A175),ISBLANK(D175),ISBLANK(C175),C175=0),"",D175/C175)</x:f>
      </x:c>
      <x:c r="J175" s="18" t="str">
        <x:f>IF(OR(ISBLANK(A175),ISBLANK(D175),ISBLANK(E175),E175=0),"",D175/E175)</x:f>
      </x:c>
      <x:c r="K175" s="18" t="str">
        <x:f>IF(OR(ISBLANK(A175),ISBLANK(G175),ISBLANK(F175)),"",G175*F175)</x:f>
      </x:c>
      <x:c r="L175" s="16" t="str">
        <x:f>IF(OR(ISBLANK(A175),ISBLANK(G175),ISBLANK(F175)),"",F175)</x:f>
      </x:c>
      <x:c r="M175" s="16" t="str">
        <x:f>IF(AND(ISBLANK(A175),B175=""),"",IF(COUNTIFS('Campaigns &amp; Budget'!$A$7:$A$8,B175)&lt;&gt;1,"Unknown campaign",IF(COUNTIFS('Daily Redemptions'!$A$7:$A$735,A175,'Daily Redemptions'!$B$7:$B$735,B175)&gt;1,"Duplicate day / campaign",IF(OR(ISBLANK(A175),ISBLANK(C175),ISBLANK(D175),ISBLANK(E175),ISBLANK(F175)),"Missing daily input",IF(OR(C175&lt;0,D175&lt;0,E175&lt;0,F175&lt;0,F175&gt;E175),"Invalid count / sales",IF(AND(F175&gt;0,ISBLANK(G175)),"Missing new-member average",IF(AND(NOT(ISBLANK(G175)),G175&lt;0),"Negative average",IF(OR(A175&lt;IFERROR(INDEX('Campaigns &amp; Budget'!$C$7:$C$8,MATCH(B175,'Campaigns &amp; Budget'!$A$7:$A$8,0)),""),A175&gt;IFERROR(INDEX('Campaigns &amp; Budget'!$D$7:$D$8,MATCH(B175,'Campaigns &amp; Budget'!$A$7:$A$8,0)),"")),"Outside campaign dates",""))))))))</x:f>
      </x:c>
      <x:c r="O175" s="10"/>
      <x:c r="P175" s="5"/>
      <x:c r="Q175" s="5"/>
      <x:c r="R175" s="5"/>
      <x:c r="S175" s="16" t="str">
        <x:f>IF(OR(ISBLANK(O175),Q175=""),"",IFERROR(INDEX('Redemption Setup'!$F$7:$F$105,MATCH(Q175,'Redemption Setup'!$A$7:$A$105,0)),"")+SUMIFS('Redemption Setup'!$Q$7:$Q$305,'Redemption Setup'!$O$7:$O$305,Q175,'Redemption Setup'!$P$7:$P$305,"&lt;="&amp;O175)-SUMIFS('Daily Redemptions'!$R$7:$R$2205,'Daily Redemptions'!$Q$7:$Q$2205,Q175,'Daily Redemptions'!$P$7:$P$2205,P175,'Daily Redemptions'!$O$7:$O$2205,"&lt;="&amp;O175))</x:f>
      </x:c>
      <x:c r="T175" s="16" t="str">
        <x:f>IF(AND(ISBLANK(O175),Q175=""),"",IF(COUNTIFS('Redemption Setup'!$A$7:$A$105,Q175,'Redemption Setup'!$B$7:$B$105,P175)&lt;&gt;1,"Tier not in campaign",IF(COUNTIFS('Daily Redemptions'!$O$7:$O$2205,O175,'Daily Redemptions'!$Q$7:$Q$2205,Q175)&gt;1,"Duplicate day / tier",IF(OR(ISBLANK(O175),ISBLANK(R175)),"Missing date / quantity",IF(OR(R175&lt;0,MOD(R175,1)&lt;&gt;0),"Invalid redemption quantity",IF(COUNTIFS('Daily Redemptions'!$A$7:$A$735,O175,'Daily Redemptions'!$B$7:$B$735,P175)&lt;&gt;1,"Missing daily performance",IF(S175&lt;0,"Negative stock","")))))))</x:f>
      </x:c>
    </x:row>
    <x:row r="176" ht="24" customHeight="1">
      <x:c r="A176" s="10"/>
      <x:c r="B176" s="5"/>
      <x:c r="C176" s="5"/>
      <x:c r="D176" s="14"/>
      <x:c r="E176" s="5"/>
      <x:c r="F176" s="5"/>
      <x:c r="G176" s="14"/>
      <x:c r="H176" s="16" t="str">
        <x:f>IF(OR(ISBLANK(A176),B176=""),"",SUMIFS('Daily Redemptions'!$R$7:$R$2205,'Daily Redemptions'!$O$7:$O$2205,A176,'Daily Redemptions'!$P$7:$P$2205,B176))</x:f>
      </x:c>
      <x:c r="I176" s="18" t="str">
        <x:f>IF(OR(ISBLANK(A176),ISBLANK(D176),ISBLANK(C176),C176=0),"",D176/C176)</x:f>
      </x:c>
      <x:c r="J176" s="18" t="str">
        <x:f>IF(OR(ISBLANK(A176),ISBLANK(D176),ISBLANK(E176),E176=0),"",D176/E176)</x:f>
      </x:c>
      <x:c r="K176" s="18" t="str">
        <x:f>IF(OR(ISBLANK(A176),ISBLANK(G176),ISBLANK(F176)),"",G176*F176)</x:f>
      </x:c>
      <x:c r="L176" s="16" t="str">
        <x:f>IF(OR(ISBLANK(A176),ISBLANK(G176),ISBLANK(F176)),"",F176)</x:f>
      </x:c>
      <x:c r="M176" s="16" t="str">
        <x:f>IF(AND(ISBLANK(A176),B176=""),"",IF(COUNTIFS('Campaigns &amp; Budget'!$A$7:$A$8,B176)&lt;&gt;1,"Unknown campaign",IF(COUNTIFS('Daily Redemptions'!$A$7:$A$735,A176,'Daily Redemptions'!$B$7:$B$735,B176)&gt;1,"Duplicate day / campaign",IF(OR(ISBLANK(A176),ISBLANK(C176),ISBLANK(D176),ISBLANK(E176),ISBLANK(F176)),"Missing daily input",IF(OR(C176&lt;0,D176&lt;0,E176&lt;0,F176&lt;0,F176&gt;E176),"Invalid count / sales",IF(AND(F176&gt;0,ISBLANK(G176)),"Missing new-member average",IF(AND(NOT(ISBLANK(G176)),G176&lt;0),"Negative average",IF(OR(A176&lt;IFERROR(INDEX('Campaigns &amp; Budget'!$C$7:$C$8,MATCH(B176,'Campaigns &amp; Budget'!$A$7:$A$8,0)),""),A176&gt;IFERROR(INDEX('Campaigns &amp; Budget'!$D$7:$D$8,MATCH(B176,'Campaigns &amp; Budget'!$A$7:$A$8,0)),"")),"Outside campaign dates",""))))))))</x:f>
      </x:c>
      <x:c r="O176" s="10"/>
      <x:c r="P176" s="5"/>
      <x:c r="Q176" s="5"/>
      <x:c r="R176" s="5"/>
      <x:c r="S176" s="16" t="str">
        <x:f>IF(OR(ISBLANK(O176),Q176=""),"",IFERROR(INDEX('Redemption Setup'!$F$7:$F$105,MATCH(Q176,'Redemption Setup'!$A$7:$A$105,0)),"")+SUMIFS('Redemption Setup'!$Q$7:$Q$305,'Redemption Setup'!$O$7:$O$305,Q176,'Redemption Setup'!$P$7:$P$305,"&lt;="&amp;O176)-SUMIFS('Daily Redemptions'!$R$7:$R$2205,'Daily Redemptions'!$Q$7:$Q$2205,Q176,'Daily Redemptions'!$P$7:$P$2205,P176,'Daily Redemptions'!$O$7:$O$2205,"&lt;="&amp;O176))</x:f>
      </x:c>
      <x:c r="T176" s="16" t="str">
        <x:f>IF(AND(ISBLANK(O176),Q176=""),"",IF(COUNTIFS('Redemption Setup'!$A$7:$A$105,Q176,'Redemption Setup'!$B$7:$B$105,P176)&lt;&gt;1,"Tier not in campaign",IF(COUNTIFS('Daily Redemptions'!$O$7:$O$2205,O176,'Daily Redemptions'!$Q$7:$Q$2205,Q176)&gt;1,"Duplicate day / tier",IF(OR(ISBLANK(O176),ISBLANK(R176)),"Missing date / quantity",IF(OR(R176&lt;0,MOD(R176,1)&lt;&gt;0),"Invalid redemption quantity",IF(COUNTIFS('Daily Redemptions'!$A$7:$A$735,O176,'Daily Redemptions'!$B$7:$B$735,P176)&lt;&gt;1,"Missing daily performance",IF(S176&lt;0,"Negative stock","")))))))</x:f>
      </x:c>
    </x:row>
    <x:row r="177" ht="24" customHeight="1">
      <x:c r="A177" s="10"/>
      <x:c r="B177" s="5"/>
      <x:c r="C177" s="5"/>
      <x:c r="D177" s="14"/>
      <x:c r="E177" s="5"/>
      <x:c r="F177" s="5"/>
      <x:c r="G177" s="14"/>
      <x:c r="H177" s="16" t="str">
        <x:f>IF(OR(ISBLANK(A177),B177=""),"",SUMIFS('Daily Redemptions'!$R$7:$R$2205,'Daily Redemptions'!$O$7:$O$2205,A177,'Daily Redemptions'!$P$7:$P$2205,B177))</x:f>
      </x:c>
      <x:c r="I177" s="18" t="str">
        <x:f>IF(OR(ISBLANK(A177),ISBLANK(D177),ISBLANK(C177),C177=0),"",D177/C177)</x:f>
      </x:c>
      <x:c r="J177" s="18" t="str">
        <x:f>IF(OR(ISBLANK(A177),ISBLANK(D177),ISBLANK(E177),E177=0),"",D177/E177)</x:f>
      </x:c>
      <x:c r="K177" s="18" t="str">
        <x:f>IF(OR(ISBLANK(A177),ISBLANK(G177),ISBLANK(F177)),"",G177*F177)</x:f>
      </x:c>
      <x:c r="L177" s="16" t="str">
        <x:f>IF(OR(ISBLANK(A177),ISBLANK(G177),ISBLANK(F177)),"",F177)</x:f>
      </x:c>
      <x:c r="M177" s="16" t="str">
        <x:f>IF(AND(ISBLANK(A177),B177=""),"",IF(COUNTIFS('Campaigns &amp; Budget'!$A$7:$A$8,B177)&lt;&gt;1,"Unknown campaign",IF(COUNTIFS('Daily Redemptions'!$A$7:$A$735,A177,'Daily Redemptions'!$B$7:$B$735,B177)&gt;1,"Duplicate day / campaign",IF(OR(ISBLANK(A177),ISBLANK(C177),ISBLANK(D177),ISBLANK(E177),ISBLANK(F177)),"Missing daily input",IF(OR(C177&lt;0,D177&lt;0,E177&lt;0,F177&lt;0,F177&gt;E177),"Invalid count / sales",IF(AND(F177&gt;0,ISBLANK(G177)),"Missing new-member average",IF(AND(NOT(ISBLANK(G177)),G177&lt;0),"Negative average",IF(OR(A177&lt;IFERROR(INDEX('Campaigns &amp; Budget'!$C$7:$C$8,MATCH(B177,'Campaigns &amp; Budget'!$A$7:$A$8,0)),""),A177&gt;IFERROR(INDEX('Campaigns &amp; Budget'!$D$7:$D$8,MATCH(B177,'Campaigns &amp; Budget'!$A$7:$A$8,0)),"")),"Outside campaign dates",""))))))))</x:f>
      </x:c>
      <x:c r="O177" s="10"/>
      <x:c r="P177" s="5"/>
      <x:c r="Q177" s="5"/>
      <x:c r="R177" s="5"/>
      <x:c r="S177" s="16" t="str">
        <x:f>IF(OR(ISBLANK(O177),Q177=""),"",IFERROR(INDEX('Redemption Setup'!$F$7:$F$105,MATCH(Q177,'Redemption Setup'!$A$7:$A$105,0)),"")+SUMIFS('Redemption Setup'!$Q$7:$Q$305,'Redemption Setup'!$O$7:$O$305,Q177,'Redemption Setup'!$P$7:$P$305,"&lt;="&amp;O177)-SUMIFS('Daily Redemptions'!$R$7:$R$2205,'Daily Redemptions'!$Q$7:$Q$2205,Q177,'Daily Redemptions'!$P$7:$P$2205,P177,'Daily Redemptions'!$O$7:$O$2205,"&lt;="&amp;O177))</x:f>
      </x:c>
      <x:c r="T177" s="16" t="str">
        <x:f>IF(AND(ISBLANK(O177),Q177=""),"",IF(COUNTIFS('Redemption Setup'!$A$7:$A$105,Q177,'Redemption Setup'!$B$7:$B$105,P177)&lt;&gt;1,"Tier not in campaign",IF(COUNTIFS('Daily Redemptions'!$O$7:$O$2205,O177,'Daily Redemptions'!$Q$7:$Q$2205,Q177)&gt;1,"Duplicate day / tier",IF(OR(ISBLANK(O177),ISBLANK(R177)),"Missing date / quantity",IF(OR(R177&lt;0,MOD(R177,1)&lt;&gt;0),"Invalid redemption quantity",IF(COUNTIFS('Daily Redemptions'!$A$7:$A$735,O177,'Daily Redemptions'!$B$7:$B$735,P177)&lt;&gt;1,"Missing daily performance",IF(S177&lt;0,"Negative stock","")))))))</x:f>
      </x:c>
    </x:row>
    <x:row r="178" ht="24" customHeight="1">
      <x:c r="A178" s="10"/>
      <x:c r="B178" s="5"/>
      <x:c r="C178" s="5"/>
      <x:c r="D178" s="14"/>
      <x:c r="E178" s="5"/>
      <x:c r="F178" s="5"/>
      <x:c r="G178" s="14"/>
      <x:c r="H178" s="16" t="str">
        <x:f>IF(OR(ISBLANK(A178),B178=""),"",SUMIFS('Daily Redemptions'!$R$7:$R$2205,'Daily Redemptions'!$O$7:$O$2205,A178,'Daily Redemptions'!$P$7:$P$2205,B178))</x:f>
      </x:c>
      <x:c r="I178" s="18" t="str">
        <x:f>IF(OR(ISBLANK(A178),ISBLANK(D178),ISBLANK(C178),C178=0),"",D178/C178)</x:f>
      </x:c>
      <x:c r="J178" s="18" t="str">
        <x:f>IF(OR(ISBLANK(A178),ISBLANK(D178),ISBLANK(E178),E178=0),"",D178/E178)</x:f>
      </x:c>
      <x:c r="K178" s="18" t="str">
        <x:f>IF(OR(ISBLANK(A178),ISBLANK(G178),ISBLANK(F178)),"",G178*F178)</x:f>
      </x:c>
      <x:c r="L178" s="16" t="str">
        <x:f>IF(OR(ISBLANK(A178),ISBLANK(G178),ISBLANK(F178)),"",F178)</x:f>
      </x:c>
      <x:c r="M178" s="16" t="str">
        <x:f>IF(AND(ISBLANK(A178),B178=""),"",IF(COUNTIFS('Campaigns &amp; Budget'!$A$7:$A$8,B178)&lt;&gt;1,"Unknown campaign",IF(COUNTIFS('Daily Redemptions'!$A$7:$A$735,A178,'Daily Redemptions'!$B$7:$B$735,B178)&gt;1,"Duplicate day / campaign",IF(OR(ISBLANK(A178),ISBLANK(C178),ISBLANK(D178),ISBLANK(E178),ISBLANK(F178)),"Missing daily input",IF(OR(C178&lt;0,D178&lt;0,E178&lt;0,F178&lt;0,F178&gt;E178),"Invalid count / sales",IF(AND(F178&gt;0,ISBLANK(G178)),"Missing new-member average",IF(AND(NOT(ISBLANK(G178)),G178&lt;0),"Negative average",IF(OR(A178&lt;IFERROR(INDEX('Campaigns &amp; Budget'!$C$7:$C$8,MATCH(B178,'Campaigns &amp; Budget'!$A$7:$A$8,0)),""),A178&gt;IFERROR(INDEX('Campaigns &amp; Budget'!$D$7:$D$8,MATCH(B178,'Campaigns &amp; Budget'!$A$7:$A$8,0)),"")),"Outside campaign dates",""))))))))</x:f>
      </x:c>
      <x:c r="O178" s="10"/>
      <x:c r="P178" s="5"/>
      <x:c r="Q178" s="5"/>
      <x:c r="R178" s="5"/>
      <x:c r="S178" s="16" t="str">
        <x:f>IF(OR(ISBLANK(O178),Q178=""),"",IFERROR(INDEX('Redemption Setup'!$F$7:$F$105,MATCH(Q178,'Redemption Setup'!$A$7:$A$105,0)),"")+SUMIFS('Redemption Setup'!$Q$7:$Q$305,'Redemption Setup'!$O$7:$O$305,Q178,'Redemption Setup'!$P$7:$P$305,"&lt;="&amp;O178)-SUMIFS('Daily Redemptions'!$R$7:$R$2205,'Daily Redemptions'!$Q$7:$Q$2205,Q178,'Daily Redemptions'!$P$7:$P$2205,P178,'Daily Redemptions'!$O$7:$O$2205,"&lt;="&amp;O178))</x:f>
      </x:c>
      <x:c r="T178" s="16" t="str">
        <x:f>IF(AND(ISBLANK(O178),Q178=""),"",IF(COUNTIFS('Redemption Setup'!$A$7:$A$105,Q178,'Redemption Setup'!$B$7:$B$105,P178)&lt;&gt;1,"Tier not in campaign",IF(COUNTIFS('Daily Redemptions'!$O$7:$O$2205,O178,'Daily Redemptions'!$Q$7:$Q$2205,Q178)&gt;1,"Duplicate day / tier",IF(OR(ISBLANK(O178),ISBLANK(R178)),"Missing date / quantity",IF(OR(R178&lt;0,MOD(R178,1)&lt;&gt;0),"Invalid redemption quantity",IF(COUNTIFS('Daily Redemptions'!$A$7:$A$735,O178,'Daily Redemptions'!$B$7:$B$735,P178)&lt;&gt;1,"Missing daily performance",IF(S178&lt;0,"Negative stock","")))))))</x:f>
      </x:c>
    </x:row>
    <x:row r="179" ht="24" customHeight="1">
      <x:c r="A179" s="10"/>
      <x:c r="B179" s="5"/>
      <x:c r="C179" s="5"/>
      <x:c r="D179" s="14"/>
      <x:c r="E179" s="5"/>
      <x:c r="F179" s="5"/>
      <x:c r="G179" s="14"/>
      <x:c r="H179" s="16" t="str">
        <x:f>IF(OR(ISBLANK(A179),B179=""),"",SUMIFS('Daily Redemptions'!$R$7:$R$2205,'Daily Redemptions'!$O$7:$O$2205,A179,'Daily Redemptions'!$P$7:$P$2205,B179))</x:f>
      </x:c>
      <x:c r="I179" s="18" t="str">
        <x:f>IF(OR(ISBLANK(A179),ISBLANK(D179),ISBLANK(C179),C179=0),"",D179/C179)</x:f>
      </x:c>
      <x:c r="J179" s="18" t="str">
        <x:f>IF(OR(ISBLANK(A179),ISBLANK(D179),ISBLANK(E179),E179=0),"",D179/E179)</x:f>
      </x:c>
      <x:c r="K179" s="18" t="str">
        <x:f>IF(OR(ISBLANK(A179),ISBLANK(G179),ISBLANK(F179)),"",G179*F179)</x:f>
      </x:c>
      <x:c r="L179" s="16" t="str">
        <x:f>IF(OR(ISBLANK(A179),ISBLANK(G179),ISBLANK(F179)),"",F179)</x:f>
      </x:c>
      <x:c r="M179" s="16" t="str">
        <x:f>IF(AND(ISBLANK(A179),B179=""),"",IF(COUNTIFS('Campaigns &amp; Budget'!$A$7:$A$8,B179)&lt;&gt;1,"Unknown campaign",IF(COUNTIFS('Daily Redemptions'!$A$7:$A$735,A179,'Daily Redemptions'!$B$7:$B$735,B179)&gt;1,"Duplicate day / campaign",IF(OR(ISBLANK(A179),ISBLANK(C179),ISBLANK(D179),ISBLANK(E179),ISBLANK(F179)),"Missing daily input",IF(OR(C179&lt;0,D179&lt;0,E179&lt;0,F179&lt;0,F179&gt;E179),"Invalid count / sales",IF(AND(F179&gt;0,ISBLANK(G179)),"Missing new-member average",IF(AND(NOT(ISBLANK(G179)),G179&lt;0),"Negative average",IF(OR(A179&lt;IFERROR(INDEX('Campaigns &amp; Budget'!$C$7:$C$8,MATCH(B179,'Campaigns &amp; Budget'!$A$7:$A$8,0)),""),A179&gt;IFERROR(INDEX('Campaigns &amp; Budget'!$D$7:$D$8,MATCH(B179,'Campaigns &amp; Budget'!$A$7:$A$8,0)),"")),"Outside campaign dates",""))))))))</x:f>
      </x:c>
      <x:c r="O179" s="10"/>
      <x:c r="P179" s="5"/>
      <x:c r="Q179" s="5"/>
      <x:c r="R179" s="5"/>
      <x:c r="S179" s="16" t="str">
        <x:f>IF(OR(ISBLANK(O179),Q179=""),"",IFERROR(INDEX('Redemption Setup'!$F$7:$F$105,MATCH(Q179,'Redemption Setup'!$A$7:$A$105,0)),"")+SUMIFS('Redemption Setup'!$Q$7:$Q$305,'Redemption Setup'!$O$7:$O$305,Q179,'Redemption Setup'!$P$7:$P$305,"&lt;="&amp;O179)-SUMIFS('Daily Redemptions'!$R$7:$R$2205,'Daily Redemptions'!$Q$7:$Q$2205,Q179,'Daily Redemptions'!$P$7:$P$2205,P179,'Daily Redemptions'!$O$7:$O$2205,"&lt;="&amp;O179))</x:f>
      </x:c>
      <x:c r="T179" s="16" t="str">
        <x:f>IF(AND(ISBLANK(O179),Q179=""),"",IF(COUNTIFS('Redemption Setup'!$A$7:$A$105,Q179,'Redemption Setup'!$B$7:$B$105,P179)&lt;&gt;1,"Tier not in campaign",IF(COUNTIFS('Daily Redemptions'!$O$7:$O$2205,O179,'Daily Redemptions'!$Q$7:$Q$2205,Q179)&gt;1,"Duplicate day / tier",IF(OR(ISBLANK(O179),ISBLANK(R179)),"Missing date / quantity",IF(OR(R179&lt;0,MOD(R179,1)&lt;&gt;0),"Invalid redemption quantity",IF(COUNTIFS('Daily Redemptions'!$A$7:$A$735,O179,'Daily Redemptions'!$B$7:$B$735,P179)&lt;&gt;1,"Missing daily performance",IF(S179&lt;0,"Negative stock","")))))))</x:f>
      </x:c>
    </x:row>
    <x:row r="180" ht="24" customHeight="1">
      <x:c r="A180" s="10"/>
      <x:c r="B180" s="5"/>
      <x:c r="C180" s="5"/>
      <x:c r="D180" s="14"/>
      <x:c r="E180" s="5"/>
      <x:c r="F180" s="5"/>
      <x:c r="G180" s="14"/>
      <x:c r="H180" s="16" t="str">
        <x:f>IF(OR(ISBLANK(A180),B180=""),"",SUMIFS('Daily Redemptions'!$R$7:$R$2205,'Daily Redemptions'!$O$7:$O$2205,A180,'Daily Redemptions'!$P$7:$P$2205,B180))</x:f>
      </x:c>
      <x:c r="I180" s="18" t="str">
        <x:f>IF(OR(ISBLANK(A180),ISBLANK(D180),ISBLANK(C180),C180=0),"",D180/C180)</x:f>
      </x:c>
      <x:c r="J180" s="18" t="str">
        <x:f>IF(OR(ISBLANK(A180),ISBLANK(D180),ISBLANK(E180),E180=0),"",D180/E180)</x:f>
      </x:c>
      <x:c r="K180" s="18" t="str">
        <x:f>IF(OR(ISBLANK(A180),ISBLANK(G180),ISBLANK(F180)),"",G180*F180)</x:f>
      </x:c>
      <x:c r="L180" s="16" t="str">
        <x:f>IF(OR(ISBLANK(A180),ISBLANK(G180),ISBLANK(F180)),"",F180)</x:f>
      </x:c>
      <x:c r="M180" s="16" t="str">
        <x:f>IF(AND(ISBLANK(A180),B180=""),"",IF(COUNTIFS('Campaigns &amp; Budget'!$A$7:$A$8,B180)&lt;&gt;1,"Unknown campaign",IF(COUNTIFS('Daily Redemptions'!$A$7:$A$735,A180,'Daily Redemptions'!$B$7:$B$735,B180)&gt;1,"Duplicate day / campaign",IF(OR(ISBLANK(A180),ISBLANK(C180),ISBLANK(D180),ISBLANK(E180),ISBLANK(F180)),"Missing daily input",IF(OR(C180&lt;0,D180&lt;0,E180&lt;0,F180&lt;0,F180&gt;E180),"Invalid count / sales",IF(AND(F180&gt;0,ISBLANK(G180)),"Missing new-member average",IF(AND(NOT(ISBLANK(G180)),G180&lt;0),"Negative average",IF(OR(A180&lt;IFERROR(INDEX('Campaigns &amp; Budget'!$C$7:$C$8,MATCH(B180,'Campaigns &amp; Budget'!$A$7:$A$8,0)),""),A180&gt;IFERROR(INDEX('Campaigns &amp; Budget'!$D$7:$D$8,MATCH(B180,'Campaigns &amp; Budget'!$A$7:$A$8,0)),"")),"Outside campaign dates",""))))))))</x:f>
      </x:c>
      <x:c r="O180" s="10"/>
      <x:c r="P180" s="5"/>
      <x:c r="Q180" s="5"/>
      <x:c r="R180" s="5"/>
      <x:c r="S180" s="16" t="str">
        <x:f>IF(OR(ISBLANK(O180),Q180=""),"",IFERROR(INDEX('Redemption Setup'!$F$7:$F$105,MATCH(Q180,'Redemption Setup'!$A$7:$A$105,0)),"")+SUMIFS('Redemption Setup'!$Q$7:$Q$305,'Redemption Setup'!$O$7:$O$305,Q180,'Redemption Setup'!$P$7:$P$305,"&lt;="&amp;O180)-SUMIFS('Daily Redemptions'!$R$7:$R$2205,'Daily Redemptions'!$Q$7:$Q$2205,Q180,'Daily Redemptions'!$P$7:$P$2205,P180,'Daily Redemptions'!$O$7:$O$2205,"&lt;="&amp;O180))</x:f>
      </x:c>
      <x:c r="T180" s="16" t="str">
        <x:f>IF(AND(ISBLANK(O180),Q180=""),"",IF(COUNTIFS('Redemption Setup'!$A$7:$A$105,Q180,'Redemption Setup'!$B$7:$B$105,P180)&lt;&gt;1,"Tier not in campaign",IF(COUNTIFS('Daily Redemptions'!$O$7:$O$2205,O180,'Daily Redemptions'!$Q$7:$Q$2205,Q180)&gt;1,"Duplicate day / tier",IF(OR(ISBLANK(O180),ISBLANK(R180)),"Missing date / quantity",IF(OR(R180&lt;0,MOD(R180,1)&lt;&gt;0),"Invalid redemption quantity",IF(COUNTIFS('Daily Redemptions'!$A$7:$A$735,O180,'Daily Redemptions'!$B$7:$B$735,P180)&lt;&gt;1,"Missing daily performance",IF(S180&lt;0,"Negative stock","")))))))</x:f>
      </x:c>
    </x:row>
    <x:row r="181" ht="24" customHeight="1">
      <x:c r="A181" s="10"/>
      <x:c r="B181" s="5"/>
      <x:c r="C181" s="5"/>
      <x:c r="D181" s="14"/>
      <x:c r="E181" s="5"/>
      <x:c r="F181" s="5"/>
      <x:c r="G181" s="14"/>
      <x:c r="H181" s="16" t="str">
        <x:f>IF(OR(ISBLANK(A181),B181=""),"",SUMIFS('Daily Redemptions'!$R$7:$R$2205,'Daily Redemptions'!$O$7:$O$2205,A181,'Daily Redemptions'!$P$7:$P$2205,B181))</x:f>
      </x:c>
      <x:c r="I181" s="18" t="str">
        <x:f>IF(OR(ISBLANK(A181),ISBLANK(D181),ISBLANK(C181),C181=0),"",D181/C181)</x:f>
      </x:c>
      <x:c r="J181" s="18" t="str">
        <x:f>IF(OR(ISBLANK(A181),ISBLANK(D181),ISBLANK(E181),E181=0),"",D181/E181)</x:f>
      </x:c>
      <x:c r="K181" s="18" t="str">
        <x:f>IF(OR(ISBLANK(A181),ISBLANK(G181),ISBLANK(F181)),"",G181*F181)</x:f>
      </x:c>
      <x:c r="L181" s="16" t="str">
        <x:f>IF(OR(ISBLANK(A181),ISBLANK(G181),ISBLANK(F181)),"",F181)</x:f>
      </x:c>
      <x:c r="M181" s="16" t="str">
        <x:f>IF(AND(ISBLANK(A181),B181=""),"",IF(COUNTIFS('Campaigns &amp; Budget'!$A$7:$A$8,B181)&lt;&gt;1,"Unknown campaign",IF(COUNTIFS('Daily Redemptions'!$A$7:$A$735,A181,'Daily Redemptions'!$B$7:$B$735,B181)&gt;1,"Duplicate day / campaign",IF(OR(ISBLANK(A181),ISBLANK(C181),ISBLANK(D181),ISBLANK(E181),ISBLANK(F181)),"Missing daily input",IF(OR(C181&lt;0,D181&lt;0,E181&lt;0,F181&lt;0,F181&gt;E181),"Invalid count / sales",IF(AND(F181&gt;0,ISBLANK(G181)),"Missing new-member average",IF(AND(NOT(ISBLANK(G181)),G181&lt;0),"Negative average",IF(OR(A181&lt;IFERROR(INDEX('Campaigns &amp; Budget'!$C$7:$C$8,MATCH(B181,'Campaigns &amp; Budget'!$A$7:$A$8,0)),""),A181&gt;IFERROR(INDEX('Campaigns &amp; Budget'!$D$7:$D$8,MATCH(B181,'Campaigns &amp; Budget'!$A$7:$A$8,0)),"")),"Outside campaign dates",""))))))))</x:f>
      </x:c>
      <x:c r="O181" s="10"/>
      <x:c r="P181" s="5"/>
      <x:c r="Q181" s="5"/>
      <x:c r="R181" s="5"/>
      <x:c r="S181" s="16" t="str">
        <x:f>IF(OR(ISBLANK(O181),Q181=""),"",IFERROR(INDEX('Redemption Setup'!$F$7:$F$105,MATCH(Q181,'Redemption Setup'!$A$7:$A$105,0)),"")+SUMIFS('Redemption Setup'!$Q$7:$Q$305,'Redemption Setup'!$O$7:$O$305,Q181,'Redemption Setup'!$P$7:$P$305,"&lt;="&amp;O181)-SUMIFS('Daily Redemptions'!$R$7:$R$2205,'Daily Redemptions'!$Q$7:$Q$2205,Q181,'Daily Redemptions'!$P$7:$P$2205,P181,'Daily Redemptions'!$O$7:$O$2205,"&lt;="&amp;O181))</x:f>
      </x:c>
      <x:c r="T181" s="16" t="str">
        <x:f>IF(AND(ISBLANK(O181),Q181=""),"",IF(COUNTIFS('Redemption Setup'!$A$7:$A$105,Q181,'Redemption Setup'!$B$7:$B$105,P181)&lt;&gt;1,"Tier not in campaign",IF(COUNTIFS('Daily Redemptions'!$O$7:$O$2205,O181,'Daily Redemptions'!$Q$7:$Q$2205,Q181)&gt;1,"Duplicate day / tier",IF(OR(ISBLANK(O181),ISBLANK(R181)),"Missing date / quantity",IF(OR(R181&lt;0,MOD(R181,1)&lt;&gt;0),"Invalid redemption quantity",IF(COUNTIFS('Daily Redemptions'!$A$7:$A$735,O181,'Daily Redemptions'!$B$7:$B$735,P181)&lt;&gt;1,"Missing daily performance",IF(S181&lt;0,"Negative stock","")))))))</x:f>
      </x:c>
    </x:row>
    <x:row r="182" ht="24" customHeight="1">
      <x:c r="A182" s="10"/>
      <x:c r="B182" s="5"/>
      <x:c r="C182" s="5"/>
      <x:c r="D182" s="14"/>
      <x:c r="E182" s="5"/>
      <x:c r="F182" s="5"/>
      <x:c r="G182" s="14"/>
      <x:c r="H182" s="16" t="str">
        <x:f>IF(OR(ISBLANK(A182),B182=""),"",SUMIFS('Daily Redemptions'!$R$7:$R$2205,'Daily Redemptions'!$O$7:$O$2205,A182,'Daily Redemptions'!$P$7:$P$2205,B182))</x:f>
      </x:c>
      <x:c r="I182" s="18" t="str">
        <x:f>IF(OR(ISBLANK(A182),ISBLANK(D182),ISBLANK(C182),C182=0),"",D182/C182)</x:f>
      </x:c>
      <x:c r="J182" s="18" t="str">
        <x:f>IF(OR(ISBLANK(A182),ISBLANK(D182),ISBLANK(E182),E182=0),"",D182/E182)</x:f>
      </x:c>
      <x:c r="K182" s="18" t="str">
        <x:f>IF(OR(ISBLANK(A182),ISBLANK(G182),ISBLANK(F182)),"",G182*F182)</x:f>
      </x:c>
      <x:c r="L182" s="16" t="str">
        <x:f>IF(OR(ISBLANK(A182),ISBLANK(G182),ISBLANK(F182)),"",F182)</x:f>
      </x:c>
      <x:c r="M182" s="16" t="str">
        <x:f>IF(AND(ISBLANK(A182),B182=""),"",IF(COUNTIFS('Campaigns &amp; Budget'!$A$7:$A$8,B182)&lt;&gt;1,"Unknown campaign",IF(COUNTIFS('Daily Redemptions'!$A$7:$A$735,A182,'Daily Redemptions'!$B$7:$B$735,B182)&gt;1,"Duplicate day / campaign",IF(OR(ISBLANK(A182),ISBLANK(C182),ISBLANK(D182),ISBLANK(E182),ISBLANK(F182)),"Missing daily input",IF(OR(C182&lt;0,D182&lt;0,E182&lt;0,F182&lt;0,F182&gt;E182),"Invalid count / sales",IF(AND(F182&gt;0,ISBLANK(G182)),"Missing new-member average",IF(AND(NOT(ISBLANK(G182)),G182&lt;0),"Negative average",IF(OR(A182&lt;IFERROR(INDEX('Campaigns &amp; Budget'!$C$7:$C$8,MATCH(B182,'Campaigns &amp; Budget'!$A$7:$A$8,0)),""),A182&gt;IFERROR(INDEX('Campaigns &amp; Budget'!$D$7:$D$8,MATCH(B182,'Campaigns &amp; Budget'!$A$7:$A$8,0)),"")),"Outside campaign dates",""))))))))</x:f>
      </x:c>
      <x:c r="O182" s="10"/>
      <x:c r="P182" s="5"/>
      <x:c r="Q182" s="5"/>
      <x:c r="R182" s="5"/>
      <x:c r="S182" s="16" t="str">
        <x:f>IF(OR(ISBLANK(O182),Q182=""),"",IFERROR(INDEX('Redemption Setup'!$F$7:$F$105,MATCH(Q182,'Redemption Setup'!$A$7:$A$105,0)),"")+SUMIFS('Redemption Setup'!$Q$7:$Q$305,'Redemption Setup'!$O$7:$O$305,Q182,'Redemption Setup'!$P$7:$P$305,"&lt;="&amp;O182)-SUMIFS('Daily Redemptions'!$R$7:$R$2205,'Daily Redemptions'!$Q$7:$Q$2205,Q182,'Daily Redemptions'!$P$7:$P$2205,P182,'Daily Redemptions'!$O$7:$O$2205,"&lt;="&amp;O182))</x:f>
      </x:c>
      <x:c r="T182" s="16" t="str">
        <x:f>IF(AND(ISBLANK(O182),Q182=""),"",IF(COUNTIFS('Redemption Setup'!$A$7:$A$105,Q182,'Redemption Setup'!$B$7:$B$105,P182)&lt;&gt;1,"Tier not in campaign",IF(COUNTIFS('Daily Redemptions'!$O$7:$O$2205,O182,'Daily Redemptions'!$Q$7:$Q$2205,Q182)&gt;1,"Duplicate day / tier",IF(OR(ISBLANK(O182),ISBLANK(R182)),"Missing date / quantity",IF(OR(R182&lt;0,MOD(R182,1)&lt;&gt;0),"Invalid redemption quantity",IF(COUNTIFS('Daily Redemptions'!$A$7:$A$735,O182,'Daily Redemptions'!$B$7:$B$735,P182)&lt;&gt;1,"Missing daily performance",IF(S182&lt;0,"Negative stock","")))))))</x:f>
      </x:c>
    </x:row>
    <x:row r="183" ht="24" customHeight="1">
      <x:c r="A183" s="10"/>
      <x:c r="B183" s="5"/>
      <x:c r="C183" s="5"/>
      <x:c r="D183" s="14"/>
      <x:c r="E183" s="5"/>
      <x:c r="F183" s="5"/>
      <x:c r="G183" s="14"/>
      <x:c r="H183" s="16" t="str">
        <x:f>IF(OR(ISBLANK(A183),B183=""),"",SUMIFS('Daily Redemptions'!$R$7:$R$2205,'Daily Redemptions'!$O$7:$O$2205,A183,'Daily Redemptions'!$P$7:$P$2205,B183))</x:f>
      </x:c>
      <x:c r="I183" s="18" t="str">
        <x:f>IF(OR(ISBLANK(A183),ISBLANK(D183),ISBLANK(C183),C183=0),"",D183/C183)</x:f>
      </x:c>
      <x:c r="J183" s="18" t="str">
        <x:f>IF(OR(ISBLANK(A183),ISBLANK(D183),ISBLANK(E183),E183=0),"",D183/E183)</x:f>
      </x:c>
      <x:c r="K183" s="18" t="str">
        <x:f>IF(OR(ISBLANK(A183),ISBLANK(G183),ISBLANK(F183)),"",G183*F183)</x:f>
      </x:c>
      <x:c r="L183" s="16" t="str">
        <x:f>IF(OR(ISBLANK(A183),ISBLANK(G183),ISBLANK(F183)),"",F183)</x:f>
      </x:c>
      <x:c r="M183" s="16" t="str">
        <x:f>IF(AND(ISBLANK(A183),B183=""),"",IF(COUNTIFS('Campaigns &amp; Budget'!$A$7:$A$8,B183)&lt;&gt;1,"Unknown campaign",IF(COUNTIFS('Daily Redemptions'!$A$7:$A$735,A183,'Daily Redemptions'!$B$7:$B$735,B183)&gt;1,"Duplicate day / campaign",IF(OR(ISBLANK(A183),ISBLANK(C183),ISBLANK(D183),ISBLANK(E183),ISBLANK(F183)),"Missing daily input",IF(OR(C183&lt;0,D183&lt;0,E183&lt;0,F183&lt;0,F183&gt;E183),"Invalid count / sales",IF(AND(F183&gt;0,ISBLANK(G183)),"Missing new-member average",IF(AND(NOT(ISBLANK(G183)),G183&lt;0),"Negative average",IF(OR(A183&lt;IFERROR(INDEX('Campaigns &amp; Budget'!$C$7:$C$8,MATCH(B183,'Campaigns &amp; Budget'!$A$7:$A$8,0)),""),A183&gt;IFERROR(INDEX('Campaigns &amp; Budget'!$D$7:$D$8,MATCH(B183,'Campaigns &amp; Budget'!$A$7:$A$8,0)),"")),"Outside campaign dates",""))))))))</x:f>
      </x:c>
      <x:c r="O183" s="10"/>
      <x:c r="P183" s="5"/>
      <x:c r="Q183" s="5"/>
      <x:c r="R183" s="5"/>
      <x:c r="S183" s="16" t="str">
        <x:f>IF(OR(ISBLANK(O183),Q183=""),"",IFERROR(INDEX('Redemption Setup'!$F$7:$F$105,MATCH(Q183,'Redemption Setup'!$A$7:$A$105,0)),"")+SUMIFS('Redemption Setup'!$Q$7:$Q$305,'Redemption Setup'!$O$7:$O$305,Q183,'Redemption Setup'!$P$7:$P$305,"&lt;="&amp;O183)-SUMIFS('Daily Redemptions'!$R$7:$R$2205,'Daily Redemptions'!$Q$7:$Q$2205,Q183,'Daily Redemptions'!$P$7:$P$2205,P183,'Daily Redemptions'!$O$7:$O$2205,"&lt;="&amp;O183))</x:f>
      </x:c>
      <x:c r="T183" s="16" t="str">
        <x:f>IF(AND(ISBLANK(O183),Q183=""),"",IF(COUNTIFS('Redemption Setup'!$A$7:$A$105,Q183,'Redemption Setup'!$B$7:$B$105,P183)&lt;&gt;1,"Tier not in campaign",IF(COUNTIFS('Daily Redemptions'!$O$7:$O$2205,O183,'Daily Redemptions'!$Q$7:$Q$2205,Q183)&gt;1,"Duplicate day / tier",IF(OR(ISBLANK(O183),ISBLANK(R183)),"Missing date / quantity",IF(OR(R183&lt;0,MOD(R183,1)&lt;&gt;0),"Invalid redemption quantity",IF(COUNTIFS('Daily Redemptions'!$A$7:$A$735,O183,'Daily Redemptions'!$B$7:$B$735,P183)&lt;&gt;1,"Missing daily performance",IF(S183&lt;0,"Negative stock","")))))))</x:f>
      </x:c>
    </x:row>
    <x:row r="184" ht="24" customHeight="1">
      <x:c r="A184" s="10"/>
      <x:c r="B184" s="5"/>
      <x:c r="C184" s="5"/>
      <x:c r="D184" s="14"/>
      <x:c r="E184" s="5"/>
      <x:c r="F184" s="5"/>
      <x:c r="G184" s="14"/>
      <x:c r="H184" s="16" t="str">
        <x:f>IF(OR(ISBLANK(A184),B184=""),"",SUMIFS('Daily Redemptions'!$R$7:$R$2205,'Daily Redemptions'!$O$7:$O$2205,A184,'Daily Redemptions'!$P$7:$P$2205,B184))</x:f>
      </x:c>
      <x:c r="I184" s="18" t="str">
        <x:f>IF(OR(ISBLANK(A184),ISBLANK(D184),ISBLANK(C184),C184=0),"",D184/C184)</x:f>
      </x:c>
      <x:c r="J184" s="18" t="str">
        <x:f>IF(OR(ISBLANK(A184),ISBLANK(D184),ISBLANK(E184),E184=0),"",D184/E184)</x:f>
      </x:c>
      <x:c r="K184" s="18" t="str">
        <x:f>IF(OR(ISBLANK(A184),ISBLANK(G184),ISBLANK(F184)),"",G184*F184)</x:f>
      </x:c>
      <x:c r="L184" s="16" t="str">
        <x:f>IF(OR(ISBLANK(A184),ISBLANK(G184),ISBLANK(F184)),"",F184)</x:f>
      </x:c>
      <x:c r="M184" s="16" t="str">
        <x:f>IF(AND(ISBLANK(A184),B184=""),"",IF(COUNTIFS('Campaigns &amp; Budget'!$A$7:$A$8,B184)&lt;&gt;1,"Unknown campaign",IF(COUNTIFS('Daily Redemptions'!$A$7:$A$735,A184,'Daily Redemptions'!$B$7:$B$735,B184)&gt;1,"Duplicate day / campaign",IF(OR(ISBLANK(A184),ISBLANK(C184),ISBLANK(D184),ISBLANK(E184),ISBLANK(F184)),"Missing daily input",IF(OR(C184&lt;0,D184&lt;0,E184&lt;0,F184&lt;0,F184&gt;E184),"Invalid count / sales",IF(AND(F184&gt;0,ISBLANK(G184)),"Missing new-member average",IF(AND(NOT(ISBLANK(G184)),G184&lt;0),"Negative average",IF(OR(A184&lt;IFERROR(INDEX('Campaigns &amp; Budget'!$C$7:$C$8,MATCH(B184,'Campaigns &amp; Budget'!$A$7:$A$8,0)),""),A184&gt;IFERROR(INDEX('Campaigns &amp; Budget'!$D$7:$D$8,MATCH(B184,'Campaigns &amp; Budget'!$A$7:$A$8,0)),"")),"Outside campaign dates",""))))))))</x:f>
      </x:c>
      <x:c r="O184" s="10"/>
      <x:c r="P184" s="5"/>
      <x:c r="Q184" s="5"/>
      <x:c r="R184" s="5"/>
      <x:c r="S184" s="16" t="str">
        <x:f>IF(OR(ISBLANK(O184),Q184=""),"",IFERROR(INDEX('Redemption Setup'!$F$7:$F$105,MATCH(Q184,'Redemption Setup'!$A$7:$A$105,0)),"")+SUMIFS('Redemption Setup'!$Q$7:$Q$305,'Redemption Setup'!$O$7:$O$305,Q184,'Redemption Setup'!$P$7:$P$305,"&lt;="&amp;O184)-SUMIFS('Daily Redemptions'!$R$7:$R$2205,'Daily Redemptions'!$Q$7:$Q$2205,Q184,'Daily Redemptions'!$P$7:$P$2205,P184,'Daily Redemptions'!$O$7:$O$2205,"&lt;="&amp;O184))</x:f>
      </x:c>
      <x:c r="T184" s="16" t="str">
        <x:f>IF(AND(ISBLANK(O184),Q184=""),"",IF(COUNTIFS('Redemption Setup'!$A$7:$A$105,Q184,'Redemption Setup'!$B$7:$B$105,P184)&lt;&gt;1,"Tier not in campaign",IF(COUNTIFS('Daily Redemptions'!$O$7:$O$2205,O184,'Daily Redemptions'!$Q$7:$Q$2205,Q184)&gt;1,"Duplicate day / tier",IF(OR(ISBLANK(O184),ISBLANK(R184)),"Missing date / quantity",IF(OR(R184&lt;0,MOD(R184,1)&lt;&gt;0),"Invalid redemption quantity",IF(COUNTIFS('Daily Redemptions'!$A$7:$A$735,O184,'Daily Redemptions'!$B$7:$B$735,P184)&lt;&gt;1,"Missing daily performance",IF(S184&lt;0,"Negative stock","")))))))</x:f>
      </x:c>
    </x:row>
    <x:row r="185" ht="24" customHeight="1">
      <x:c r="A185" s="10"/>
      <x:c r="B185" s="5"/>
      <x:c r="C185" s="5"/>
      <x:c r="D185" s="14"/>
      <x:c r="E185" s="5"/>
      <x:c r="F185" s="5"/>
      <x:c r="G185" s="14"/>
      <x:c r="H185" s="16" t="str">
        <x:f>IF(OR(ISBLANK(A185),B185=""),"",SUMIFS('Daily Redemptions'!$R$7:$R$2205,'Daily Redemptions'!$O$7:$O$2205,A185,'Daily Redemptions'!$P$7:$P$2205,B185))</x:f>
      </x:c>
      <x:c r="I185" s="18" t="str">
        <x:f>IF(OR(ISBLANK(A185),ISBLANK(D185),ISBLANK(C185),C185=0),"",D185/C185)</x:f>
      </x:c>
      <x:c r="J185" s="18" t="str">
        <x:f>IF(OR(ISBLANK(A185),ISBLANK(D185),ISBLANK(E185),E185=0),"",D185/E185)</x:f>
      </x:c>
      <x:c r="K185" s="18" t="str">
        <x:f>IF(OR(ISBLANK(A185),ISBLANK(G185),ISBLANK(F185)),"",G185*F185)</x:f>
      </x:c>
      <x:c r="L185" s="16" t="str">
        <x:f>IF(OR(ISBLANK(A185),ISBLANK(G185),ISBLANK(F185)),"",F185)</x:f>
      </x:c>
      <x:c r="M185" s="16" t="str">
        <x:f>IF(AND(ISBLANK(A185),B185=""),"",IF(COUNTIFS('Campaigns &amp; Budget'!$A$7:$A$8,B185)&lt;&gt;1,"Unknown campaign",IF(COUNTIFS('Daily Redemptions'!$A$7:$A$735,A185,'Daily Redemptions'!$B$7:$B$735,B185)&gt;1,"Duplicate day / campaign",IF(OR(ISBLANK(A185),ISBLANK(C185),ISBLANK(D185),ISBLANK(E185),ISBLANK(F185)),"Missing daily input",IF(OR(C185&lt;0,D185&lt;0,E185&lt;0,F185&lt;0,F185&gt;E185),"Invalid count / sales",IF(AND(F185&gt;0,ISBLANK(G185)),"Missing new-member average",IF(AND(NOT(ISBLANK(G185)),G185&lt;0),"Negative average",IF(OR(A185&lt;IFERROR(INDEX('Campaigns &amp; Budget'!$C$7:$C$8,MATCH(B185,'Campaigns &amp; Budget'!$A$7:$A$8,0)),""),A185&gt;IFERROR(INDEX('Campaigns &amp; Budget'!$D$7:$D$8,MATCH(B185,'Campaigns &amp; Budget'!$A$7:$A$8,0)),"")),"Outside campaign dates",""))))))))</x:f>
      </x:c>
      <x:c r="O185" s="10"/>
      <x:c r="P185" s="5"/>
      <x:c r="Q185" s="5"/>
      <x:c r="R185" s="5"/>
      <x:c r="S185" s="16" t="str">
        <x:f>IF(OR(ISBLANK(O185),Q185=""),"",IFERROR(INDEX('Redemption Setup'!$F$7:$F$105,MATCH(Q185,'Redemption Setup'!$A$7:$A$105,0)),"")+SUMIFS('Redemption Setup'!$Q$7:$Q$305,'Redemption Setup'!$O$7:$O$305,Q185,'Redemption Setup'!$P$7:$P$305,"&lt;="&amp;O185)-SUMIFS('Daily Redemptions'!$R$7:$R$2205,'Daily Redemptions'!$Q$7:$Q$2205,Q185,'Daily Redemptions'!$P$7:$P$2205,P185,'Daily Redemptions'!$O$7:$O$2205,"&lt;="&amp;O185))</x:f>
      </x:c>
      <x:c r="T185" s="16" t="str">
        <x:f>IF(AND(ISBLANK(O185),Q185=""),"",IF(COUNTIFS('Redemption Setup'!$A$7:$A$105,Q185,'Redemption Setup'!$B$7:$B$105,P185)&lt;&gt;1,"Tier not in campaign",IF(COUNTIFS('Daily Redemptions'!$O$7:$O$2205,O185,'Daily Redemptions'!$Q$7:$Q$2205,Q185)&gt;1,"Duplicate day / tier",IF(OR(ISBLANK(O185),ISBLANK(R185)),"Missing date / quantity",IF(OR(R185&lt;0,MOD(R185,1)&lt;&gt;0),"Invalid redemption quantity",IF(COUNTIFS('Daily Redemptions'!$A$7:$A$735,O185,'Daily Redemptions'!$B$7:$B$735,P185)&lt;&gt;1,"Missing daily performance",IF(S185&lt;0,"Negative stock","")))))))</x:f>
      </x:c>
    </x:row>
    <x:row r="186" ht="24" customHeight="1">
      <x:c r="A186" s="10"/>
      <x:c r="B186" s="5"/>
      <x:c r="C186" s="5"/>
      <x:c r="D186" s="14"/>
      <x:c r="E186" s="5"/>
      <x:c r="F186" s="5"/>
      <x:c r="G186" s="14"/>
      <x:c r="H186" s="16" t="str">
        <x:f>IF(OR(ISBLANK(A186),B186=""),"",SUMIFS('Daily Redemptions'!$R$7:$R$2205,'Daily Redemptions'!$O$7:$O$2205,A186,'Daily Redemptions'!$P$7:$P$2205,B186))</x:f>
      </x:c>
      <x:c r="I186" s="18" t="str">
        <x:f>IF(OR(ISBLANK(A186),ISBLANK(D186),ISBLANK(C186),C186=0),"",D186/C186)</x:f>
      </x:c>
      <x:c r="J186" s="18" t="str">
        <x:f>IF(OR(ISBLANK(A186),ISBLANK(D186),ISBLANK(E186),E186=0),"",D186/E186)</x:f>
      </x:c>
      <x:c r="K186" s="18" t="str">
        <x:f>IF(OR(ISBLANK(A186),ISBLANK(G186),ISBLANK(F186)),"",G186*F186)</x:f>
      </x:c>
      <x:c r="L186" s="16" t="str">
        <x:f>IF(OR(ISBLANK(A186),ISBLANK(G186),ISBLANK(F186)),"",F186)</x:f>
      </x:c>
      <x:c r="M186" s="16" t="str">
        <x:f>IF(AND(ISBLANK(A186),B186=""),"",IF(COUNTIFS('Campaigns &amp; Budget'!$A$7:$A$8,B186)&lt;&gt;1,"Unknown campaign",IF(COUNTIFS('Daily Redemptions'!$A$7:$A$735,A186,'Daily Redemptions'!$B$7:$B$735,B186)&gt;1,"Duplicate day / campaign",IF(OR(ISBLANK(A186),ISBLANK(C186),ISBLANK(D186),ISBLANK(E186),ISBLANK(F186)),"Missing daily input",IF(OR(C186&lt;0,D186&lt;0,E186&lt;0,F186&lt;0,F186&gt;E186),"Invalid count / sales",IF(AND(F186&gt;0,ISBLANK(G186)),"Missing new-member average",IF(AND(NOT(ISBLANK(G186)),G186&lt;0),"Negative average",IF(OR(A186&lt;IFERROR(INDEX('Campaigns &amp; Budget'!$C$7:$C$8,MATCH(B186,'Campaigns &amp; Budget'!$A$7:$A$8,0)),""),A186&gt;IFERROR(INDEX('Campaigns &amp; Budget'!$D$7:$D$8,MATCH(B186,'Campaigns &amp; Budget'!$A$7:$A$8,0)),"")),"Outside campaign dates",""))))))))</x:f>
      </x:c>
      <x:c r="O186" s="10"/>
      <x:c r="P186" s="5"/>
      <x:c r="Q186" s="5"/>
      <x:c r="R186" s="5"/>
      <x:c r="S186" s="16" t="str">
        <x:f>IF(OR(ISBLANK(O186),Q186=""),"",IFERROR(INDEX('Redemption Setup'!$F$7:$F$105,MATCH(Q186,'Redemption Setup'!$A$7:$A$105,0)),"")+SUMIFS('Redemption Setup'!$Q$7:$Q$305,'Redemption Setup'!$O$7:$O$305,Q186,'Redemption Setup'!$P$7:$P$305,"&lt;="&amp;O186)-SUMIFS('Daily Redemptions'!$R$7:$R$2205,'Daily Redemptions'!$Q$7:$Q$2205,Q186,'Daily Redemptions'!$P$7:$P$2205,P186,'Daily Redemptions'!$O$7:$O$2205,"&lt;="&amp;O186))</x:f>
      </x:c>
      <x:c r="T186" s="16" t="str">
        <x:f>IF(AND(ISBLANK(O186),Q186=""),"",IF(COUNTIFS('Redemption Setup'!$A$7:$A$105,Q186,'Redemption Setup'!$B$7:$B$105,P186)&lt;&gt;1,"Tier not in campaign",IF(COUNTIFS('Daily Redemptions'!$O$7:$O$2205,O186,'Daily Redemptions'!$Q$7:$Q$2205,Q186)&gt;1,"Duplicate day / tier",IF(OR(ISBLANK(O186),ISBLANK(R186)),"Missing date / quantity",IF(OR(R186&lt;0,MOD(R186,1)&lt;&gt;0),"Invalid redemption quantity",IF(COUNTIFS('Daily Redemptions'!$A$7:$A$735,O186,'Daily Redemptions'!$B$7:$B$735,P186)&lt;&gt;1,"Missing daily performance",IF(S186&lt;0,"Negative stock","")))))))</x:f>
      </x:c>
    </x:row>
    <x:row r="187" ht="24" customHeight="1">
      <x:c r="A187" s="10"/>
      <x:c r="B187" s="5"/>
      <x:c r="C187" s="5"/>
      <x:c r="D187" s="14"/>
      <x:c r="E187" s="5"/>
      <x:c r="F187" s="5"/>
      <x:c r="G187" s="14"/>
      <x:c r="H187" s="16" t="str">
        <x:f>IF(OR(ISBLANK(A187),B187=""),"",SUMIFS('Daily Redemptions'!$R$7:$R$2205,'Daily Redemptions'!$O$7:$O$2205,A187,'Daily Redemptions'!$P$7:$P$2205,B187))</x:f>
      </x:c>
      <x:c r="I187" s="18" t="str">
        <x:f>IF(OR(ISBLANK(A187),ISBLANK(D187),ISBLANK(C187),C187=0),"",D187/C187)</x:f>
      </x:c>
      <x:c r="J187" s="18" t="str">
        <x:f>IF(OR(ISBLANK(A187),ISBLANK(D187),ISBLANK(E187),E187=0),"",D187/E187)</x:f>
      </x:c>
      <x:c r="K187" s="18" t="str">
        <x:f>IF(OR(ISBLANK(A187),ISBLANK(G187),ISBLANK(F187)),"",G187*F187)</x:f>
      </x:c>
      <x:c r="L187" s="16" t="str">
        <x:f>IF(OR(ISBLANK(A187),ISBLANK(G187),ISBLANK(F187)),"",F187)</x:f>
      </x:c>
      <x:c r="M187" s="16" t="str">
        <x:f>IF(AND(ISBLANK(A187),B187=""),"",IF(COUNTIFS('Campaigns &amp; Budget'!$A$7:$A$8,B187)&lt;&gt;1,"Unknown campaign",IF(COUNTIFS('Daily Redemptions'!$A$7:$A$735,A187,'Daily Redemptions'!$B$7:$B$735,B187)&gt;1,"Duplicate day / campaign",IF(OR(ISBLANK(A187),ISBLANK(C187),ISBLANK(D187),ISBLANK(E187),ISBLANK(F187)),"Missing daily input",IF(OR(C187&lt;0,D187&lt;0,E187&lt;0,F187&lt;0,F187&gt;E187),"Invalid count / sales",IF(AND(F187&gt;0,ISBLANK(G187)),"Missing new-member average",IF(AND(NOT(ISBLANK(G187)),G187&lt;0),"Negative average",IF(OR(A187&lt;IFERROR(INDEX('Campaigns &amp; Budget'!$C$7:$C$8,MATCH(B187,'Campaigns &amp; Budget'!$A$7:$A$8,0)),""),A187&gt;IFERROR(INDEX('Campaigns &amp; Budget'!$D$7:$D$8,MATCH(B187,'Campaigns &amp; Budget'!$A$7:$A$8,0)),"")),"Outside campaign dates",""))))))))</x:f>
      </x:c>
      <x:c r="O187" s="10"/>
      <x:c r="P187" s="5"/>
      <x:c r="Q187" s="5"/>
      <x:c r="R187" s="5"/>
      <x:c r="S187" s="16" t="str">
        <x:f>IF(OR(ISBLANK(O187),Q187=""),"",IFERROR(INDEX('Redemption Setup'!$F$7:$F$105,MATCH(Q187,'Redemption Setup'!$A$7:$A$105,0)),"")+SUMIFS('Redemption Setup'!$Q$7:$Q$305,'Redemption Setup'!$O$7:$O$305,Q187,'Redemption Setup'!$P$7:$P$305,"&lt;="&amp;O187)-SUMIFS('Daily Redemptions'!$R$7:$R$2205,'Daily Redemptions'!$Q$7:$Q$2205,Q187,'Daily Redemptions'!$P$7:$P$2205,P187,'Daily Redemptions'!$O$7:$O$2205,"&lt;="&amp;O187))</x:f>
      </x:c>
      <x:c r="T187" s="16" t="str">
        <x:f>IF(AND(ISBLANK(O187),Q187=""),"",IF(COUNTIFS('Redemption Setup'!$A$7:$A$105,Q187,'Redemption Setup'!$B$7:$B$105,P187)&lt;&gt;1,"Tier not in campaign",IF(COUNTIFS('Daily Redemptions'!$O$7:$O$2205,O187,'Daily Redemptions'!$Q$7:$Q$2205,Q187)&gt;1,"Duplicate day / tier",IF(OR(ISBLANK(O187),ISBLANK(R187)),"Missing date / quantity",IF(OR(R187&lt;0,MOD(R187,1)&lt;&gt;0),"Invalid redemption quantity",IF(COUNTIFS('Daily Redemptions'!$A$7:$A$735,O187,'Daily Redemptions'!$B$7:$B$735,P187)&lt;&gt;1,"Missing daily performance",IF(S187&lt;0,"Negative stock","")))))))</x:f>
      </x:c>
    </x:row>
    <x:row r="188" ht="24" customHeight="1">
      <x:c r="A188" s="10"/>
      <x:c r="B188" s="5"/>
      <x:c r="C188" s="5"/>
      <x:c r="D188" s="14"/>
      <x:c r="E188" s="5"/>
      <x:c r="F188" s="5"/>
      <x:c r="G188" s="14"/>
      <x:c r="H188" s="16" t="str">
        <x:f>IF(OR(ISBLANK(A188),B188=""),"",SUMIFS('Daily Redemptions'!$R$7:$R$2205,'Daily Redemptions'!$O$7:$O$2205,A188,'Daily Redemptions'!$P$7:$P$2205,B188))</x:f>
      </x:c>
      <x:c r="I188" s="18" t="str">
        <x:f>IF(OR(ISBLANK(A188),ISBLANK(D188),ISBLANK(C188),C188=0),"",D188/C188)</x:f>
      </x:c>
      <x:c r="J188" s="18" t="str">
        <x:f>IF(OR(ISBLANK(A188),ISBLANK(D188),ISBLANK(E188),E188=0),"",D188/E188)</x:f>
      </x:c>
      <x:c r="K188" s="18" t="str">
        <x:f>IF(OR(ISBLANK(A188),ISBLANK(G188),ISBLANK(F188)),"",G188*F188)</x:f>
      </x:c>
      <x:c r="L188" s="16" t="str">
        <x:f>IF(OR(ISBLANK(A188),ISBLANK(G188),ISBLANK(F188)),"",F188)</x:f>
      </x:c>
      <x:c r="M188" s="16" t="str">
        <x:f>IF(AND(ISBLANK(A188),B188=""),"",IF(COUNTIFS('Campaigns &amp; Budget'!$A$7:$A$8,B188)&lt;&gt;1,"Unknown campaign",IF(COUNTIFS('Daily Redemptions'!$A$7:$A$735,A188,'Daily Redemptions'!$B$7:$B$735,B188)&gt;1,"Duplicate day / campaign",IF(OR(ISBLANK(A188),ISBLANK(C188),ISBLANK(D188),ISBLANK(E188),ISBLANK(F188)),"Missing daily input",IF(OR(C188&lt;0,D188&lt;0,E188&lt;0,F188&lt;0,F188&gt;E188),"Invalid count / sales",IF(AND(F188&gt;0,ISBLANK(G188)),"Missing new-member average",IF(AND(NOT(ISBLANK(G188)),G188&lt;0),"Negative average",IF(OR(A188&lt;IFERROR(INDEX('Campaigns &amp; Budget'!$C$7:$C$8,MATCH(B188,'Campaigns &amp; Budget'!$A$7:$A$8,0)),""),A188&gt;IFERROR(INDEX('Campaigns &amp; Budget'!$D$7:$D$8,MATCH(B188,'Campaigns &amp; Budget'!$A$7:$A$8,0)),"")),"Outside campaign dates",""))))))))</x:f>
      </x:c>
      <x:c r="O188" s="10"/>
      <x:c r="P188" s="5"/>
      <x:c r="Q188" s="5"/>
      <x:c r="R188" s="5"/>
      <x:c r="S188" s="16" t="str">
        <x:f>IF(OR(ISBLANK(O188),Q188=""),"",IFERROR(INDEX('Redemption Setup'!$F$7:$F$105,MATCH(Q188,'Redemption Setup'!$A$7:$A$105,0)),"")+SUMIFS('Redemption Setup'!$Q$7:$Q$305,'Redemption Setup'!$O$7:$O$305,Q188,'Redemption Setup'!$P$7:$P$305,"&lt;="&amp;O188)-SUMIFS('Daily Redemptions'!$R$7:$R$2205,'Daily Redemptions'!$Q$7:$Q$2205,Q188,'Daily Redemptions'!$P$7:$P$2205,P188,'Daily Redemptions'!$O$7:$O$2205,"&lt;="&amp;O188))</x:f>
      </x:c>
      <x:c r="T188" s="16" t="str">
        <x:f>IF(AND(ISBLANK(O188),Q188=""),"",IF(COUNTIFS('Redemption Setup'!$A$7:$A$105,Q188,'Redemption Setup'!$B$7:$B$105,P188)&lt;&gt;1,"Tier not in campaign",IF(COUNTIFS('Daily Redemptions'!$O$7:$O$2205,O188,'Daily Redemptions'!$Q$7:$Q$2205,Q188)&gt;1,"Duplicate day / tier",IF(OR(ISBLANK(O188),ISBLANK(R188)),"Missing date / quantity",IF(OR(R188&lt;0,MOD(R188,1)&lt;&gt;0),"Invalid redemption quantity",IF(COUNTIFS('Daily Redemptions'!$A$7:$A$735,O188,'Daily Redemptions'!$B$7:$B$735,P188)&lt;&gt;1,"Missing daily performance",IF(S188&lt;0,"Negative stock","")))))))</x:f>
      </x:c>
    </x:row>
    <x:row r="189" ht="24" customHeight="1">
      <x:c r="A189" s="10"/>
      <x:c r="B189" s="5"/>
      <x:c r="C189" s="5"/>
      <x:c r="D189" s="14"/>
      <x:c r="E189" s="5"/>
      <x:c r="F189" s="5"/>
      <x:c r="G189" s="14"/>
      <x:c r="H189" s="16" t="str">
        <x:f>IF(OR(ISBLANK(A189),B189=""),"",SUMIFS('Daily Redemptions'!$R$7:$R$2205,'Daily Redemptions'!$O$7:$O$2205,A189,'Daily Redemptions'!$P$7:$P$2205,B189))</x:f>
      </x:c>
      <x:c r="I189" s="18" t="str">
        <x:f>IF(OR(ISBLANK(A189),ISBLANK(D189),ISBLANK(C189),C189=0),"",D189/C189)</x:f>
      </x:c>
      <x:c r="J189" s="18" t="str">
        <x:f>IF(OR(ISBLANK(A189),ISBLANK(D189),ISBLANK(E189),E189=0),"",D189/E189)</x:f>
      </x:c>
      <x:c r="K189" s="18" t="str">
        <x:f>IF(OR(ISBLANK(A189),ISBLANK(G189),ISBLANK(F189)),"",G189*F189)</x:f>
      </x:c>
      <x:c r="L189" s="16" t="str">
        <x:f>IF(OR(ISBLANK(A189),ISBLANK(G189),ISBLANK(F189)),"",F189)</x:f>
      </x:c>
      <x:c r="M189" s="16" t="str">
        <x:f>IF(AND(ISBLANK(A189),B189=""),"",IF(COUNTIFS('Campaigns &amp; Budget'!$A$7:$A$8,B189)&lt;&gt;1,"Unknown campaign",IF(COUNTIFS('Daily Redemptions'!$A$7:$A$735,A189,'Daily Redemptions'!$B$7:$B$735,B189)&gt;1,"Duplicate day / campaign",IF(OR(ISBLANK(A189),ISBLANK(C189),ISBLANK(D189),ISBLANK(E189),ISBLANK(F189)),"Missing daily input",IF(OR(C189&lt;0,D189&lt;0,E189&lt;0,F189&lt;0,F189&gt;E189),"Invalid count / sales",IF(AND(F189&gt;0,ISBLANK(G189)),"Missing new-member average",IF(AND(NOT(ISBLANK(G189)),G189&lt;0),"Negative average",IF(OR(A189&lt;IFERROR(INDEX('Campaigns &amp; Budget'!$C$7:$C$8,MATCH(B189,'Campaigns &amp; Budget'!$A$7:$A$8,0)),""),A189&gt;IFERROR(INDEX('Campaigns &amp; Budget'!$D$7:$D$8,MATCH(B189,'Campaigns &amp; Budget'!$A$7:$A$8,0)),"")),"Outside campaign dates",""))))))))</x:f>
      </x:c>
      <x:c r="O189" s="10"/>
      <x:c r="P189" s="5"/>
      <x:c r="Q189" s="5"/>
      <x:c r="R189" s="5"/>
      <x:c r="S189" s="16" t="str">
        <x:f>IF(OR(ISBLANK(O189),Q189=""),"",IFERROR(INDEX('Redemption Setup'!$F$7:$F$105,MATCH(Q189,'Redemption Setup'!$A$7:$A$105,0)),"")+SUMIFS('Redemption Setup'!$Q$7:$Q$305,'Redemption Setup'!$O$7:$O$305,Q189,'Redemption Setup'!$P$7:$P$305,"&lt;="&amp;O189)-SUMIFS('Daily Redemptions'!$R$7:$R$2205,'Daily Redemptions'!$Q$7:$Q$2205,Q189,'Daily Redemptions'!$P$7:$P$2205,P189,'Daily Redemptions'!$O$7:$O$2205,"&lt;="&amp;O189))</x:f>
      </x:c>
      <x:c r="T189" s="16" t="str">
        <x:f>IF(AND(ISBLANK(O189),Q189=""),"",IF(COUNTIFS('Redemption Setup'!$A$7:$A$105,Q189,'Redemption Setup'!$B$7:$B$105,P189)&lt;&gt;1,"Tier not in campaign",IF(COUNTIFS('Daily Redemptions'!$O$7:$O$2205,O189,'Daily Redemptions'!$Q$7:$Q$2205,Q189)&gt;1,"Duplicate day / tier",IF(OR(ISBLANK(O189),ISBLANK(R189)),"Missing date / quantity",IF(OR(R189&lt;0,MOD(R189,1)&lt;&gt;0),"Invalid redemption quantity",IF(COUNTIFS('Daily Redemptions'!$A$7:$A$735,O189,'Daily Redemptions'!$B$7:$B$735,P189)&lt;&gt;1,"Missing daily performance",IF(S189&lt;0,"Negative stock","")))))))</x:f>
      </x:c>
    </x:row>
    <x:row r="190" ht="24" customHeight="1">
      <x:c r="A190" s="10"/>
      <x:c r="B190" s="5"/>
      <x:c r="C190" s="5"/>
      <x:c r="D190" s="14"/>
      <x:c r="E190" s="5"/>
      <x:c r="F190" s="5"/>
      <x:c r="G190" s="14"/>
      <x:c r="H190" s="16" t="str">
        <x:f>IF(OR(ISBLANK(A190),B190=""),"",SUMIFS('Daily Redemptions'!$R$7:$R$2205,'Daily Redemptions'!$O$7:$O$2205,A190,'Daily Redemptions'!$P$7:$P$2205,B190))</x:f>
      </x:c>
      <x:c r="I190" s="18" t="str">
        <x:f>IF(OR(ISBLANK(A190),ISBLANK(D190),ISBLANK(C190),C190=0),"",D190/C190)</x:f>
      </x:c>
      <x:c r="J190" s="18" t="str">
        <x:f>IF(OR(ISBLANK(A190),ISBLANK(D190),ISBLANK(E190),E190=0),"",D190/E190)</x:f>
      </x:c>
      <x:c r="K190" s="18" t="str">
        <x:f>IF(OR(ISBLANK(A190),ISBLANK(G190),ISBLANK(F190)),"",G190*F190)</x:f>
      </x:c>
      <x:c r="L190" s="16" t="str">
        <x:f>IF(OR(ISBLANK(A190),ISBLANK(G190),ISBLANK(F190)),"",F190)</x:f>
      </x:c>
      <x:c r="M190" s="16" t="str">
        <x:f>IF(AND(ISBLANK(A190),B190=""),"",IF(COUNTIFS('Campaigns &amp; Budget'!$A$7:$A$8,B190)&lt;&gt;1,"Unknown campaign",IF(COUNTIFS('Daily Redemptions'!$A$7:$A$735,A190,'Daily Redemptions'!$B$7:$B$735,B190)&gt;1,"Duplicate day / campaign",IF(OR(ISBLANK(A190),ISBLANK(C190),ISBLANK(D190),ISBLANK(E190),ISBLANK(F190)),"Missing daily input",IF(OR(C190&lt;0,D190&lt;0,E190&lt;0,F190&lt;0,F190&gt;E190),"Invalid count / sales",IF(AND(F190&gt;0,ISBLANK(G190)),"Missing new-member average",IF(AND(NOT(ISBLANK(G190)),G190&lt;0),"Negative average",IF(OR(A190&lt;IFERROR(INDEX('Campaigns &amp; Budget'!$C$7:$C$8,MATCH(B190,'Campaigns &amp; Budget'!$A$7:$A$8,0)),""),A190&gt;IFERROR(INDEX('Campaigns &amp; Budget'!$D$7:$D$8,MATCH(B190,'Campaigns &amp; Budget'!$A$7:$A$8,0)),"")),"Outside campaign dates",""))))))))</x:f>
      </x:c>
      <x:c r="O190" s="10"/>
      <x:c r="P190" s="5"/>
      <x:c r="Q190" s="5"/>
      <x:c r="R190" s="5"/>
      <x:c r="S190" s="16" t="str">
        <x:f>IF(OR(ISBLANK(O190),Q190=""),"",IFERROR(INDEX('Redemption Setup'!$F$7:$F$105,MATCH(Q190,'Redemption Setup'!$A$7:$A$105,0)),"")+SUMIFS('Redemption Setup'!$Q$7:$Q$305,'Redemption Setup'!$O$7:$O$305,Q190,'Redemption Setup'!$P$7:$P$305,"&lt;="&amp;O190)-SUMIFS('Daily Redemptions'!$R$7:$R$2205,'Daily Redemptions'!$Q$7:$Q$2205,Q190,'Daily Redemptions'!$P$7:$P$2205,P190,'Daily Redemptions'!$O$7:$O$2205,"&lt;="&amp;O190))</x:f>
      </x:c>
      <x:c r="T190" s="16" t="str">
        <x:f>IF(AND(ISBLANK(O190),Q190=""),"",IF(COUNTIFS('Redemption Setup'!$A$7:$A$105,Q190,'Redemption Setup'!$B$7:$B$105,P190)&lt;&gt;1,"Tier not in campaign",IF(COUNTIFS('Daily Redemptions'!$O$7:$O$2205,O190,'Daily Redemptions'!$Q$7:$Q$2205,Q190)&gt;1,"Duplicate day / tier",IF(OR(ISBLANK(O190),ISBLANK(R190)),"Missing date / quantity",IF(OR(R190&lt;0,MOD(R190,1)&lt;&gt;0),"Invalid redemption quantity",IF(COUNTIFS('Daily Redemptions'!$A$7:$A$735,O190,'Daily Redemptions'!$B$7:$B$735,P190)&lt;&gt;1,"Missing daily performance",IF(S190&lt;0,"Negative stock","")))))))</x:f>
      </x:c>
    </x:row>
    <x:row r="191" ht="24" customHeight="1">
      <x:c r="A191" s="10"/>
      <x:c r="B191" s="5"/>
      <x:c r="C191" s="5"/>
      <x:c r="D191" s="14"/>
      <x:c r="E191" s="5"/>
      <x:c r="F191" s="5"/>
      <x:c r="G191" s="14"/>
      <x:c r="H191" s="16" t="str">
        <x:f>IF(OR(ISBLANK(A191),B191=""),"",SUMIFS('Daily Redemptions'!$R$7:$R$2205,'Daily Redemptions'!$O$7:$O$2205,A191,'Daily Redemptions'!$P$7:$P$2205,B191))</x:f>
      </x:c>
      <x:c r="I191" s="18" t="str">
        <x:f>IF(OR(ISBLANK(A191),ISBLANK(D191),ISBLANK(C191),C191=0),"",D191/C191)</x:f>
      </x:c>
      <x:c r="J191" s="18" t="str">
        <x:f>IF(OR(ISBLANK(A191),ISBLANK(D191),ISBLANK(E191),E191=0),"",D191/E191)</x:f>
      </x:c>
      <x:c r="K191" s="18" t="str">
        <x:f>IF(OR(ISBLANK(A191),ISBLANK(G191),ISBLANK(F191)),"",G191*F191)</x:f>
      </x:c>
      <x:c r="L191" s="16" t="str">
        <x:f>IF(OR(ISBLANK(A191),ISBLANK(G191),ISBLANK(F191)),"",F191)</x:f>
      </x:c>
      <x:c r="M191" s="16" t="str">
        <x:f>IF(AND(ISBLANK(A191),B191=""),"",IF(COUNTIFS('Campaigns &amp; Budget'!$A$7:$A$8,B191)&lt;&gt;1,"Unknown campaign",IF(COUNTIFS('Daily Redemptions'!$A$7:$A$735,A191,'Daily Redemptions'!$B$7:$B$735,B191)&gt;1,"Duplicate day / campaign",IF(OR(ISBLANK(A191),ISBLANK(C191),ISBLANK(D191),ISBLANK(E191),ISBLANK(F191)),"Missing daily input",IF(OR(C191&lt;0,D191&lt;0,E191&lt;0,F191&lt;0,F191&gt;E191),"Invalid count / sales",IF(AND(F191&gt;0,ISBLANK(G191)),"Missing new-member average",IF(AND(NOT(ISBLANK(G191)),G191&lt;0),"Negative average",IF(OR(A191&lt;IFERROR(INDEX('Campaigns &amp; Budget'!$C$7:$C$8,MATCH(B191,'Campaigns &amp; Budget'!$A$7:$A$8,0)),""),A191&gt;IFERROR(INDEX('Campaigns &amp; Budget'!$D$7:$D$8,MATCH(B191,'Campaigns &amp; Budget'!$A$7:$A$8,0)),"")),"Outside campaign dates",""))))))))</x:f>
      </x:c>
      <x:c r="O191" s="10"/>
      <x:c r="P191" s="5"/>
      <x:c r="Q191" s="5"/>
      <x:c r="R191" s="5"/>
      <x:c r="S191" s="16" t="str">
        <x:f>IF(OR(ISBLANK(O191),Q191=""),"",IFERROR(INDEX('Redemption Setup'!$F$7:$F$105,MATCH(Q191,'Redemption Setup'!$A$7:$A$105,0)),"")+SUMIFS('Redemption Setup'!$Q$7:$Q$305,'Redemption Setup'!$O$7:$O$305,Q191,'Redemption Setup'!$P$7:$P$305,"&lt;="&amp;O191)-SUMIFS('Daily Redemptions'!$R$7:$R$2205,'Daily Redemptions'!$Q$7:$Q$2205,Q191,'Daily Redemptions'!$P$7:$P$2205,P191,'Daily Redemptions'!$O$7:$O$2205,"&lt;="&amp;O191))</x:f>
      </x:c>
      <x:c r="T191" s="16" t="str">
        <x:f>IF(AND(ISBLANK(O191),Q191=""),"",IF(COUNTIFS('Redemption Setup'!$A$7:$A$105,Q191,'Redemption Setup'!$B$7:$B$105,P191)&lt;&gt;1,"Tier not in campaign",IF(COUNTIFS('Daily Redemptions'!$O$7:$O$2205,O191,'Daily Redemptions'!$Q$7:$Q$2205,Q191)&gt;1,"Duplicate day / tier",IF(OR(ISBLANK(O191),ISBLANK(R191)),"Missing date / quantity",IF(OR(R191&lt;0,MOD(R191,1)&lt;&gt;0),"Invalid redemption quantity",IF(COUNTIFS('Daily Redemptions'!$A$7:$A$735,O191,'Daily Redemptions'!$B$7:$B$735,P191)&lt;&gt;1,"Missing daily performance",IF(S191&lt;0,"Negative stock","")))))))</x:f>
      </x:c>
    </x:row>
    <x:row r="192" ht="24" customHeight="1">
      <x:c r="A192" s="10"/>
      <x:c r="B192" s="5"/>
      <x:c r="C192" s="5"/>
      <x:c r="D192" s="14"/>
      <x:c r="E192" s="5"/>
      <x:c r="F192" s="5"/>
      <x:c r="G192" s="14"/>
      <x:c r="H192" s="16" t="str">
        <x:f>IF(OR(ISBLANK(A192),B192=""),"",SUMIFS('Daily Redemptions'!$R$7:$R$2205,'Daily Redemptions'!$O$7:$O$2205,A192,'Daily Redemptions'!$P$7:$P$2205,B192))</x:f>
      </x:c>
      <x:c r="I192" s="18" t="str">
        <x:f>IF(OR(ISBLANK(A192),ISBLANK(D192),ISBLANK(C192),C192=0),"",D192/C192)</x:f>
      </x:c>
      <x:c r="J192" s="18" t="str">
        <x:f>IF(OR(ISBLANK(A192),ISBLANK(D192),ISBLANK(E192),E192=0),"",D192/E192)</x:f>
      </x:c>
      <x:c r="K192" s="18" t="str">
        <x:f>IF(OR(ISBLANK(A192),ISBLANK(G192),ISBLANK(F192)),"",G192*F192)</x:f>
      </x:c>
      <x:c r="L192" s="16" t="str">
        <x:f>IF(OR(ISBLANK(A192),ISBLANK(G192),ISBLANK(F192)),"",F192)</x:f>
      </x:c>
      <x:c r="M192" s="16" t="str">
        <x:f>IF(AND(ISBLANK(A192),B192=""),"",IF(COUNTIFS('Campaigns &amp; Budget'!$A$7:$A$8,B192)&lt;&gt;1,"Unknown campaign",IF(COUNTIFS('Daily Redemptions'!$A$7:$A$735,A192,'Daily Redemptions'!$B$7:$B$735,B192)&gt;1,"Duplicate day / campaign",IF(OR(ISBLANK(A192),ISBLANK(C192),ISBLANK(D192),ISBLANK(E192),ISBLANK(F192)),"Missing daily input",IF(OR(C192&lt;0,D192&lt;0,E192&lt;0,F192&lt;0,F192&gt;E192),"Invalid count / sales",IF(AND(F192&gt;0,ISBLANK(G192)),"Missing new-member average",IF(AND(NOT(ISBLANK(G192)),G192&lt;0),"Negative average",IF(OR(A192&lt;IFERROR(INDEX('Campaigns &amp; Budget'!$C$7:$C$8,MATCH(B192,'Campaigns &amp; Budget'!$A$7:$A$8,0)),""),A192&gt;IFERROR(INDEX('Campaigns &amp; Budget'!$D$7:$D$8,MATCH(B192,'Campaigns &amp; Budget'!$A$7:$A$8,0)),"")),"Outside campaign dates",""))))))))</x:f>
      </x:c>
      <x:c r="O192" s="10"/>
      <x:c r="P192" s="5"/>
      <x:c r="Q192" s="5"/>
      <x:c r="R192" s="5"/>
      <x:c r="S192" s="16" t="str">
        <x:f>IF(OR(ISBLANK(O192),Q192=""),"",IFERROR(INDEX('Redemption Setup'!$F$7:$F$105,MATCH(Q192,'Redemption Setup'!$A$7:$A$105,0)),"")+SUMIFS('Redemption Setup'!$Q$7:$Q$305,'Redemption Setup'!$O$7:$O$305,Q192,'Redemption Setup'!$P$7:$P$305,"&lt;="&amp;O192)-SUMIFS('Daily Redemptions'!$R$7:$R$2205,'Daily Redemptions'!$Q$7:$Q$2205,Q192,'Daily Redemptions'!$P$7:$P$2205,P192,'Daily Redemptions'!$O$7:$O$2205,"&lt;="&amp;O192))</x:f>
      </x:c>
      <x:c r="T192" s="16" t="str">
        <x:f>IF(AND(ISBLANK(O192),Q192=""),"",IF(COUNTIFS('Redemption Setup'!$A$7:$A$105,Q192,'Redemption Setup'!$B$7:$B$105,P192)&lt;&gt;1,"Tier not in campaign",IF(COUNTIFS('Daily Redemptions'!$O$7:$O$2205,O192,'Daily Redemptions'!$Q$7:$Q$2205,Q192)&gt;1,"Duplicate day / tier",IF(OR(ISBLANK(O192),ISBLANK(R192)),"Missing date / quantity",IF(OR(R192&lt;0,MOD(R192,1)&lt;&gt;0),"Invalid redemption quantity",IF(COUNTIFS('Daily Redemptions'!$A$7:$A$735,O192,'Daily Redemptions'!$B$7:$B$735,P192)&lt;&gt;1,"Missing daily performance",IF(S192&lt;0,"Negative stock","")))))))</x:f>
      </x:c>
    </x:row>
    <x:row r="193" ht="24" customHeight="1">
      <x:c r="A193" s="10"/>
      <x:c r="B193" s="5"/>
      <x:c r="C193" s="5"/>
      <x:c r="D193" s="14"/>
      <x:c r="E193" s="5"/>
      <x:c r="F193" s="5"/>
      <x:c r="G193" s="14"/>
      <x:c r="H193" s="16" t="str">
        <x:f>IF(OR(ISBLANK(A193),B193=""),"",SUMIFS('Daily Redemptions'!$R$7:$R$2205,'Daily Redemptions'!$O$7:$O$2205,A193,'Daily Redemptions'!$P$7:$P$2205,B193))</x:f>
      </x:c>
      <x:c r="I193" s="18" t="str">
        <x:f>IF(OR(ISBLANK(A193),ISBLANK(D193),ISBLANK(C193),C193=0),"",D193/C193)</x:f>
      </x:c>
      <x:c r="J193" s="18" t="str">
        <x:f>IF(OR(ISBLANK(A193),ISBLANK(D193),ISBLANK(E193),E193=0),"",D193/E193)</x:f>
      </x:c>
      <x:c r="K193" s="18" t="str">
        <x:f>IF(OR(ISBLANK(A193),ISBLANK(G193),ISBLANK(F193)),"",G193*F193)</x:f>
      </x:c>
      <x:c r="L193" s="16" t="str">
        <x:f>IF(OR(ISBLANK(A193),ISBLANK(G193),ISBLANK(F193)),"",F193)</x:f>
      </x:c>
      <x:c r="M193" s="16" t="str">
        <x:f>IF(AND(ISBLANK(A193),B193=""),"",IF(COUNTIFS('Campaigns &amp; Budget'!$A$7:$A$8,B193)&lt;&gt;1,"Unknown campaign",IF(COUNTIFS('Daily Redemptions'!$A$7:$A$735,A193,'Daily Redemptions'!$B$7:$B$735,B193)&gt;1,"Duplicate day / campaign",IF(OR(ISBLANK(A193),ISBLANK(C193),ISBLANK(D193),ISBLANK(E193),ISBLANK(F193)),"Missing daily input",IF(OR(C193&lt;0,D193&lt;0,E193&lt;0,F193&lt;0,F193&gt;E193),"Invalid count / sales",IF(AND(F193&gt;0,ISBLANK(G193)),"Missing new-member average",IF(AND(NOT(ISBLANK(G193)),G193&lt;0),"Negative average",IF(OR(A193&lt;IFERROR(INDEX('Campaigns &amp; Budget'!$C$7:$C$8,MATCH(B193,'Campaigns &amp; Budget'!$A$7:$A$8,0)),""),A193&gt;IFERROR(INDEX('Campaigns &amp; Budget'!$D$7:$D$8,MATCH(B193,'Campaigns &amp; Budget'!$A$7:$A$8,0)),"")),"Outside campaign dates",""))))))))</x:f>
      </x:c>
      <x:c r="O193" s="10"/>
      <x:c r="P193" s="5"/>
      <x:c r="Q193" s="5"/>
      <x:c r="R193" s="5"/>
      <x:c r="S193" s="16" t="str">
        <x:f>IF(OR(ISBLANK(O193),Q193=""),"",IFERROR(INDEX('Redemption Setup'!$F$7:$F$105,MATCH(Q193,'Redemption Setup'!$A$7:$A$105,0)),"")+SUMIFS('Redemption Setup'!$Q$7:$Q$305,'Redemption Setup'!$O$7:$O$305,Q193,'Redemption Setup'!$P$7:$P$305,"&lt;="&amp;O193)-SUMIFS('Daily Redemptions'!$R$7:$R$2205,'Daily Redemptions'!$Q$7:$Q$2205,Q193,'Daily Redemptions'!$P$7:$P$2205,P193,'Daily Redemptions'!$O$7:$O$2205,"&lt;="&amp;O193))</x:f>
      </x:c>
      <x:c r="T193" s="16" t="str">
        <x:f>IF(AND(ISBLANK(O193),Q193=""),"",IF(COUNTIFS('Redemption Setup'!$A$7:$A$105,Q193,'Redemption Setup'!$B$7:$B$105,P193)&lt;&gt;1,"Tier not in campaign",IF(COUNTIFS('Daily Redemptions'!$O$7:$O$2205,O193,'Daily Redemptions'!$Q$7:$Q$2205,Q193)&gt;1,"Duplicate day / tier",IF(OR(ISBLANK(O193),ISBLANK(R193)),"Missing date / quantity",IF(OR(R193&lt;0,MOD(R193,1)&lt;&gt;0),"Invalid redemption quantity",IF(COUNTIFS('Daily Redemptions'!$A$7:$A$735,O193,'Daily Redemptions'!$B$7:$B$735,P193)&lt;&gt;1,"Missing daily performance",IF(S193&lt;0,"Negative stock","")))))))</x:f>
      </x:c>
    </x:row>
    <x:row r="194" ht="24" customHeight="1">
      <x:c r="A194" s="10"/>
      <x:c r="B194" s="5"/>
      <x:c r="C194" s="5"/>
      <x:c r="D194" s="14"/>
      <x:c r="E194" s="5"/>
      <x:c r="F194" s="5"/>
      <x:c r="G194" s="14"/>
      <x:c r="H194" s="16" t="str">
        <x:f>IF(OR(ISBLANK(A194),B194=""),"",SUMIFS('Daily Redemptions'!$R$7:$R$2205,'Daily Redemptions'!$O$7:$O$2205,A194,'Daily Redemptions'!$P$7:$P$2205,B194))</x:f>
      </x:c>
      <x:c r="I194" s="18" t="str">
        <x:f>IF(OR(ISBLANK(A194),ISBLANK(D194),ISBLANK(C194),C194=0),"",D194/C194)</x:f>
      </x:c>
      <x:c r="J194" s="18" t="str">
        <x:f>IF(OR(ISBLANK(A194),ISBLANK(D194),ISBLANK(E194),E194=0),"",D194/E194)</x:f>
      </x:c>
      <x:c r="K194" s="18" t="str">
        <x:f>IF(OR(ISBLANK(A194),ISBLANK(G194),ISBLANK(F194)),"",G194*F194)</x:f>
      </x:c>
      <x:c r="L194" s="16" t="str">
        <x:f>IF(OR(ISBLANK(A194),ISBLANK(G194),ISBLANK(F194)),"",F194)</x:f>
      </x:c>
      <x:c r="M194" s="16" t="str">
        <x:f>IF(AND(ISBLANK(A194),B194=""),"",IF(COUNTIFS('Campaigns &amp; Budget'!$A$7:$A$8,B194)&lt;&gt;1,"Unknown campaign",IF(COUNTIFS('Daily Redemptions'!$A$7:$A$735,A194,'Daily Redemptions'!$B$7:$B$735,B194)&gt;1,"Duplicate day / campaign",IF(OR(ISBLANK(A194),ISBLANK(C194),ISBLANK(D194),ISBLANK(E194),ISBLANK(F194)),"Missing daily input",IF(OR(C194&lt;0,D194&lt;0,E194&lt;0,F194&lt;0,F194&gt;E194),"Invalid count / sales",IF(AND(F194&gt;0,ISBLANK(G194)),"Missing new-member average",IF(AND(NOT(ISBLANK(G194)),G194&lt;0),"Negative average",IF(OR(A194&lt;IFERROR(INDEX('Campaigns &amp; Budget'!$C$7:$C$8,MATCH(B194,'Campaigns &amp; Budget'!$A$7:$A$8,0)),""),A194&gt;IFERROR(INDEX('Campaigns &amp; Budget'!$D$7:$D$8,MATCH(B194,'Campaigns &amp; Budget'!$A$7:$A$8,0)),"")),"Outside campaign dates",""))))))))</x:f>
      </x:c>
      <x:c r="O194" s="10"/>
      <x:c r="P194" s="5"/>
      <x:c r="Q194" s="5"/>
      <x:c r="R194" s="5"/>
      <x:c r="S194" s="16" t="str">
        <x:f>IF(OR(ISBLANK(O194),Q194=""),"",IFERROR(INDEX('Redemption Setup'!$F$7:$F$105,MATCH(Q194,'Redemption Setup'!$A$7:$A$105,0)),"")+SUMIFS('Redemption Setup'!$Q$7:$Q$305,'Redemption Setup'!$O$7:$O$305,Q194,'Redemption Setup'!$P$7:$P$305,"&lt;="&amp;O194)-SUMIFS('Daily Redemptions'!$R$7:$R$2205,'Daily Redemptions'!$Q$7:$Q$2205,Q194,'Daily Redemptions'!$P$7:$P$2205,P194,'Daily Redemptions'!$O$7:$O$2205,"&lt;="&amp;O194))</x:f>
      </x:c>
      <x:c r="T194" s="16" t="str">
        <x:f>IF(AND(ISBLANK(O194),Q194=""),"",IF(COUNTIFS('Redemption Setup'!$A$7:$A$105,Q194,'Redemption Setup'!$B$7:$B$105,P194)&lt;&gt;1,"Tier not in campaign",IF(COUNTIFS('Daily Redemptions'!$O$7:$O$2205,O194,'Daily Redemptions'!$Q$7:$Q$2205,Q194)&gt;1,"Duplicate day / tier",IF(OR(ISBLANK(O194),ISBLANK(R194)),"Missing date / quantity",IF(OR(R194&lt;0,MOD(R194,1)&lt;&gt;0),"Invalid redemption quantity",IF(COUNTIFS('Daily Redemptions'!$A$7:$A$735,O194,'Daily Redemptions'!$B$7:$B$735,P194)&lt;&gt;1,"Missing daily performance",IF(S194&lt;0,"Negative stock","")))))))</x:f>
      </x:c>
    </x:row>
    <x:row r="195" ht="24" customHeight="1">
      <x:c r="A195" s="10"/>
      <x:c r="B195" s="5"/>
      <x:c r="C195" s="5"/>
      <x:c r="D195" s="14"/>
      <x:c r="E195" s="5"/>
      <x:c r="F195" s="5"/>
      <x:c r="G195" s="14"/>
      <x:c r="H195" s="16" t="str">
        <x:f>IF(OR(ISBLANK(A195),B195=""),"",SUMIFS('Daily Redemptions'!$R$7:$R$2205,'Daily Redemptions'!$O$7:$O$2205,A195,'Daily Redemptions'!$P$7:$P$2205,B195))</x:f>
      </x:c>
      <x:c r="I195" s="18" t="str">
        <x:f>IF(OR(ISBLANK(A195),ISBLANK(D195),ISBLANK(C195),C195=0),"",D195/C195)</x:f>
      </x:c>
      <x:c r="J195" s="18" t="str">
        <x:f>IF(OR(ISBLANK(A195),ISBLANK(D195),ISBLANK(E195),E195=0),"",D195/E195)</x:f>
      </x:c>
      <x:c r="K195" s="18" t="str">
        <x:f>IF(OR(ISBLANK(A195),ISBLANK(G195),ISBLANK(F195)),"",G195*F195)</x:f>
      </x:c>
      <x:c r="L195" s="16" t="str">
        <x:f>IF(OR(ISBLANK(A195),ISBLANK(G195),ISBLANK(F195)),"",F195)</x:f>
      </x:c>
      <x:c r="M195" s="16" t="str">
        <x:f>IF(AND(ISBLANK(A195),B195=""),"",IF(COUNTIFS('Campaigns &amp; Budget'!$A$7:$A$8,B195)&lt;&gt;1,"Unknown campaign",IF(COUNTIFS('Daily Redemptions'!$A$7:$A$735,A195,'Daily Redemptions'!$B$7:$B$735,B195)&gt;1,"Duplicate day / campaign",IF(OR(ISBLANK(A195),ISBLANK(C195),ISBLANK(D195),ISBLANK(E195),ISBLANK(F195)),"Missing daily input",IF(OR(C195&lt;0,D195&lt;0,E195&lt;0,F195&lt;0,F195&gt;E195),"Invalid count / sales",IF(AND(F195&gt;0,ISBLANK(G195)),"Missing new-member average",IF(AND(NOT(ISBLANK(G195)),G195&lt;0),"Negative average",IF(OR(A195&lt;IFERROR(INDEX('Campaigns &amp; Budget'!$C$7:$C$8,MATCH(B195,'Campaigns &amp; Budget'!$A$7:$A$8,0)),""),A195&gt;IFERROR(INDEX('Campaigns &amp; Budget'!$D$7:$D$8,MATCH(B195,'Campaigns &amp; Budget'!$A$7:$A$8,0)),"")),"Outside campaign dates",""))))))))</x:f>
      </x:c>
      <x:c r="O195" s="10"/>
      <x:c r="P195" s="5"/>
      <x:c r="Q195" s="5"/>
      <x:c r="R195" s="5"/>
      <x:c r="S195" s="16" t="str">
        <x:f>IF(OR(ISBLANK(O195),Q195=""),"",IFERROR(INDEX('Redemption Setup'!$F$7:$F$105,MATCH(Q195,'Redemption Setup'!$A$7:$A$105,0)),"")+SUMIFS('Redemption Setup'!$Q$7:$Q$305,'Redemption Setup'!$O$7:$O$305,Q195,'Redemption Setup'!$P$7:$P$305,"&lt;="&amp;O195)-SUMIFS('Daily Redemptions'!$R$7:$R$2205,'Daily Redemptions'!$Q$7:$Q$2205,Q195,'Daily Redemptions'!$P$7:$P$2205,P195,'Daily Redemptions'!$O$7:$O$2205,"&lt;="&amp;O195))</x:f>
      </x:c>
      <x:c r="T195" s="16" t="str">
        <x:f>IF(AND(ISBLANK(O195),Q195=""),"",IF(COUNTIFS('Redemption Setup'!$A$7:$A$105,Q195,'Redemption Setup'!$B$7:$B$105,P195)&lt;&gt;1,"Tier not in campaign",IF(COUNTIFS('Daily Redemptions'!$O$7:$O$2205,O195,'Daily Redemptions'!$Q$7:$Q$2205,Q195)&gt;1,"Duplicate day / tier",IF(OR(ISBLANK(O195),ISBLANK(R195)),"Missing date / quantity",IF(OR(R195&lt;0,MOD(R195,1)&lt;&gt;0),"Invalid redemption quantity",IF(COUNTIFS('Daily Redemptions'!$A$7:$A$735,O195,'Daily Redemptions'!$B$7:$B$735,P195)&lt;&gt;1,"Missing daily performance",IF(S195&lt;0,"Negative stock","")))))))</x:f>
      </x:c>
    </x:row>
    <x:row r="196" ht="24" customHeight="1">
      <x:c r="A196" s="10"/>
      <x:c r="B196" s="5"/>
      <x:c r="C196" s="5"/>
      <x:c r="D196" s="14"/>
      <x:c r="E196" s="5"/>
      <x:c r="F196" s="5"/>
      <x:c r="G196" s="14"/>
      <x:c r="H196" s="16" t="str">
        <x:f>IF(OR(ISBLANK(A196),B196=""),"",SUMIFS('Daily Redemptions'!$R$7:$R$2205,'Daily Redemptions'!$O$7:$O$2205,A196,'Daily Redemptions'!$P$7:$P$2205,B196))</x:f>
      </x:c>
      <x:c r="I196" s="18" t="str">
        <x:f>IF(OR(ISBLANK(A196),ISBLANK(D196),ISBLANK(C196),C196=0),"",D196/C196)</x:f>
      </x:c>
      <x:c r="J196" s="18" t="str">
        <x:f>IF(OR(ISBLANK(A196),ISBLANK(D196),ISBLANK(E196),E196=0),"",D196/E196)</x:f>
      </x:c>
      <x:c r="K196" s="18" t="str">
        <x:f>IF(OR(ISBLANK(A196),ISBLANK(G196),ISBLANK(F196)),"",G196*F196)</x:f>
      </x:c>
      <x:c r="L196" s="16" t="str">
        <x:f>IF(OR(ISBLANK(A196),ISBLANK(G196),ISBLANK(F196)),"",F196)</x:f>
      </x:c>
      <x:c r="M196" s="16" t="str">
        <x:f>IF(AND(ISBLANK(A196),B196=""),"",IF(COUNTIFS('Campaigns &amp; Budget'!$A$7:$A$8,B196)&lt;&gt;1,"Unknown campaign",IF(COUNTIFS('Daily Redemptions'!$A$7:$A$735,A196,'Daily Redemptions'!$B$7:$B$735,B196)&gt;1,"Duplicate day / campaign",IF(OR(ISBLANK(A196),ISBLANK(C196),ISBLANK(D196),ISBLANK(E196),ISBLANK(F196)),"Missing daily input",IF(OR(C196&lt;0,D196&lt;0,E196&lt;0,F196&lt;0,F196&gt;E196),"Invalid count / sales",IF(AND(F196&gt;0,ISBLANK(G196)),"Missing new-member average",IF(AND(NOT(ISBLANK(G196)),G196&lt;0),"Negative average",IF(OR(A196&lt;IFERROR(INDEX('Campaigns &amp; Budget'!$C$7:$C$8,MATCH(B196,'Campaigns &amp; Budget'!$A$7:$A$8,0)),""),A196&gt;IFERROR(INDEX('Campaigns &amp; Budget'!$D$7:$D$8,MATCH(B196,'Campaigns &amp; Budget'!$A$7:$A$8,0)),"")),"Outside campaign dates",""))))))))</x:f>
      </x:c>
      <x:c r="O196" s="10"/>
      <x:c r="P196" s="5"/>
      <x:c r="Q196" s="5"/>
      <x:c r="R196" s="5"/>
      <x:c r="S196" s="16" t="str">
        <x:f>IF(OR(ISBLANK(O196),Q196=""),"",IFERROR(INDEX('Redemption Setup'!$F$7:$F$105,MATCH(Q196,'Redemption Setup'!$A$7:$A$105,0)),"")+SUMIFS('Redemption Setup'!$Q$7:$Q$305,'Redemption Setup'!$O$7:$O$305,Q196,'Redemption Setup'!$P$7:$P$305,"&lt;="&amp;O196)-SUMIFS('Daily Redemptions'!$R$7:$R$2205,'Daily Redemptions'!$Q$7:$Q$2205,Q196,'Daily Redemptions'!$P$7:$P$2205,P196,'Daily Redemptions'!$O$7:$O$2205,"&lt;="&amp;O196))</x:f>
      </x:c>
      <x:c r="T196" s="16" t="str">
        <x:f>IF(AND(ISBLANK(O196),Q196=""),"",IF(COUNTIFS('Redemption Setup'!$A$7:$A$105,Q196,'Redemption Setup'!$B$7:$B$105,P196)&lt;&gt;1,"Tier not in campaign",IF(COUNTIFS('Daily Redemptions'!$O$7:$O$2205,O196,'Daily Redemptions'!$Q$7:$Q$2205,Q196)&gt;1,"Duplicate day / tier",IF(OR(ISBLANK(O196),ISBLANK(R196)),"Missing date / quantity",IF(OR(R196&lt;0,MOD(R196,1)&lt;&gt;0),"Invalid redemption quantity",IF(COUNTIFS('Daily Redemptions'!$A$7:$A$735,O196,'Daily Redemptions'!$B$7:$B$735,P196)&lt;&gt;1,"Missing daily performance",IF(S196&lt;0,"Negative stock","")))))))</x:f>
      </x:c>
    </x:row>
    <x:row r="197" ht="24" customHeight="1">
      <x:c r="A197" s="10"/>
      <x:c r="B197" s="5"/>
      <x:c r="C197" s="5"/>
      <x:c r="D197" s="14"/>
      <x:c r="E197" s="5"/>
      <x:c r="F197" s="5"/>
      <x:c r="G197" s="14"/>
      <x:c r="H197" s="16" t="str">
        <x:f>IF(OR(ISBLANK(A197),B197=""),"",SUMIFS('Daily Redemptions'!$R$7:$R$2205,'Daily Redemptions'!$O$7:$O$2205,A197,'Daily Redemptions'!$P$7:$P$2205,B197))</x:f>
      </x:c>
      <x:c r="I197" s="18" t="str">
        <x:f>IF(OR(ISBLANK(A197),ISBLANK(D197),ISBLANK(C197),C197=0),"",D197/C197)</x:f>
      </x:c>
      <x:c r="J197" s="18" t="str">
        <x:f>IF(OR(ISBLANK(A197),ISBLANK(D197),ISBLANK(E197),E197=0),"",D197/E197)</x:f>
      </x:c>
      <x:c r="K197" s="18" t="str">
        <x:f>IF(OR(ISBLANK(A197),ISBLANK(G197),ISBLANK(F197)),"",G197*F197)</x:f>
      </x:c>
      <x:c r="L197" s="16" t="str">
        <x:f>IF(OR(ISBLANK(A197),ISBLANK(G197),ISBLANK(F197)),"",F197)</x:f>
      </x:c>
      <x:c r="M197" s="16" t="str">
        <x:f>IF(AND(ISBLANK(A197),B197=""),"",IF(COUNTIFS('Campaigns &amp; Budget'!$A$7:$A$8,B197)&lt;&gt;1,"Unknown campaign",IF(COUNTIFS('Daily Redemptions'!$A$7:$A$735,A197,'Daily Redemptions'!$B$7:$B$735,B197)&gt;1,"Duplicate day / campaign",IF(OR(ISBLANK(A197),ISBLANK(C197),ISBLANK(D197),ISBLANK(E197),ISBLANK(F197)),"Missing daily input",IF(OR(C197&lt;0,D197&lt;0,E197&lt;0,F197&lt;0,F197&gt;E197),"Invalid count / sales",IF(AND(F197&gt;0,ISBLANK(G197)),"Missing new-member average",IF(AND(NOT(ISBLANK(G197)),G197&lt;0),"Negative average",IF(OR(A197&lt;IFERROR(INDEX('Campaigns &amp; Budget'!$C$7:$C$8,MATCH(B197,'Campaigns &amp; Budget'!$A$7:$A$8,0)),""),A197&gt;IFERROR(INDEX('Campaigns &amp; Budget'!$D$7:$D$8,MATCH(B197,'Campaigns &amp; Budget'!$A$7:$A$8,0)),"")),"Outside campaign dates",""))))))))</x:f>
      </x:c>
      <x:c r="O197" s="10"/>
      <x:c r="P197" s="5"/>
      <x:c r="Q197" s="5"/>
      <x:c r="R197" s="5"/>
      <x:c r="S197" s="16" t="str">
        <x:f>IF(OR(ISBLANK(O197),Q197=""),"",IFERROR(INDEX('Redemption Setup'!$F$7:$F$105,MATCH(Q197,'Redemption Setup'!$A$7:$A$105,0)),"")+SUMIFS('Redemption Setup'!$Q$7:$Q$305,'Redemption Setup'!$O$7:$O$305,Q197,'Redemption Setup'!$P$7:$P$305,"&lt;="&amp;O197)-SUMIFS('Daily Redemptions'!$R$7:$R$2205,'Daily Redemptions'!$Q$7:$Q$2205,Q197,'Daily Redemptions'!$P$7:$P$2205,P197,'Daily Redemptions'!$O$7:$O$2205,"&lt;="&amp;O197))</x:f>
      </x:c>
      <x:c r="T197" s="16" t="str">
        <x:f>IF(AND(ISBLANK(O197),Q197=""),"",IF(COUNTIFS('Redemption Setup'!$A$7:$A$105,Q197,'Redemption Setup'!$B$7:$B$105,P197)&lt;&gt;1,"Tier not in campaign",IF(COUNTIFS('Daily Redemptions'!$O$7:$O$2205,O197,'Daily Redemptions'!$Q$7:$Q$2205,Q197)&gt;1,"Duplicate day / tier",IF(OR(ISBLANK(O197),ISBLANK(R197)),"Missing date / quantity",IF(OR(R197&lt;0,MOD(R197,1)&lt;&gt;0),"Invalid redemption quantity",IF(COUNTIFS('Daily Redemptions'!$A$7:$A$735,O197,'Daily Redemptions'!$B$7:$B$735,P197)&lt;&gt;1,"Missing daily performance",IF(S197&lt;0,"Negative stock","")))))))</x:f>
      </x:c>
    </x:row>
    <x:row r="198" ht="24" customHeight="1">
      <x:c r="A198" s="10"/>
      <x:c r="B198" s="5"/>
      <x:c r="C198" s="5"/>
      <x:c r="D198" s="14"/>
      <x:c r="E198" s="5"/>
      <x:c r="F198" s="5"/>
      <x:c r="G198" s="14"/>
      <x:c r="H198" s="16" t="str">
        <x:f>IF(OR(ISBLANK(A198),B198=""),"",SUMIFS('Daily Redemptions'!$R$7:$R$2205,'Daily Redemptions'!$O$7:$O$2205,A198,'Daily Redemptions'!$P$7:$P$2205,B198))</x:f>
      </x:c>
      <x:c r="I198" s="18" t="str">
        <x:f>IF(OR(ISBLANK(A198),ISBLANK(D198),ISBLANK(C198),C198=0),"",D198/C198)</x:f>
      </x:c>
      <x:c r="J198" s="18" t="str">
        <x:f>IF(OR(ISBLANK(A198),ISBLANK(D198),ISBLANK(E198),E198=0),"",D198/E198)</x:f>
      </x:c>
      <x:c r="K198" s="18" t="str">
        <x:f>IF(OR(ISBLANK(A198),ISBLANK(G198),ISBLANK(F198)),"",G198*F198)</x:f>
      </x:c>
      <x:c r="L198" s="16" t="str">
        <x:f>IF(OR(ISBLANK(A198),ISBLANK(G198),ISBLANK(F198)),"",F198)</x:f>
      </x:c>
      <x:c r="M198" s="16" t="str">
        <x:f>IF(AND(ISBLANK(A198),B198=""),"",IF(COUNTIFS('Campaigns &amp; Budget'!$A$7:$A$8,B198)&lt;&gt;1,"Unknown campaign",IF(COUNTIFS('Daily Redemptions'!$A$7:$A$735,A198,'Daily Redemptions'!$B$7:$B$735,B198)&gt;1,"Duplicate day / campaign",IF(OR(ISBLANK(A198),ISBLANK(C198),ISBLANK(D198),ISBLANK(E198),ISBLANK(F198)),"Missing daily input",IF(OR(C198&lt;0,D198&lt;0,E198&lt;0,F198&lt;0,F198&gt;E198),"Invalid count / sales",IF(AND(F198&gt;0,ISBLANK(G198)),"Missing new-member average",IF(AND(NOT(ISBLANK(G198)),G198&lt;0),"Negative average",IF(OR(A198&lt;IFERROR(INDEX('Campaigns &amp; Budget'!$C$7:$C$8,MATCH(B198,'Campaigns &amp; Budget'!$A$7:$A$8,0)),""),A198&gt;IFERROR(INDEX('Campaigns &amp; Budget'!$D$7:$D$8,MATCH(B198,'Campaigns &amp; Budget'!$A$7:$A$8,0)),"")),"Outside campaign dates",""))))))))</x:f>
      </x:c>
      <x:c r="O198" s="10"/>
      <x:c r="P198" s="5"/>
      <x:c r="Q198" s="5"/>
      <x:c r="R198" s="5"/>
      <x:c r="S198" s="16" t="str">
        <x:f>IF(OR(ISBLANK(O198),Q198=""),"",IFERROR(INDEX('Redemption Setup'!$F$7:$F$105,MATCH(Q198,'Redemption Setup'!$A$7:$A$105,0)),"")+SUMIFS('Redemption Setup'!$Q$7:$Q$305,'Redemption Setup'!$O$7:$O$305,Q198,'Redemption Setup'!$P$7:$P$305,"&lt;="&amp;O198)-SUMIFS('Daily Redemptions'!$R$7:$R$2205,'Daily Redemptions'!$Q$7:$Q$2205,Q198,'Daily Redemptions'!$P$7:$P$2205,P198,'Daily Redemptions'!$O$7:$O$2205,"&lt;="&amp;O198))</x:f>
      </x:c>
      <x:c r="T198" s="16" t="str">
        <x:f>IF(AND(ISBLANK(O198),Q198=""),"",IF(COUNTIFS('Redemption Setup'!$A$7:$A$105,Q198,'Redemption Setup'!$B$7:$B$105,P198)&lt;&gt;1,"Tier not in campaign",IF(COUNTIFS('Daily Redemptions'!$O$7:$O$2205,O198,'Daily Redemptions'!$Q$7:$Q$2205,Q198)&gt;1,"Duplicate day / tier",IF(OR(ISBLANK(O198),ISBLANK(R198)),"Missing date / quantity",IF(OR(R198&lt;0,MOD(R198,1)&lt;&gt;0),"Invalid redemption quantity",IF(COUNTIFS('Daily Redemptions'!$A$7:$A$735,O198,'Daily Redemptions'!$B$7:$B$735,P198)&lt;&gt;1,"Missing daily performance",IF(S198&lt;0,"Negative stock","")))))))</x:f>
      </x:c>
    </x:row>
    <x:row r="199" ht="24" customHeight="1">
      <x:c r="A199" s="10"/>
      <x:c r="B199" s="5"/>
      <x:c r="C199" s="5"/>
      <x:c r="D199" s="14"/>
      <x:c r="E199" s="5"/>
      <x:c r="F199" s="5"/>
      <x:c r="G199" s="14"/>
      <x:c r="H199" s="16" t="str">
        <x:f>IF(OR(ISBLANK(A199),B199=""),"",SUMIFS('Daily Redemptions'!$R$7:$R$2205,'Daily Redemptions'!$O$7:$O$2205,A199,'Daily Redemptions'!$P$7:$P$2205,B199))</x:f>
      </x:c>
      <x:c r="I199" s="18" t="str">
        <x:f>IF(OR(ISBLANK(A199),ISBLANK(D199),ISBLANK(C199),C199=0),"",D199/C199)</x:f>
      </x:c>
      <x:c r="J199" s="18" t="str">
        <x:f>IF(OR(ISBLANK(A199),ISBLANK(D199),ISBLANK(E199),E199=0),"",D199/E199)</x:f>
      </x:c>
      <x:c r="K199" s="18" t="str">
        <x:f>IF(OR(ISBLANK(A199),ISBLANK(G199),ISBLANK(F199)),"",G199*F199)</x:f>
      </x:c>
      <x:c r="L199" s="16" t="str">
        <x:f>IF(OR(ISBLANK(A199),ISBLANK(G199),ISBLANK(F199)),"",F199)</x:f>
      </x:c>
      <x:c r="M199" s="16" t="str">
        <x:f>IF(AND(ISBLANK(A199),B199=""),"",IF(COUNTIFS('Campaigns &amp; Budget'!$A$7:$A$8,B199)&lt;&gt;1,"Unknown campaign",IF(COUNTIFS('Daily Redemptions'!$A$7:$A$735,A199,'Daily Redemptions'!$B$7:$B$735,B199)&gt;1,"Duplicate day / campaign",IF(OR(ISBLANK(A199),ISBLANK(C199),ISBLANK(D199),ISBLANK(E199),ISBLANK(F199)),"Missing daily input",IF(OR(C199&lt;0,D199&lt;0,E199&lt;0,F199&lt;0,F199&gt;E199),"Invalid count / sales",IF(AND(F199&gt;0,ISBLANK(G199)),"Missing new-member average",IF(AND(NOT(ISBLANK(G199)),G199&lt;0),"Negative average",IF(OR(A199&lt;IFERROR(INDEX('Campaigns &amp; Budget'!$C$7:$C$8,MATCH(B199,'Campaigns &amp; Budget'!$A$7:$A$8,0)),""),A199&gt;IFERROR(INDEX('Campaigns &amp; Budget'!$D$7:$D$8,MATCH(B199,'Campaigns &amp; Budget'!$A$7:$A$8,0)),"")),"Outside campaign dates",""))))))))</x:f>
      </x:c>
      <x:c r="O199" s="10"/>
      <x:c r="P199" s="5"/>
      <x:c r="Q199" s="5"/>
      <x:c r="R199" s="5"/>
      <x:c r="S199" s="16" t="str">
        <x:f>IF(OR(ISBLANK(O199),Q199=""),"",IFERROR(INDEX('Redemption Setup'!$F$7:$F$105,MATCH(Q199,'Redemption Setup'!$A$7:$A$105,0)),"")+SUMIFS('Redemption Setup'!$Q$7:$Q$305,'Redemption Setup'!$O$7:$O$305,Q199,'Redemption Setup'!$P$7:$P$305,"&lt;="&amp;O199)-SUMIFS('Daily Redemptions'!$R$7:$R$2205,'Daily Redemptions'!$Q$7:$Q$2205,Q199,'Daily Redemptions'!$P$7:$P$2205,P199,'Daily Redemptions'!$O$7:$O$2205,"&lt;="&amp;O199))</x:f>
      </x:c>
      <x:c r="T199" s="16" t="str">
        <x:f>IF(AND(ISBLANK(O199),Q199=""),"",IF(COUNTIFS('Redemption Setup'!$A$7:$A$105,Q199,'Redemption Setup'!$B$7:$B$105,P199)&lt;&gt;1,"Tier not in campaign",IF(COUNTIFS('Daily Redemptions'!$O$7:$O$2205,O199,'Daily Redemptions'!$Q$7:$Q$2205,Q199)&gt;1,"Duplicate day / tier",IF(OR(ISBLANK(O199),ISBLANK(R199)),"Missing date / quantity",IF(OR(R199&lt;0,MOD(R199,1)&lt;&gt;0),"Invalid redemption quantity",IF(COUNTIFS('Daily Redemptions'!$A$7:$A$735,O199,'Daily Redemptions'!$B$7:$B$735,P199)&lt;&gt;1,"Missing daily performance",IF(S199&lt;0,"Negative stock","")))))))</x:f>
      </x:c>
    </x:row>
    <x:row r="200" ht="24" customHeight="1">
      <x:c r="A200" s="10"/>
      <x:c r="B200" s="5"/>
      <x:c r="C200" s="5"/>
      <x:c r="D200" s="14"/>
      <x:c r="E200" s="5"/>
      <x:c r="F200" s="5"/>
      <x:c r="G200" s="14"/>
      <x:c r="H200" s="16" t="str">
        <x:f>IF(OR(ISBLANK(A200),B200=""),"",SUMIFS('Daily Redemptions'!$R$7:$R$2205,'Daily Redemptions'!$O$7:$O$2205,A200,'Daily Redemptions'!$P$7:$P$2205,B200))</x:f>
      </x:c>
      <x:c r="I200" s="18" t="str">
        <x:f>IF(OR(ISBLANK(A200),ISBLANK(D200),ISBLANK(C200),C200=0),"",D200/C200)</x:f>
      </x:c>
      <x:c r="J200" s="18" t="str">
        <x:f>IF(OR(ISBLANK(A200),ISBLANK(D200),ISBLANK(E200),E200=0),"",D200/E200)</x:f>
      </x:c>
      <x:c r="K200" s="18" t="str">
        <x:f>IF(OR(ISBLANK(A200),ISBLANK(G200),ISBLANK(F200)),"",G200*F200)</x:f>
      </x:c>
      <x:c r="L200" s="16" t="str">
        <x:f>IF(OR(ISBLANK(A200),ISBLANK(G200),ISBLANK(F200)),"",F200)</x:f>
      </x:c>
      <x:c r="M200" s="16" t="str">
        <x:f>IF(AND(ISBLANK(A200),B200=""),"",IF(COUNTIFS('Campaigns &amp; Budget'!$A$7:$A$8,B200)&lt;&gt;1,"Unknown campaign",IF(COUNTIFS('Daily Redemptions'!$A$7:$A$735,A200,'Daily Redemptions'!$B$7:$B$735,B200)&gt;1,"Duplicate day / campaign",IF(OR(ISBLANK(A200),ISBLANK(C200),ISBLANK(D200),ISBLANK(E200),ISBLANK(F200)),"Missing daily input",IF(OR(C200&lt;0,D200&lt;0,E200&lt;0,F200&lt;0,F200&gt;E200),"Invalid count / sales",IF(AND(F200&gt;0,ISBLANK(G200)),"Missing new-member average",IF(AND(NOT(ISBLANK(G200)),G200&lt;0),"Negative average",IF(OR(A200&lt;IFERROR(INDEX('Campaigns &amp; Budget'!$C$7:$C$8,MATCH(B200,'Campaigns &amp; Budget'!$A$7:$A$8,0)),""),A200&gt;IFERROR(INDEX('Campaigns &amp; Budget'!$D$7:$D$8,MATCH(B200,'Campaigns &amp; Budget'!$A$7:$A$8,0)),"")),"Outside campaign dates",""))))))))</x:f>
      </x:c>
      <x:c r="O200" s="10"/>
      <x:c r="P200" s="5"/>
      <x:c r="Q200" s="5"/>
      <x:c r="R200" s="5"/>
      <x:c r="S200" s="16" t="str">
        <x:f>IF(OR(ISBLANK(O200),Q200=""),"",IFERROR(INDEX('Redemption Setup'!$F$7:$F$105,MATCH(Q200,'Redemption Setup'!$A$7:$A$105,0)),"")+SUMIFS('Redemption Setup'!$Q$7:$Q$305,'Redemption Setup'!$O$7:$O$305,Q200,'Redemption Setup'!$P$7:$P$305,"&lt;="&amp;O200)-SUMIFS('Daily Redemptions'!$R$7:$R$2205,'Daily Redemptions'!$Q$7:$Q$2205,Q200,'Daily Redemptions'!$P$7:$P$2205,P200,'Daily Redemptions'!$O$7:$O$2205,"&lt;="&amp;O200))</x:f>
      </x:c>
      <x:c r="T200" s="16" t="str">
        <x:f>IF(AND(ISBLANK(O200),Q200=""),"",IF(COUNTIFS('Redemption Setup'!$A$7:$A$105,Q200,'Redemption Setup'!$B$7:$B$105,P200)&lt;&gt;1,"Tier not in campaign",IF(COUNTIFS('Daily Redemptions'!$O$7:$O$2205,O200,'Daily Redemptions'!$Q$7:$Q$2205,Q200)&gt;1,"Duplicate day / tier",IF(OR(ISBLANK(O200),ISBLANK(R200)),"Missing date / quantity",IF(OR(R200&lt;0,MOD(R200,1)&lt;&gt;0),"Invalid redemption quantity",IF(COUNTIFS('Daily Redemptions'!$A$7:$A$735,O200,'Daily Redemptions'!$B$7:$B$735,P200)&lt;&gt;1,"Missing daily performance",IF(S200&lt;0,"Negative stock","")))))))</x:f>
      </x:c>
    </x:row>
    <x:row r="201" ht="24" customHeight="1">
      <x:c r="A201" s="10"/>
      <x:c r="B201" s="5"/>
      <x:c r="C201" s="5"/>
      <x:c r="D201" s="14"/>
      <x:c r="E201" s="5"/>
      <x:c r="F201" s="5"/>
      <x:c r="G201" s="14"/>
      <x:c r="H201" s="16" t="str">
        <x:f>IF(OR(ISBLANK(A201),B201=""),"",SUMIFS('Daily Redemptions'!$R$7:$R$2205,'Daily Redemptions'!$O$7:$O$2205,A201,'Daily Redemptions'!$P$7:$P$2205,B201))</x:f>
      </x:c>
      <x:c r="I201" s="18" t="str">
        <x:f>IF(OR(ISBLANK(A201),ISBLANK(D201),ISBLANK(C201),C201=0),"",D201/C201)</x:f>
      </x:c>
      <x:c r="J201" s="18" t="str">
        <x:f>IF(OR(ISBLANK(A201),ISBLANK(D201),ISBLANK(E201),E201=0),"",D201/E201)</x:f>
      </x:c>
      <x:c r="K201" s="18" t="str">
        <x:f>IF(OR(ISBLANK(A201),ISBLANK(G201),ISBLANK(F201)),"",G201*F201)</x:f>
      </x:c>
      <x:c r="L201" s="16" t="str">
        <x:f>IF(OR(ISBLANK(A201),ISBLANK(G201),ISBLANK(F201)),"",F201)</x:f>
      </x:c>
      <x:c r="M201" s="16" t="str">
        <x:f>IF(AND(ISBLANK(A201),B201=""),"",IF(COUNTIFS('Campaigns &amp; Budget'!$A$7:$A$8,B201)&lt;&gt;1,"Unknown campaign",IF(COUNTIFS('Daily Redemptions'!$A$7:$A$735,A201,'Daily Redemptions'!$B$7:$B$735,B201)&gt;1,"Duplicate day / campaign",IF(OR(ISBLANK(A201),ISBLANK(C201),ISBLANK(D201),ISBLANK(E201),ISBLANK(F201)),"Missing daily input",IF(OR(C201&lt;0,D201&lt;0,E201&lt;0,F201&lt;0,F201&gt;E201),"Invalid count / sales",IF(AND(F201&gt;0,ISBLANK(G201)),"Missing new-member average",IF(AND(NOT(ISBLANK(G201)),G201&lt;0),"Negative average",IF(OR(A201&lt;IFERROR(INDEX('Campaigns &amp; Budget'!$C$7:$C$8,MATCH(B201,'Campaigns &amp; Budget'!$A$7:$A$8,0)),""),A201&gt;IFERROR(INDEX('Campaigns &amp; Budget'!$D$7:$D$8,MATCH(B201,'Campaigns &amp; Budget'!$A$7:$A$8,0)),"")),"Outside campaign dates",""))))))))</x:f>
      </x:c>
      <x:c r="O201" s="10"/>
      <x:c r="P201" s="5"/>
      <x:c r="Q201" s="5"/>
      <x:c r="R201" s="5"/>
      <x:c r="S201" s="16" t="str">
        <x:f>IF(OR(ISBLANK(O201),Q201=""),"",IFERROR(INDEX('Redemption Setup'!$F$7:$F$105,MATCH(Q201,'Redemption Setup'!$A$7:$A$105,0)),"")+SUMIFS('Redemption Setup'!$Q$7:$Q$305,'Redemption Setup'!$O$7:$O$305,Q201,'Redemption Setup'!$P$7:$P$305,"&lt;="&amp;O201)-SUMIFS('Daily Redemptions'!$R$7:$R$2205,'Daily Redemptions'!$Q$7:$Q$2205,Q201,'Daily Redemptions'!$P$7:$P$2205,P201,'Daily Redemptions'!$O$7:$O$2205,"&lt;="&amp;O201))</x:f>
      </x:c>
      <x:c r="T201" s="16" t="str">
        <x:f>IF(AND(ISBLANK(O201),Q201=""),"",IF(COUNTIFS('Redemption Setup'!$A$7:$A$105,Q201,'Redemption Setup'!$B$7:$B$105,P201)&lt;&gt;1,"Tier not in campaign",IF(COUNTIFS('Daily Redemptions'!$O$7:$O$2205,O201,'Daily Redemptions'!$Q$7:$Q$2205,Q201)&gt;1,"Duplicate day / tier",IF(OR(ISBLANK(O201),ISBLANK(R201)),"Missing date / quantity",IF(OR(R201&lt;0,MOD(R201,1)&lt;&gt;0),"Invalid redemption quantity",IF(COUNTIFS('Daily Redemptions'!$A$7:$A$735,O201,'Daily Redemptions'!$B$7:$B$735,P201)&lt;&gt;1,"Missing daily performance",IF(S201&lt;0,"Negative stock","")))))))</x:f>
      </x:c>
    </x:row>
    <x:row r="202" ht="24" customHeight="1">
      <x:c r="A202" s="10"/>
      <x:c r="B202" s="5"/>
      <x:c r="C202" s="5"/>
      <x:c r="D202" s="14"/>
      <x:c r="E202" s="5"/>
      <x:c r="F202" s="5"/>
      <x:c r="G202" s="14"/>
      <x:c r="H202" s="16" t="str">
        <x:f>IF(OR(ISBLANK(A202),B202=""),"",SUMIFS('Daily Redemptions'!$R$7:$R$2205,'Daily Redemptions'!$O$7:$O$2205,A202,'Daily Redemptions'!$P$7:$P$2205,B202))</x:f>
      </x:c>
      <x:c r="I202" s="18" t="str">
        <x:f>IF(OR(ISBLANK(A202),ISBLANK(D202),ISBLANK(C202),C202=0),"",D202/C202)</x:f>
      </x:c>
      <x:c r="J202" s="18" t="str">
        <x:f>IF(OR(ISBLANK(A202),ISBLANK(D202),ISBLANK(E202),E202=0),"",D202/E202)</x:f>
      </x:c>
      <x:c r="K202" s="18" t="str">
        <x:f>IF(OR(ISBLANK(A202),ISBLANK(G202),ISBLANK(F202)),"",G202*F202)</x:f>
      </x:c>
      <x:c r="L202" s="16" t="str">
        <x:f>IF(OR(ISBLANK(A202),ISBLANK(G202),ISBLANK(F202)),"",F202)</x:f>
      </x:c>
      <x:c r="M202" s="16" t="str">
        <x:f>IF(AND(ISBLANK(A202),B202=""),"",IF(COUNTIFS('Campaigns &amp; Budget'!$A$7:$A$8,B202)&lt;&gt;1,"Unknown campaign",IF(COUNTIFS('Daily Redemptions'!$A$7:$A$735,A202,'Daily Redemptions'!$B$7:$B$735,B202)&gt;1,"Duplicate day / campaign",IF(OR(ISBLANK(A202),ISBLANK(C202),ISBLANK(D202),ISBLANK(E202),ISBLANK(F202)),"Missing daily input",IF(OR(C202&lt;0,D202&lt;0,E202&lt;0,F202&lt;0,F202&gt;E202),"Invalid count / sales",IF(AND(F202&gt;0,ISBLANK(G202)),"Missing new-member average",IF(AND(NOT(ISBLANK(G202)),G202&lt;0),"Negative average",IF(OR(A202&lt;IFERROR(INDEX('Campaigns &amp; Budget'!$C$7:$C$8,MATCH(B202,'Campaigns &amp; Budget'!$A$7:$A$8,0)),""),A202&gt;IFERROR(INDEX('Campaigns &amp; Budget'!$D$7:$D$8,MATCH(B202,'Campaigns &amp; Budget'!$A$7:$A$8,0)),"")),"Outside campaign dates",""))))))))</x:f>
      </x:c>
      <x:c r="O202" s="10"/>
      <x:c r="P202" s="5"/>
      <x:c r="Q202" s="5"/>
      <x:c r="R202" s="5"/>
      <x:c r="S202" s="16" t="str">
        <x:f>IF(OR(ISBLANK(O202),Q202=""),"",IFERROR(INDEX('Redemption Setup'!$F$7:$F$105,MATCH(Q202,'Redemption Setup'!$A$7:$A$105,0)),"")+SUMIFS('Redemption Setup'!$Q$7:$Q$305,'Redemption Setup'!$O$7:$O$305,Q202,'Redemption Setup'!$P$7:$P$305,"&lt;="&amp;O202)-SUMIFS('Daily Redemptions'!$R$7:$R$2205,'Daily Redemptions'!$Q$7:$Q$2205,Q202,'Daily Redemptions'!$P$7:$P$2205,P202,'Daily Redemptions'!$O$7:$O$2205,"&lt;="&amp;O202))</x:f>
      </x:c>
      <x:c r="T202" s="16" t="str">
        <x:f>IF(AND(ISBLANK(O202),Q202=""),"",IF(COUNTIFS('Redemption Setup'!$A$7:$A$105,Q202,'Redemption Setup'!$B$7:$B$105,P202)&lt;&gt;1,"Tier not in campaign",IF(COUNTIFS('Daily Redemptions'!$O$7:$O$2205,O202,'Daily Redemptions'!$Q$7:$Q$2205,Q202)&gt;1,"Duplicate day / tier",IF(OR(ISBLANK(O202),ISBLANK(R202)),"Missing date / quantity",IF(OR(R202&lt;0,MOD(R202,1)&lt;&gt;0),"Invalid redemption quantity",IF(COUNTIFS('Daily Redemptions'!$A$7:$A$735,O202,'Daily Redemptions'!$B$7:$B$735,P202)&lt;&gt;1,"Missing daily performance",IF(S202&lt;0,"Negative stock","")))))))</x:f>
      </x:c>
    </x:row>
    <x:row r="203" ht="24" customHeight="1">
      <x:c r="A203" s="10"/>
      <x:c r="B203" s="5"/>
      <x:c r="C203" s="5"/>
      <x:c r="D203" s="14"/>
      <x:c r="E203" s="5"/>
      <x:c r="F203" s="5"/>
      <x:c r="G203" s="14"/>
      <x:c r="H203" s="16" t="str">
        <x:f>IF(OR(ISBLANK(A203),B203=""),"",SUMIFS('Daily Redemptions'!$R$7:$R$2205,'Daily Redemptions'!$O$7:$O$2205,A203,'Daily Redemptions'!$P$7:$P$2205,B203))</x:f>
      </x:c>
      <x:c r="I203" s="18" t="str">
        <x:f>IF(OR(ISBLANK(A203),ISBLANK(D203),ISBLANK(C203),C203=0),"",D203/C203)</x:f>
      </x:c>
      <x:c r="J203" s="18" t="str">
        <x:f>IF(OR(ISBLANK(A203),ISBLANK(D203),ISBLANK(E203),E203=0),"",D203/E203)</x:f>
      </x:c>
      <x:c r="K203" s="18" t="str">
        <x:f>IF(OR(ISBLANK(A203),ISBLANK(G203),ISBLANK(F203)),"",G203*F203)</x:f>
      </x:c>
      <x:c r="L203" s="16" t="str">
        <x:f>IF(OR(ISBLANK(A203),ISBLANK(G203),ISBLANK(F203)),"",F203)</x:f>
      </x:c>
      <x:c r="M203" s="16" t="str">
        <x:f>IF(AND(ISBLANK(A203),B203=""),"",IF(COUNTIFS('Campaigns &amp; Budget'!$A$7:$A$8,B203)&lt;&gt;1,"Unknown campaign",IF(COUNTIFS('Daily Redemptions'!$A$7:$A$735,A203,'Daily Redemptions'!$B$7:$B$735,B203)&gt;1,"Duplicate day / campaign",IF(OR(ISBLANK(A203),ISBLANK(C203),ISBLANK(D203),ISBLANK(E203),ISBLANK(F203)),"Missing daily input",IF(OR(C203&lt;0,D203&lt;0,E203&lt;0,F203&lt;0,F203&gt;E203),"Invalid count / sales",IF(AND(F203&gt;0,ISBLANK(G203)),"Missing new-member average",IF(AND(NOT(ISBLANK(G203)),G203&lt;0),"Negative average",IF(OR(A203&lt;IFERROR(INDEX('Campaigns &amp; Budget'!$C$7:$C$8,MATCH(B203,'Campaigns &amp; Budget'!$A$7:$A$8,0)),""),A203&gt;IFERROR(INDEX('Campaigns &amp; Budget'!$D$7:$D$8,MATCH(B203,'Campaigns &amp; Budget'!$A$7:$A$8,0)),"")),"Outside campaign dates",""))))))))</x:f>
      </x:c>
      <x:c r="O203" s="10"/>
      <x:c r="P203" s="5"/>
      <x:c r="Q203" s="5"/>
      <x:c r="R203" s="5"/>
      <x:c r="S203" s="16" t="str">
        <x:f>IF(OR(ISBLANK(O203),Q203=""),"",IFERROR(INDEX('Redemption Setup'!$F$7:$F$105,MATCH(Q203,'Redemption Setup'!$A$7:$A$105,0)),"")+SUMIFS('Redemption Setup'!$Q$7:$Q$305,'Redemption Setup'!$O$7:$O$305,Q203,'Redemption Setup'!$P$7:$P$305,"&lt;="&amp;O203)-SUMIFS('Daily Redemptions'!$R$7:$R$2205,'Daily Redemptions'!$Q$7:$Q$2205,Q203,'Daily Redemptions'!$P$7:$P$2205,P203,'Daily Redemptions'!$O$7:$O$2205,"&lt;="&amp;O203))</x:f>
      </x:c>
      <x:c r="T203" s="16" t="str">
        <x:f>IF(AND(ISBLANK(O203),Q203=""),"",IF(COUNTIFS('Redemption Setup'!$A$7:$A$105,Q203,'Redemption Setup'!$B$7:$B$105,P203)&lt;&gt;1,"Tier not in campaign",IF(COUNTIFS('Daily Redemptions'!$O$7:$O$2205,O203,'Daily Redemptions'!$Q$7:$Q$2205,Q203)&gt;1,"Duplicate day / tier",IF(OR(ISBLANK(O203),ISBLANK(R203)),"Missing date / quantity",IF(OR(R203&lt;0,MOD(R203,1)&lt;&gt;0),"Invalid redemption quantity",IF(COUNTIFS('Daily Redemptions'!$A$7:$A$735,O203,'Daily Redemptions'!$B$7:$B$735,P203)&lt;&gt;1,"Missing daily performance",IF(S203&lt;0,"Negative stock","")))))))</x:f>
      </x:c>
    </x:row>
    <x:row r="204" ht="24" customHeight="1">
      <x:c r="A204" s="10"/>
      <x:c r="B204" s="5"/>
      <x:c r="C204" s="5"/>
      <x:c r="D204" s="14"/>
      <x:c r="E204" s="5"/>
      <x:c r="F204" s="5"/>
      <x:c r="G204" s="14"/>
      <x:c r="H204" s="16" t="str">
        <x:f>IF(OR(ISBLANK(A204),B204=""),"",SUMIFS('Daily Redemptions'!$R$7:$R$2205,'Daily Redemptions'!$O$7:$O$2205,A204,'Daily Redemptions'!$P$7:$P$2205,B204))</x:f>
      </x:c>
      <x:c r="I204" s="18" t="str">
        <x:f>IF(OR(ISBLANK(A204),ISBLANK(D204),ISBLANK(C204),C204=0),"",D204/C204)</x:f>
      </x:c>
      <x:c r="J204" s="18" t="str">
        <x:f>IF(OR(ISBLANK(A204),ISBLANK(D204),ISBLANK(E204),E204=0),"",D204/E204)</x:f>
      </x:c>
      <x:c r="K204" s="18" t="str">
        <x:f>IF(OR(ISBLANK(A204),ISBLANK(G204),ISBLANK(F204)),"",G204*F204)</x:f>
      </x:c>
      <x:c r="L204" s="16" t="str">
        <x:f>IF(OR(ISBLANK(A204),ISBLANK(G204),ISBLANK(F204)),"",F204)</x:f>
      </x:c>
      <x:c r="M204" s="16" t="str">
        <x:f>IF(AND(ISBLANK(A204),B204=""),"",IF(COUNTIFS('Campaigns &amp; Budget'!$A$7:$A$8,B204)&lt;&gt;1,"Unknown campaign",IF(COUNTIFS('Daily Redemptions'!$A$7:$A$735,A204,'Daily Redemptions'!$B$7:$B$735,B204)&gt;1,"Duplicate day / campaign",IF(OR(ISBLANK(A204),ISBLANK(C204),ISBLANK(D204),ISBLANK(E204),ISBLANK(F204)),"Missing daily input",IF(OR(C204&lt;0,D204&lt;0,E204&lt;0,F204&lt;0,F204&gt;E204),"Invalid count / sales",IF(AND(F204&gt;0,ISBLANK(G204)),"Missing new-member average",IF(AND(NOT(ISBLANK(G204)),G204&lt;0),"Negative average",IF(OR(A204&lt;IFERROR(INDEX('Campaigns &amp; Budget'!$C$7:$C$8,MATCH(B204,'Campaigns &amp; Budget'!$A$7:$A$8,0)),""),A204&gt;IFERROR(INDEX('Campaigns &amp; Budget'!$D$7:$D$8,MATCH(B204,'Campaigns &amp; Budget'!$A$7:$A$8,0)),"")),"Outside campaign dates",""))))))))</x:f>
      </x:c>
      <x:c r="O204" s="10"/>
      <x:c r="P204" s="5"/>
      <x:c r="Q204" s="5"/>
      <x:c r="R204" s="5"/>
      <x:c r="S204" s="16" t="str">
        <x:f>IF(OR(ISBLANK(O204),Q204=""),"",IFERROR(INDEX('Redemption Setup'!$F$7:$F$105,MATCH(Q204,'Redemption Setup'!$A$7:$A$105,0)),"")+SUMIFS('Redemption Setup'!$Q$7:$Q$305,'Redemption Setup'!$O$7:$O$305,Q204,'Redemption Setup'!$P$7:$P$305,"&lt;="&amp;O204)-SUMIFS('Daily Redemptions'!$R$7:$R$2205,'Daily Redemptions'!$Q$7:$Q$2205,Q204,'Daily Redemptions'!$P$7:$P$2205,P204,'Daily Redemptions'!$O$7:$O$2205,"&lt;="&amp;O204))</x:f>
      </x:c>
      <x:c r="T204" s="16" t="str">
        <x:f>IF(AND(ISBLANK(O204),Q204=""),"",IF(COUNTIFS('Redemption Setup'!$A$7:$A$105,Q204,'Redemption Setup'!$B$7:$B$105,P204)&lt;&gt;1,"Tier not in campaign",IF(COUNTIFS('Daily Redemptions'!$O$7:$O$2205,O204,'Daily Redemptions'!$Q$7:$Q$2205,Q204)&gt;1,"Duplicate day / tier",IF(OR(ISBLANK(O204),ISBLANK(R204)),"Missing date / quantity",IF(OR(R204&lt;0,MOD(R204,1)&lt;&gt;0),"Invalid redemption quantity",IF(COUNTIFS('Daily Redemptions'!$A$7:$A$735,O204,'Daily Redemptions'!$B$7:$B$735,P204)&lt;&gt;1,"Missing daily performance",IF(S204&lt;0,"Negative stock","")))))))</x:f>
      </x:c>
    </x:row>
    <x:row r="205" ht="24" customHeight="1">
      <x:c r="A205" s="10"/>
      <x:c r="B205" s="5"/>
      <x:c r="C205" s="5"/>
      <x:c r="D205" s="14"/>
      <x:c r="E205" s="5"/>
      <x:c r="F205" s="5"/>
      <x:c r="G205" s="14"/>
      <x:c r="H205" s="16" t="str">
        <x:f>IF(OR(ISBLANK(A205),B205=""),"",SUMIFS('Daily Redemptions'!$R$7:$R$2205,'Daily Redemptions'!$O$7:$O$2205,A205,'Daily Redemptions'!$P$7:$P$2205,B205))</x:f>
      </x:c>
      <x:c r="I205" s="18" t="str">
        <x:f>IF(OR(ISBLANK(A205),ISBLANK(D205),ISBLANK(C205),C205=0),"",D205/C205)</x:f>
      </x:c>
      <x:c r="J205" s="18" t="str">
        <x:f>IF(OR(ISBLANK(A205),ISBLANK(D205),ISBLANK(E205),E205=0),"",D205/E205)</x:f>
      </x:c>
      <x:c r="K205" s="18" t="str">
        <x:f>IF(OR(ISBLANK(A205),ISBLANK(G205),ISBLANK(F205)),"",G205*F205)</x:f>
      </x:c>
      <x:c r="L205" s="16" t="str">
        <x:f>IF(OR(ISBLANK(A205),ISBLANK(G205),ISBLANK(F205)),"",F205)</x:f>
      </x:c>
      <x:c r="M205" s="16" t="str">
        <x:f>IF(AND(ISBLANK(A205),B205=""),"",IF(COUNTIFS('Campaigns &amp; Budget'!$A$7:$A$8,B205)&lt;&gt;1,"Unknown campaign",IF(COUNTIFS('Daily Redemptions'!$A$7:$A$735,A205,'Daily Redemptions'!$B$7:$B$735,B205)&gt;1,"Duplicate day / campaign",IF(OR(ISBLANK(A205),ISBLANK(C205),ISBLANK(D205),ISBLANK(E205),ISBLANK(F205)),"Missing daily input",IF(OR(C205&lt;0,D205&lt;0,E205&lt;0,F205&lt;0,F205&gt;E205),"Invalid count / sales",IF(AND(F205&gt;0,ISBLANK(G205)),"Missing new-member average",IF(AND(NOT(ISBLANK(G205)),G205&lt;0),"Negative average",IF(OR(A205&lt;IFERROR(INDEX('Campaigns &amp; Budget'!$C$7:$C$8,MATCH(B205,'Campaigns &amp; Budget'!$A$7:$A$8,0)),""),A205&gt;IFERROR(INDEX('Campaigns &amp; Budget'!$D$7:$D$8,MATCH(B205,'Campaigns &amp; Budget'!$A$7:$A$8,0)),"")),"Outside campaign dates",""))))))))</x:f>
      </x:c>
      <x:c r="O205" s="10"/>
      <x:c r="P205" s="5"/>
      <x:c r="Q205" s="5"/>
      <x:c r="R205" s="5"/>
      <x:c r="S205" s="16" t="str">
        <x:f>IF(OR(ISBLANK(O205),Q205=""),"",IFERROR(INDEX('Redemption Setup'!$F$7:$F$105,MATCH(Q205,'Redemption Setup'!$A$7:$A$105,0)),"")+SUMIFS('Redemption Setup'!$Q$7:$Q$305,'Redemption Setup'!$O$7:$O$305,Q205,'Redemption Setup'!$P$7:$P$305,"&lt;="&amp;O205)-SUMIFS('Daily Redemptions'!$R$7:$R$2205,'Daily Redemptions'!$Q$7:$Q$2205,Q205,'Daily Redemptions'!$P$7:$P$2205,P205,'Daily Redemptions'!$O$7:$O$2205,"&lt;="&amp;O205))</x:f>
      </x:c>
      <x:c r="T205" s="16" t="str">
        <x:f>IF(AND(ISBLANK(O205),Q205=""),"",IF(COUNTIFS('Redemption Setup'!$A$7:$A$105,Q205,'Redemption Setup'!$B$7:$B$105,P205)&lt;&gt;1,"Tier not in campaign",IF(COUNTIFS('Daily Redemptions'!$O$7:$O$2205,O205,'Daily Redemptions'!$Q$7:$Q$2205,Q205)&gt;1,"Duplicate day / tier",IF(OR(ISBLANK(O205),ISBLANK(R205)),"Missing date / quantity",IF(OR(R205&lt;0,MOD(R205,1)&lt;&gt;0),"Invalid redemption quantity",IF(COUNTIFS('Daily Redemptions'!$A$7:$A$735,O205,'Daily Redemptions'!$B$7:$B$735,P205)&lt;&gt;1,"Missing daily performance",IF(S205&lt;0,"Negative stock","")))))))</x:f>
      </x:c>
    </x:row>
    <x:row r="206" ht="24" customHeight="1">
      <x:c r="A206" s="10"/>
      <x:c r="B206" s="5"/>
      <x:c r="C206" s="5"/>
      <x:c r="D206" s="14"/>
      <x:c r="E206" s="5"/>
      <x:c r="F206" s="5"/>
      <x:c r="G206" s="14"/>
      <x:c r="H206" s="16" t="str">
        <x:f>IF(OR(ISBLANK(A206),B206=""),"",SUMIFS('Daily Redemptions'!$R$7:$R$2205,'Daily Redemptions'!$O$7:$O$2205,A206,'Daily Redemptions'!$P$7:$P$2205,B206))</x:f>
      </x:c>
      <x:c r="I206" s="18" t="str">
        <x:f>IF(OR(ISBLANK(A206),ISBLANK(D206),ISBLANK(C206),C206=0),"",D206/C206)</x:f>
      </x:c>
      <x:c r="J206" s="18" t="str">
        <x:f>IF(OR(ISBLANK(A206),ISBLANK(D206),ISBLANK(E206),E206=0),"",D206/E206)</x:f>
      </x:c>
      <x:c r="K206" s="18" t="str">
        <x:f>IF(OR(ISBLANK(A206),ISBLANK(G206),ISBLANK(F206)),"",G206*F206)</x:f>
      </x:c>
      <x:c r="L206" s="16" t="str">
        <x:f>IF(OR(ISBLANK(A206),ISBLANK(G206),ISBLANK(F206)),"",F206)</x:f>
      </x:c>
      <x:c r="M206" s="16" t="str">
        <x:f>IF(AND(ISBLANK(A206),B206=""),"",IF(COUNTIFS('Campaigns &amp; Budget'!$A$7:$A$8,B206)&lt;&gt;1,"Unknown campaign",IF(COUNTIFS('Daily Redemptions'!$A$7:$A$735,A206,'Daily Redemptions'!$B$7:$B$735,B206)&gt;1,"Duplicate day / campaign",IF(OR(ISBLANK(A206),ISBLANK(C206),ISBLANK(D206),ISBLANK(E206),ISBLANK(F206)),"Missing daily input",IF(OR(C206&lt;0,D206&lt;0,E206&lt;0,F206&lt;0,F206&gt;E206),"Invalid count / sales",IF(AND(F206&gt;0,ISBLANK(G206)),"Missing new-member average",IF(AND(NOT(ISBLANK(G206)),G206&lt;0),"Negative average",IF(OR(A206&lt;IFERROR(INDEX('Campaigns &amp; Budget'!$C$7:$C$8,MATCH(B206,'Campaigns &amp; Budget'!$A$7:$A$8,0)),""),A206&gt;IFERROR(INDEX('Campaigns &amp; Budget'!$D$7:$D$8,MATCH(B206,'Campaigns &amp; Budget'!$A$7:$A$8,0)),"")),"Outside campaign dates",""))))))))</x:f>
      </x:c>
      <x:c r="O206" s="10"/>
      <x:c r="P206" s="5"/>
      <x:c r="Q206" s="5"/>
      <x:c r="R206" s="5"/>
      <x:c r="S206" s="16" t="str">
        <x:f>IF(OR(ISBLANK(O206),Q206=""),"",IFERROR(INDEX('Redemption Setup'!$F$7:$F$105,MATCH(Q206,'Redemption Setup'!$A$7:$A$105,0)),"")+SUMIFS('Redemption Setup'!$Q$7:$Q$305,'Redemption Setup'!$O$7:$O$305,Q206,'Redemption Setup'!$P$7:$P$305,"&lt;="&amp;O206)-SUMIFS('Daily Redemptions'!$R$7:$R$2205,'Daily Redemptions'!$Q$7:$Q$2205,Q206,'Daily Redemptions'!$P$7:$P$2205,P206,'Daily Redemptions'!$O$7:$O$2205,"&lt;="&amp;O206))</x:f>
      </x:c>
      <x:c r="T206" s="16" t="str">
        <x:f>IF(AND(ISBLANK(O206),Q206=""),"",IF(COUNTIFS('Redemption Setup'!$A$7:$A$105,Q206,'Redemption Setup'!$B$7:$B$105,P206)&lt;&gt;1,"Tier not in campaign",IF(COUNTIFS('Daily Redemptions'!$O$7:$O$2205,O206,'Daily Redemptions'!$Q$7:$Q$2205,Q206)&gt;1,"Duplicate day / tier",IF(OR(ISBLANK(O206),ISBLANK(R206)),"Missing date / quantity",IF(OR(R206&lt;0,MOD(R206,1)&lt;&gt;0),"Invalid redemption quantity",IF(COUNTIFS('Daily Redemptions'!$A$7:$A$735,O206,'Daily Redemptions'!$B$7:$B$735,P206)&lt;&gt;1,"Missing daily performance",IF(S206&lt;0,"Negative stock","")))))))</x:f>
      </x:c>
    </x:row>
    <x:row r="207" ht="24" customHeight="1">
      <x:c r="A207" s="10"/>
      <x:c r="B207" s="5"/>
      <x:c r="C207" s="5"/>
      <x:c r="D207" s="14"/>
      <x:c r="E207" s="5"/>
      <x:c r="F207" s="5"/>
      <x:c r="G207" s="14"/>
      <x:c r="H207" s="16" t="str">
        <x:f>IF(OR(ISBLANK(A207),B207=""),"",SUMIFS('Daily Redemptions'!$R$7:$R$2205,'Daily Redemptions'!$O$7:$O$2205,A207,'Daily Redemptions'!$P$7:$P$2205,B207))</x:f>
      </x:c>
      <x:c r="I207" s="18" t="str">
        <x:f>IF(OR(ISBLANK(A207),ISBLANK(D207),ISBLANK(C207),C207=0),"",D207/C207)</x:f>
      </x:c>
      <x:c r="J207" s="18" t="str">
        <x:f>IF(OR(ISBLANK(A207),ISBLANK(D207),ISBLANK(E207),E207=0),"",D207/E207)</x:f>
      </x:c>
      <x:c r="K207" s="18" t="str">
        <x:f>IF(OR(ISBLANK(A207),ISBLANK(G207),ISBLANK(F207)),"",G207*F207)</x:f>
      </x:c>
      <x:c r="L207" s="16" t="str">
        <x:f>IF(OR(ISBLANK(A207),ISBLANK(G207),ISBLANK(F207)),"",F207)</x:f>
      </x:c>
      <x:c r="M207" s="16" t="str">
        <x:f>IF(AND(ISBLANK(A207),B207=""),"",IF(COUNTIFS('Campaigns &amp; Budget'!$A$7:$A$8,B207)&lt;&gt;1,"Unknown campaign",IF(COUNTIFS('Daily Redemptions'!$A$7:$A$735,A207,'Daily Redemptions'!$B$7:$B$735,B207)&gt;1,"Duplicate day / campaign",IF(OR(ISBLANK(A207),ISBLANK(C207),ISBLANK(D207),ISBLANK(E207),ISBLANK(F207)),"Missing daily input",IF(OR(C207&lt;0,D207&lt;0,E207&lt;0,F207&lt;0,F207&gt;E207),"Invalid count / sales",IF(AND(F207&gt;0,ISBLANK(G207)),"Missing new-member average",IF(AND(NOT(ISBLANK(G207)),G207&lt;0),"Negative average",IF(OR(A207&lt;IFERROR(INDEX('Campaigns &amp; Budget'!$C$7:$C$8,MATCH(B207,'Campaigns &amp; Budget'!$A$7:$A$8,0)),""),A207&gt;IFERROR(INDEX('Campaigns &amp; Budget'!$D$7:$D$8,MATCH(B207,'Campaigns &amp; Budget'!$A$7:$A$8,0)),"")),"Outside campaign dates",""))))))))</x:f>
      </x:c>
      <x:c r="O207" s="10"/>
      <x:c r="P207" s="5"/>
      <x:c r="Q207" s="5"/>
      <x:c r="R207" s="5"/>
      <x:c r="S207" s="16" t="str">
        <x:f>IF(OR(ISBLANK(O207),Q207=""),"",IFERROR(INDEX('Redemption Setup'!$F$7:$F$105,MATCH(Q207,'Redemption Setup'!$A$7:$A$105,0)),"")+SUMIFS('Redemption Setup'!$Q$7:$Q$305,'Redemption Setup'!$O$7:$O$305,Q207,'Redemption Setup'!$P$7:$P$305,"&lt;="&amp;O207)-SUMIFS('Daily Redemptions'!$R$7:$R$2205,'Daily Redemptions'!$Q$7:$Q$2205,Q207,'Daily Redemptions'!$P$7:$P$2205,P207,'Daily Redemptions'!$O$7:$O$2205,"&lt;="&amp;O207))</x:f>
      </x:c>
      <x:c r="T207" s="16" t="str">
        <x:f>IF(AND(ISBLANK(O207),Q207=""),"",IF(COUNTIFS('Redemption Setup'!$A$7:$A$105,Q207,'Redemption Setup'!$B$7:$B$105,P207)&lt;&gt;1,"Tier not in campaign",IF(COUNTIFS('Daily Redemptions'!$O$7:$O$2205,O207,'Daily Redemptions'!$Q$7:$Q$2205,Q207)&gt;1,"Duplicate day / tier",IF(OR(ISBLANK(O207),ISBLANK(R207)),"Missing date / quantity",IF(OR(R207&lt;0,MOD(R207,1)&lt;&gt;0),"Invalid redemption quantity",IF(COUNTIFS('Daily Redemptions'!$A$7:$A$735,O207,'Daily Redemptions'!$B$7:$B$735,P207)&lt;&gt;1,"Missing daily performance",IF(S207&lt;0,"Negative stock","")))))))</x:f>
      </x:c>
    </x:row>
    <x:row r="208" ht="24" customHeight="1">
      <x:c r="A208" s="10"/>
      <x:c r="B208" s="5"/>
      <x:c r="C208" s="5"/>
      <x:c r="D208" s="14"/>
      <x:c r="E208" s="5"/>
      <x:c r="F208" s="5"/>
      <x:c r="G208" s="14"/>
      <x:c r="H208" s="16" t="str">
        <x:f>IF(OR(ISBLANK(A208),B208=""),"",SUMIFS('Daily Redemptions'!$R$7:$R$2205,'Daily Redemptions'!$O$7:$O$2205,A208,'Daily Redemptions'!$P$7:$P$2205,B208))</x:f>
      </x:c>
      <x:c r="I208" s="18" t="str">
        <x:f>IF(OR(ISBLANK(A208),ISBLANK(D208),ISBLANK(C208),C208=0),"",D208/C208)</x:f>
      </x:c>
      <x:c r="J208" s="18" t="str">
        <x:f>IF(OR(ISBLANK(A208),ISBLANK(D208),ISBLANK(E208),E208=0),"",D208/E208)</x:f>
      </x:c>
      <x:c r="K208" s="18" t="str">
        <x:f>IF(OR(ISBLANK(A208),ISBLANK(G208),ISBLANK(F208)),"",G208*F208)</x:f>
      </x:c>
      <x:c r="L208" s="16" t="str">
        <x:f>IF(OR(ISBLANK(A208),ISBLANK(G208),ISBLANK(F208)),"",F208)</x:f>
      </x:c>
      <x:c r="M208" s="16" t="str">
        <x:f>IF(AND(ISBLANK(A208),B208=""),"",IF(COUNTIFS('Campaigns &amp; Budget'!$A$7:$A$8,B208)&lt;&gt;1,"Unknown campaign",IF(COUNTIFS('Daily Redemptions'!$A$7:$A$735,A208,'Daily Redemptions'!$B$7:$B$735,B208)&gt;1,"Duplicate day / campaign",IF(OR(ISBLANK(A208),ISBLANK(C208),ISBLANK(D208),ISBLANK(E208),ISBLANK(F208)),"Missing daily input",IF(OR(C208&lt;0,D208&lt;0,E208&lt;0,F208&lt;0,F208&gt;E208),"Invalid count / sales",IF(AND(F208&gt;0,ISBLANK(G208)),"Missing new-member average",IF(AND(NOT(ISBLANK(G208)),G208&lt;0),"Negative average",IF(OR(A208&lt;IFERROR(INDEX('Campaigns &amp; Budget'!$C$7:$C$8,MATCH(B208,'Campaigns &amp; Budget'!$A$7:$A$8,0)),""),A208&gt;IFERROR(INDEX('Campaigns &amp; Budget'!$D$7:$D$8,MATCH(B208,'Campaigns &amp; Budget'!$A$7:$A$8,0)),"")),"Outside campaign dates",""))))))))</x:f>
      </x:c>
      <x:c r="O208" s="10"/>
      <x:c r="P208" s="5"/>
      <x:c r="Q208" s="5"/>
      <x:c r="R208" s="5"/>
      <x:c r="S208" s="16" t="str">
        <x:f>IF(OR(ISBLANK(O208),Q208=""),"",IFERROR(INDEX('Redemption Setup'!$F$7:$F$105,MATCH(Q208,'Redemption Setup'!$A$7:$A$105,0)),"")+SUMIFS('Redemption Setup'!$Q$7:$Q$305,'Redemption Setup'!$O$7:$O$305,Q208,'Redemption Setup'!$P$7:$P$305,"&lt;="&amp;O208)-SUMIFS('Daily Redemptions'!$R$7:$R$2205,'Daily Redemptions'!$Q$7:$Q$2205,Q208,'Daily Redemptions'!$P$7:$P$2205,P208,'Daily Redemptions'!$O$7:$O$2205,"&lt;="&amp;O208))</x:f>
      </x:c>
      <x:c r="T208" s="16" t="str">
        <x:f>IF(AND(ISBLANK(O208),Q208=""),"",IF(COUNTIFS('Redemption Setup'!$A$7:$A$105,Q208,'Redemption Setup'!$B$7:$B$105,P208)&lt;&gt;1,"Tier not in campaign",IF(COUNTIFS('Daily Redemptions'!$O$7:$O$2205,O208,'Daily Redemptions'!$Q$7:$Q$2205,Q208)&gt;1,"Duplicate day / tier",IF(OR(ISBLANK(O208),ISBLANK(R208)),"Missing date / quantity",IF(OR(R208&lt;0,MOD(R208,1)&lt;&gt;0),"Invalid redemption quantity",IF(COUNTIFS('Daily Redemptions'!$A$7:$A$735,O208,'Daily Redemptions'!$B$7:$B$735,P208)&lt;&gt;1,"Missing daily performance",IF(S208&lt;0,"Negative stock","")))))))</x:f>
      </x:c>
    </x:row>
    <x:row r="209" ht="24" customHeight="1">
      <x:c r="A209" s="10"/>
      <x:c r="B209" s="5"/>
      <x:c r="C209" s="5"/>
      <x:c r="D209" s="14"/>
      <x:c r="E209" s="5"/>
      <x:c r="F209" s="5"/>
      <x:c r="G209" s="14"/>
      <x:c r="H209" s="16" t="str">
        <x:f>IF(OR(ISBLANK(A209),B209=""),"",SUMIFS('Daily Redemptions'!$R$7:$R$2205,'Daily Redemptions'!$O$7:$O$2205,A209,'Daily Redemptions'!$P$7:$P$2205,B209))</x:f>
      </x:c>
      <x:c r="I209" s="18" t="str">
        <x:f>IF(OR(ISBLANK(A209),ISBLANK(D209),ISBLANK(C209),C209=0),"",D209/C209)</x:f>
      </x:c>
      <x:c r="J209" s="18" t="str">
        <x:f>IF(OR(ISBLANK(A209),ISBLANK(D209),ISBLANK(E209),E209=0),"",D209/E209)</x:f>
      </x:c>
      <x:c r="K209" s="18" t="str">
        <x:f>IF(OR(ISBLANK(A209),ISBLANK(G209),ISBLANK(F209)),"",G209*F209)</x:f>
      </x:c>
      <x:c r="L209" s="16" t="str">
        <x:f>IF(OR(ISBLANK(A209),ISBLANK(G209),ISBLANK(F209)),"",F209)</x:f>
      </x:c>
      <x:c r="M209" s="16" t="str">
        <x:f>IF(AND(ISBLANK(A209),B209=""),"",IF(COUNTIFS('Campaigns &amp; Budget'!$A$7:$A$8,B209)&lt;&gt;1,"Unknown campaign",IF(COUNTIFS('Daily Redemptions'!$A$7:$A$735,A209,'Daily Redemptions'!$B$7:$B$735,B209)&gt;1,"Duplicate day / campaign",IF(OR(ISBLANK(A209),ISBLANK(C209),ISBLANK(D209),ISBLANK(E209),ISBLANK(F209)),"Missing daily input",IF(OR(C209&lt;0,D209&lt;0,E209&lt;0,F209&lt;0,F209&gt;E209),"Invalid count / sales",IF(AND(F209&gt;0,ISBLANK(G209)),"Missing new-member average",IF(AND(NOT(ISBLANK(G209)),G209&lt;0),"Negative average",IF(OR(A209&lt;IFERROR(INDEX('Campaigns &amp; Budget'!$C$7:$C$8,MATCH(B209,'Campaigns &amp; Budget'!$A$7:$A$8,0)),""),A209&gt;IFERROR(INDEX('Campaigns &amp; Budget'!$D$7:$D$8,MATCH(B209,'Campaigns &amp; Budget'!$A$7:$A$8,0)),"")),"Outside campaign dates",""))))))))</x:f>
      </x:c>
      <x:c r="O209" s="10"/>
      <x:c r="P209" s="5"/>
      <x:c r="Q209" s="5"/>
      <x:c r="R209" s="5"/>
      <x:c r="S209" s="16" t="str">
        <x:f>IF(OR(ISBLANK(O209),Q209=""),"",IFERROR(INDEX('Redemption Setup'!$F$7:$F$105,MATCH(Q209,'Redemption Setup'!$A$7:$A$105,0)),"")+SUMIFS('Redemption Setup'!$Q$7:$Q$305,'Redemption Setup'!$O$7:$O$305,Q209,'Redemption Setup'!$P$7:$P$305,"&lt;="&amp;O209)-SUMIFS('Daily Redemptions'!$R$7:$R$2205,'Daily Redemptions'!$Q$7:$Q$2205,Q209,'Daily Redemptions'!$P$7:$P$2205,P209,'Daily Redemptions'!$O$7:$O$2205,"&lt;="&amp;O209))</x:f>
      </x:c>
      <x:c r="T209" s="16" t="str">
        <x:f>IF(AND(ISBLANK(O209),Q209=""),"",IF(COUNTIFS('Redemption Setup'!$A$7:$A$105,Q209,'Redemption Setup'!$B$7:$B$105,P209)&lt;&gt;1,"Tier not in campaign",IF(COUNTIFS('Daily Redemptions'!$O$7:$O$2205,O209,'Daily Redemptions'!$Q$7:$Q$2205,Q209)&gt;1,"Duplicate day / tier",IF(OR(ISBLANK(O209),ISBLANK(R209)),"Missing date / quantity",IF(OR(R209&lt;0,MOD(R209,1)&lt;&gt;0),"Invalid redemption quantity",IF(COUNTIFS('Daily Redemptions'!$A$7:$A$735,O209,'Daily Redemptions'!$B$7:$B$735,P209)&lt;&gt;1,"Missing daily performance",IF(S209&lt;0,"Negative stock","")))))))</x:f>
      </x:c>
    </x:row>
    <x:row r="210" ht="24" customHeight="1">
      <x:c r="A210" s="10"/>
      <x:c r="B210" s="5"/>
      <x:c r="C210" s="5"/>
      <x:c r="D210" s="14"/>
      <x:c r="E210" s="5"/>
      <x:c r="F210" s="5"/>
      <x:c r="G210" s="14"/>
      <x:c r="H210" s="16" t="str">
        <x:f>IF(OR(ISBLANK(A210),B210=""),"",SUMIFS('Daily Redemptions'!$R$7:$R$2205,'Daily Redemptions'!$O$7:$O$2205,A210,'Daily Redemptions'!$P$7:$P$2205,B210))</x:f>
      </x:c>
      <x:c r="I210" s="18" t="str">
        <x:f>IF(OR(ISBLANK(A210),ISBLANK(D210),ISBLANK(C210),C210=0),"",D210/C210)</x:f>
      </x:c>
      <x:c r="J210" s="18" t="str">
        <x:f>IF(OR(ISBLANK(A210),ISBLANK(D210),ISBLANK(E210),E210=0),"",D210/E210)</x:f>
      </x:c>
      <x:c r="K210" s="18" t="str">
        <x:f>IF(OR(ISBLANK(A210),ISBLANK(G210),ISBLANK(F210)),"",G210*F210)</x:f>
      </x:c>
      <x:c r="L210" s="16" t="str">
        <x:f>IF(OR(ISBLANK(A210),ISBLANK(G210),ISBLANK(F210)),"",F210)</x:f>
      </x:c>
      <x:c r="M210" s="16" t="str">
        <x:f>IF(AND(ISBLANK(A210),B210=""),"",IF(COUNTIFS('Campaigns &amp; Budget'!$A$7:$A$8,B210)&lt;&gt;1,"Unknown campaign",IF(COUNTIFS('Daily Redemptions'!$A$7:$A$735,A210,'Daily Redemptions'!$B$7:$B$735,B210)&gt;1,"Duplicate day / campaign",IF(OR(ISBLANK(A210),ISBLANK(C210),ISBLANK(D210),ISBLANK(E210),ISBLANK(F210)),"Missing daily input",IF(OR(C210&lt;0,D210&lt;0,E210&lt;0,F210&lt;0,F210&gt;E210),"Invalid count / sales",IF(AND(F210&gt;0,ISBLANK(G210)),"Missing new-member average",IF(AND(NOT(ISBLANK(G210)),G210&lt;0),"Negative average",IF(OR(A210&lt;IFERROR(INDEX('Campaigns &amp; Budget'!$C$7:$C$8,MATCH(B210,'Campaigns &amp; Budget'!$A$7:$A$8,0)),""),A210&gt;IFERROR(INDEX('Campaigns &amp; Budget'!$D$7:$D$8,MATCH(B210,'Campaigns &amp; Budget'!$A$7:$A$8,0)),"")),"Outside campaign dates",""))))))))</x:f>
      </x:c>
      <x:c r="O210" s="10"/>
      <x:c r="P210" s="5"/>
      <x:c r="Q210" s="5"/>
      <x:c r="R210" s="5"/>
      <x:c r="S210" s="16" t="str">
        <x:f>IF(OR(ISBLANK(O210),Q210=""),"",IFERROR(INDEX('Redemption Setup'!$F$7:$F$105,MATCH(Q210,'Redemption Setup'!$A$7:$A$105,0)),"")+SUMIFS('Redemption Setup'!$Q$7:$Q$305,'Redemption Setup'!$O$7:$O$305,Q210,'Redemption Setup'!$P$7:$P$305,"&lt;="&amp;O210)-SUMIFS('Daily Redemptions'!$R$7:$R$2205,'Daily Redemptions'!$Q$7:$Q$2205,Q210,'Daily Redemptions'!$P$7:$P$2205,P210,'Daily Redemptions'!$O$7:$O$2205,"&lt;="&amp;O210))</x:f>
      </x:c>
      <x:c r="T210" s="16" t="str">
        <x:f>IF(AND(ISBLANK(O210),Q210=""),"",IF(COUNTIFS('Redemption Setup'!$A$7:$A$105,Q210,'Redemption Setup'!$B$7:$B$105,P210)&lt;&gt;1,"Tier not in campaign",IF(COUNTIFS('Daily Redemptions'!$O$7:$O$2205,O210,'Daily Redemptions'!$Q$7:$Q$2205,Q210)&gt;1,"Duplicate day / tier",IF(OR(ISBLANK(O210),ISBLANK(R210)),"Missing date / quantity",IF(OR(R210&lt;0,MOD(R210,1)&lt;&gt;0),"Invalid redemption quantity",IF(COUNTIFS('Daily Redemptions'!$A$7:$A$735,O210,'Daily Redemptions'!$B$7:$B$735,P210)&lt;&gt;1,"Missing daily performance",IF(S210&lt;0,"Negative stock","")))))))</x:f>
      </x:c>
    </x:row>
    <x:row r="211" ht="24" customHeight="1">
      <x:c r="A211" s="10"/>
      <x:c r="B211" s="5"/>
      <x:c r="C211" s="5"/>
      <x:c r="D211" s="14"/>
      <x:c r="E211" s="5"/>
      <x:c r="F211" s="5"/>
      <x:c r="G211" s="14"/>
      <x:c r="H211" s="16" t="str">
        <x:f>IF(OR(ISBLANK(A211),B211=""),"",SUMIFS('Daily Redemptions'!$R$7:$R$2205,'Daily Redemptions'!$O$7:$O$2205,A211,'Daily Redemptions'!$P$7:$P$2205,B211))</x:f>
      </x:c>
      <x:c r="I211" s="18" t="str">
        <x:f>IF(OR(ISBLANK(A211),ISBLANK(D211),ISBLANK(C211),C211=0),"",D211/C211)</x:f>
      </x:c>
      <x:c r="J211" s="18" t="str">
        <x:f>IF(OR(ISBLANK(A211),ISBLANK(D211),ISBLANK(E211),E211=0),"",D211/E211)</x:f>
      </x:c>
      <x:c r="K211" s="18" t="str">
        <x:f>IF(OR(ISBLANK(A211),ISBLANK(G211),ISBLANK(F211)),"",G211*F211)</x:f>
      </x:c>
      <x:c r="L211" s="16" t="str">
        <x:f>IF(OR(ISBLANK(A211),ISBLANK(G211),ISBLANK(F211)),"",F211)</x:f>
      </x:c>
      <x:c r="M211" s="16" t="str">
        <x:f>IF(AND(ISBLANK(A211),B211=""),"",IF(COUNTIFS('Campaigns &amp; Budget'!$A$7:$A$8,B211)&lt;&gt;1,"Unknown campaign",IF(COUNTIFS('Daily Redemptions'!$A$7:$A$735,A211,'Daily Redemptions'!$B$7:$B$735,B211)&gt;1,"Duplicate day / campaign",IF(OR(ISBLANK(A211),ISBLANK(C211),ISBLANK(D211),ISBLANK(E211),ISBLANK(F211)),"Missing daily input",IF(OR(C211&lt;0,D211&lt;0,E211&lt;0,F211&lt;0,F211&gt;E211),"Invalid count / sales",IF(AND(F211&gt;0,ISBLANK(G211)),"Missing new-member average",IF(AND(NOT(ISBLANK(G211)),G211&lt;0),"Negative average",IF(OR(A211&lt;IFERROR(INDEX('Campaigns &amp; Budget'!$C$7:$C$8,MATCH(B211,'Campaigns &amp; Budget'!$A$7:$A$8,0)),""),A211&gt;IFERROR(INDEX('Campaigns &amp; Budget'!$D$7:$D$8,MATCH(B211,'Campaigns &amp; Budget'!$A$7:$A$8,0)),"")),"Outside campaign dates",""))))))))</x:f>
      </x:c>
      <x:c r="O211" s="10"/>
      <x:c r="P211" s="5"/>
      <x:c r="Q211" s="5"/>
      <x:c r="R211" s="5"/>
      <x:c r="S211" s="16" t="str">
        <x:f>IF(OR(ISBLANK(O211),Q211=""),"",IFERROR(INDEX('Redemption Setup'!$F$7:$F$105,MATCH(Q211,'Redemption Setup'!$A$7:$A$105,0)),"")+SUMIFS('Redemption Setup'!$Q$7:$Q$305,'Redemption Setup'!$O$7:$O$305,Q211,'Redemption Setup'!$P$7:$P$305,"&lt;="&amp;O211)-SUMIFS('Daily Redemptions'!$R$7:$R$2205,'Daily Redemptions'!$Q$7:$Q$2205,Q211,'Daily Redemptions'!$P$7:$P$2205,P211,'Daily Redemptions'!$O$7:$O$2205,"&lt;="&amp;O211))</x:f>
      </x:c>
      <x:c r="T211" s="16" t="str">
        <x:f>IF(AND(ISBLANK(O211),Q211=""),"",IF(COUNTIFS('Redemption Setup'!$A$7:$A$105,Q211,'Redemption Setup'!$B$7:$B$105,P211)&lt;&gt;1,"Tier not in campaign",IF(COUNTIFS('Daily Redemptions'!$O$7:$O$2205,O211,'Daily Redemptions'!$Q$7:$Q$2205,Q211)&gt;1,"Duplicate day / tier",IF(OR(ISBLANK(O211),ISBLANK(R211)),"Missing date / quantity",IF(OR(R211&lt;0,MOD(R211,1)&lt;&gt;0),"Invalid redemption quantity",IF(COUNTIFS('Daily Redemptions'!$A$7:$A$735,O211,'Daily Redemptions'!$B$7:$B$735,P211)&lt;&gt;1,"Missing daily performance",IF(S211&lt;0,"Negative stock","")))))))</x:f>
      </x:c>
    </x:row>
    <x:row r="212" ht="24" customHeight="1">
      <x:c r="A212" s="10"/>
      <x:c r="B212" s="5"/>
      <x:c r="C212" s="5"/>
      <x:c r="D212" s="14"/>
      <x:c r="E212" s="5"/>
      <x:c r="F212" s="5"/>
      <x:c r="G212" s="14"/>
      <x:c r="H212" s="16" t="str">
        <x:f>IF(OR(ISBLANK(A212),B212=""),"",SUMIFS('Daily Redemptions'!$R$7:$R$2205,'Daily Redemptions'!$O$7:$O$2205,A212,'Daily Redemptions'!$P$7:$P$2205,B212))</x:f>
      </x:c>
      <x:c r="I212" s="18" t="str">
        <x:f>IF(OR(ISBLANK(A212),ISBLANK(D212),ISBLANK(C212),C212=0),"",D212/C212)</x:f>
      </x:c>
      <x:c r="J212" s="18" t="str">
        <x:f>IF(OR(ISBLANK(A212),ISBLANK(D212),ISBLANK(E212),E212=0),"",D212/E212)</x:f>
      </x:c>
      <x:c r="K212" s="18" t="str">
        <x:f>IF(OR(ISBLANK(A212),ISBLANK(G212),ISBLANK(F212)),"",G212*F212)</x:f>
      </x:c>
      <x:c r="L212" s="16" t="str">
        <x:f>IF(OR(ISBLANK(A212),ISBLANK(G212),ISBLANK(F212)),"",F212)</x:f>
      </x:c>
      <x:c r="M212" s="16" t="str">
        <x:f>IF(AND(ISBLANK(A212),B212=""),"",IF(COUNTIFS('Campaigns &amp; Budget'!$A$7:$A$8,B212)&lt;&gt;1,"Unknown campaign",IF(COUNTIFS('Daily Redemptions'!$A$7:$A$735,A212,'Daily Redemptions'!$B$7:$B$735,B212)&gt;1,"Duplicate day / campaign",IF(OR(ISBLANK(A212),ISBLANK(C212),ISBLANK(D212),ISBLANK(E212),ISBLANK(F212)),"Missing daily input",IF(OR(C212&lt;0,D212&lt;0,E212&lt;0,F212&lt;0,F212&gt;E212),"Invalid count / sales",IF(AND(F212&gt;0,ISBLANK(G212)),"Missing new-member average",IF(AND(NOT(ISBLANK(G212)),G212&lt;0),"Negative average",IF(OR(A212&lt;IFERROR(INDEX('Campaigns &amp; Budget'!$C$7:$C$8,MATCH(B212,'Campaigns &amp; Budget'!$A$7:$A$8,0)),""),A212&gt;IFERROR(INDEX('Campaigns &amp; Budget'!$D$7:$D$8,MATCH(B212,'Campaigns &amp; Budget'!$A$7:$A$8,0)),"")),"Outside campaign dates",""))))))))</x:f>
      </x:c>
      <x:c r="O212" s="10"/>
      <x:c r="P212" s="5"/>
      <x:c r="Q212" s="5"/>
      <x:c r="R212" s="5"/>
      <x:c r="S212" s="16" t="str">
        <x:f>IF(OR(ISBLANK(O212),Q212=""),"",IFERROR(INDEX('Redemption Setup'!$F$7:$F$105,MATCH(Q212,'Redemption Setup'!$A$7:$A$105,0)),"")+SUMIFS('Redemption Setup'!$Q$7:$Q$305,'Redemption Setup'!$O$7:$O$305,Q212,'Redemption Setup'!$P$7:$P$305,"&lt;="&amp;O212)-SUMIFS('Daily Redemptions'!$R$7:$R$2205,'Daily Redemptions'!$Q$7:$Q$2205,Q212,'Daily Redemptions'!$P$7:$P$2205,P212,'Daily Redemptions'!$O$7:$O$2205,"&lt;="&amp;O212))</x:f>
      </x:c>
      <x:c r="T212" s="16" t="str">
        <x:f>IF(AND(ISBLANK(O212),Q212=""),"",IF(COUNTIFS('Redemption Setup'!$A$7:$A$105,Q212,'Redemption Setup'!$B$7:$B$105,P212)&lt;&gt;1,"Tier not in campaign",IF(COUNTIFS('Daily Redemptions'!$O$7:$O$2205,O212,'Daily Redemptions'!$Q$7:$Q$2205,Q212)&gt;1,"Duplicate day / tier",IF(OR(ISBLANK(O212),ISBLANK(R212)),"Missing date / quantity",IF(OR(R212&lt;0,MOD(R212,1)&lt;&gt;0),"Invalid redemption quantity",IF(COUNTIFS('Daily Redemptions'!$A$7:$A$735,O212,'Daily Redemptions'!$B$7:$B$735,P212)&lt;&gt;1,"Missing daily performance",IF(S212&lt;0,"Negative stock","")))))))</x:f>
      </x:c>
    </x:row>
    <x:row r="213" ht="24" customHeight="1">
      <x:c r="A213" s="10"/>
      <x:c r="B213" s="5"/>
      <x:c r="C213" s="5"/>
      <x:c r="D213" s="14"/>
      <x:c r="E213" s="5"/>
      <x:c r="F213" s="5"/>
      <x:c r="G213" s="14"/>
      <x:c r="H213" s="16" t="str">
        <x:f>IF(OR(ISBLANK(A213),B213=""),"",SUMIFS('Daily Redemptions'!$R$7:$R$2205,'Daily Redemptions'!$O$7:$O$2205,A213,'Daily Redemptions'!$P$7:$P$2205,B213))</x:f>
      </x:c>
      <x:c r="I213" s="18" t="str">
        <x:f>IF(OR(ISBLANK(A213),ISBLANK(D213),ISBLANK(C213),C213=0),"",D213/C213)</x:f>
      </x:c>
      <x:c r="J213" s="18" t="str">
        <x:f>IF(OR(ISBLANK(A213),ISBLANK(D213),ISBLANK(E213),E213=0),"",D213/E213)</x:f>
      </x:c>
      <x:c r="K213" s="18" t="str">
        <x:f>IF(OR(ISBLANK(A213),ISBLANK(G213),ISBLANK(F213)),"",G213*F213)</x:f>
      </x:c>
      <x:c r="L213" s="16" t="str">
        <x:f>IF(OR(ISBLANK(A213),ISBLANK(G213),ISBLANK(F213)),"",F213)</x:f>
      </x:c>
      <x:c r="M213" s="16" t="str">
        <x:f>IF(AND(ISBLANK(A213),B213=""),"",IF(COUNTIFS('Campaigns &amp; Budget'!$A$7:$A$8,B213)&lt;&gt;1,"Unknown campaign",IF(COUNTIFS('Daily Redemptions'!$A$7:$A$735,A213,'Daily Redemptions'!$B$7:$B$735,B213)&gt;1,"Duplicate day / campaign",IF(OR(ISBLANK(A213),ISBLANK(C213),ISBLANK(D213),ISBLANK(E213),ISBLANK(F213)),"Missing daily input",IF(OR(C213&lt;0,D213&lt;0,E213&lt;0,F213&lt;0,F213&gt;E213),"Invalid count / sales",IF(AND(F213&gt;0,ISBLANK(G213)),"Missing new-member average",IF(AND(NOT(ISBLANK(G213)),G213&lt;0),"Negative average",IF(OR(A213&lt;IFERROR(INDEX('Campaigns &amp; Budget'!$C$7:$C$8,MATCH(B213,'Campaigns &amp; Budget'!$A$7:$A$8,0)),""),A213&gt;IFERROR(INDEX('Campaigns &amp; Budget'!$D$7:$D$8,MATCH(B213,'Campaigns &amp; Budget'!$A$7:$A$8,0)),"")),"Outside campaign dates",""))))))))</x:f>
      </x:c>
      <x:c r="O213" s="10"/>
      <x:c r="P213" s="5"/>
      <x:c r="Q213" s="5"/>
      <x:c r="R213" s="5"/>
      <x:c r="S213" s="16" t="str">
        <x:f>IF(OR(ISBLANK(O213),Q213=""),"",IFERROR(INDEX('Redemption Setup'!$F$7:$F$105,MATCH(Q213,'Redemption Setup'!$A$7:$A$105,0)),"")+SUMIFS('Redemption Setup'!$Q$7:$Q$305,'Redemption Setup'!$O$7:$O$305,Q213,'Redemption Setup'!$P$7:$P$305,"&lt;="&amp;O213)-SUMIFS('Daily Redemptions'!$R$7:$R$2205,'Daily Redemptions'!$Q$7:$Q$2205,Q213,'Daily Redemptions'!$P$7:$P$2205,P213,'Daily Redemptions'!$O$7:$O$2205,"&lt;="&amp;O213))</x:f>
      </x:c>
      <x:c r="T213" s="16" t="str">
        <x:f>IF(AND(ISBLANK(O213),Q213=""),"",IF(COUNTIFS('Redemption Setup'!$A$7:$A$105,Q213,'Redemption Setup'!$B$7:$B$105,P213)&lt;&gt;1,"Tier not in campaign",IF(COUNTIFS('Daily Redemptions'!$O$7:$O$2205,O213,'Daily Redemptions'!$Q$7:$Q$2205,Q213)&gt;1,"Duplicate day / tier",IF(OR(ISBLANK(O213),ISBLANK(R213)),"Missing date / quantity",IF(OR(R213&lt;0,MOD(R213,1)&lt;&gt;0),"Invalid redemption quantity",IF(COUNTIFS('Daily Redemptions'!$A$7:$A$735,O213,'Daily Redemptions'!$B$7:$B$735,P213)&lt;&gt;1,"Missing daily performance",IF(S213&lt;0,"Negative stock","")))))))</x:f>
      </x:c>
    </x:row>
    <x:row r="214" ht="24" customHeight="1">
      <x:c r="A214" s="10"/>
      <x:c r="B214" s="5"/>
      <x:c r="C214" s="5"/>
      <x:c r="D214" s="14"/>
      <x:c r="E214" s="5"/>
      <x:c r="F214" s="5"/>
      <x:c r="G214" s="14"/>
      <x:c r="H214" s="16" t="str">
        <x:f>IF(OR(ISBLANK(A214),B214=""),"",SUMIFS('Daily Redemptions'!$R$7:$R$2205,'Daily Redemptions'!$O$7:$O$2205,A214,'Daily Redemptions'!$P$7:$P$2205,B214))</x:f>
      </x:c>
      <x:c r="I214" s="18" t="str">
        <x:f>IF(OR(ISBLANK(A214),ISBLANK(D214),ISBLANK(C214),C214=0),"",D214/C214)</x:f>
      </x:c>
      <x:c r="J214" s="18" t="str">
        <x:f>IF(OR(ISBLANK(A214),ISBLANK(D214),ISBLANK(E214),E214=0),"",D214/E214)</x:f>
      </x:c>
      <x:c r="K214" s="18" t="str">
        <x:f>IF(OR(ISBLANK(A214),ISBLANK(G214),ISBLANK(F214)),"",G214*F214)</x:f>
      </x:c>
      <x:c r="L214" s="16" t="str">
        <x:f>IF(OR(ISBLANK(A214),ISBLANK(G214),ISBLANK(F214)),"",F214)</x:f>
      </x:c>
      <x:c r="M214" s="16" t="str">
        <x:f>IF(AND(ISBLANK(A214),B214=""),"",IF(COUNTIFS('Campaigns &amp; Budget'!$A$7:$A$8,B214)&lt;&gt;1,"Unknown campaign",IF(COUNTIFS('Daily Redemptions'!$A$7:$A$735,A214,'Daily Redemptions'!$B$7:$B$735,B214)&gt;1,"Duplicate day / campaign",IF(OR(ISBLANK(A214),ISBLANK(C214),ISBLANK(D214),ISBLANK(E214),ISBLANK(F214)),"Missing daily input",IF(OR(C214&lt;0,D214&lt;0,E214&lt;0,F214&lt;0,F214&gt;E214),"Invalid count / sales",IF(AND(F214&gt;0,ISBLANK(G214)),"Missing new-member average",IF(AND(NOT(ISBLANK(G214)),G214&lt;0),"Negative average",IF(OR(A214&lt;IFERROR(INDEX('Campaigns &amp; Budget'!$C$7:$C$8,MATCH(B214,'Campaigns &amp; Budget'!$A$7:$A$8,0)),""),A214&gt;IFERROR(INDEX('Campaigns &amp; Budget'!$D$7:$D$8,MATCH(B214,'Campaigns &amp; Budget'!$A$7:$A$8,0)),"")),"Outside campaign dates",""))))))))</x:f>
      </x:c>
      <x:c r="O214" s="10"/>
      <x:c r="P214" s="5"/>
      <x:c r="Q214" s="5"/>
      <x:c r="R214" s="5"/>
      <x:c r="S214" s="16" t="str">
        <x:f>IF(OR(ISBLANK(O214),Q214=""),"",IFERROR(INDEX('Redemption Setup'!$F$7:$F$105,MATCH(Q214,'Redemption Setup'!$A$7:$A$105,0)),"")+SUMIFS('Redemption Setup'!$Q$7:$Q$305,'Redemption Setup'!$O$7:$O$305,Q214,'Redemption Setup'!$P$7:$P$305,"&lt;="&amp;O214)-SUMIFS('Daily Redemptions'!$R$7:$R$2205,'Daily Redemptions'!$Q$7:$Q$2205,Q214,'Daily Redemptions'!$P$7:$P$2205,P214,'Daily Redemptions'!$O$7:$O$2205,"&lt;="&amp;O214))</x:f>
      </x:c>
      <x:c r="T214" s="16" t="str">
        <x:f>IF(AND(ISBLANK(O214),Q214=""),"",IF(COUNTIFS('Redemption Setup'!$A$7:$A$105,Q214,'Redemption Setup'!$B$7:$B$105,P214)&lt;&gt;1,"Tier not in campaign",IF(COUNTIFS('Daily Redemptions'!$O$7:$O$2205,O214,'Daily Redemptions'!$Q$7:$Q$2205,Q214)&gt;1,"Duplicate day / tier",IF(OR(ISBLANK(O214),ISBLANK(R214)),"Missing date / quantity",IF(OR(R214&lt;0,MOD(R214,1)&lt;&gt;0),"Invalid redemption quantity",IF(COUNTIFS('Daily Redemptions'!$A$7:$A$735,O214,'Daily Redemptions'!$B$7:$B$735,P214)&lt;&gt;1,"Missing daily performance",IF(S214&lt;0,"Negative stock","")))))))</x:f>
      </x:c>
    </x:row>
    <x:row r="215" ht="24" customHeight="1">
      <x:c r="A215" s="10"/>
      <x:c r="B215" s="5"/>
      <x:c r="C215" s="5"/>
      <x:c r="D215" s="14"/>
      <x:c r="E215" s="5"/>
      <x:c r="F215" s="5"/>
      <x:c r="G215" s="14"/>
      <x:c r="H215" s="16" t="str">
        <x:f>IF(OR(ISBLANK(A215),B215=""),"",SUMIFS('Daily Redemptions'!$R$7:$R$2205,'Daily Redemptions'!$O$7:$O$2205,A215,'Daily Redemptions'!$P$7:$P$2205,B215))</x:f>
      </x:c>
      <x:c r="I215" s="18" t="str">
        <x:f>IF(OR(ISBLANK(A215),ISBLANK(D215),ISBLANK(C215),C215=0),"",D215/C215)</x:f>
      </x:c>
      <x:c r="J215" s="18" t="str">
        <x:f>IF(OR(ISBLANK(A215),ISBLANK(D215),ISBLANK(E215),E215=0),"",D215/E215)</x:f>
      </x:c>
      <x:c r="K215" s="18" t="str">
        <x:f>IF(OR(ISBLANK(A215),ISBLANK(G215),ISBLANK(F215)),"",G215*F215)</x:f>
      </x:c>
      <x:c r="L215" s="16" t="str">
        <x:f>IF(OR(ISBLANK(A215),ISBLANK(G215),ISBLANK(F215)),"",F215)</x:f>
      </x:c>
      <x:c r="M215" s="16" t="str">
        <x:f>IF(AND(ISBLANK(A215),B215=""),"",IF(COUNTIFS('Campaigns &amp; Budget'!$A$7:$A$8,B215)&lt;&gt;1,"Unknown campaign",IF(COUNTIFS('Daily Redemptions'!$A$7:$A$735,A215,'Daily Redemptions'!$B$7:$B$735,B215)&gt;1,"Duplicate day / campaign",IF(OR(ISBLANK(A215),ISBLANK(C215),ISBLANK(D215),ISBLANK(E215),ISBLANK(F215)),"Missing daily input",IF(OR(C215&lt;0,D215&lt;0,E215&lt;0,F215&lt;0,F215&gt;E215),"Invalid count / sales",IF(AND(F215&gt;0,ISBLANK(G215)),"Missing new-member average",IF(AND(NOT(ISBLANK(G215)),G215&lt;0),"Negative average",IF(OR(A215&lt;IFERROR(INDEX('Campaigns &amp; Budget'!$C$7:$C$8,MATCH(B215,'Campaigns &amp; Budget'!$A$7:$A$8,0)),""),A215&gt;IFERROR(INDEX('Campaigns &amp; Budget'!$D$7:$D$8,MATCH(B215,'Campaigns &amp; Budget'!$A$7:$A$8,0)),"")),"Outside campaign dates",""))))))))</x:f>
      </x:c>
      <x:c r="O215" s="10"/>
      <x:c r="P215" s="5"/>
      <x:c r="Q215" s="5"/>
      <x:c r="R215" s="5"/>
      <x:c r="S215" s="16" t="str">
        <x:f>IF(OR(ISBLANK(O215),Q215=""),"",IFERROR(INDEX('Redemption Setup'!$F$7:$F$105,MATCH(Q215,'Redemption Setup'!$A$7:$A$105,0)),"")+SUMIFS('Redemption Setup'!$Q$7:$Q$305,'Redemption Setup'!$O$7:$O$305,Q215,'Redemption Setup'!$P$7:$P$305,"&lt;="&amp;O215)-SUMIFS('Daily Redemptions'!$R$7:$R$2205,'Daily Redemptions'!$Q$7:$Q$2205,Q215,'Daily Redemptions'!$P$7:$P$2205,P215,'Daily Redemptions'!$O$7:$O$2205,"&lt;="&amp;O215))</x:f>
      </x:c>
      <x:c r="T215" s="16" t="str">
        <x:f>IF(AND(ISBLANK(O215),Q215=""),"",IF(COUNTIFS('Redemption Setup'!$A$7:$A$105,Q215,'Redemption Setup'!$B$7:$B$105,P215)&lt;&gt;1,"Tier not in campaign",IF(COUNTIFS('Daily Redemptions'!$O$7:$O$2205,O215,'Daily Redemptions'!$Q$7:$Q$2205,Q215)&gt;1,"Duplicate day / tier",IF(OR(ISBLANK(O215),ISBLANK(R215)),"Missing date / quantity",IF(OR(R215&lt;0,MOD(R215,1)&lt;&gt;0),"Invalid redemption quantity",IF(COUNTIFS('Daily Redemptions'!$A$7:$A$735,O215,'Daily Redemptions'!$B$7:$B$735,P215)&lt;&gt;1,"Missing daily performance",IF(S215&lt;0,"Negative stock","")))))))</x:f>
      </x:c>
    </x:row>
    <x:row r="216" ht="24" customHeight="1">
      <x:c r="A216" s="10"/>
      <x:c r="B216" s="5"/>
      <x:c r="C216" s="5"/>
      <x:c r="D216" s="14"/>
      <x:c r="E216" s="5"/>
      <x:c r="F216" s="5"/>
      <x:c r="G216" s="14"/>
      <x:c r="H216" s="16" t="str">
        <x:f>IF(OR(ISBLANK(A216),B216=""),"",SUMIFS('Daily Redemptions'!$R$7:$R$2205,'Daily Redemptions'!$O$7:$O$2205,A216,'Daily Redemptions'!$P$7:$P$2205,B216))</x:f>
      </x:c>
      <x:c r="I216" s="18" t="str">
        <x:f>IF(OR(ISBLANK(A216),ISBLANK(D216),ISBLANK(C216),C216=0),"",D216/C216)</x:f>
      </x:c>
      <x:c r="J216" s="18" t="str">
        <x:f>IF(OR(ISBLANK(A216),ISBLANK(D216),ISBLANK(E216),E216=0),"",D216/E216)</x:f>
      </x:c>
      <x:c r="K216" s="18" t="str">
        <x:f>IF(OR(ISBLANK(A216),ISBLANK(G216),ISBLANK(F216)),"",G216*F216)</x:f>
      </x:c>
      <x:c r="L216" s="16" t="str">
        <x:f>IF(OR(ISBLANK(A216),ISBLANK(G216),ISBLANK(F216)),"",F216)</x:f>
      </x:c>
      <x:c r="M216" s="16" t="str">
        <x:f>IF(AND(ISBLANK(A216),B216=""),"",IF(COUNTIFS('Campaigns &amp; Budget'!$A$7:$A$8,B216)&lt;&gt;1,"Unknown campaign",IF(COUNTIFS('Daily Redemptions'!$A$7:$A$735,A216,'Daily Redemptions'!$B$7:$B$735,B216)&gt;1,"Duplicate day / campaign",IF(OR(ISBLANK(A216),ISBLANK(C216),ISBLANK(D216),ISBLANK(E216),ISBLANK(F216)),"Missing daily input",IF(OR(C216&lt;0,D216&lt;0,E216&lt;0,F216&lt;0,F216&gt;E216),"Invalid count / sales",IF(AND(F216&gt;0,ISBLANK(G216)),"Missing new-member average",IF(AND(NOT(ISBLANK(G216)),G216&lt;0),"Negative average",IF(OR(A216&lt;IFERROR(INDEX('Campaigns &amp; Budget'!$C$7:$C$8,MATCH(B216,'Campaigns &amp; Budget'!$A$7:$A$8,0)),""),A216&gt;IFERROR(INDEX('Campaigns &amp; Budget'!$D$7:$D$8,MATCH(B216,'Campaigns &amp; Budget'!$A$7:$A$8,0)),"")),"Outside campaign dates",""))))))))</x:f>
      </x:c>
      <x:c r="O216" s="10"/>
      <x:c r="P216" s="5"/>
      <x:c r="Q216" s="5"/>
      <x:c r="R216" s="5"/>
      <x:c r="S216" s="16" t="str">
        <x:f>IF(OR(ISBLANK(O216),Q216=""),"",IFERROR(INDEX('Redemption Setup'!$F$7:$F$105,MATCH(Q216,'Redemption Setup'!$A$7:$A$105,0)),"")+SUMIFS('Redemption Setup'!$Q$7:$Q$305,'Redemption Setup'!$O$7:$O$305,Q216,'Redemption Setup'!$P$7:$P$305,"&lt;="&amp;O216)-SUMIFS('Daily Redemptions'!$R$7:$R$2205,'Daily Redemptions'!$Q$7:$Q$2205,Q216,'Daily Redemptions'!$P$7:$P$2205,P216,'Daily Redemptions'!$O$7:$O$2205,"&lt;="&amp;O216))</x:f>
      </x:c>
      <x:c r="T216" s="16" t="str">
        <x:f>IF(AND(ISBLANK(O216),Q216=""),"",IF(COUNTIFS('Redemption Setup'!$A$7:$A$105,Q216,'Redemption Setup'!$B$7:$B$105,P216)&lt;&gt;1,"Tier not in campaign",IF(COUNTIFS('Daily Redemptions'!$O$7:$O$2205,O216,'Daily Redemptions'!$Q$7:$Q$2205,Q216)&gt;1,"Duplicate day / tier",IF(OR(ISBLANK(O216),ISBLANK(R216)),"Missing date / quantity",IF(OR(R216&lt;0,MOD(R216,1)&lt;&gt;0),"Invalid redemption quantity",IF(COUNTIFS('Daily Redemptions'!$A$7:$A$735,O216,'Daily Redemptions'!$B$7:$B$735,P216)&lt;&gt;1,"Missing daily performance",IF(S216&lt;0,"Negative stock","")))))))</x:f>
      </x:c>
    </x:row>
    <x:row r="217" ht="24" customHeight="1">
      <x:c r="A217" s="10"/>
      <x:c r="B217" s="5"/>
      <x:c r="C217" s="5"/>
      <x:c r="D217" s="14"/>
      <x:c r="E217" s="5"/>
      <x:c r="F217" s="5"/>
      <x:c r="G217" s="14"/>
      <x:c r="H217" s="16" t="str">
        <x:f>IF(OR(ISBLANK(A217),B217=""),"",SUMIFS('Daily Redemptions'!$R$7:$R$2205,'Daily Redemptions'!$O$7:$O$2205,A217,'Daily Redemptions'!$P$7:$P$2205,B217))</x:f>
      </x:c>
      <x:c r="I217" s="18" t="str">
        <x:f>IF(OR(ISBLANK(A217),ISBLANK(D217),ISBLANK(C217),C217=0),"",D217/C217)</x:f>
      </x:c>
      <x:c r="J217" s="18" t="str">
        <x:f>IF(OR(ISBLANK(A217),ISBLANK(D217),ISBLANK(E217),E217=0),"",D217/E217)</x:f>
      </x:c>
      <x:c r="K217" s="18" t="str">
        <x:f>IF(OR(ISBLANK(A217),ISBLANK(G217),ISBLANK(F217)),"",G217*F217)</x:f>
      </x:c>
      <x:c r="L217" s="16" t="str">
        <x:f>IF(OR(ISBLANK(A217),ISBLANK(G217),ISBLANK(F217)),"",F217)</x:f>
      </x:c>
      <x:c r="M217" s="16" t="str">
        <x:f>IF(AND(ISBLANK(A217),B217=""),"",IF(COUNTIFS('Campaigns &amp; Budget'!$A$7:$A$8,B217)&lt;&gt;1,"Unknown campaign",IF(COUNTIFS('Daily Redemptions'!$A$7:$A$735,A217,'Daily Redemptions'!$B$7:$B$735,B217)&gt;1,"Duplicate day / campaign",IF(OR(ISBLANK(A217),ISBLANK(C217),ISBLANK(D217),ISBLANK(E217),ISBLANK(F217)),"Missing daily input",IF(OR(C217&lt;0,D217&lt;0,E217&lt;0,F217&lt;0,F217&gt;E217),"Invalid count / sales",IF(AND(F217&gt;0,ISBLANK(G217)),"Missing new-member average",IF(AND(NOT(ISBLANK(G217)),G217&lt;0),"Negative average",IF(OR(A217&lt;IFERROR(INDEX('Campaigns &amp; Budget'!$C$7:$C$8,MATCH(B217,'Campaigns &amp; Budget'!$A$7:$A$8,0)),""),A217&gt;IFERROR(INDEX('Campaigns &amp; Budget'!$D$7:$D$8,MATCH(B217,'Campaigns &amp; Budget'!$A$7:$A$8,0)),"")),"Outside campaign dates",""))))))))</x:f>
      </x:c>
      <x:c r="O217" s="10"/>
      <x:c r="P217" s="5"/>
      <x:c r="Q217" s="5"/>
      <x:c r="R217" s="5"/>
      <x:c r="S217" s="16" t="str">
        <x:f>IF(OR(ISBLANK(O217),Q217=""),"",IFERROR(INDEX('Redemption Setup'!$F$7:$F$105,MATCH(Q217,'Redemption Setup'!$A$7:$A$105,0)),"")+SUMIFS('Redemption Setup'!$Q$7:$Q$305,'Redemption Setup'!$O$7:$O$305,Q217,'Redemption Setup'!$P$7:$P$305,"&lt;="&amp;O217)-SUMIFS('Daily Redemptions'!$R$7:$R$2205,'Daily Redemptions'!$Q$7:$Q$2205,Q217,'Daily Redemptions'!$P$7:$P$2205,P217,'Daily Redemptions'!$O$7:$O$2205,"&lt;="&amp;O217))</x:f>
      </x:c>
      <x:c r="T217" s="16" t="str">
        <x:f>IF(AND(ISBLANK(O217),Q217=""),"",IF(COUNTIFS('Redemption Setup'!$A$7:$A$105,Q217,'Redemption Setup'!$B$7:$B$105,P217)&lt;&gt;1,"Tier not in campaign",IF(COUNTIFS('Daily Redemptions'!$O$7:$O$2205,O217,'Daily Redemptions'!$Q$7:$Q$2205,Q217)&gt;1,"Duplicate day / tier",IF(OR(ISBLANK(O217),ISBLANK(R217)),"Missing date / quantity",IF(OR(R217&lt;0,MOD(R217,1)&lt;&gt;0),"Invalid redemption quantity",IF(COUNTIFS('Daily Redemptions'!$A$7:$A$735,O217,'Daily Redemptions'!$B$7:$B$735,P217)&lt;&gt;1,"Missing daily performance",IF(S217&lt;0,"Negative stock","")))))))</x:f>
      </x:c>
    </x:row>
    <x:row r="218" ht="24" customHeight="1">
      <x:c r="A218" s="10"/>
      <x:c r="B218" s="5"/>
      <x:c r="C218" s="5"/>
      <x:c r="D218" s="14"/>
      <x:c r="E218" s="5"/>
      <x:c r="F218" s="5"/>
      <x:c r="G218" s="14"/>
      <x:c r="H218" s="16" t="str">
        <x:f>IF(OR(ISBLANK(A218),B218=""),"",SUMIFS('Daily Redemptions'!$R$7:$R$2205,'Daily Redemptions'!$O$7:$O$2205,A218,'Daily Redemptions'!$P$7:$P$2205,B218))</x:f>
      </x:c>
      <x:c r="I218" s="18" t="str">
        <x:f>IF(OR(ISBLANK(A218),ISBLANK(D218),ISBLANK(C218),C218=0),"",D218/C218)</x:f>
      </x:c>
      <x:c r="J218" s="18" t="str">
        <x:f>IF(OR(ISBLANK(A218),ISBLANK(D218),ISBLANK(E218),E218=0),"",D218/E218)</x:f>
      </x:c>
      <x:c r="K218" s="18" t="str">
        <x:f>IF(OR(ISBLANK(A218),ISBLANK(G218),ISBLANK(F218)),"",G218*F218)</x:f>
      </x:c>
      <x:c r="L218" s="16" t="str">
        <x:f>IF(OR(ISBLANK(A218),ISBLANK(G218),ISBLANK(F218)),"",F218)</x:f>
      </x:c>
      <x:c r="M218" s="16" t="str">
        <x:f>IF(AND(ISBLANK(A218),B218=""),"",IF(COUNTIFS('Campaigns &amp; Budget'!$A$7:$A$8,B218)&lt;&gt;1,"Unknown campaign",IF(COUNTIFS('Daily Redemptions'!$A$7:$A$735,A218,'Daily Redemptions'!$B$7:$B$735,B218)&gt;1,"Duplicate day / campaign",IF(OR(ISBLANK(A218),ISBLANK(C218),ISBLANK(D218),ISBLANK(E218),ISBLANK(F218)),"Missing daily input",IF(OR(C218&lt;0,D218&lt;0,E218&lt;0,F218&lt;0,F218&gt;E218),"Invalid count / sales",IF(AND(F218&gt;0,ISBLANK(G218)),"Missing new-member average",IF(AND(NOT(ISBLANK(G218)),G218&lt;0),"Negative average",IF(OR(A218&lt;IFERROR(INDEX('Campaigns &amp; Budget'!$C$7:$C$8,MATCH(B218,'Campaigns &amp; Budget'!$A$7:$A$8,0)),""),A218&gt;IFERROR(INDEX('Campaigns &amp; Budget'!$D$7:$D$8,MATCH(B218,'Campaigns &amp; Budget'!$A$7:$A$8,0)),"")),"Outside campaign dates",""))))))))</x:f>
      </x:c>
      <x:c r="O218" s="10"/>
      <x:c r="P218" s="5"/>
      <x:c r="Q218" s="5"/>
      <x:c r="R218" s="5"/>
      <x:c r="S218" s="16" t="str">
        <x:f>IF(OR(ISBLANK(O218),Q218=""),"",IFERROR(INDEX('Redemption Setup'!$F$7:$F$105,MATCH(Q218,'Redemption Setup'!$A$7:$A$105,0)),"")+SUMIFS('Redemption Setup'!$Q$7:$Q$305,'Redemption Setup'!$O$7:$O$305,Q218,'Redemption Setup'!$P$7:$P$305,"&lt;="&amp;O218)-SUMIFS('Daily Redemptions'!$R$7:$R$2205,'Daily Redemptions'!$Q$7:$Q$2205,Q218,'Daily Redemptions'!$P$7:$P$2205,P218,'Daily Redemptions'!$O$7:$O$2205,"&lt;="&amp;O218))</x:f>
      </x:c>
      <x:c r="T218" s="16" t="str">
        <x:f>IF(AND(ISBLANK(O218),Q218=""),"",IF(COUNTIFS('Redemption Setup'!$A$7:$A$105,Q218,'Redemption Setup'!$B$7:$B$105,P218)&lt;&gt;1,"Tier not in campaign",IF(COUNTIFS('Daily Redemptions'!$O$7:$O$2205,O218,'Daily Redemptions'!$Q$7:$Q$2205,Q218)&gt;1,"Duplicate day / tier",IF(OR(ISBLANK(O218),ISBLANK(R218)),"Missing date / quantity",IF(OR(R218&lt;0,MOD(R218,1)&lt;&gt;0),"Invalid redemption quantity",IF(COUNTIFS('Daily Redemptions'!$A$7:$A$735,O218,'Daily Redemptions'!$B$7:$B$735,P218)&lt;&gt;1,"Missing daily performance",IF(S218&lt;0,"Negative stock","")))))))</x:f>
      </x:c>
    </x:row>
    <x:row r="219" ht="24" customHeight="1">
      <x:c r="A219" s="10"/>
      <x:c r="B219" s="5"/>
      <x:c r="C219" s="5"/>
      <x:c r="D219" s="14"/>
      <x:c r="E219" s="5"/>
      <x:c r="F219" s="5"/>
      <x:c r="G219" s="14"/>
      <x:c r="H219" s="16" t="str">
        <x:f>IF(OR(ISBLANK(A219),B219=""),"",SUMIFS('Daily Redemptions'!$R$7:$R$2205,'Daily Redemptions'!$O$7:$O$2205,A219,'Daily Redemptions'!$P$7:$P$2205,B219))</x:f>
      </x:c>
      <x:c r="I219" s="18" t="str">
        <x:f>IF(OR(ISBLANK(A219),ISBLANK(D219),ISBLANK(C219),C219=0),"",D219/C219)</x:f>
      </x:c>
      <x:c r="J219" s="18" t="str">
        <x:f>IF(OR(ISBLANK(A219),ISBLANK(D219),ISBLANK(E219),E219=0),"",D219/E219)</x:f>
      </x:c>
      <x:c r="K219" s="18" t="str">
        <x:f>IF(OR(ISBLANK(A219),ISBLANK(G219),ISBLANK(F219)),"",G219*F219)</x:f>
      </x:c>
      <x:c r="L219" s="16" t="str">
        <x:f>IF(OR(ISBLANK(A219),ISBLANK(G219),ISBLANK(F219)),"",F219)</x:f>
      </x:c>
      <x:c r="M219" s="16" t="str">
        <x:f>IF(AND(ISBLANK(A219),B219=""),"",IF(COUNTIFS('Campaigns &amp; Budget'!$A$7:$A$8,B219)&lt;&gt;1,"Unknown campaign",IF(COUNTIFS('Daily Redemptions'!$A$7:$A$735,A219,'Daily Redemptions'!$B$7:$B$735,B219)&gt;1,"Duplicate day / campaign",IF(OR(ISBLANK(A219),ISBLANK(C219),ISBLANK(D219),ISBLANK(E219),ISBLANK(F219)),"Missing daily input",IF(OR(C219&lt;0,D219&lt;0,E219&lt;0,F219&lt;0,F219&gt;E219),"Invalid count / sales",IF(AND(F219&gt;0,ISBLANK(G219)),"Missing new-member average",IF(AND(NOT(ISBLANK(G219)),G219&lt;0),"Negative average",IF(OR(A219&lt;IFERROR(INDEX('Campaigns &amp; Budget'!$C$7:$C$8,MATCH(B219,'Campaigns &amp; Budget'!$A$7:$A$8,0)),""),A219&gt;IFERROR(INDEX('Campaigns &amp; Budget'!$D$7:$D$8,MATCH(B219,'Campaigns &amp; Budget'!$A$7:$A$8,0)),"")),"Outside campaign dates",""))))))))</x:f>
      </x:c>
      <x:c r="O219" s="10"/>
      <x:c r="P219" s="5"/>
      <x:c r="Q219" s="5"/>
      <x:c r="R219" s="5"/>
      <x:c r="S219" s="16" t="str">
        <x:f>IF(OR(ISBLANK(O219),Q219=""),"",IFERROR(INDEX('Redemption Setup'!$F$7:$F$105,MATCH(Q219,'Redemption Setup'!$A$7:$A$105,0)),"")+SUMIFS('Redemption Setup'!$Q$7:$Q$305,'Redemption Setup'!$O$7:$O$305,Q219,'Redemption Setup'!$P$7:$P$305,"&lt;="&amp;O219)-SUMIFS('Daily Redemptions'!$R$7:$R$2205,'Daily Redemptions'!$Q$7:$Q$2205,Q219,'Daily Redemptions'!$P$7:$P$2205,P219,'Daily Redemptions'!$O$7:$O$2205,"&lt;="&amp;O219))</x:f>
      </x:c>
      <x:c r="T219" s="16" t="str">
        <x:f>IF(AND(ISBLANK(O219),Q219=""),"",IF(COUNTIFS('Redemption Setup'!$A$7:$A$105,Q219,'Redemption Setup'!$B$7:$B$105,P219)&lt;&gt;1,"Tier not in campaign",IF(COUNTIFS('Daily Redemptions'!$O$7:$O$2205,O219,'Daily Redemptions'!$Q$7:$Q$2205,Q219)&gt;1,"Duplicate day / tier",IF(OR(ISBLANK(O219),ISBLANK(R219)),"Missing date / quantity",IF(OR(R219&lt;0,MOD(R219,1)&lt;&gt;0),"Invalid redemption quantity",IF(COUNTIFS('Daily Redemptions'!$A$7:$A$735,O219,'Daily Redemptions'!$B$7:$B$735,P219)&lt;&gt;1,"Missing daily performance",IF(S219&lt;0,"Negative stock","")))))))</x:f>
      </x:c>
    </x:row>
    <x:row r="220" ht="24" customHeight="1">
      <x:c r="A220" s="10"/>
      <x:c r="B220" s="5"/>
      <x:c r="C220" s="5"/>
      <x:c r="D220" s="14"/>
      <x:c r="E220" s="5"/>
      <x:c r="F220" s="5"/>
      <x:c r="G220" s="14"/>
      <x:c r="H220" s="16" t="str">
        <x:f>IF(OR(ISBLANK(A220),B220=""),"",SUMIFS('Daily Redemptions'!$R$7:$R$2205,'Daily Redemptions'!$O$7:$O$2205,A220,'Daily Redemptions'!$P$7:$P$2205,B220))</x:f>
      </x:c>
      <x:c r="I220" s="18" t="str">
        <x:f>IF(OR(ISBLANK(A220),ISBLANK(D220),ISBLANK(C220),C220=0),"",D220/C220)</x:f>
      </x:c>
      <x:c r="J220" s="18" t="str">
        <x:f>IF(OR(ISBLANK(A220),ISBLANK(D220),ISBLANK(E220),E220=0),"",D220/E220)</x:f>
      </x:c>
      <x:c r="K220" s="18" t="str">
        <x:f>IF(OR(ISBLANK(A220),ISBLANK(G220),ISBLANK(F220)),"",G220*F220)</x:f>
      </x:c>
      <x:c r="L220" s="16" t="str">
        <x:f>IF(OR(ISBLANK(A220),ISBLANK(G220),ISBLANK(F220)),"",F220)</x:f>
      </x:c>
      <x:c r="M220" s="16" t="str">
        <x:f>IF(AND(ISBLANK(A220),B220=""),"",IF(COUNTIFS('Campaigns &amp; Budget'!$A$7:$A$8,B220)&lt;&gt;1,"Unknown campaign",IF(COUNTIFS('Daily Redemptions'!$A$7:$A$735,A220,'Daily Redemptions'!$B$7:$B$735,B220)&gt;1,"Duplicate day / campaign",IF(OR(ISBLANK(A220),ISBLANK(C220),ISBLANK(D220),ISBLANK(E220),ISBLANK(F220)),"Missing daily input",IF(OR(C220&lt;0,D220&lt;0,E220&lt;0,F220&lt;0,F220&gt;E220),"Invalid count / sales",IF(AND(F220&gt;0,ISBLANK(G220)),"Missing new-member average",IF(AND(NOT(ISBLANK(G220)),G220&lt;0),"Negative average",IF(OR(A220&lt;IFERROR(INDEX('Campaigns &amp; Budget'!$C$7:$C$8,MATCH(B220,'Campaigns &amp; Budget'!$A$7:$A$8,0)),""),A220&gt;IFERROR(INDEX('Campaigns &amp; Budget'!$D$7:$D$8,MATCH(B220,'Campaigns &amp; Budget'!$A$7:$A$8,0)),"")),"Outside campaign dates",""))))))))</x:f>
      </x:c>
      <x:c r="O220" s="10"/>
      <x:c r="P220" s="5"/>
      <x:c r="Q220" s="5"/>
      <x:c r="R220" s="5"/>
      <x:c r="S220" s="16" t="str">
        <x:f>IF(OR(ISBLANK(O220),Q220=""),"",IFERROR(INDEX('Redemption Setup'!$F$7:$F$105,MATCH(Q220,'Redemption Setup'!$A$7:$A$105,0)),"")+SUMIFS('Redemption Setup'!$Q$7:$Q$305,'Redemption Setup'!$O$7:$O$305,Q220,'Redemption Setup'!$P$7:$P$305,"&lt;="&amp;O220)-SUMIFS('Daily Redemptions'!$R$7:$R$2205,'Daily Redemptions'!$Q$7:$Q$2205,Q220,'Daily Redemptions'!$P$7:$P$2205,P220,'Daily Redemptions'!$O$7:$O$2205,"&lt;="&amp;O220))</x:f>
      </x:c>
      <x:c r="T220" s="16" t="str">
        <x:f>IF(AND(ISBLANK(O220),Q220=""),"",IF(COUNTIFS('Redemption Setup'!$A$7:$A$105,Q220,'Redemption Setup'!$B$7:$B$105,P220)&lt;&gt;1,"Tier not in campaign",IF(COUNTIFS('Daily Redemptions'!$O$7:$O$2205,O220,'Daily Redemptions'!$Q$7:$Q$2205,Q220)&gt;1,"Duplicate day / tier",IF(OR(ISBLANK(O220),ISBLANK(R220)),"Missing date / quantity",IF(OR(R220&lt;0,MOD(R220,1)&lt;&gt;0),"Invalid redemption quantity",IF(COUNTIFS('Daily Redemptions'!$A$7:$A$735,O220,'Daily Redemptions'!$B$7:$B$735,P220)&lt;&gt;1,"Missing daily performance",IF(S220&lt;0,"Negative stock","")))))))</x:f>
      </x:c>
    </x:row>
    <x:row r="221" ht="24" customHeight="1">
      <x:c r="A221" s="10"/>
      <x:c r="B221" s="5"/>
      <x:c r="C221" s="5"/>
      <x:c r="D221" s="14"/>
      <x:c r="E221" s="5"/>
      <x:c r="F221" s="5"/>
      <x:c r="G221" s="14"/>
      <x:c r="H221" s="16" t="str">
        <x:f>IF(OR(ISBLANK(A221),B221=""),"",SUMIFS('Daily Redemptions'!$R$7:$R$2205,'Daily Redemptions'!$O$7:$O$2205,A221,'Daily Redemptions'!$P$7:$P$2205,B221))</x:f>
      </x:c>
      <x:c r="I221" s="18" t="str">
        <x:f>IF(OR(ISBLANK(A221),ISBLANK(D221),ISBLANK(C221),C221=0),"",D221/C221)</x:f>
      </x:c>
      <x:c r="J221" s="18" t="str">
        <x:f>IF(OR(ISBLANK(A221),ISBLANK(D221),ISBLANK(E221),E221=0),"",D221/E221)</x:f>
      </x:c>
      <x:c r="K221" s="18" t="str">
        <x:f>IF(OR(ISBLANK(A221),ISBLANK(G221),ISBLANK(F221)),"",G221*F221)</x:f>
      </x:c>
      <x:c r="L221" s="16" t="str">
        <x:f>IF(OR(ISBLANK(A221),ISBLANK(G221),ISBLANK(F221)),"",F221)</x:f>
      </x:c>
      <x:c r="M221" s="16" t="str">
        <x:f>IF(AND(ISBLANK(A221),B221=""),"",IF(COUNTIFS('Campaigns &amp; Budget'!$A$7:$A$8,B221)&lt;&gt;1,"Unknown campaign",IF(COUNTIFS('Daily Redemptions'!$A$7:$A$735,A221,'Daily Redemptions'!$B$7:$B$735,B221)&gt;1,"Duplicate day / campaign",IF(OR(ISBLANK(A221),ISBLANK(C221),ISBLANK(D221),ISBLANK(E221),ISBLANK(F221)),"Missing daily input",IF(OR(C221&lt;0,D221&lt;0,E221&lt;0,F221&lt;0,F221&gt;E221),"Invalid count / sales",IF(AND(F221&gt;0,ISBLANK(G221)),"Missing new-member average",IF(AND(NOT(ISBLANK(G221)),G221&lt;0),"Negative average",IF(OR(A221&lt;IFERROR(INDEX('Campaigns &amp; Budget'!$C$7:$C$8,MATCH(B221,'Campaigns &amp; Budget'!$A$7:$A$8,0)),""),A221&gt;IFERROR(INDEX('Campaigns &amp; Budget'!$D$7:$D$8,MATCH(B221,'Campaigns &amp; Budget'!$A$7:$A$8,0)),"")),"Outside campaign dates",""))))))))</x:f>
      </x:c>
      <x:c r="O221" s="10"/>
      <x:c r="P221" s="5"/>
      <x:c r="Q221" s="5"/>
      <x:c r="R221" s="5"/>
      <x:c r="S221" s="16" t="str">
        <x:f>IF(OR(ISBLANK(O221),Q221=""),"",IFERROR(INDEX('Redemption Setup'!$F$7:$F$105,MATCH(Q221,'Redemption Setup'!$A$7:$A$105,0)),"")+SUMIFS('Redemption Setup'!$Q$7:$Q$305,'Redemption Setup'!$O$7:$O$305,Q221,'Redemption Setup'!$P$7:$P$305,"&lt;="&amp;O221)-SUMIFS('Daily Redemptions'!$R$7:$R$2205,'Daily Redemptions'!$Q$7:$Q$2205,Q221,'Daily Redemptions'!$P$7:$P$2205,P221,'Daily Redemptions'!$O$7:$O$2205,"&lt;="&amp;O221))</x:f>
      </x:c>
      <x:c r="T221" s="16" t="str">
        <x:f>IF(AND(ISBLANK(O221),Q221=""),"",IF(COUNTIFS('Redemption Setup'!$A$7:$A$105,Q221,'Redemption Setup'!$B$7:$B$105,P221)&lt;&gt;1,"Tier not in campaign",IF(COUNTIFS('Daily Redemptions'!$O$7:$O$2205,O221,'Daily Redemptions'!$Q$7:$Q$2205,Q221)&gt;1,"Duplicate day / tier",IF(OR(ISBLANK(O221),ISBLANK(R221)),"Missing date / quantity",IF(OR(R221&lt;0,MOD(R221,1)&lt;&gt;0),"Invalid redemption quantity",IF(COUNTIFS('Daily Redemptions'!$A$7:$A$735,O221,'Daily Redemptions'!$B$7:$B$735,P221)&lt;&gt;1,"Missing daily performance",IF(S221&lt;0,"Negative stock","")))))))</x:f>
      </x:c>
    </x:row>
    <x:row r="222" ht="24" customHeight="1">
      <x:c r="A222" s="10"/>
      <x:c r="B222" s="5"/>
      <x:c r="C222" s="5"/>
      <x:c r="D222" s="14"/>
      <x:c r="E222" s="5"/>
      <x:c r="F222" s="5"/>
      <x:c r="G222" s="14"/>
      <x:c r="H222" s="16" t="str">
        <x:f>IF(OR(ISBLANK(A222),B222=""),"",SUMIFS('Daily Redemptions'!$R$7:$R$2205,'Daily Redemptions'!$O$7:$O$2205,A222,'Daily Redemptions'!$P$7:$P$2205,B222))</x:f>
      </x:c>
      <x:c r="I222" s="18" t="str">
        <x:f>IF(OR(ISBLANK(A222),ISBLANK(D222),ISBLANK(C222),C222=0),"",D222/C222)</x:f>
      </x:c>
      <x:c r="J222" s="18" t="str">
        <x:f>IF(OR(ISBLANK(A222),ISBLANK(D222),ISBLANK(E222),E222=0),"",D222/E222)</x:f>
      </x:c>
      <x:c r="K222" s="18" t="str">
        <x:f>IF(OR(ISBLANK(A222),ISBLANK(G222),ISBLANK(F222)),"",G222*F222)</x:f>
      </x:c>
      <x:c r="L222" s="16" t="str">
        <x:f>IF(OR(ISBLANK(A222),ISBLANK(G222),ISBLANK(F222)),"",F222)</x:f>
      </x:c>
      <x:c r="M222" s="16" t="str">
        <x:f>IF(AND(ISBLANK(A222),B222=""),"",IF(COUNTIFS('Campaigns &amp; Budget'!$A$7:$A$8,B222)&lt;&gt;1,"Unknown campaign",IF(COUNTIFS('Daily Redemptions'!$A$7:$A$735,A222,'Daily Redemptions'!$B$7:$B$735,B222)&gt;1,"Duplicate day / campaign",IF(OR(ISBLANK(A222),ISBLANK(C222),ISBLANK(D222),ISBLANK(E222),ISBLANK(F222)),"Missing daily input",IF(OR(C222&lt;0,D222&lt;0,E222&lt;0,F222&lt;0,F222&gt;E222),"Invalid count / sales",IF(AND(F222&gt;0,ISBLANK(G222)),"Missing new-member average",IF(AND(NOT(ISBLANK(G222)),G222&lt;0),"Negative average",IF(OR(A222&lt;IFERROR(INDEX('Campaigns &amp; Budget'!$C$7:$C$8,MATCH(B222,'Campaigns &amp; Budget'!$A$7:$A$8,0)),""),A222&gt;IFERROR(INDEX('Campaigns &amp; Budget'!$D$7:$D$8,MATCH(B222,'Campaigns &amp; Budget'!$A$7:$A$8,0)),"")),"Outside campaign dates",""))))))))</x:f>
      </x:c>
      <x:c r="O222" s="10"/>
      <x:c r="P222" s="5"/>
      <x:c r="Q222" s="5"/>
      <x:c r="R222" s="5"/>
      <x:c r="S222" s="16" t="str">
        <x:f>IF(OR(ISBLANK(O222),Q222=""),"",IFERROR(INDEX('Redemption Setup'!$F$7:$F$105,MATCH(Q222,'Redemption Setup'!$A$7:$A$105,0)),"")+SUMIFS('Redemption Setup'!$Q$7:$Q$305,'Redemption Setup'!$O$7:$O$305,Q222,'Redemption Setup'!$P$7:$P$305,"&lt;="&amp;O222)-SUMIFS('Daily Redemptions'!$R$7:$R$2205,'Daily Redemptions'!$Q$7:$Q$2205,Q222,'Daily Redemptions'!$P$7:$P$2205,P222,'Daily Redemptions'!$O$7:$O$2205,"&lt;="&amp;O222))</x:f>
      </x:c>
      <x:c r="T222" s="16" t="str">
        <x:f>IF(AND(ISBLANK(O222),Q222=""),"",IF(COUNTIFS('Redemption Setup'!$A$7:$A$105,Q222,'Redemption Setup'!$B$7:$B$105,P222)&lt;&gt;1,"Tier not in campaign",IF(COUNTIFS('Daily Redemptions'!$O$7:$O$2205,O222,'Daily Redemptions'!$Q$7:$Q$2205,Q222)&gt;1,"Duplicate day / tier",IF(OR(ISBLANK(O222),ISBLANK(R222)),"Missing date / quantity",IF(OR(R222&lt;0,MOD(R222,1)&lt;&gt;0),"Invalid redemption quantity",IF(COUNTIFS('Daily Redemptions'!$A$7:$A$735,O222,'Daily Redemptions'!$B$7:$B$735,P222)&lt;&gt;1,"Missing daily performance",IF(S222&lt;0,"Negative stock","")))))))</x:f>
      </x:c>
    </x:row>
    <x:row r="223" ht="24" customHeight="1">
      <x:c r="A223" s="10"/>
      <x:c r="B223" s="5"/>
      <x:c r="C223" s="5"/>
      <x:c r="D223" s="14"/>
      <x:c r="E223" s="5"/>
      <x:c r="F223" s="5"/>
      <x:c r="G223" s="14"/>
      <x:c r="H223" s="16" t="str">
        <x:f>IF(OR(ISBLANK(A223),B223=""),"",SUMIFS('Daily Redemptions'!$R$7:$R$2205,'Daily Redemptions'!$O$7:$O$2205,A223,'Daily Redemptions'!$P$7:$P$2205,B223))</x:f>
      </x:c>
      <x:c r="I223" s="18" t="str">
        <x:f>IF(OR(ISBLANK(A223),ISBLANK(D223),ISBLANK(C223),C223=0),"",D223/C223)</x:f>
      </x:c>
      <x:c r="J223" s="18" t="str">
        <x:f>IF(OR(ISBLANK(A223),ISBLANK(D223),ISBLANK(E223),E223=0),"",D223/E223)</x:f>
      </x:c>
      <x:c r="K223" s="18" t="str">
        <x:f>IF(OR(ISBLANK(A223),ISBLANK(G223),ISBLANK(F223)),"",G223*F223)</x:f>
      </x:c>
      <x:c r="L223" s="16" t="str">
        <x:f>IF(OR(ISBLANK(A223),ISBLANK(G223),ISBLANK(F223)),"",F223)</x:f>
      </x:c>
      <x:c r="M223" s="16" t="str">
        <x:f>IF(AND(ISBLANK(A223),B223=""),"",IF(COUNTIFS('Campaigns &amp; Budget'!$A$7:$A$8,B223)&lt;&gt;1,"Unknown campaign",IF(COUNTIFS('Daily Redemptions'!$A$7:$A$735,A223,'Daily Redemptions'!$B$7:$B$735,B223)&gt;1,"Duplicate day / campaign",IF(OR(ISBLANK(A223),ISBLANK(C223),ISBLANK(D223),ISBLANK(E223),ISBLANK(F223)),"Missing daily input",IF(OR(C223&lt;0,D223&lt;0,E223&lt;0,F223&lt;0,F223&gt;E223),"Invalid count / sales",IF(AND(F223&gt;0,ISBLANK(G223)),"Missing new-member average",IF(AND(NOT(ISBLANK(G223)),G223&lt;0),"Negative average",IF(OR(A223&lt;IFERROR(INDEX('Campaigns &amp; Budget'!$C$7:$C$8,MATCH(B223,'Campaigns &amp; Budget'!$A$7:$A$8,0)),""),A223&gt;IFERROR(INDEX('Campaigns &amp; Budget'!$D$7:$D$8,MATCH(B223,'Campaigns &amp; Budget'!$A$7:$A$8,0)),"")),"Outside campaign dates",""))))))))</x:f>
      </x:c>
      <x:c r="O223" s="10"/>
      <x:c r="P223" s="5"/>
      <x:c r="Q223" s="5"/>
      <x:c r="R223" s="5"/>
      <x:c r="S223" s="16" t="str">
        <x:f>IF(OR(ISBLANK(O223),Q223=""),"",IFERROR(INDEX('Redemption Setup'!$F$7:$F$105,MATCH(Q223,'Redemption Setup'!$A$7:$A$105,0)),"")+SUMIFS('Redemption Setup'!$Q$7:$Q$305,'Redemption Setup'!$O$7:$O$305,Q223,'Redemption Setup'!$P$7:$P$305,"&lt;="&amp;O223)-SUMIFS('Daily Redemptions'!$R$7:$R$2205,'Daily Redemptions'!$Q$7:$Q$2205,Q223,'Daily Redemptions'!$P$7:$P$2205,P223,'Daily Redemptions'!$O$7:$O$2205,"&lt;="&amp;O223))</x:f>
      </x:c>
      <x:c r="T223" s="16" t="str">
        <x:f>IF(AND(ISBLANK(O223),Q223=""),"",IF(COUNTIFS('Redemption Setup'!$A$7:$A$105,Q223,'Redemption Setup'!$B$7:$B$105,P223)&lt;&gt;1,"Tier not in campaign",IF(COUNTIFS('Daily Redemptions'!$O$7:$O$2205,O223,'Daily Redemptions'!$Q$7:$Q$2205,Q223)&gt;1,"Duplicate day / tier",IF(OR(ISBLANK(O223),ISBLANK(R223)),"Missing date / quantity",IF(OR(R223&lt;0,MOD(R223,1)&lt;&gt;0),"Invalid redemption quantity",IF(COUNTIFS('Daily Redemptions'!$A$7:$A$735,O223,'Daily Redemptions'!$B$7:$B$735,P223)&lt;&gt;1,"Missing daily performance",IF(S223&lt;0,"Negative stock","")))))))</x:f>
      </x:c>
    </x:row>
    <x:row r="224" ht="24" customHeight="1">
      <x:c r="A224" s="10"/>
      <x:c r="B224" s="5"/>
      <x:c r="C224" s="5"/>
      <x:c r="D224" s="14"/>
      <x:c r="E224" s="5"/>
      <x:c r="F224" s="5"/>
      <x:c r="G224" s="14"/>
      <x:c r="H224" s="16" t="str">
        <x:f>IF(OR(ISBLANK(A224),B224=""),"",SUMIFS('Daily Redemptions'!$R$7:$R$2205,'Daily Redemptions'!$O$7:$O$2205,A224,'Daily Redemptions'!$P$7:$P$2205,B224))</x:f>
      </x:c>
      <x:c r="I224" s="18" t="str">
        <x:f>IF(OR(ISBLANK(A224),ISBLANK(D224),ISBLANK(C224),C224=0),"",D224/C224)</x:f>
      </x:c>
      <x:c r="J224" s="18" t="str">
        <x:f>IF(OR(ISBLANK(A224),ISBLANK(D224),ISBLANK(E224),E224=0),"",D224/E224)</x:f>
      </x:c>
      <x:c r="K224" s="18" t="str">
        <x:f>IF(OR(ISBLANK(A224),ISBLANK(G224),ISBLANK(F224)),"",G224*F224)</x:f>
      </x:c>
      <x:c r="L224" s="16" t="str">
        <x:f>IF(OR(ISBLANK(A224),ISBLANK(G224),ISBLANK(F224)),"",F224)</x:f>
      </x:c>
      <x:c r="M224" s="16" t="str">
        <x:f>IF(AND(ISBLANK(A224),B224=""),"",IF(COUNTIFS('Campaigns &amp; Budget'!$A$7:$A$8,B224)&lt;&gt;1,"Unknown campaign",IF(COUNTIFS('Daily Redemptions'!$A$7:$A$735,A224,'Daily Redemptions'!$B$7:$B$735,B224)&gt;1,"Duplicate day / campaign",IF(OR(ISBLANK(A224),ISBLANK(C224),ISBLANK(D224),ISBLANK(E224),ISBLANK(F224)),"Missing daily input",IF(OR(C224&lt;0,D224&lt;0,E224&lt;0,F224&lt;0,F224&gt;E224),"Invalid count / sales",IF(AND(F224&gt;0,ISBLANK(G224)),"Missing new-member average",IF(AND(NOT(ISBLANK(G224)),G224&lt;0),"Negative average",IF(OR(A224&lt;IFERROR(INDEX('Campaigns &amp; Budget'!$C$7:$C$8,MATCH(B224,'Campaigns &amp; Budget'!$A$7:$A$8,0)),""),A224&gt;IFERROR(INDEX('Campaigns &amp; Budget'!$D$7:$D$8,MATCH(B224,'Campaigns &amp; Budget'!$A$7:$A$8,0)),"")),"Outside campaign dates",""))))))))</x:f>
      </x:c>
      <x:c r="O224" s="10"/>
      <x:c r="P224" s="5"/>
      <x:c r="Q224" s="5"/>
      <x:c r="R224" s="5"/>
      <x:c r="S224" s="16" t="str">
        <x:f>IF(OR(ISBLANK(O224),Q224=""),"",IFERROR(INDEX('Redemption Setup'!$F$7:$F$105,MATCH(Q224,'Redemption Setup'!$A$7:$A$105,0)),"")+SUMIFS('Redemption Setup'!$Q$7:$Q$305,'Redemption Setup'!$O$7:$O$305,Q224,'Redemption Setup'!$P$7:$P$305,"&lt;="&amp;O224)-SUMIFS('Daily Redemptions'!$R$7:$R$2205,'Daily Redemptions'!$Q$7:$Q$2205,Q224,'Daily Redemptions'!$P$7:$P$2205,P224,'Daily Redemptions'!$O$7:$O$2205,"&lt;="&amp;O224))</x:f>
      </x:c>
      <x:c r="T224" s="16" t="str">
        <x:f>IF(AND(ISBLANK(O224),Q224=""),"",IF(COUNTIFS('Redemption Setup'!$A$7:$A$105,Q224,'Redemption Setup'!$B$7:$B$105,P224)&lt;&gt;1,"Tier not in campaign",IF(COUNTIFS('Daily Redemptions'!$O$7:$O$2205,O224,'Daily Redemptions'!$Q$7:$Q$2205,Q224)&gt;1,"Duplicate day / tier",IF(OR(ISBLANK(O224),ISBLANK(R224)),"Missing date / quantity",IF(OR(R224&lt;0,MOD(R224,1)&lt;&gt;0),"Invalid redemption quantity",IF(COUNTIFS('Daily Redemptions'!$A$7:$A$735,O224,'Daily Redemptions'!$B$7:$B$735,P224)&lt;&gt;1,"Missing daily performance",IF(S224&lt;0,"Negative stock","")))))))</x:f>
      </x:c>
    </x:row>
    <x:row r="225" ht="24" customHeight="1">
      <x:c r="A225" s="10"/>
      <x:c r="B225" s="5"/>
      <x:c r="C225" s="5"/>
      <x:c r="D225" s="14"/>
      <x:c r="E225" s="5"/>
      <x:c r="F225" s="5"/>
      <x:c r="G225" s="14"/>
      <x:c r="H225" s="16" t="str">
        <x:f>IF(OR(ISBLANK(A225),B225=""),"",SUMIFS('Daily Redemptions'!$R$7:$R$2205,'Daily Redemptions'!$O$7:$O$2205,A225,'Daily Redemptions'!$P$7:$P$2205,B225))</x:f>
      </x:c>
      <x:c r="I225" s="18" t="str">
        <x:f>IF(OR(ISBLANK(A225),ISBLANK(D225),ISBLANK(C225),C225=0),"",D225/C225)</x:f>
      </x:c>
      <x:c r="J225" s="18" t="str">
        <x:f>IF(OR(ISBLANK(A225),ISBLANK(D225),ISBLANK(E225),E225=0),"",D225/E225)</x:f>
      </x:c>
      <x:c r="K225" s="18" t="str">
        <x:f>IF(OR(ISBLANK(A225),ISBLANK(G225),ISBLANK(F225)),"",G225*F225)</x:f>
      </x:c>
      <x:c r="L225" s="16" t="str">
        <x:f>IF(OR(ISBLANK(A225),ISBLANK(G225),ISBLANK(F225)),"",F225)</x:f>
      </x:c>
      <x:c r="M225" s="16" t="str">
        <x:f>IF(AND(ISBLANK(A225),B225=""),"",IF(COUNTIFS('Campaigns &amp; Budget'!$A$7:$A$8,B225)&lt;&gt;1,"Unknown campaign",IF(COUNTIFS('Daily Redemptions'!$A$7:$A$735,A225,'Daily Redemptions'!$B$7:$B$735,B225)&gt;1,"Duplicate day / campaign",IF(OR(ISBLANK(A225),ISBLANK(C225),ISBLANK(D225),ISBLANK(E225),ISBLANK(F225)),"Missing daily input",IF(OR(C225&lt;0,D225&lt;0,E225&lt;0,F225&lt;0,F225&gt;E225),"Invalid count / sales",IF(AND(F225&gt;0,ISBLANK(G225)),"Missing new-member average",IF(AND(NOT(ISBLANK(G225)),G225&lt;0),"Negative average",IF(OR(A225&lt;IFERROR(INDEX('Campaigns &amp; Budget'!$C$7:$C$8,MATCH(B225,'Campaigns &amp; Budget'!$A$7:$A$8,0)),""),A225&gt;IFERROR(INDEX('Campaigns &amp; Budget'!$D$7:$D$8,MATCH(B225,'Campaigns &amp; Budget'!$A$7:$A$8,0)),"")),"Outside campaign dates",""))))))))</x:f>
      </x:c>
      <x:c r="O225" s="10"/>
      <x:c r="P225" s="5"/>
      <x:c r="Q225" s="5"/>
      <x:c r="R225" s="5"/>
      <x:c r="S225" s="16" t="str">
        <x:f>IF(OR(ISBLANK(O225),Q225=""),"",IFERROR(INDEX('Redemption Setup'!$F$7:$F$105,MATCH(Q225,'Redemption Setup'!$A$7:$A$105,0)),"")+SUMIFS('Redemption Setup'!$Q$7:$Q$305,'Redemption Setup'!$O$7:$O$305,Q225,'Redemption Setup'!$P$7:$P$305,"&lt;="&amp;O225)-SUMIFS('Daily Redemptions'!$R$7:$R$2205,'Daily Redemptions'!$Q$7:$Q$2205,Q225,'Daily Redemptions'!$P$7:$P$2205,P225,'Daily Redemptions'!$O$7:$O$2205,"&lt;="&amp;O225))</x:f>
      </x:c>
      <x:c r="T225" s="16" t="str">
        <x:f>IF(AND(ISBLANK(O225),Q225=""),"",IF(COUNTIFS('Redemption Setup'!$A$7:$A$105,Q225,'Redemption Setup'!$B$7:$B$105,P225)&lt;&gt;1,"Tier not in campaign",IF(COUNTIFS('Daily Redemptions'!$O$7:$O$2205,O225,'Daily Redemptions'!$Q$7:$Q$2205,Q225)&gt;1,"Duplicate day / tier",IF(OR(ISBLANK(O225),ISBLANK(R225)),"Missing date / quantity",IF(OR(R225&lt;0,MOD(R225,1)&lt;&gt;0),"Invalid redemption quantity",IF(COUNTIFS('Daily Redemptions'!$A$7:$A$735,O225,'Daily Redemptions'!$B$7:$B$735,P225)&lt;&gt;1,"Missing daily performance",IF(S225&lt;0,"Negative stock","")))))))</x:f>
      </x:c>
    </x:row>
    <x:row r="226" ht="24" customHeight="1">
      <x:c r="A226" s="10"/>
      <x:c r="B226" s="5"/>
      <x:c r="C226" s="5"/>
      <x:c r="D226" s="14"/>
      <x:c r="E226" s="5"/>
      <x:c r="F226" s="5"/>
      <x:c r="G226" s="14"/>
      <x:c r="H226" s="16" t="str">
        <x:f>IF(OR(ISBLANK(A226),B226=""),"",SUMIFS('Daily Redemptions'!$R$7:$R$2205,'Daily Redemptions'!$O$7:$O$2205,A226,'Daily Redemptions'!$P$7:$P$2205,B226))</x:f>
      </x:c>
      <x:c r="I226" s="18" t="str">
        <x:f>IF(OR(ISBLANK(A226),ISBLANK(D226),ISBLANK(C226),C226=0),"",D226/C226)</x:f>
      </x:c>
      <x:c r="J226" s="18" t="str">
        <x:f>IF(OR(ISBLANK(A226),ISBLANK(D226),ISBLANK(E226),E226=0),"",D226/E226)</x:f>
      </x:c>
      <x:c r="K226" s="18" t="str">
        <x:f>IF(OR(ISBLANK(A226),ISBLANK(G226),ISBLANK(F226)),"",G226*F226)</x:f>
      </x:c>
      <x:c r="L226" s="16" t="str">
        <x:f>IF(OR(ISBLANK(A226),ISBLANK(G226),ISBLANK(F226)),"",F226)</x:f>
      </x:c>
      <x:c r="M226" s="16" t="str">
        <x:f>IF(AND(ISBLANK(A226),B226=""),"",IF(COUNTIFS('Campaigns &amp; Budget'!$A$7:$A$8,B226)&lt;&gt;1,"Unknown campaign",IF(COUNTIFS('Daily Redemptions'!$A$7:$A$735,A226,'Daily Redemptions'!$B$7:$B$735,B226)&gt;1,"Duplicate day / campaign",IF(OR(ISBLANK(A226),ISBLANK(C226),ISBLANK(D226),ISBLANK(E226),ISBLANK(F226)),"Missing daily input",IF(OR(C226&lt;0,D226&lt;0,E226&lt;0,F226&lt;0,F226&gt;E226),"Invalid count / sales",IF(AND(F226&gt;0,ISBLANK(G226)),"Missing new-member average",IF(AND(NOT(ISBLANK(G226)),G226&lt;0),"Negative average",IF(OR(A226&lt;IFERROR(INDEX('Campaigns &amp; Budget'!$C$7:$C$8,MATCH(B226,'Campaigns &amp; Budget'!$A$7:$A$8,0)),""),A226&gt;IFERROR(INDEX('Campaigns &amp; Budget'!$D$7:$D$8,MATCH(B226,'Campaigns &amp; Budget'!$A$7:$A$8,0)),"")),"Outside campaign dates",""))))))))</x:f>
      </x:c>
      <x:c r="O226" s="10"/>
      <x:c r="P226" s="5"/>
      <x:c r="Q226" s="5"/>
      <x:c r="R226" s="5"/>
      <x:c r="S226" s="16" t="str">
        <x:f>IF(OR(ISBLANK(O226),Q226=""),"",IFERROR(INDEX('Redemption Setup'!$F$7:$F$105,MATCH(Q226,'Redemption Setup'!$A$7:$A$105,0)),"")+SUMIFS('Redemption Setup'!$Q$7:$Q$305,'Redemption Setup'!$O$7:$O$305,Q226,'Redemption Setup'!$P$7:$P$305,"&lt;="&amp;O226)-SUMIFS('Daily Redemptions'!$R$7:$R$2205,'Daily Redemptions'!$Q$7:$Q$2205,Q226,'Daily Redemptions'!$P$7:$P$2205,P226,'Daily Redemptions'!$O$7:$O$2205,"&lt;="&amp;O226))</x:f>
      </x:c>
      <x:c r="T226" s="16" t="str">
        <x:f>IF(AND(ISBLANK(O226),Q226=""),"",IF(COUNTIFS('Redemption Setup'!$A$7:$A$105,Q226,'Redemption Setup'!$B$7:$B$105,P226)&lt;&gt;1,"Tier not in campaign",IF(COUNTIFS('Daily Redemptions'!$O$7:$O$2205,O226,'Daily Redemptions'!$Q$7:$Q$2205,Q226)&gt;1,"Duplicate day / tier",IF(OR(ISBLANK(O226),ISBLANK(R226)),"Missing date / quantity",IF(OR(R226&lt;0,MOD(R226,1)&lt;&gt;0),"Invalid redemption quantity",IF(COUNTIFS('Daily Redemptions'!$A$7:$A$735,O226,'Daily Redemptions'!$B$7:$B$735,P226)&lt;&gt;1,"Missing daily performance",IF(S226&lt;0,"Negative stock","")))))))</x:f>
      </x:c>
    </x:row>
    <x:row r="227" ht="24" customHeight="1">
      <x:c r="A227" s="10"/>
      <x:c r="B227" s="5"/>
      <x:c r="C227" s="5"/>
      <x:c r="D227" s="14"/>
      <x:c r="E227" s="5"/>
      <x:c r="F227" s="5"/>
      <x:c r="G227" s="14"/>
      <x:c r="H227" s="16" t="str">
        <x:f>IF(OR(ISBLANK(A227),B227=""),"",SUMIFS('Daily Redemptions'!$R$7:$R$2205,'Daily Redemptions'!$O$7:$O$2205,A227,'Daily Redemptions'!$P$7:$P$2205,B227))</x:f>
      </x:c>
      <x:c r="I227" s="18" t="str">
        <x:f>IF(OR(ISBLANK(A227),ISBLANK(D227),ISBLANK(C227),C227=0),"",D227/C227)</x:f>
      </x:c>
      <x:c r="J227" s="18" t="str">
        <x:f>IF(OR(ISBLANK(A227),ISBLANK(D227),ISBLANK(E227),E227=0),"",D227/E227)</x:f>
      </x:c>
      <x:c r="K227" s="18" t="str">
        <x:f>IF(OR(ISBLANK(A227),ISBLANK(G227),ISBLANK(F227)),"",G227*F227)</x:f>
      </x:c>
      <x:c r="L227" s="16" t="str">
        <x:f>IF(OR(ISBLANK(A227),ISBLANK(G227),ISBLANK(F227)),"",F227)</x:f>
      </x:c>
      <x:c r="M227" s="16" t="str">
        <x:f>IF(AND(ISBLANK(A227),B227=""),"",IF(COUNTIFS('Campaigns &amp; Budget'!$A$7:$A$8,B227)&lt;&gt;1,"Unknown campaign",IF(COUNTIFS('Daily Redemptions'!$A$7:$A$735,A227,'Daily Redemptions'!$B$7:$B$735,B227)&gt;1,"Duplicate day / campaign",IF(OR(ISBLANK(A227),ISBLANK(C227),ISBLANK(D227),ISBLANK(E227),ISBLANK(F227)),"Missing daily input",IF(OR(C227&lt;0,D227&lt;0,E227&lt;0,F227&lt;0,F227&gt;E227),"Invalid count / sales",IF(AND(F227&gt;0,ISBLANK(G227)),"Missing new-member average",IF(AND(NOT(ISBLANK(G227)),G227&lt;0),"Negative average",IF(OR(A227&lt;IFERROR(INDEX('Campaigns &amp; Budget'!$C$7:$C$8,MATCH(B227,'Campaigns &amp; Budget'!$A$7:$A$8,0)),""),A227&gt;IFERROR(INDEX('Campaigns &amp; Budget'!$D$7:$D$8,MATCH(B227,'Campaigns &amp; Budget'!$A$7:$A$8,0)),"")),"Outside campaign dates",""))))))))</x:f>
      </x:c>
      <x:c r="O227" s="10"/>
      <x:c r="P227" s="5"/>
      <x:c r="Q227" s="5"/>
      <x:c r="R227" s="5"/>
      <x:c r="S227" s="16" t="str">
        <x:f>IF(OR(ISBLANK(O227),Q227=""),"",IFERROR(INDEX('Redemption Setup'!$F$7:$F$105,MATCH(Q227,'Redemption Setup'!$A$7:$A$105,0)),"")+SUMIFS('Redemption Setup'!$Q$7:$Q$305,'Redemption Setup'!$O$7:$O$305,Q227,'Redemption Setup'!$P$7:$P$305,"&lt;="&amp;O227)-SUMIFS('Daily Redemptions'!$R$7:$R$2205,'Daily Redemptions'!$Q$7:$Q$2205,Q227,'Daily Redemptions'!$P$7:$P$2205,P227,'Daily Redemptions'!$O$7:$O$2205,"&lt;="&amp;O227))</x:f>
      </x:c>
      <x:c r="T227" s="16" t="str">
        <x:f>IF(AND(ISBLANK(O227),Q227=""),"",IF(COUNTIFS('Redemption Setup'!$A$7:$A$105,Q227,'Redemption Setup'!$B$7:$B$105,P227)&lt;&gt;1,"Tier not in campaign",IF(COUNTIFS('Daily Redemptions'!$O$7:$O$2205,O227,'Daily Redemptions'!$Q$7:$Q$2205,Q227)&gt;1,"Duplicate day / tier",IF(OR(ISBLANK(O227),ISBLANK(R227)),"Missing date / quantity",IF(OR(R227&lt;0,MOD(R227,1)&lt;&gt;0),"Invalid redemption quantity",IF(COUNTIFS('Daily Redemptions'!$A$7:$A$735,O227,'Daily Redemptions'!$B$7:$B$735,P227)&lt;&gt;1,"Missing daily performance",IF(S227&lt;0,"Negative stock","")))))))</x:f>
      </x:c>
    </x:row>
    <x:row r="228" ht="24" customHeight="1">
      <x:c r="A228" s="10"/>
      <x:c r="B228" s="5"/>
      <x:c r="C228" s="5"/>
      <x:c r="D228" s="14"/>
      <x:c r="E228" s="5"/>
      <x:c r="F228" s="5"/>
      <x:c r="G228" s="14"/>
      <x:c r="H228" s="16" t="str">
        <x:f>IF(OR(ISBLANK(A228),B228=""),"",SUMIFS('Daily Redemptions'!$R$7:$R$2205,'Daily Redemptions'!$O$7:$O$2205,A228,'Daily Redemptions'!$P$7:$P$2205,B228))</x:f>
      </x:c>
      <x:c r="I228" s="18" t="str">
        <x:f>IF(OR(ISBLANK(A228),ISBLANK(D228),ISBLANK(C228),C228=0),"",D228/C228)</x:f>
      </x:c>
      <x:c r="J228" s="18" t="str">
        <x:f>IF(OR(ISBLANK(A228),ISBLANK(D228),ISBLANK(E228),E228=0),"",D228/E228)</x:f>
      </x:c>
      <x:c r="K228" s="18" t="str">
        <x:f>IF(OR(ISBLANK(A228),ISBLANK(G228),ISBLANK(F228)),"",G228*F228)</x:f>
      </x:c>
      <x:c r="L228" s="16" t="str">
        <x:f>IF(OR(ISBLANK(A228),ISBLANK(G228),ISBLANK(F228)),"",F228)</x:f>
      </x:c>
      <x:c r="M228" s="16" t="str">
        <x:f>IF(AND(ISBLANK(A228),B228=""),"",IF(COUNTIFS('Campaigns &amp; Budget'!$A$7:$A$8,B228)&lt;&gt;1,"Unknown campaign",IF(COUNTIFS('Daily Redemptions'!$A$7:$A$735,A228,'Daily Redemptions'!$B$7:$B$735,B228)&gt;1,"Duplicate day / campaign",IF(OR(ISBLANK(A228),ISBLANK(C228),ISBLANK(D228),ISBLANK(E228),ISBLANK(F228)),"Missing daily input",IF(OR(C228&lt;0,D228&lt;0,E228&lt;0,F228&lt;0,F228&gt;E228),"Invalid count / sales",IF(AND(F228&gt;0,ISBLANK(G228)),"Missing new-member average",IF(AND(NOT(ISBLANK(G228)),G228&lt;0),"Negative average",IF(OR(A228&lt;IFERROR(INDEX('Campaigns &amp; Budget'!$C$7:$C$8,MATCH(B228,'Campaigns &amp; Budget'!$A$7:$A$8,0)),""),A228&gt;IFERROR(INDEX('Campaigns &amp; Budget'!$D$7:$D$8,MATCH(B228,'Campaigns &amp; Budget'!$A$7:$A$8,0)),"")),"Outside campaign dates",""))))))))</x:f>
      </x:c>
      <x:c r="O228" s="10"/>
      <x:c r="P228" s="5"/>
      <x:c r="Q228" s="5"/>
      <x:c r="R228" s="5"/>
      <x:c r="S228" s="16" t="str">
        <x:f>IF(OR(ISBLANK(O228),Q228=""),"",IFERROR(INDEX('Redemption Setup'!$F$7:$F$105,MATCH(Q228,'Redemption Setup'!$A$7:$A$105,0)),"")+SUMIFS('Redemption Setup'!$Q$7:$Q$305,'Redemption Setup'!$O$7:$O$305,Q228,'Redemption Setup'!$P$7:$P$305,"&lt;="&amp;O228)-SUMIFS('Daily Redemptions'!$R$7:$R$2205,'Daily Redemptions'!$Q$7:$Q$2205,Q228,'Daily Redemptions'!$P$7:$P$2205,P228,'Daily Redemptions'!$O$7:$O$2205,"&lt;="&amp;O228))</x:f>
      </x:c>
      <x:c r="T228" s="16" t="str">
        <x:f>IF(AND(ISBLANK(O228),Q228=""),"",IF(COUNTIFS('Redemption Setup'!$A$7:$A$105,Q228,'Redemption Setup'!$B$7:$B$105,P228)&lt;&gt;1,"Tier not in campaign",IF(COUNTIFS('Daily Redemptions'!$O$7:$O$2205,O228,'Daily Redemptions'!$Q$7:$Q$2205,Q228)&gt;1,"Duplicate day / tier",IF(OR(ISBLANK(O228),ISBLANK(R228)),"Missing date / quantity",IF(OR(R228&lt;0,MOD(R228,1)&lt;&gt;0),"Invalid redemption quantity",IF(COUNTIFS('Daily Redemptions'!$A$7:$A$735,O228,'Daily Redemptions'!$B$7:$B$735,P228)&lt;&gt;1,"Missing daily performance",IF(S228&lt;0,"Negative stock","")))))))</x:f>
      </x:c>
    </x:row>
    <x:row r="229" ht="24" customHeight="1">
      <x:c r="A229" s="10"/>
      <x:c r="B229" s="5"/>
      <x:c r="C229" s="5"/>
      <x:c r="D229" s="14"/>
      <x:c r="E229" s="5"/>
      <x:c r="F229" s="5"/>
      <x:c r="G229" s="14"/>
      <x:c r="H229" s="16" t="str">
        <x:f>IF(OR(ISBLANK(A229),B229=""),"",SUMIFS('Daily Redemptions'!$R$7:$R$2205,'Daily Redemptions'!$O$7:$O$2205,A229,'Daily Redemptions'!$P$7:$P$2205,B229))</x:f>
      </x:c>
      <x:c r="I229" s="18" t="str">
        <x:f>IF(OR(ISBLANK(A229),ISBLANK(D229),ISBLANK(C229),C229=0),"",D229/C229)</x:f>
      </x:c>
      <x:c r="J229" s="18" t="str">
        <x:f>IF(OR(ISBLANK(A229),ISBLANK(D229),ISBLANK(E229),E229=0),"",D229/E229)</x:f>
      </x:c>
      <x:c r="K229" s="18" t="str">
        <x:f>IF(OR(ISBLANK(A229),ISBLANK(G229),ISBLANK(F229)),"",G229*F229)</x:f>
      </x:c>
      <x:c r="L229" s="16" t="str">
        <x:f>IF(OR(ISBLANK(A229),ISBLANK(G229),ISBLANK(F229)),"",F229)</x:f>
      </x:c>
      <x:c r="M229" s="16" t="str">
        <x:f>IF(AND(ISBLANK(A229),B229=""),"",IF(COUNTIFS('Campaigns &amp; Budget'!$A$7:$A$8,B229)&lt;&gt;1,"Unknown campaign",IF(COUNTIFS('Daily Redemptions'!$A$7:$A$735,A229,'Daily Redemptions'!$B$7:$B$735,B229)&gt;1,"Duplicate day / campaign",IF(OR(ISBLANK(A229),ISBLANK(C229),ISBLANK(D229),ISBLANK(E229),ISBLANK(F229)),"Missing daily input",IF(OR(C229&lt;0,D229&lt;0,E229&lt;0,F229&lt;0,F229&gt;E229),"Invalid count / sales",IF(AND(F229&gt;0,ISBLANK(G229)),"Missing new-member average",IF(AND(NOT(ISBLANK(G229)),G229&lt;0),"Negative average",IF(OR(A229&lt;IFERROR(INDEX('Campaigns &amp; Budget'!$C$7:$C$8,MATCH(B229,'Campaigns &amp; Budget'!$A$7:$A$8,0)),""),A229&gt;IFERROR(INDEX('Campaigns &amp; Budget'!$D$7:$D$8,MATCH(B229,'Campaigns &amp; Budget'!$A$7:$A$8,0)),"")),"Outside campaign dates",""))))))))</x:f>
      </x:c>
      <x:c r="O229" s="10"/>
      <x:c r="P229" s="5"/>
      <x:c r="Q229" s="5"/>
      <x:c r="R229" s="5"/>
      <x:c r="S229" s="16" t="str">
        <x:f>IF(OR(ISBLANK(O229),Q229=""),"",IFERROR(INDEX('Redemption Setup'!$F$7:$F$105,MATCH(Q229,'Redemption Setup'!$A$7:$A$105,0)),"")+SUMIFS('Redemption Setup'!$Q$7:$Q$305,'Redemption Setup'!$O$7:$O$305,Q229,'Redemption Setup'!$P$7:$P$305,"&lt;="&amp;O229)-SUMIFS('Daily Redemptions'!$R$7:$R$2205,'Daily Redemptions'!$Q$7:$Q$2205,Q229,'Daily Redemptions'!$P$7:$P$2205,P229,'Daily Redemptions'!$O$7:$O$2205,"&lt;="&amp;O229))</x:f>
      </x:c>
      <x:c r="T229" s="16" t="str">
        <x:f>IF(AND(ISBLANK(O229),Q229=""),"",IF(COUNTIFS('Redemption Setup'!$A$7:$A$105,Q229,'Redemption Setup'!$B$7:$B$105,P229)&lt;&gt;1,"Tier not in campaign",IF(COUNTIFS('Daily Redemptions'!$O$7:$O$2205,O229,'Daily Redemptions'!$Q$7:$Q$2205,Q229)&gt;1,"Duplicate day / tier",IF(OR(ISBLANK(O229),ISBLANK(R229)),"Missing date / quantity",IF(OR(R229&lt;0,MOD(R229,1)&lt;&gt;0),"Invalid redemption quantity",IF(COUNTIFS('Daily Redemptions'!$A$7:$A$735,O229,'Daily Redemptions'!$B$7:$B$735,P229)&lt;&gt;1,"Missing daily performance",IF(S229&lt;0,"Negative stock","")))))))</x:f>
      </x:c>
    </x:row>
    <x:row r="230" ht="24" customHeight="1">
      <x:c r="A230" s="10"/>
      <x:c r="B230" s="5"/>
      <x:c r="C230" s="5"/>
      <x:c r="D230" s="14"/>
      <x:c r="E230" s="5"/>
      <x:c r="F230" s="5"/>
      <x:c r="G230" s="14"/>
      <x:c r="H230" s="16" t="str">
        <x:f>IF(OR(ISBLANK(A230),B230=""),"",SUMIFS('Daily Redemptions'!$R$7:$R$2205,'Daily Redemptions'!$O$7:$O$2205,A230,'Daily Redemptions'!$P$7:$P$2205,B230))</x:f>
      </x:c>
      <x:c r="I230" s="18" t="str">
        <x:f>IF(OR(ISBLANK(A230),ISBLANK(D230),ISBLANK(C230),C230=0),"",D230/C230)</x:f>
      </x:c>
      <x:c r="J230" s="18" t="str">
        <x:f>IF(OR(ISBLANK(A230),ISBLANK(D230),ISBLANK(E230),E230=0),"",D230/E230)</x:f>
      </x:c>
      <x:c r="K230" s="18" t="str">
        <x:f>IF(OR(ISBLANK(A230),ISBLANK(G230),ISBLANK(F230)),"",G230*F230)</x:f>
      </x:c>
      <x:c r="L230" s="16" t="str">
        <x:f>IF(OR(ISBLANK(A230),ISBLANK(G230),ISBLANK(F230)),"",F230)</x:f>
      </x:c>
      <x:c r="M230" s="16" t="str">
        <x:f>IF(AND(ISBLANK(A230),B230=""),"",IF(COUNTIFS('Campaigns &amp; Budget'!$A$7:$A$8,B230)&lt;&gt;1,"Unknown campaign",IF(COUNTIFS('Daily Redemptions'!$A$7:$A$735,A230,'Daily Redemptions'!$B$7:$B$735,B230)&gt;1,"Duplicate day / campaign",IF(OR(ISBLANK(A230),ISBLANK(C230),ISBLANK(D230),ISBLANK(E230),ISBLANK(F230)),"Missing daily input",IF(OR(C230&lt;0,D230&lt;0,E230&lt;0,F230&lt;0,F230&gt;E230),"Invalid count / sales",IF(AND(F230&gt;0,ISBLANK(G230)),"Missing new-member average",IF(AND(NOT(ISBLANK(G230)),G230&lt;0),"Negative average",IF(OR(A230&lt;IFERROR(INDEX('Campaigns &amp; Budget'!$C$7:$C$8,MATCH(B230,'Campaigns &amp; Budget'!$A$7:$A$8,0)),""),A230&gt;IFERROR(INDEX('Campaigns &amp; Budget'!$D$7:$D$8,MATCH(B230,'Campaigns &amp; Budget'!$A$7:$A$8,0)),"")),"Outside campaign dates",""))))))))</x:f>
      </x:c>
      <x:c r="O230" s="10"/>
      <x:c r="P230" s="5"/>
      <x:c r="Q230" s="5"/>
      <x:c r="R230" s="5"/>
      <x:c r="S230" s="16" t="str">
        <x:f>IF(OR(ISBLANK(O230),Q230=""),"",IFERROR(INDEX('Redemption Setup'!$F$7:$F$105,MATCH(Q230,'Redemption Setup'!$A$7:$A$105,0)),"")+SUMIFS('Redemption Setup'!$Q$7:$Q$305,'Redemption Setup'!$O$7:$O$305,Q230,'Redemption Setup'!$P$7:$P$305,"&lt;="&amp;O230)-SUMIFS('Daily Redemptions'!$R$7:$R$2205,'Daily Redemptions'!$Q$7:$Q$2205,Q230,'Daily Redemptions'!$P$7:$P$2205,P230,'Daily Redemptions'!$O$7:$O$2205,"&lt;="&amp;O230))</x:f>
      </x:c>
      <x:c r="T230" s="16" t="str">
        <x:f>IF(AND(ISBLANK(O230),Q230=""),"",IF(COUNTIFS('Redemption Setup'!$A$7:$A$105,Q230,'Redemption Setup'!$B$7:$B$105,P230)&lt;&gt;1,"Tier not in campaign",IF(COUNTIFS('Daily Redemptions'!$O$7:$O$2205,O230,'Daily Redemptions'!$Q$7:$Q$2205,Q230)&gt;1,"Duplicate day / tier",IF(OR(ISBLANK(O230),ISBLANK(R230)),"Missing date / quantity",IF(OR(R230&lt;0,MOD(R230,1)&lt;&gt;0),"Invalid redemption quantity",IF(COUNTIFS('Daily Redemptions'!$A$7:$A$735,O230,'Daily Redemptions'!$B$7:$B$735,P230)&lt;&gt;1,"Missing daily performance",IF(S230&lt;0,"Negative stock","")))))))</x:f>
      </x:c>
    </x:row>
    <x:row r="231" ht="24" customHeight="1">
      <x:c r="A231" s="10"/>
      <x:c r="B231" s="5"/>
      <x:c r="C231" s="5"/>
      <x:c r="D231" s="14"/>
      <x:c r="E231" s="5"/>
      <x:c r="F231" s="5"/>
      <x:c r="G231" s="14"/>
      <x:c r="H231" s="16" t="str">
        <x:f>IF(OR(ISBLANK(A231),B231=""),"",SUMIFS('Daily Redemptions'!$R$7:$R$2205,'Daily Redemptions'!$O$7:$O$2205,A231,'Daily Redemptions'!$P$7:$P$2205,B231))</x:f>
      </x:c>
      <x:c r="I231" s="18" t="str">
        <x:f>IF(OR(ISBLANK(A231),ISBLANK(D231),ISBLANK(C231),C231=0),"",D231/C231)</x:f>
      </x:c>
      <x:c r="J231" s="18" t="str">
        <x:f>IF(OR(ISBLANK(A231),ISBLANK(D231),ISBLANK(E231),E231=0),"",D231/E231)</x:f>
      </x:c>
      <x:c r="K231" s="18" t="str">
        <x:f>IF(OR(ISBLANK(A231),ISBLANK(G231),ISBLANK(F231)),"",G231*F231)</x:f>
      </x:c>
      <x:c r="L231" s="16" t="str">
        <x:f>IF(OR(ISBLANK(A231),ISBLANK(G231),ISBLANK(F231)),"",F231)</x:f>
      </x:c>
      <x:c r="M231" s="16" t="str">
        <x:f>IF(AND(ISBLANK(A231),B231=""),"",IF(COUNTIFS('Campaigns &amp; Budget'!$A$7:$A$8,B231)&lt;&gt;1,"Unknown campaign",IF(COUNTIFS('Daily Redemptions'!$A$7:$A$735,A231,'Daily Redemptions'!$B$7:$B$735,B231)&gt;1,"Duplicate day / campaign",IF(OR(ISBLANK(A231),ISBLANK(C231),ISBLANK(D231),ISBLANK(E231),ISBLANK(F231)),"Missing daily input",IF(OR(C231&lt;0,D231&lt;0,E231&lt;0,F231&lt;0,F231&gt;E231),"Invalid count / sales",IF(AND(F231&gt;0,ISBLANK(G231)),"Missing new-member average",IF(AND(NOT(ISBLANK(G231)),G231&lt;0),"Negative average",IF(OR(A231&lt;IFERROR(INDEX('Campaigns &amp; Budget'!$C$7:$C$8,MATCH(B231,'Campaigns &amp; Budget'!$A$7:$A$8,0)),""),A231&gt;IFERROR(INDEX('Campaigns &amp; Budget'!$D$7:$D$8,MATCH(B231,'Campaigns &amp; Budget'!$A$7:$A$8,0)),"")),"Outside campaign dates",""))))))))</x:f>
      </x:c>
      <x:c r="O231" s="10"/>
      <x:c r="P231" s="5"/>
      <x:c r="Q231" s="5"/>
      <x:c r="R231" s="5"/>
      <x:c r="S231" s="16" t="str">
        <x:f>IF(OR(ISBLANK(O231),Q231=""),"",IFERROR(INDEX('Redemption Setup'!$F$7:$F$105,MATCH(Q231,'Redemption Setup'!$A$7:$A$105,0)),"")+SUMIFS('Redemption Setup'!$Q$7:$Q$305,'Redemption Setup'!$O$7:$O$305,Q231,'Redemption Setup'!$P$7:$P$305,"&lt;="&amp;O231)-SUMIFS('Daily Redemptions'!$R$7:$R$2205,'Daily Redemptions'!$Q$7:$Q$2205,Q231,'Daily Redemptions'!$P$7:$P$2205,P231,'Daily Redemptions'!$O$7:$O$2205,"&lt;="&amp;O231))</x:f>
      </x:c>
      <x:c r="T231" s="16" t="str">
        <x:f>IF(AND(ISBLANK(O231),Q231=""),"",IF(COUNTIFS('Redemption Setup'!$A$7:$A$105,Q231,'Redemption Setup'!$B$7:$B$105,P231)&lt;&gt;1,"Tier not in campaign",IF(COUNTIFS('Daily Redemptions'!$O$7:$O$2205,O231,'Daily Redemptions'!$Q$7:$Q$2205,Q231)&gt;1,"Duplicate day / tier",IF(OR(ISBLANK(O231),ISBLANK(R231)),"Missing date / quantity",IF(OR(R231&lt;0,MOD(R231,1)&lt;&gt;0),"Invalid redemption quantity",IF(COUNTIFS('Daily Redemptions'!$A$7:$A$735,O231,'Daily Redemptions'!$B$7:$B$735,P231)&lt;&gt;1,"Missing daily performance",IF(S231&lt;0,"Negative stock","")))))))</x:f>
      </x:c>
    </x:row>
    <x:row r="232" ht="24" customHeight="1">
      <x:c r="A232" s="10"/>
      <x:c r="B232" s="5"/>
      <x:c r="C232" s="5"/>
      <x:c r="D232" s="14"/>
      <x:c r="E232" s="5"/>
      <x:c r="F232" s="5"/>
      <x:c r="G232" s="14"/>
      <x:c r="H232" s="16" t="str">
        <x:f>IF(OR(ISBLANK(A232),B232=""),"",SUMIFS('Daily Redemptions'!$R$7:$R$2205,'Daily Redemptions'!$O$7:$O$2205,A232,'Daily Redemptions'!$P$7:$P$2205,B232))</x:f>
      </x:c>
      <x:c r="I232" s="18" t="str">
        <x:f>IF(OR(ISBLANK(A232),ISBLANK(D232),ISBLANK(C232),C232=0),"",D232/C232)</x:f>
      </x:c>
      <x:c r="J232" s="18" t="str">
        <x:f>IF(OR(ISBLANK(A232),ISBLANK(D232),ISBLANK(E232),E232=0),"",D232/E232)</x:f>
      </x:c>
      <x:c r="K232" s="18" t="str">
        <x:f>IF(OR(ISBLANK(A232),ISBLANK(G232),ISBLANK(F232)),"",G232*F232)</x:f>
      </x:c>
      <x:c r="L232" s="16" t="str">
        <x:f>IF(OR(ISBLANK(A232),ISBLANK(G232),ISBLANK(F232)),"",F232)</x:f>
      </x:c>
      <x:c r="M232" s="16" t="str">
        <x:f>IF(AND(ISBLANK(A232),B232=""),"",IF(COUNTIFS('Campaigns &amp; Budget'!$A$7:$A$8,B232)&lt;&gt;1,"Unknown campaign",IF(COUNTIFS('Daily Redemptions'!$A$7:$A$735,A232,'Daily Redemptions'!$B$7:$B$735,B232)&gt;1,"Duplicate day / campaign",IF(OR(ISBLANK(A232),ISBLANK(C232),ISBLANK(D232),ISBLANK(E232),ISBLANK(F232)),"Missing daily input",IF(OR(C232&lt;0,D232&lt;0,E232&lt;0,F232&lt;0,F232&gt;E232),"Invalid count / sales",IF(AND(F232&gt;0,ISBLANK(G232)),"Missing new-member average",IF(AND(NOT(ISBLANK(G232)),G232&lt;0),"Negative average",IF(OR(A232&lt;IFERROR(INDEX('Campaigns &amp; Budget'!$C$7:$C$8,MATCH(B232,'Campaigns &amp; Budget'!$A$7:$A$8,0)),""),A232&gt;IFERROR(INDEX('Campaigns &amp; Budget'!$D$7:$D$8,MATCH(B232,'Campaigns &amp; Budget'!$A$7:$A$8,0)),"")),"Outside campaign dates",""))))))))</x:f>
      </x:c>
      <x:c r="O232" s="10"/>
      <x:c r="P232" s="5"/>
      <x:c r="Q232" s="5"/>
      <x:c r="R232" s="5"/>
      <x:c r="S232" s="16" t="str">
        <x:f>IF(OR(ISBLANK(O232),Q232=""),"",IFERROR(INDEX('Redemption Setup'!$F$7:$F$105,MATCH(Q232,'Redemption Setup'!$A$7:$A$105,0)),"")+SUMIFS('Redemption Setup'!$Q$7:$Q$305,'Redemption Setup'!$O$7:$O$305,Q232,'Redemption Setup'!$P$7:$P$305,"&lt;="&amp;O232)-SUMIFS('Daily Redemptions'!$R$7:$R$2205,'Daily Redemptions'!$Q$7:$Q$2205,Q232,'Daily Redemptions'!$P$7:$P$2205,P232,'Daily Redemptions'!$O$7:$O$2205,"&lt;="&amp;O232))</x:f>
      </x:c>
      <x:c r="T232" s="16" t="str">
        <x:f>IF(AND(ISBLANK(O232),Q232=""),"",IF(COUNTIFS('Redemption Setup'!$A$7:$A$105,Q232,'Redemption Setup'!$B$7:$B$105,P232)&lt;&gt;1,"Tier not in campaign",IF(COUNTIFS('Daily Redemptions'!$O$7:$O$2205,O232,'Daily Redemptions'!$Q$7:$Q$2205,Q232)&gt;1,"Duplicate day / tier",IF(OR(ISBLANK(O232),ISBLANK(R232)),"Missing date / quantity",IF(OR(R232&lt;0,MOD(R232,1)&lt;&gt;0),"Invalid redemption quantity",IF(COUNTIFS('Daily Redemptions'!$A$7:$A$735,O232,'Daily Redemptions'!$B$7:$B$735,P232)&lt;&gt;1,"Missing daily performance",IF(S232&lt;0,"Negative stock","")))))))</x:f>
      </x:c>
    </x:row>
    <x:row r="233" ht="24" customHeight="1">
      <x:c r="A233" s="10"/>
      <x:c r="B233" s="5"/>
      <x:c r="C233" s="5"/>
      <x:c r="D233" s="14"/>
      <x:c r="E233" s="5"/>
      <x:c r="F233" s="5"/>
      <x:c r="G233" s="14"/>
      <x:c r="H233" s="16" t="str">
        <x:f>IF(OR(ISBLANK(A233),B233=""),"",SUMIFS('Daily Redemptions'!$R$7:$R$2205,'Daily Redemptions'!$O$7:$O$2205,A233,'Daily Redemptions'!$P$7:$P$2205,B233))</x:f>
      </x:c>
      <x:c r="I233" s="18" t="str">
        <x:f>IF(OR(ISBLANK(A233),ISBLANK(D233),ISBLANK(C233),C233=0),"",D233/C233)</x:f>
      </x:c>
      <x:c r="J233" s="18" t="str">
        <x:f>IF(OR(ISBLANK(A233),ISBLANK(D233),ISBLANK(E233),E233=0),"",D233/E233)</x:f>
      </x:c>
      <x:c r="K233" s="18" t="str">
        <x:f>IF(OR(ISBLANK(A233),ISBLANK(G233),ISBLANK(F233)),"",G233*F233)</x:f>
      </x:c>
      <x:c r="L233" s="16" t="str">
        <x:f>IF(OR(ISBLANK(A233),ISBLANK(G233),ISBLANK(F233)),"",F233)</x:f>
      </x:c>
      <x:c r="M233" s="16" t="str">
        <x:f>IF(AND(ISBLANK(A233),B233=""),"",IF(COUNTIFS('Campaigns &amp; Budget'!$A$7:$A$8,B233)&lt;&gt;1,"Unknown campaign",IF(COUNTIFS('Daily Redemptions'!$A$7:$A$735,A233,'Daily Redemptions'!$B$7:$B$735,B233)&gt;1,"Duplicate day / campaign",IF(OR(ISBLANK(A233),ISBLANK(C233),ISBLANK(D233),ISBLANK(E233),ISBLANK(F233)),"Missing daily input",IF(OR(C233&lt;0,D233&lt;0,E233&lt;0,F233&lt;0,F233&gt;E233),"Invalid count / sales",IF(AND(F233&gt;0,ISBLANK(G233)),"Missing new-member average",IF(AND(NOT(ISBLANK(G233)),G233&lt;0),"Negative average",IF(OR(A233&lt;IFERROR(INDEX('Campaigns &amp; Budget'!$C$7:$C$8,MATCH(B233,'Campaigns &amp; Budget'!$A$7:$A$8,0)),""),A233&gt;IFERROR(INDEX('Campaigns &amp; Budget'!$D$7:$D$8,MATCH(B233,'Campaigns &amp; Budget'!$A$7:$A$8,0)),"")),"Outside campaign dates",""))))))))</x:f>
      </x:c>
      <x:c r="O233" s="10"/>
      <x:c r="P233" s="5"/>
      <x:c r="Q233" s="5"/>
      <x:c r="R233" s="5"/>
      <x:c r="S233" s="16" t="str">
        <x:f>IF(OR(ISBLANK(O233),Q233=""),"",IFERROR(INDEX('Redemption Setup'!$F$7:$F$105,MATCH(Q233,'Redemption Setup'!$A$7:$A$105,0)),"")+SUMIFS('Redemption Setup'!$Q$7:$Q$305,'Redemption Setup'!$O$7:$O$305,Q233,'Redemption Setup'!$P$7:$P$305,"&lt;="&amp;O233)-SUMIFS('Daily Redemptions'!$R$7:$R$2205,'Daily Redemptions'!$Q$7:$Q$2205,Q233,'Daily Redemptions'!$P$7:$P$2205,P233,'Daily Redemptions'!$O$7:$O$2205,"&lt;="&amp;O233))</x:f>
      </x:c>
      <x:c r="T233" s="16" t="str">
        <x:f>IF(AND(ISBLANK(O233),Q233=""),"",IF(COUNTIFS('Redemption Setup'!$A$7:$A$105,Q233,'Redemption Setup'!$B$7:$B$105,P233)&lt;&gt;1,"Tier not in campaign",IF(COUNTIFS('Daily Redemptions'!$O$7:$O$2205,O233,'Daily Redemptions'!$Q$7:$Q$2205,Q233)&gt;1,"Duplicate day / tier",IF(OR(ISBLANK(O233),ISBLANK(R233)),"Missing date / quantity",IF(OR(R233&lt;0,MOD(R233,1)&lt;&gt;0),"Invalid redemption quantity",IF(COUNTIFS('Daily Redemptions'!$A$7:$A$735,O233,'Daily Redemptions'!$B$7:$B$735,P233)&lt;&gt;1,"Missing daily performance",IF(S233&lt;0,"Negative stock","")))))))</x:f>
      </x:c>
    </x:row>
    <x:row r="234" ht="24" customHeight="1">
      <x:c r="A234" s="10"/>
      <x:c r="B234" s="5"/>
      <x:c r="C234" s="5"/>
      <x:c r="D234" s="14"/>
      <x:c r="E234" s="5"/>
      <x:c r="F234" s="5"/>
      <x:c r="G234" s="14"/>
      <x:c r="H234" s="16" t="str">
        <x:f>IF(OR(ISBLANK(A234),B234=""),"",SUMIFS('Daily Redemptions'!$R$7:$R$2205,'Daily Redemptions'!$O$7:$O$2205,A234,'Daily Redemptions'!$P$7:$P$2205,B234))</x:f>
      </x:c>
      <x:c r="I234" s="18" t="str">
        <x:f>IF(OR(ISBLANK(A234),ISBLANK(D234),ISBLANK(C234),C234=0),"",D234/C234)</x:f>
      </x:c>
      <x:c r="J234" s="18" t="str">
        <x:f>IF(OR(ISBLANK(A234),ISBLANK(D234),ISBLANK(E234),E234=0),"",D234/E234)</x:f>
      </x:c>
      <x:c r="K234" s="18" t="str">
        <x:f>IF(OR(ISBLANK(A234),ISBLANK(G234),ISBLANK(F234)),"",G234*F234)</x:f>
      </x:c>
      <x:c r="L234" s="16" t="str">
        <x:f>IF(OR(ISBLANK(A234),ISBLANK(G234),ISBLANK(F234)),"",F234)</x:f>
      </x:c>
      <x:c r="M234" s="16" t="str">
        <x:f>IF(AND(ISBLANK(A234),B234=""),"",IF(COUNTIFS('Campaigns &amp; Budget'!$A$7:$A$8,B234)&lt;&gt;1,"Unknown campaign",IF(COUNTIFS('Daily Redemptions'!$A$7:$A$735,A234,'Daily Redemptions'!$B$7:$B$735,B234)&gt;1,"Duplicate day / campaign",IF(OR(ISBLANK(A234),ISBLANK(C234),ISBLANK(D234),ISBLANK(E234),ISBLANK(F234)),"Missing daily input",IF(OR(C234&lt;0,D234&lt;0,E234&lt;0,F234&lt;0,F234&gt;E234),"Invalid count / sales",IF(AND(F234&gt;0,ISBLANK(G234)),"Missing new-member average",IF(AND(NOT(ISBLANK(G234)),G234&lt;0),"Negative average",IF(OR(A234&lt;IFERROR(INDEX('Campaigns &amp; Budget'!$C$7:$C$8,MATCH(B234,'Campaigns &amp; Budget'!$A$7:$A$8,0)),""),A234&gt;IFERROR(INDEX('Campaigns &amp; Budget'!$D$7:$D$8,MATCH(B234,'Campaigns &amp; Budget'!$A$7:$A$8,0)),"")),"Outside campaign dates",""))))))))</x:f>
      </x:c>
      <x:c r="O234" s="10"/>
      <x:c r="P234" s="5"/>
      <x:c r="Q234" s="5"/>
      <x:c r="R234" s="5"/>
      <x:c r="S234" s="16" t="str">
        <x:f>IF(OR(ISBLANK(O234),Q234=""),"",IFERROR(INDEX('Redemption Setup'!$F$7:$F$105,MATCH(Q234,'Redemption Setup'!$A$7:$A$105,0)),"")+SUMIFS('Redemption Setup'!$Q$7:$Q$305,'Redemption Setup'!$O$7:$O$305,Q234,'Redemption Setup'!$P$7:$P$305,"&lt;="&amp;O234)-SUMIFS('Daily Redemptions'!$R$7:$R$2205,'Daily Redemptions'!$Q$7:$Q$2205,Q234,'Daily Redemptions'!$P$7:$P$2205,P234,'Daily Redemptions'!$O$7:$O$2205,"&lt;="&amp;O234))</x:f>
      </x:c>
      <x:c r="T234" s="16" t="str">
        <x:f>IF(AND(ISBLANK(O234),Q234=""),"",IF(COUNTIFS('Redemption Setup'!$A$7:$A$105,Q234,'Redemption Setup'!$B$7:$B$105,P234)&lt;&gt;1,"Tier not in campaign",IF(COUNTIFS('Daily Redemptions'!$O$7:$O$2205,O234,'Daily Redemptions'!$Q$7:$Q$2205,Q234)&gt;1,"Duplicate day / tier",IF(OR(ISBLANK(O234),ISBLANK(R234)),"Missing date / quantity",IF(OR(R234&lt;0,MOD(R234,1)&lt;&gt;0),"Invalid redemption quantity",IF(COUNTIFS('Daily Redemptions'!$A$7:$A$735,O234,'Daily Redemptions'!$B$7:$B$735,P234)&lt;&gt;1,"Missing daily performance",IF(S234&lt;0,"Negative stock","")))))))</x:f>
      </x:c>
    </x:row>
    <x:row r="235" ht="24" customHeight="1">
      <x:c r="A235" s="10"/>
      <x:c r="B235" s="5"/>
      <x:c r="C235" s="5"/>
      <x:c r="D235" s="14"/>
      <x:c r="E235" s="5"/>
      <x:c r="F235" s="5"/>
      <x:c r="G235" s="14"/>
      <x:c r="H235" s="16" t="str">
        <x:f>IF(OR(ISBLANK(A235),B235=""),"",SUMIFS('Daily Redemptions'!$R$7:$R$2205,'Daily Redemptions'!$O$7:$O$2205,A235,'Daily Redemptions'!$P$7:$P$2205,B235))</x:f>
      </x:c>
      <x:c r="I235" s="18" t="str">
        <x:f>IF(OR(ISBLANK(A235),ISBLANK(D235),ISBLANK(C235),C235=0),"",D235/C235)</x:f>
      </x:c>
      <x:c r="J235" s="18" t="str">
        <x:f>IF(OR(ISBLANK(A235),ISBLANK(D235),ISBLANK(E235),E235=0),"",D235/E235)</x:f>
      </x:c>
      <x:c r="K235" s="18" t="str">
        <x:f>IF(OR(ISBLANK(A235),ISBLANK(G235),ISBLANK(F235)),"",G235*F235)</x:f>
      </x:c>
      <x:c r="L235" s="16" t="str">
        <x:f>IF(OR(ISBLANK(A235),ISBLANK(G235),ISBLANK(F235)),"",F235)</x:f>
      </x:c>
      <x:c r="M235" s="16" t="str">
        <x:f>IF(AND(ISBLANK(A235),B235=""),"",IF(COUNTIFS('Campaigns &amp; Budget'!$A$7:$A$8,B235)&lt;&gt;1,"Unknown campaign",IF(COUNTIFS('Daily Redemptions'!$A$7:$A$735,A235,'Daily Redemptions'!$B$7:$B$735,B235)&gt;1,"Duplicate day / campaign",IF(OR(ISBLANK(A235),ISBLANK(C235),ISBLANK(D235),ISBLANK(E235),ISBLANK(F235)),"Missing daily input",IF(OR(C235&lt;0,D235&lt;0,E235&lt;0,F235&lt;0,F235&gt;E235),"Invalid count / sales",IF(AND(F235&gt;0,ISBLANK(G235)),"Missing new-member average",IF(AND(NOT(ISBLANK(G235)),G235&lt;0),"Negative average",IF(OR(A235&lt;IFERROR(INDEX('Campaigns &amp; Budget'!$C$7:$C$8,MATCH(B235,'Campaigns &amp; Budget'!$A$7:$A$8,0)),""),A235&gt;IFERROR(INDEX('Campaigns &amp; Budget'!$D$7:$D$8,MATCH(B235,'Campaigns &amp; Budget'!$A$7:$A$8,0)),"")),"Outside campaign dates",""))))))))</x:f>
      </x:c>
      <x:c r="O235" s="10"/>
      <x:c r="P235" s="5"/>
      <x:c r="Q235" s="5"/>
      <x:c r="R235" s="5"/>
      <x:c r="S235" s="16" t="str">
        <x:f>IF(OR(ISBLANK(O235),Q235=""),"",IFERROR(INDEX('Redemption Setup'!$F$7:$F$105,MATCH(Q235,'Redemption Setup'!$A$7:$A$105,0)),"")+SUMIFS('Redemption Setup'!$Q$7:$Q$305,'Redemption Setup'!$O$7:$O$305,Q235,'Redemption Setup'!$P$7:$P$305,"&lt;="&amp;O235)-SUMIFS('Daily Redemptions'!$R$7:$R$2205,'Daily Redemptions'!$Q$7:$Q$2205,Q235,'Daily Redemptions'!$P$7:$P$2205,P235,'Daily Redemptions'!$O$7:$O$2205,"&lt;="&amp;O235))</x:f>
      </x:c>
      <x:c r="T235" s="16" t="str">
        <x:f>IF(AND(ISBLANK(O235),Q235=""),"",IF(COUNTIFS('Redemption Setup'!$A$7:$A$105,Q235,'Redemption Setup'!$B$7:$B$105,P235)&lt;&gt;1,"Tier not in campaign",IF(COUNTIFS('Daily Redemptions'!$O$7:$O$2205,O235,'Daily Redemptions'!$Q$7:$Q$2205,Q235)&gt;1,"Duplicate day / tier",IF(OR(ISBLANK(O235),ISBLANK(R235)),"Missing date / quantity",IF(OR(R235&lt;0,MOD(R235,1)&lt;&gt;0),"Invalid redemption quantity",IF(COUNTIFS('Daily Redemptions'!$A$7:$A$735,O235,'Daily Redemptions'!$B$7:$B$735,P235)&lt;&gt;1,"Missing daily performance",IF(S235&lt;0,"Negative stock","")))))))</x:f>
      </x:c>
    </x:row>
    <x:row r="236" ht="24" customHeight="1">
      <x:c r="A236" s="10"/>
      <x:c r="B236" s="5"/>
      <x:c r="C236" s="5"/>
      <x:c r="D236" s="14"/>
      <x:c r="E236" s="5"/>
      <x:c r="F236" s="5"/>
      <x:c r="G236" s="14"/>
      <x:c r="H236" s="16" t="str">
        <x:f>IF(OR(ISBLANK(A236),B236=""),"",SUMIFS('Daily Redemptions'!$R$7:$R$2205,'Daily Redemptions'!$O$7:$O$2205,A236,'Daily Redemptions'!$P$7:$P$2205,B236))</x:f>
      </x:c>
      <x:c r="I236" s="18" t="str">
        <x:f>IF(OR(ISBLANK(A236),ISBLANK(D236),ISBLANK(C236),C236=0),"",D236/C236)</x:f>
      </x:c>
      <x:c r="J236" s="18" t="str">
        <x:f>IF(OR(ISBLANK(A236),ISBLANK(D236),ISBLANK(E236),E236=0),"",D236/E236)</x:f>
      </x:c>
      <x:c r="K236" s="18" t="str">
        <x:f>IF(OR(ISBLANK(A236),ISBLANK(G236),ISBLANK(F236)),"",G236*F236)</x:f>
      </x:c>
      <x:c r="L236" s="16" t="str">
        <x:f>IF(OR(ISBLANK(A236),ISBLANK(G236),ISBLANK(F236)),"",F236)</x:f>
      </x:c>
      <x:c r="M236" s="16" t="str">
        <x:f>IF(AND(ISBLANK(A236),B236=""),"",IF(COUNTIFS('Campaigns &amp; Budget'!$A$7:$A$8,B236)&lt;&gt;1,"Unknown campaign",IF(COUNTIFS('Daily Redemptions'!$A$7:$A$735,A236,'Daily Redemptions'!$B$7:$B$735,B236)&gt;1,"Duplicate day / campaign",IF(OR(ISBLANK(A236),ISBLANK(C236),ISBLANK(D236),ISBLANK(E236),ISBLANK(F236)),"Missing daily input",IF(OR(C236&lt;0,D236&lt;0,E236&lt;0,F236&lt;0,F236&gt;E236),"Invalid count / sales",IF(AND(F236&gt;0,ISBLANK(G236)),"Missing new-member average",IF(AND(NOT(ISBLANK(G236)),G236&lt;0),"Negative average",IF(OR(A236&lt;IFERROR(INDEX('Campaigns &amp; Budget'!$C$7:$C$8,MATCH(B236,'Campaigns &amp; Budget'!$A$7:$A$8,0)),""),A236&gt;IFERROR(INDEX('Campaigns &amp; Budget'!$D$7:$D$8,MATCH(B236,'Campaigns &amp; Budget'!$A$7:$A$8,0)),"")),"Outside campaign dates",""))))))))</x:f>
      </x:c>
      <x:c r="O236" s="10"/>
      <x:c r="P236" s="5"/>
      <x:c r="Q236" s="5"/>
      <x:c r="R236" s="5"/>
      <x:c r="S236" s="16" t="str">
        <x:f>IF(OR(ISBLANK(O236),Q236=""),"",IFERROR(INDEX('Redemption Setup'!$F$7:$F$105,MATCH(Q236,'Redemption Setup'!$A$7:$A$105,0)),"")+SUMIFS('Redemption Setup'!$Q$7:$Q$305,'Redemption Setup'!$O$7:$O$305,Q236,'Redemption Setup'!$P$7:$P$305,"&lt;="&amp;O236)-SUMIFS('Daily Redemptions'!$R$7:$R$2205,'Daily Redemptions'!$Q$7:$Q$2205,Q236,'Daily Redemptions'!$P$7:$P$2205,P236,'Daily Redemptions'!$O$7:$O$2205,"&lt;="&amp;O236))</x:f>
      </x:c>
      <x:c r="T236" s="16" t="str">
        <x:f>IF(AND(ISBLANK(O236),Q236=""),"",IF(COUNTIFS('Redemption Setup'!$A$7:$A$105,Q236,'Redemption Setup'!$B$7:$B$105,P236)&lt;&gt;1,"Tier not in campaign",IF(COUNTIFS('Daily Redemptions'!$O$7:$O$2205,O236,'Daily Redemptions'!$Q$7:$Q$2205,Q236)&gt;1,"Duplicate day / tier",IF(OR(ISBLANK(O236),ISBLANK(R236)),"Missing date / quantity",IF(OR(R236&lt;0,MOD(R236,1)&lt;&gt;0),"Invalid redemption quantity",IF(COUNTIFS('Daily Redemptions'!$A$7:$A$735,O236,'Daily Redemptions'!$B$7:$B$735,P236)&lt;&gt;1,"Missing daily performance",IF(S236&lt;0,"Negative stock","")))))))</x:f>
      </x:c>
    </x:row>
    <x:row r="237" ht="24" customHeight="1">
      <x:c r="A237" s="10"/>
      <x:c r="B237" s="5"/>
      <x:c r="C237" s="5"/>
      <x:c r="D237" s="14"/>
      <x:c r="E237" s="5"/>
      <x:c r="F237" s="5"/>
      <x:c r="G237" s="14"/>
      <x:c r="H237" s="16" t="str">
        <x:f>IF(OR(ISBLANK(A237),B237=""),"",SUMIFS('Daily Redemptions'!$R$7:$R$2205,'Daily Redemptions'!$O$7:$O$2205,A237,'Daily Redemptions'!$P$7:$P$2205,B237))</x:f>
      </x:c>
      <x:c r="I237" s="18" t="str">
        <x:f>IF(OR(ISBLANK(A237),ISBLANK(D237),ISBLANK(C237),C237=0),"",D237/C237)</x:f>
      </x:c>
      <x:c r="J237" s="18" t="str">
        <x:f>IF(OR(ISBLANK(A237),ISBLANK(D237),ISBLANK(E237),E237=0),"",D237/E237)</x:f>
      </x:c>
      <x:c r="K237" s="18" t="str">
        <x:f>IF(OR(ISBLANK(A237),ISBLANK(G237),ISBLANK(F237)),"",G237*F237)</x:f>
      </x:c>
      <x:c r="L237" s="16" t="str">
        <x:f>IF(OR(ISBLANK(A237),ISBLANK(G237),ISBLANK(F237)),"",F237)</x:f>
      </x:c>
      <x:c r="M237" s="16" t="str">
        <x:f>IF(AND(ISBLANK(A237),B237=""),"",IF(COUNTIFS('Campaigns &amp; Budget'!$A$7:$A$8,B237)&lt;&gt;1,"Unknown campaign",IF(COUNTIFS('Daily Redemptions'!$A$7:$A$735,A237,'Daily Redemptions'!$B$7:$B$735,B237)&gt;1,"Duplicate day / campaign",IF(OR(ISBLANK(A237),ISBLANK(C237),ISBLANK(D237),ISBLANK(E237),ISBLANK(F237)),"Missing daily input",IF(OR(C237&lt;0,D237&lt;0,E237&lt;0,F237&lt;0,F237&gt;E237),"Invalid count / sales",IF(AND(F237&gt;0,ISBLANK(G237)),"Missing new-member average",IF(AND(NOT(ISBLANK(G237)),G237&lt;0),"Negative average",IF(OR(A237&lt;IFERROR(INDEX('Campaigns &amp; Budget'!$C$7:$C$8,MATCH(B237,'Campaigns &amp; Budget'!$A$7:$A$8,0)),""),A237&gt;IFERROR(INDEX('Campaigns &amp; Budget'!$D$7:$D$8,MATCH(B237,'Campaigns &amp; Budget'!$A$7:$A$8,0)),"")),"Outside campaign dates",""))))))))</x:f>
      </x:c>
      <x:c r="O237" s="10"/>
      <x:c r="P237" s="5"/>
      <x:c r="Q237" s="5"/>
      <x:c r="R237" s="5"/>
      <x:c r="S237" s="16" t="str">
        <x:f>IF(OR(ISBLANK(O237),Q237=""),"",IFERROR(INDEX('Redemption Setup'!$F$7:$F$105,MATCH(Q237,'Redemption Setup'!$A$7:$A$105,0)),"")+SUMIFS('Redemption Setup'!$Q$7:$Q$305,'Redemption Setup'!$O$7:$O$305,Q237,'Redemption Setup'!$P$7:$P$305,"&lt;="&amp;O237)-SUMIFS('Daily Redemptions'!$R$7:$R$2205,'Daily Redemptions'!$Q$7:$Q$2205,Q237,'Daily Redemptions'!$P$7:$P$2205,P237,'Daily Redemptions'!$O$7:$O$2205,"&lt;="&amp;O237))</x:f>
      </x:c>
      <x:c r="T237" s="16" t="str">
        <x:f>IF(AND(ISBLANK(O237),Q237=""),"",IF(COUNTIFS('Redemption Setup'!$A$7:$A$105,Q237,'Redemption Setup'!$B$7:$B$105,P237)&lt;&gt;1,"Tier not in campaign",IF(COUNTIFS('Daily Redemptions'!$O$7:$O$2205,O237,'Daily Redemptions'!$Q$7:$Q$2205,Q237)&gt;1,"Duplicate day / tier",IF(OR(ISBLANK(O237),ISBLANK(R237)),"Missing date / quantity",IF(OR(R237&lt;0,MOD(R237,1)&lt;&gt;0),"Invalid redemption quantity",IF(COUNTIFS('Daily Redemptions'!$A$7:$A$735,O237,'Daily Redemptions'!$B$7:$B$735,P237)&lt;&gt;1,"Missing daily performance",IF(S237&lt;0,"Negative stock","")))))))</x:f>
      </x:c>
    </x:row>
    <x:row r="238" ht="24" customHeight="1">
      <x:c r="A238" s="10"/>
      <x:c r="B238" s="5"/>
      <x:c r="C238" s="5"/>
      <x:c r="D238" s="14"/>
      <x:c r="E238" s="5"/>
      <x:c r="F238" s="5"/>
      <x:c r="G238" s="14"/>
      <x:c r="H238" s="16" t="str">
        <x:f>IF(OR(ISBLANK(A238),B238=""),"",SUMIFS('Daily Redemptions'!$R$7:$R$2205,'Daily Redemptions'!$O$7:$O$2205,A238,'Daily Redemptions'!$P$7:$P$2205,B238))</x:f>
      </x:c>
      <x:c r="I238" s="18" t="str">
        <x:f>IF(OR(ISBLANK(A238),ISBLANK(D238),ISBLANK(C238),C238=0),"",D238/C238)</x:f>
      </x:c>
      <x:c r="J238" s="18" t="str">
        <x:f>IF(OR(ISBLANK(A238),ISBLANK(D238),ISBLANK(E238),E238=0),"",D238/E238)</x:f>
      </x:c>
      <x:c r="K238" s="18" t="str">
        <x:f>IF(OR(ISBLANK(A238),ISBLANK(G238),ISBLANK(F238)),"",G238*F238)</x:f>
      </x:c>
      <x:c r="L238" s="16" t="str">
        <x:f>IF(OR(ISBLANK(A238),ISBLANK(G238),ISBLANK(F238)),"",F238)</x:f>
      </x:c>
      <x:c r="M238" s="16" t="str">
        <x:f>IF(AND(ISBLANK(A238),B238=""),"",IF(COUNTIFS('Campaigns &amp; Budget'!$A$7:$A$8,B238)&lt;&gt;1,"Unknown campaign",IF(COUNTIFS('Daily Redemptions'!$A$7:$A$735,A238,'Daily Redemptions'!$B$7:$B$735,B238)&gt;1,"Duplicate day / campaign",IF(OR(ISBLANK(A238),ISBLANK(C238),ISBLANK(D238),ISBLANK(E238),ISBLANK(F238)),"Missing daily input",IF(OR(C238&lt;0,D238&lt;0,E238&lt;0,F238&lt;0,F238&gt;E238),"Invalid count / sales",IF(AND(F238&gt;0,ISBLANK(G238)),"Missing new-member average",IF(AND(NOT(ISBLANK(G238)),G238&lt;0),"Negative average",IF(OR(A238&lt;IFERROR(INDEX('Campaigns &amp; Budget'!$C$7:$C$8,MATCH(B238,'Campaigns &amp; Budget'!$A$7:$A$8,0)),""),A238&gt;IFERROR(INDEX('Campaigns &amp; Budget'!$D$7:$D$8,MATCH(B238,'Campaigns &amp; Budget'!$A$7:$A$8,0)),"")),"Outside campaign dates",""))))))))</x:f>
      </x:c>
      <x:c r="O238" s="10"/>
      <x:c r="P238" s="5"/>
      <x:c r="Q238" s="5"/>
      <x:c r="R238" s="5"/>
      <x:c r="S238" s="16" t="str">
        <x:f>IF(OR(ISBLANK(O238),Q238=""),"",IFERROR(INDEX('Redemption Setup'!$F$7:$F$105,MATCH(Q238,'Redemption Setup'!$A$7:$A$105,0)),"")+SUMIFS('Redemption Setup'!$Q$7:$Q$305,'Redemption Setup'!$O$7:$O$305,Q238,'Redemption Setup'!$P$7:$P$305,"&lt;="&amp;O238)-SUMIFS('Daily Redemptions'!$R$7:$R$2205,'Daily Redemptions'!$Q$7:$Q$2205,Q238,'Daily Redemptions'!$P$7:$P$2205,P238,'Daily Redemptions'!$O$7:$O$2205,"&lt;="&amp;O238))</x:f>
      </x:c>
      <x:c r="T238" s="16" t="str">
        <x:f>IF(AND(ISBLANK(O238),Q238=""),"",IF(COUNTIFS('Redemption Setup'!$A$7:$A$105,Q238,'Redemption Setup'!$B$7:$B$105,P238)&lt;&gt;1,"Tier not in campaign",IF(COUNTIFS('Daily Redemptions'!$O$7:$O$2205,O238,'Daily Redemptions'!$Q$7:$Q$2205,Q238)&gt;1,"Duplicate day / tier",IF(OR(ISBLANK(O238),ISBLANK(R238)),"Missing date / quantity",IF(OR(R238&lt;0,MOD(R238,1)&lt;&gt;0),"Invalid redemption quantity",IF(COUNTIFS('Daily Redemptions'!$A$7:$A$735,O238,'Daily Redemptions'!$B$7:$B$735,P238)&lt;&gt;1,"Missing daily performance",IF(S238&lt;0,"Negative stock","")))))))</x:f>
      </x:c>
    </x:row>
    <x:row r="239" ht="24" customHeight="1">
      <x:c r="A239" s="10"/>
      <x:c r="B239" s="5"/>
      <x:c r="C239" s="5"/>
      <x:c r="D239" s="14"/>
      <x:c r="E239" s="5"/>
      <x:c r="F239" s="5"/>
      <x:c r="G239" s="14"/>
      <x:c r="H239" s="16" t="str">
        <x:f>IF(OR(ISBLANK(A239),B239=""),"",SUMIFS('Daily Redemptions'!$R$7:$R$2205,'Daily Redemptions'!$O$7:$O$2205,A239,'Daily Redemptions'!$P$7:$P$2205,B239))</x:f>
      </x:c>
      <x:c r="I239" s="18" t="str">
        <x:f>IF(OR(ISBLANK(A239),ISBLANK(D239),ISBLANK(C239),C239=0),"",D239/C239)</x:f>
      </x:c>
      <x:c r="J239" s="18" t="str">
        <x:f>IF(OR(ISBLANK(A239),ISBLANK(D239),ISBLANK(E239),E239=0),"",D239/E239)</x:f>
      </x:c>
      <x:c r="K239" s="18" t="str">
        <x:f>IF(OR(ISBLANK(A239),ISBLANK(G239),ISBLANK(F239)),"",G239*F239)</x:f>
      </x:c>
      <x:c r="L239" s="16" t="str">
        <x:f>IF(OR(ISBLANK(A239),ISBLANK(G239),ISBLANK(F239)),"",F239)</x:f>
      </x:c>
      <x:c r="M239" s="16" t="str">
        <x:f>IF(AND(ISBLANK(A239),B239=""),"",IF(COUNTIFS('Campaigns &amp; Budget'!$A$7:$A$8,B239)&lt;&gt;1,"Unknown campaign",IF(COUNTIFS('Daily Redemptions'!$A$7:$A$735,A239,'Daily Redemptions'!$B$7:$B$735,B239)&gt;1,"Duplicate day / campaign",IF(OR(ISBLANK(A239),ISBLANK(C239),ISBLANK(D239),ISBLANK(E239),ISBLANK(F239)),"Missing daily input",IF(OR(C239&lt;0,D239&lt;0,E239&lt;0,F239&lt;0,F239&gt;E239),"Invalid count / sales",IF(AND(F239&gt;0,ISBLANK(G239)),"Missing new-member average",IF(AND(NOT(ISBLANK(G239)),G239&lt;0),"Negative average",IF(OR(A239&lt;IFERROR(INDEX('Campaigns &amp; Budget'!$C$7:$C$8,MATCH(B239,'Campaigns &amp; Budget'!$A$7:$A$8,0)),""),A239&gt;IFERROR(INDEX('Campaigns &amp; Budget'!$D$7:$D$8,MATCH(B239,'Campaigns &amp; Budget'!$A$7:$A$8,0)),"")),"Outside campaign dates",""))))))))</x:f>
      </x:c>
      <x:c r="O239" s="10"/>
      <x:c r="P239" s="5"/>
      <x:c r="Q239" s="5"/>
      <x:c r="R239" s="5"/>
      <x:c r="S239" s="16" t="str">
        <x:f>IF(OR(ISBLANK(O239),Q239=""),"",IFERROR(INDEX('Redemption Setup'!$F$7:$F$105,MATCH(Q239,'Redemption Setup'!$A$7:$A$105,0)),"")+SUMIFS('Redemption Setup'!$Q$7:$Q$305,'Redemption Setup'!$O$7:$O$305,Q239,'Redemption Setup'!$P$7:$P$305,"&lt;="&amp;O239)-SUMIFS('Daily Redemptions'!$R$7:$R$2205,'Daily Redemptions'!$Q$7:$Q$2205,Q239,'Daily Redemptions'!$P$7:$P$2205,P239,'Daily Redemptions'!$O$7:$O$2205,"&lt;="&amp;O239))</x:f>
      </x:c>
      <x:c r="T239" s="16" t="str">
        <x:f>IF(AND(ISBLANK(O239),Q239=""),"",IF(COUNTIFS('Redemption Setup'!$A$7:$A$105,Q239,'Redemption Setup'!$B$7:$B$105,P239)&lt;&gt;1,"Tier not in campaign",IF(COUNTIFS('Daily Redemptions'!$O$7:$O$2205,O239,'Daily Redemptions'!$Q$7:$Q$2205,Q239)&gt;1,"Duplicate day / tier",IF(OR(ISBLANK(O239),ISBLANK(R239)),"Missing date / quantity",IF(OR(R239&lt;0,MOD(R239,1)&lt;&gt;0),"Invalid redemption quantity",IF(COUNTIFS('Daily Redemptions'!$A$7:$A$735,O239,'Daily Redemptions'!$B$7:$B$735,P239)&lt;&gt;1,"Missing daily performance",IF(S239&lt;0,"Negative stock","")))))))</x:f>
      </x:c>
    </x:row>
    <x:row r="240" ht="24" customHeight="1">
      <x:c r="A240" s="10"/>
      <x:c r="B240" s="5"/>
      <x:c r="C240" s="5"/>
      <x:c r="D240" s="14"/>
      <x:c r="E240" s="5"/>
      <x:c r="F240" s="5"/>
      <x:c r="G240" s="14"/>
      <x:c r="H240" s="16" t="str">
        <x:f>IF(OR(ISBLANK(A240),B240=""),"",SUMIFS('Daily Redemptions'!$R$7:$R$2205,'Daily Redemptions'!$O$7:$O$2205,A240,'Daily Redemptions'!$P$7:$P$2205,B240))</x:f>
      </x:c>
      <x:c r="I240" s="18" t="str">
        <x:f>IF(OR(ISBLANK(A240),ISBLANK(D240),ISBLANK(C240),C240=0),"",D240/C240)</x:f>
      </x:c>
      <x:c r="J240" s="18" t="str">
        <x:f>IF(OR(ISBLANK(A240),ISBLANK(D240),ISBLANK(E240),E240=0),"",D240/E240)</x:f>
      </x:c>
      <x:c r="K240" s="18" t="str">
        <x:f>IF(OR(ISBLANK(A240),ISBLANK(G240),ISBLANK(F240)),"",G240*F240)</x:f>
      </x:c>
      <x:c r="L240" s="16" t="str">
        <x:f>IF(OR(ISBLANK(A240),ISBLANK(G240),ISBLANK(F240)),"",F240)</x:f>
      </x:c>
      <x:c r="M240" s="16" t="str">
        <x:f>IF(AND(ISBLANK(A240),B240=""),"",IF(COUNTIFS('Campaigns &amp; Budget'!$A$7:$A$8,B240)&lt;&gt;1,"Unknown campaign",IF(COUNTIFS('Daily Redemptions'!$A$7:$A$735,A240,'Daily Redemptions'!$B$7:$B$735,B240)&gt;1,"Duplicate day / campaign",IF(OR(ISBLANK(A240),ISBLANK(C240),ISBLANK(D240),ISBLANK(E240),ISBLANK(F240)),"Missing daily input",IF(OR(C240&lt;0,D240&lt;0,E240&lt;0,F240&lt;0,F240&gt;E240),"Invalid count / sales",IF(AND(F240&gt;0,ISBLANK(G240)),"Missing new-member average",IF(AND(NOT(ISBLANK(G240)),G240&lt;0),"Negative average",IF(OR(A240&lt;IFERROR(INDEX('Campaigns &amp; Budget'!$C$7:$C$8,MATCH(B240,'Campaigns &amp; Budget'!$A$7:$A$8,0)),""),A240&gt;IFERROR(INDEX('Campaigns &amp; Budget'!$D$7:$D$8,MATCH(B240,'Campaigns &amp; Budget'!$A$7:$A$8,0)),"")),"Outside campaign dates",""))))))))</x:f>
      </x:c>
      <x:c r="O240" s="10"/>
      <x:c r="P240" s="5"/>
      <x:c r="Q240" s="5"/>
      <x:c r="R240" s="5"/>
      <x:c r="S240" s="16" t="str">
        <x:f>IF(OR(ISBLANK(O240),Q240=""),"",IFERROR(INDEX('Redemption Setup'!$F$7:$F$105,MATCH(Q240,'Redemption Setup'!$A$7:$A$105,0)),"")+SUMIFS('Redemption Setup'!$Q$7:$Q$305,'Redemption Setup'!$O$7:$O$305,Q240,'Redemption Setup'!$P$7:$P$305,"&lt;="&amp;O240)-SUMIFS('Daily Redemptions'!$R$7:$R$2205,'Daily Redemptions'!$Q$7:$Q$2205,Q240,'Daily Redemptions'!$P$7:$P$2205,P240,'Daily Redemptions'!$O$7:$O$2205,"&lt;="&amp;O240))</x:f>
      </x:c>
      <x:c r="T240" s="16" t="str">
        <x:f>IF(AND(ISBLANK(O240),Q240=""),"",IF(COUNTIFS('Redemption Setup'!$A$7:$A$105,Q240,'Redemption Setup'!$B$7:$B$105,P240)&lt;&gt;1,"Tier not in campaign",IF(COUNTIFS('Daily Redemptions'!$O$7:$O$2205,O240,'Daily Redemptions'!$Q$7:$Q$2205,Q240)&gt;1,"Duplicate day / tier",IF(OR(ISBLANK(O240),ISBLANK(R240)),"Missing date / quantity",IF(OR(R240&lt;0,MOD(R240,1)&lt;&gt;0),"Invalid redemption quantity",IF(COUNTIFS('Daily Redemptions'!$A$7:$A$735,O240,'Daily Redemptions'!$B$7:$B$735,P240)&lt;&gt;1,"Missing daily performance",IF(S240&lt;0,"Negative stock","")))))))</x:f>
      </x:c>
    </x:row>
    <x:row r="241" ht="24" customHeight="1">
      <x:c r="A241" s="10"/>
      <x:c r="B241" s="5"/>
      <x:c r="C241" s="5"/>
      <x:c r="D241" s="14"/>
      <x:c r="E241" s="5"/>
      <x:c r="F241" s="5"/>
      <x:c r="G241" s="14"/>
      <x:c r="H241" s="16" t="str">
        <x:f>IF(OR(ISBLANK(A241),B241=""),"",SUMIFS('Daily Redemptions'!$R$7:$R$2205,'Daily Redemptions'!$O$7:$O$2205,A241,'Daily Redemptions'!$P$7:$P$2205,B241))</x:f>
      </x:c>
      <x:c r="I241" s="18" t="str">
        <x:f>IF(OR(ISBLANK(A241),ISBLANK(D241),ISBLANK(C241),C241=0),"",D241/C241)</x:f>
      </x:c>
      <x:c r="J241" s="18" t="str">
        <x:f>IF(OR(ISBLANK(A241),ISBLANK(D241),ISBLANK(E241),E241=0),"",D241/E241)</x:f>
      </x:c>
      <x:c r="K241" s="18" t="str">
        <x:f>IF(OR(ISBLANK(A241),ISBLANK(G241),ISBLANK(F241)),"",G241*F241)</x:f>
      </x:c>
      <x:c r="L241" s="16" t="str">
        <x:f>IF(OR(ISBLANK(A241),ISBLANK(G241),ISBLANK(F241)),"",F241)</x:f>
      </x:c>
      <x:c r="M241" s="16" t="str">
        <x:f>IF(AND(ISBLANK(A241),B241=""),"",IF(COUNTIFS('Campaigns &amp; Budget'!$A$7:$A$8,B241)&lt;&gt;1,"Unknown campaign",IF(COUNTIFS('Daily Redemptions'!$A$7:$A$735,A241,'Daily Redemptions'!$B$7:$B$735,B241)&gt;1,"Duplicate day / campaign",IF(OR(ISBLANK(A241),ISBLANK(C241),ISBLANK(D241),ISBLANK(E241),ISBLANK(F241)),"Missing daily input",IF(OR(C241&lt;0,D241&lt;0,E241&lt;0,F241&lt;0,F241&gt;E241),"Invalid count / sales",IF(AND(F241&gt;0,ISBLANK(G241)),"Missing new-member average",IF(AND(NOT(ISBLANK(G241)),G241&lt;0),"Negative average",IF(OR(A241&lt;IFERROR(INDEX('Campaigns &amp; Budget'!$C$7:$C$8,MATCH(B241,'Campaigns &amp; Budget'!$A$7:$A$8,0)),""),A241&gt;IFERROR(INDEX('Campaigns &amp; Budget'!$D$7:$D$8,MATCH(B241,'Campaigns &amp; Budget'!$A$7:$A$8,0)),"")),"Outside campaign dates",""))))))))</x:f>
      </x:c>
      <x:c r="O241" s="10"/>
      <x:c r="P241" s="5"/>
      <x:c r="Q241" s="5"/>
      <x:c r="R241" s="5"/>
      <x:c r="S241" s="16" t="str">
        <x:f>IF(OR(ISBLANK(O241),Q241=""),"",IFERROR(INDEX('Redemption Setup'!$F$7:$F$105,MATCH(Q241,'Redemption Setup'!$A$7:$A$105,0)),"")+SUMIFS('Redemption Setup'!$Q$7:$Q$305,'Redemption Setup'!$O$7:$O$305,Q241,'Redemption Setup'!$P$7:$P$305,"&lt;="&amp;O241)-SUMIFS('Daily Redemptions'!$R$7:$R$2205,'Daily Redemptions'!$Q$7:$Q$2205,Q241,'Daily Redemptions'!$P$7:$P$2205,P241,'Daily Redemptions'!$O$7:$O$2205,"&lt;="&amp;O241))</x:f>
      </x:c>
      <x:c r="T241" s="16" t="str">
        <x:f>IF(AND(ISBLANK(O241),Q241=""),"",IF(COUNTIFS('Redemption Setup'!$A$7:$A$105,Q241,'Redemption Setup'!$B$7:$B$105,P241)&lt;&gt;1,"Tier not in campaign",IF(COUNTIFS('Daily Redemptions'!$O$7:$O$2205,O241,'Daily Redemptions'!$Q$7:$Q$2205,Q241)&gt;1,"Duplicate day / tier",IF(OR(ISBLANK(O241),ISBLANK(R241)),"Missing date / quantity",IF(OR(R241&lt;0,MOD(R241,1)&lt;&gt;0),"Invalid redemption quantity",IF(COUNTIFS('Daily Redemptions'!$A$7:$A$735,O241,'Daily Redemptions'!$B$7:$B$735,P241)&lt;&gt;1,"Missing daily performance",IF(S241&lt;0,"Negative stock","")))))))</x:f>
      </x:c>
    </x:row>
    <x:row r="242" ht="24" customHeight="1">
      <x:c r="A242" s="10"/>
      <x:c r="B242" s="5"/>
      <x:c r="C242" s="5"/>
      <x:c r="D242" s="14"/>
      <x:c r="E242" s="5"/>
      <x:c r="F242" s="5"/>
      <x:c r="G242" s="14"/>
      <x:c r="H242" s="16" t="str">
        <x:f>IF(OR(ISBLANK(A242),B242=""),"",SUMIFS('Daily Redemptions'!$R$7:$R$2205,'Daily Redemptions'!$O$7:$O$2205,A242,'Daily Redemptions'!$P$7:$P$2205,B242))</x:f>
      </x:c>
      <x:c r="I242" s="18" t="str">
        <x:f>IF(OR(ISBLANK(A242),ISBLANK(D242),ISBLANK(C242),C242=0),"",D242/C242)</x:f>
      </x:c>
      <x:c r="J242" s="18" t="str">
        <x:f>IF(OR(ISBLANK(A242),ISBLANK(D242),ISBLANK(E242),E242=0),"",D242/E242)</x:f>
      </x:c>
      <x:c r="K242" s="18" t="str">
        <x:f>IF(OR(ISBLANK(A242),ISBLANK(G242),ISBLANK(F242)),"",G242*F242)</x:f>
      </x:c>
      <x:c r="L242" s="16" t="str">
        <x:f>IF(OR(ISBLANK(A242),ISBLANK(G242),ISBLANK(F242)),"",F242)</x:f>
      </x:c>
      <x:c r="M242" s="16" t="str">
        <x:f>IF(AND(ISBLANK(A242),B242=""),"",IF(COUNTIFS('Campaigns &amp; Budget'!$A$7:$A$8,B242)&lt;&gt;1,"Unknown campaign",IF(COUNTIFS('Daily Redemptions'!$A$7:$A$735,A242,'Daily Redemptions'!$B$7:$B$735,B242)&gt;1,"Duplicate day / campaign",IF(OR(ISBLANK(A242),ISBLANK(C242),ISBLANK(D242),ISBLANK(E242),ISBLANK(F242)),"Missing daily input",IF(OR(C242&lt;0,D242&lt;0,E242&lt;0,F242&lt;0,F242&gt;E242),"Invalid count / sales",IF(AND(F242&gt;0,ISBLANK(G242)),"Missing new-member average",IF(AND(NOT(ISBLANK(G242)),G242&lt;0),"Negative average",IF(OR(A242&lt;IFERROR(INDEX('Campaigns &amp; Budget'!$C$7:$C$8,MATCH(B242,'Campaigns &amp; Budget'!$A$7:$A$8,0)),""),A242&gt;IFERROR(INDEX('Campaigns &amp; Budget'!$D$7:$D$8,MATCH(B242,'Campaigns &amp; Budget'!$A$7:$A$8,0)),"")),"Outside campaign dates",""))))))))</x:f>
      </x:c>
      <x:c r="O242" s="10"/>
      <x:c r="P242" s="5"/>
      <x:c r="Q242" s="5"/>
      <x:c r="R242" s="5"/>
      <x:c r="S242" s="16" t="str">
        <x:f>IF(OR(ISBLANK(O242),Q242=""),"",IFERROR(INDEX('Redemption Setup'!$F$7:$F$105,MATCH(Q242,'Redemption Setup'!$A$7:$A$105,0)),"")+SUMIFS('Redemption Setup'!$Q$7:$Q$305,'Redemption Setup'!$O$7:$O$305,Q242,'Redemption Setup'!$P$7:$P$305,"&lt;="&amp;O242)-SUMIFS('Daily Redemptions'!$R$7:$R$2205,'Daily Redemptions'!$Q$7:$Q$2205,Q242,'Daily Redemptions'!$P$7:$P$2205,P242,'Daily Redemptions'!$O$7:$O$2205,"&lt;="&amp;O242))</x:f>
      </x:c>
      <x:c r="T242" s="16" t="str">
        <x:f>IF(AND(ISBLANK(O242),Q242=""),"",IF(COUNTIFS('Redemption Setup'!$A$7:$A$105,Q242,'Redemption Setup'!$B$7:$B$105,P242)&lt;&gt;1,"Tier not in campaign",IF(COUNTIFS('Daily Redemptions'!$O$7:$O$2205,O242,'Daily Redemptions'!$Q$7:$Q$2205,Q242)&gt;1,"Duplicate day / tier",IF(OR(ISBLANK(O242),ISBLANK(R242)),"Missing date / quantity",IF(OR(R242&lt;0,MOD(R242,1)&lt;&gt;0),"Invalid redemption quantity",IF(COUNTIFS('Daily Redemptions'!$A$7:$A$735,O242,'Daily Redemptions'!$B$7:$B$735,P242)&lt;&gt;1,"Missing daily performance",IF(S242&lt;0,"Negative stock","")))))))</x:f>
      </x:c>
    </x:row>
    <x:row r="243" ht="24" customHeight="1">
      <x:c r="A243" s="10"/>
      <x:c r="B243" s="5"/>
      <x:c r="C243" s="5"/>
      <x:c r="D243" s="14"/>
      <x:c r="E243" s="5"/>
      <x:c r="F243" s="5"/>
      <x:c r="G243" s="14"/>
      <x:c r="H243" s="16" t="str">
        <x:f>IF(OR(ISBLANK(A243),B243=""),"",SUMIFS('Daily Redemptions'!$R$7:$R$2205,'Daily Redemptions'!$O$7:$O$2205,A243,'Daily Redemptions'!$P$7:$P$2205,B243))</x:f>
      </x:c>
      <x:c r="I243" s="18" t="str">
        <x:f>IF(OR(ISBLANK(A243),ISBLANK(D243),ISBLANK(C243),C243=0),"",D243/C243)</x:f>
      </x:c>
      <x:c r="J243" s="18" t="str">
        <x:f>IF(OR(ISBLANK(A243),ISBLANK(D243),ISBLANK(E243),E243=0),"",D243/E243)</x:f>
      </x:c>
      <x:c r="K243" s="18" t="str">
        <x:f>IF(OR(ISBLANK(A243),ISBLANK(G243),ISBLANK(F243)),"",G243*F243)</x:f>
      </x:c>
      <x:c r="L243" s="16" t="str">
        <x:f>IF(OR(ISBLANK(A243),ISBLANK(G243),ISBLANK(F243)),"",F243)</x:f>
      </x:c>
      <x:c r="M243" s="16" t="str">
        <x:f>IF(AND(ISBLANK(A243),B243=""),"",IF(COUNTIFS('Campaigns &amp; Budget'!$A$7:$A$8,B243)&lt;&gt;1,"Unknown campaign",IF(COUNTIFS('Daily Redemptions'!$A$7:$A$735,A243,'Daily Redemptions'!$B$7:$B$735,B243)&gt;1,"Duplicate day / campaign",IF(OR(ISBLANK(A243),ISBLANK(C243),ISBLANK(D243),ISBLANK(E243),ISBLANK(F243)),"Missing daily input",IF(OR(C243&lt;0,D243&lt;0,E243&lt;0,F243&lt;0,F243&gt;E243),"Invalid count / sales",IF(AND(F243&gt;0,ISBLANK(G243)),"Missing new-member average",IF(AND(NOT(ISBLANK(G243)),G243&lt;0),"Negative average",IF(OR(A243&lt;IFERROR(INDEX('Campaigns &amp; Budget'!$C$7:$C$8,MATCH(B243,'Campaigns &amp; Budget'!$A$7:$A$8,0)),""),A243&gt;IFERROR(INDEX('Campaigns &amp; Budget'!$D$7:$D$8,MATCH(B243,'Campaigns &amp; Budget'!$A$7:$A$8,0)),"")),"Outside campaign dates",""))))))))</x:f>
      </x:c>
      <x:c r="O243" s="10"/>
      <x:c r="P243" s="5"/>
      <x:c r="Q243" s="5"/>
      <x:c r="R243" s="5"/>
      <x:c r="S243" s="16" t="str">
        <x:f>IF(OR(ISBLANK(O243),Q243=""),"",IFERROR(INDEX('Redemption Setup'!$F$7:$F$105,MATCH(Q243,'Redemption Setup'!$A$7:$A$105,0)),"")+SUMIFS('Redemption Setup'!$Q$7:$Q$305,'Redemption Setup'!$O$7:$O$305,Q243,'Redemption Setup'!$P$7:$P$305,"&lt;="&amp;O243)-SUMIFS('Daily Redemptions'!$R$7:$R$2205,'Daily Redemptions'!$Q$7:$Q$2205,Q243,'Daily Redemptions'!$P$7:$P$2205,P243,'Daily Redemptions'!$O$7:$O$2205,"&lt;="&amp;O243))</x:f>
      </x:c>
      <x:c r="T243" s="16" t="str">
        <x:f>IF(AND(ISBLANK(O243),Q243=""),"",IF(COUNTIFS('Redemption Setup'!$A$7:$A$105,Q243,'Redemption Setup'!$B$7:$B$105,P243)&lt;&gt;1,"Tier not in campaign",IF(COUNTIFS('Daily Redemptions'!$O$7:$O$2205,O243,'Daily Redemptions'!$Q$7:$Q$2205,Q243)&gt;1,"Duplicate day / tier",IF(OR(ISBLANK(O243),ISBLANK(R243)),"Missing date / quantity",IF(OR(R243&lt;0,MOD(R243,1)&lt;&gt;0),"Invalid redemption quantity",IF(COUNTIFS('Daily Redemptions'!$A$7:$A$735,O243,'Daily Redemptions'!$B$7:$B$735,P243)&lt;&gt;1,"Missing daily performance",IF(S243&lt;0,"Negative stock","")))))))</x:f>
      </x:c>
    </x:row>
    <x:row r="244" ht="24" customHeight="1">
      <x:c r="A244" s="10"/>
      <x:c r="B244" s="5"/>
      <x:c r="C244" s="5"/>
      <x:c r="D244" s="14"/>
      <x:c r="E244" s="5"/>
      <x:c r="F244" s="5"/>
      <x:c r="G244" s="14"/>
      <x:c r="H244" s="16" t="str">
        <x:f>IF(OR(ISBLANK(A244),B244=""),"",SUMIFS('Daily Redemptions'!$R$7:$R$2205,'Daily Redemptions'!$O$7:$O$2205,A244,'Daily Redemptions'!$P$7:$P$2205,B244))</x:f>
      </x:c>
      <x:c r="I244" s="18" t="str">
        <x:f>IF(OR(ISBLANK(A244),ISBLANK(D244),ISBLANK(C244),C244=0),"",D244/C244)</x:f>
      </x:c>
      <x:c r="J244" s="18" t="str">
        <x:f>IF(OR(ISBLANK(A244),ISBLANK(D244),ISBLANK(E244),E244=0),"",D244/E244)</x:f>
      </x:c>
      <x:c r="K244" s="18" t="str">
        <x:f>IF(OR(ISBLANK(A244),ISBLANK(G244),ISBLANK(F244)),"",G244*F244)</x:f>
      </x:c>
      <x:c r="L244" s="16" t="str">
        <x:f>IF(OR(ISBLANK(A244),ISBLANK(G244),ISBLANK(F244)),"",F244)</x:f>
      </x:c>
      <x:c r="M244" s="16" t="str">
        <x:f>IF(AND(ISBLANK(A244),B244=""),"",IF(COUNTIFS('Campaigns &amp; Budget'!$A$7:$A$8,B244)&lt;&gt;1,"Unknown campaign",IF(COUNTIFS('Daily Redemptions'!$A$7:$A$735,A244,'Daily Redemptions'!$B$7:$B$735,B244)&gt;1,"Duplicate day / campaign",IF(OR(ISBLANK(A244),ISBLANK(C244),ISBLANK(D244),ISBLANK(E244),ISBLANK(F244)),"Missing daily input",IF(OR(C244&lt;0,D244&lt;0,E244&lt;0,F244&lt;0,F244&gt;E244),"Invalid count / sales",IF(AND(F244&gt;0,ISBLANK(G244)),"Missing new-member average",IF(AND(NOT(ISBLANK(G244)),G244&lt;0),"Negative average",IF(OR(A244&lt;IFERROR(INDEX('Campaigns &amp; Budget'!$C$7:$C$8,MATCH(B244,'Campaigns &amp; Budget'!$A$7:$A$8,0)),""),A244&gt;IFERROR(INDEX('Campaigns &amp; Budget'!$D$7:$D$8,MATCH(B244,'Campaigns &amp; Budget'!$A$7:$A$8,0)),"")),"Outside campaign dates",""))))))))</x:f>
      </x:c>
      <x:c r="O244" s="10"/>
      <x:c r="P244" s="5"/>
      <x:c r="Q244" s="5"/>
      <x:c r="R244" s="5"/>
      <x:c r="S244" s="16" t="str">
        <x:f>IF(OR(ISBLANK(O244),Q244=""),"",IFERROR(INDEX('Redemption Setup'!$F$7:$F$105,MATCH(Q244,'Redemption Setup'!$A$7:$A$105,0)),"")+SUMIFS('Redemption Setup'!$Q$7:$Q$305,'Redemption Setup'!$O$7:$O$305,Q244,'Redemption Setup'!$P$7:$P$305,"&lt;="&amp;O244)-SUMIFS('Daily Redemptions'!$R$7:$R$2205,'Daily Redemptions'!$Q$7:$Q$2205,Q244,'Daily Redemptions'!$P$7:$P$2205,P244,'Daily Redemptions'!$O$7:$O$2205,"&lt;="&amp;O244))</x:f>
      </x:c>
      <x:c r="T244" s="16" t="str">
        <x:f>IF(AND(ISBLANK(O244),Q244=""),"",IF(COUNTIFS('Redemption Setup'!$A$7:$A$105,Q244,'Redemption Setup'!$B$7:$B$105,P244)&lt;&gt;1,"Tier not in campaign",IF(COUNTIFS('Daily Redemptions'!$O$7:$O$2205,O244,'Daily Redemptions'!$Q$7:$Q$2205,Q244)&gt;1,"Duplicate day / tier",IF(OR(ISBLANK(O244),ISBLANK(R244)),"Missing date / quantity",IF(OR(R244&lt;0,MOD(R244,1)&lt;&gt;0),"Invalid redemption quantity",IF(COUNTIFS('Daily Redemptions'!$A$7:$A$735,O244,'Daily Redemptions'!$B$7:$B$735,P244)&lt;&gt;1,"Missing daily performance",IF(S244&lt;0,"Negative stock","")))))))</x:f>
      </x:c>
    </x:row>
    <x:row r="245" ht="24" customHeight="1">
      <x:c r="A245" s="10"/>
      <x:c r="B245" s="5"/>
      <x:c r="C245" s="5"/>
      <x:c r="D245" s="14"/>
      <x:c r="E245" s="5"/>
      <x:c r="F245" s="5"/>
      <x:c r="G245" s="14"/>
      <x:c r="H245" s="16" t="str">
        <x:f>IF(OR(ISBLANK(A245),B245=""),"",SUMIFS('Daily Redemptions'!$R$7:$R$2205,'Daily Redemptions'!$O$7:$O$2205,A245,'Daily Redemptions'!$P$7:$P$2205,B245))</x:f>
      </x:c>
      <x:c r="I245" s="18" t="str">
        <x:f>IF(OR(ISBLANK(A245),ISBLANK(D245),ISBLANK(C245),C245=0),"",D245/C245)</x:f>
      </x:c>
      <x:c r="J245" s="18" t="str">
        <x:f>IF(OR(ISBLANK(A245),ISBLANK(D245),ISBLANK(E245),E245=0),"",D245/E245)</x:f>
      </x:c>
      <x:c r="K245" s="18" t="str">
        <x:f>IF(OR(ISBLANK(A245),ISBLANK(G245),ISBLANK(F245)),"",G245*F245)</x:f>
      </x:c>
      <x:c r="L245" s="16" t="str">
        <x:f>IF(OR(ISBLANK(A245),ISBLANK(G245),ISBLANK(F245)),"",F245)</x:f>
      </x:c>
      <x:c r="M245" s="16" t="str">
        <x:f>IF(AND(ISBLANK(A245),B245=""),"",IF(COUNTIFS('Campaigns &amp; Budget'!$A$7:$A$8,B245)&lt;&gt;1,"Unknown campaign",IF(COUNTIFS('Daily Redemptions'!$A$7:$A$735,A245,'Daily Redemptions'!$B$7:$B$735,B245)&gt;1,"Duplicate day / campaign",IF(OR(ISBLANK(A245),ISBLANK(C245),ISBLANK(D245),ISBLANK(E245),ISBLANK(F245)),"Missing daily input",IF(OR(C245&lt;0,D245&lt;0,E245&lt;0,F245&lt;0,F245&gt;E245),"Invalid count / sales",IF(AND(F245&gt;0,ISBLANK(G245)),"Missing new-member average",IF(AND(NOT(ISBLANK(G245)),G245&lt;0),"Negative average",IF(OR(A245&lt;IFERROR(INDEX('Campaigns &amp; Budget'!$C$7:$C$8,MATCH(B245,'Campaigns &amp; Budget'!$A$7:$A$8,0)),""),A245&gt;IFERROR(INDEX('Campaigns &amp; Budget'!$D$7:$D$8,MATCH(B245,'Campaigns &amp; Budget'!$A$7:$A$8,0)),"")),"Outside campaign dates",""))))))))</x:f>
      </x:c>
      <x:c r="O245" s="10"/>
      <x:c r="P245" s="5"/>
      <x:c r="Q245" s="5"/>
      <x:c r="R245" s="5"/>
      <x:c r="S245" s="16" t="str">
        <x:f>IF(OR(ISBLANK(O245),Q245=""),"",IFERROR(INDEX('Redemption Setup'!$F$7:$F$105,MATCH(Q245,'Redemption Setup'!$A$7:$A$105,0)),"")+SUMIFS('Redemption Setup'!$Q$7:$Q$305,'Redemption Setup'!$O$7:$O$305,Q245,'Redemption Setup'!$P$7:$P$305,"&lt;="&amp;O245)-SUMIFS('Daily Redemptions'!$R$7:$R$2205,'Daily Redemptions'!$Q$7:$Q$2205,Q245,'Daily Redemptions'!$P$7:$P$2205,P245,'Daily Redemptions'!$O$7:$O$2205,"&lt;="&amp;O245))</x:f>
      </x:c>
      <x:c r="T245" s="16" t="str">
        <x:f>IF(AND(ISBLANK(O245),Q245=""),"",IF(COUNTIFS('Redemption Setup'!$A$7:$A$105,Q245,'Redemption Setup'!$B$7:$B$105,P245)&lt;&gt;1,"Tier not in campaign",IF(COUNTIFS('Daily Redemptions'!$O$7:$O$2205,O245,'Daily Redemptions'!$Q$7:$Q$2205,Q245)&gt;1,"Duplicate day / tier",IF(OR(ISBLANK(O245),ISBLANK(R245)),"Missing date / quantity",IF(OR(R245&lt;0,MOD(R245,1)&lt;&gt;0),"Invalid redemption quantity",IF(COUNTIFS('Daily Redemptions'!$A$7:$A$735,O245,'Daily Redemptions'!$B$7:$B$735,P245)&lt;&gt;1,"Missing daily performance",IF(S245&lt;0,"Negative stock","")))))))</x:f>
      </x:c>
    </x:row>
    <x:row r="246" ht="24" customHeight="1">
      <x:c r="A246" s="10"/>
      <x:c r="B246" s="5"/>
      <x:c r="C246" s="5"/>
      <x:c r="D246" s="14"/>
      <x:c r="E246" s="5"/>
      <x:c r="F246" s="5"/>
      <x:c r="G246" s="14"/>
      <x:c r="H246" s="16" t="str">
        <x:f>IF(OR(ISBLANK(A246),B246=""),"",SUMIFS('Daily Redemptions'!$R$7:$R$2205,'Daily Redemptions'!$O$7:$O$2205,A246,'Daily Redemptions'!$P$7:$P$2205,B246))</x:f>
      </x:c>
      <x:c r="I246" s="18" t="str">
        <x:f>IF(OR(ISBLANK(A246),ISBLANK(D246),ISBLANK(C246),C246=0),"",D246/C246)</x:f>
      </x:c>
      <x:c r="J246" s="18" t="str">
        <x:f>IF(OR(ISBLANK(A246),ISBLANK(D246),ISBLANK(E246),E246=0),"",D246/E246)</x:f>
      </x:c>
      <x:c r="K246" s="18" t="str">
        <x:f>IF(OR(ISBLANK(A246),ISBLANK(G246),ISBLANK(F246)),"",G246*F246)</x:f>
      </x:c>
      <x:c r="L246" s="16" t="str">
        <x:f>IF(OR(ISBLANK(A246),ISBLANK(G246),ISBLANK(F246)),"",F246)</x:f>
      </x:c>
      <x:c r="M246" s="16" t="str">
        <x:f>IF(AND(ISBLANK(A246),B246=""),"",IF(COUNTIFS('Campaigns &amp; Budget'!$A$7:$A$8,B246)&lt;&gt;1,"Unknown campaign",IF(COUNTIFS('Daily Redemptions'!$A$7:$A$735,A246,'Daily Redemptions'!$B$7:$B$735,B246)&gt;1,"Duplicate day / campaign",IF(OR(ISBLANK(A246),ISBLANK(C246),ISBLANK(D246),ISBLANK(E246),ISBLANK(F246)),"Missing daily input",IF(OR(C246&lt;0,D246&lt;0,E246&lt;0,F246&lt;0,F246&gt;E246),"Invalid count / sales",IF(AND(F246&gt;0,ISBLANK(G246)),"Missing new-member average",IF(AND(NOT(ISBLANK(G246)),G246&lt;0),"Negative average",IF(OR(A246&lt;IFERROR(INDEX('Campaigns &amp; Budget'!$C$7:$C$8,MATCH(B246,'Campaigns &amp; Budget'!$A$7:$A$8,0)),""),A246&gt;IFERROR(INDEX('Campaigns &amp; Budget'!$D$7:$D$8,MATCH(B246,'Campaigns &amp; Budget'!$A$7:$A$8,0)),"")),"Outside campaign dates",""))))))))</x:f>
      </x:c>
      <x:c r="O246" s="10"/>
      <x:c r="P246" s="5"/>
      <x:c r="Q246" s="5"/>
      <x:c r="R246" s="5"/>
      <x:c r="S246" s="16" t="str">
        <x:f>IF(OR(ISBLANK(O246),Q246=""),"",IFERROR(INDEX('Redemption Setup'!$F$7:$F$105,MATCH(Q246,'Redemption Setup'!$A$7:$A$105,0)),"")+SUMIFS('Redemption Setup'!$Q$7:$Q$305,'Redemption Setup'!$O$7:$O$305,Q246,'Redemption Setup'!$P$7:$P$305,"&lt;="&amp;O246)-SUMIFS('Daily Redemptions'!$R$7:$R$2205,'Daily Redemptions'!$Q$7:$Q$2205,Q246,'Daily Redemptions'!$P$7:$P$2205,P246,'Daily Redemptions'!$O$7:$O$2205,"&lt;="&amp;O246))</x:f>
      </x:c>
      <x:c r="T246" s="16" t="str">
        <x:f>IF(AND(ISBLANK(O246),Q246=""),"",IF(COUNTIFS('Redemption Setup'!$A$7:$A$105,Q246,'Redemption Setup'!$B$7:$B$105,P246)&lt;&gt;1,"Tier not in campaign",IF(COUNTIFS('Daily Redemptions'!$O$7:$O$2205,O246,'Daily Redemptions'!$Q$7:$Q$2205,Q246)&gt;1,"Duplicate day / tier",IF(OR(ISBLANK(O246),ISBLANK(R246)),"Missing date / quantity",IF(OR(R246&lt;0,MOD(R246,1)&lt;&gt;0),"Invalid redemption quantity",IF(COUNTIFS('Daily Redemptions'!$A$7:$A$735,O246,'Daily Redemptions'!$B$7:$B$735,P246)&lt;&gt;1,"Missing daily performance",IF(S246&lt;0,"Negative stock","")))))))</x:f>
      </x:c>
    </x:row>
    <x:row r="247" ht="24" customHeight="1">
      <x:c r="A247" s="10"/>
      <x:c r="B247" s="5"/>
      <x:c r="C247" s="5"/>
      <x:c r="D247" s="14"/>
      <x:c r="E247" s="5"/>
      <x:c r="F247" s="5"/>
      <x:c r="G247" s="14"/>
      <x:c r="H247" s="16" t="str">
        <x:f>IF(OR(ISBLANK(A247),B247=""),"",SUMIFS('Daily Redemptions'!$R$7:$R$2205,'Daily Redemptions'!$O$7:$O$2205,A247,'Daily Redemptions'!$P$7:$P$2205,B247))</x:f>
      </x:c>
      <x:c r="I247" s="18" t="str">
        <x:f>IF(OR(ISBLANK(A247),ISBLANK(D247),ISBLANK(C247),C247=0),"",D247/C247)</x:f>
      </x:c>
      <x:c r="J247" s="18" t="str">
        <x:f>IF(OR(ISBLANK(A247),ISBLANK(D247),ISBLANK(E247),E247=0),"",D247/E247)</x:f>
      </x:c>
      <x:c r="K247" s="18" t="str">
        <x:f>IF(OR(ISBLANK(A247),ISBLANK(G247),ISBLANK(F247)),"",G247*F247)</x:f>
      </x:c>
      <x:c r="L247" s="16" t="str">
        <x:f>IF(OR(ISBLANK(A247),ISBLANK(G247),ISBLANK(F247)),"",F247)</x:f>
      </x:c>
      <x:c r="M247" s="16" t="str">
        <x:f>IF(AND(ISBLANK(A247),B247=""),"",IF(COUNTIFS('Campaigns &amp; Budget'!$A$7:$A$8,B247)&lt;&gt;1,"Unknown campaign",IF(COUNTIFS('Daily Redemptions'!$A$7:$A$735,A247,'Daily Redemptions'!$B$7:$B$735,B247)&gt;1,"Duplicate day / campaign",IF(OR(ISBLANK(A247),ISBLANK(C247),ISBLANK(D247),ISBLANK(E247),ISBLANK(F247)),"Missing daily input",IF(OR(C247&lt;0,D247&lt;0,E247&lt;0,F247&lt;0,F247&gt;E247),"Invalid count / sales",IF(AND(F247&gt;0,ISBLANK(G247)),"Missing new-member average",IF(AND(NOT(ISBLANK(G247)),G247&lt;0),"Negative average",IF(OR(A247&lt;IFERROR(INDEX('Campaigns &amp; Budget'!$C$7:$C$8,MATCH(B247,'Campaigns &amp; Budget'!$A$7:$A$8,0)),""),A247&gt;IFERROR(INDEX('Campaigns &amp; Budget'!$D$7:$D$8,MATCH(B247,'Campaigns &amp; Budget'!$A$7:$A$8,0)),"")),"Outside campaign dates",""))))))))</x:f>
      </x:c>
      <x:c r="O247" s="10"/>
      <x:c r="P247" s="5"/>
      <x:c r="Q247" s="5"/>
      <x:c r="R247" s="5"/>
      <x:c r="S247" s="16" t="str">
        <x:f>IF(OR(ISBLANK(O247),Q247=""),"",IFERROR(INDEX('Redemption Setup'!$F$7:$F$105,MATCH(Q247,'Redemption Setup'!$A$7:$A$105,0)),"")+SUMIFS('Redemption Setup'!$Q$7:$Q$305,'Redemption Setup'!$O$7:$O$305,Q247,'Redemption Setup'!$P$7:$P$305,"&lt;="&amp;O247)-SUMIFS('Daily Redemptions'!$R$7:$R$2205,'Daily Redemptions'!$Q$7:$Q$2205,Q247,'Daily Redemptions'!$P$7:$P$2205,P247,'Daily Redemptions'!$O$7:$O$2205,"&lt;="&amp;O247))</x:f>
      </x:c>
      <x:c r="T247" s="16" t="str">
        <x:f>IF(AND(ISBLANK(O247),Q247=""),"",IF(COUNTIFS('Redemption Setup'!$A$7:$A$105,Q247,'Redemption Setup'!$B$7:$B$105,P247)&lt;&gt;1,"Tier not in campaign",IF(COUNTIFS('Daily Redemptions'!$O$7:$O$2205,O247,'Daily Redemptions'!$Q$7:$Q$2205,Q247)&gt;1,"Duplicate day / tier",IF(OR(ISBLANK(O247),ISBLANK(R247)),"Missing date / quantity",IF(OR(R247&lt;0,MOD(R247,1)&lt;&gt;0),"Invalid redemption quantity",IF(COUNTIFS('Daily Redemptions'!$A$7:$A$735,O247,'Daily Redemptions'!$B$7:$B$735,P247)&lt;&gt;1,"Missing daily performance",IF(S247&lt;0,"Negative stock","")))))))</x:f>
      </x:c>
    </x:row>
    <x:row r="248" ht="24" customHeight="1">
      <x:c r="A248" s="10"/>
      <x:c r="B248" s="5"/>
      <x:c r="C248" s="5"/>
      <x:c r="D248" s="14"/>
      <x:c r="E248" s="5"/>
      <x:c r="F248" s="5"/>
      <x:c r="G248" s="14"/>
      <x:c r="H248" s="16" t="str">
        <x:f>IF(OR(ISBLANK(A248),B248=""),"",SUMIFS('Daily Redemptions'!$R$7:$R$2205,'Daily Redemptions'!$O$7:$O$2205,A248,'Daily Redemptions'!$P$7:$P$2205,B248))</x:f>
      </x:c>
      <x:c r="I248" s="18" t="str">
        <x:f>IF(OR(ISBLANK(A248),ISBLANK(D248),ISBLANK(C248),C248=0),"",D248/C248)</x:f>
      </x:c>
      <x:c r="J248" s="18" t="str">
        <x:f>IF(OR(ISBLANK(A248),ISBLANK(D248),ISBLANK(E248),E248=0),"",D248/E248)</x:f>
      </x:c>
      <x:c r="K248" s="18" t="str">
        <x:f>IF(OR(ISBLANK(A248),ISBLANK(G248),ISBLANK(F248)),"",G248*F248)</x:f>
      </x:c>
      <x:c r="L248" s="16" t="str">
        <x:f>IF(OR(ISBLANK(A248),ISBLANK(G248),ISBLANK(F248)),"",F248)</x:f>
      </x:c>
      <x:c r="M248" s="16" t="str">
        <x:f>IF(AND(ISBLANK(A248),B248=""),"",IF(COUNTIFS('Campaigns &amp; Budget'!$A$7:$A$8,B248)&lt;&gt;1,"Unknown campaign",IF(COUNTIFS('Daily Redemptions'!$A$7:$A$735,A248,'Daily Redemptions'!$B$7:$B$735,B248)&gt;1,"Duplicate day / campaign",IF(OR(ISBLANK(A248),ISBLANK(C248),ISBLANK(D248),ISBLANK(E248),ISBLANK(F248)),"Missing daily input",IF(OR(C248&lt;0,D248&lt;0,E248&lt;0,F248&lt;0,F248&gt;E248),"Invalid count / sales",IF(AND(F248&gt;0,ISBLANK(G248)),"Missing new-member average",IF(AND(NOT(ISBLANK(G248)),G248&lt;0),"Negative average",IF(OR(A248&lt;IFERROR(INDEX('Campaigns &amp; Budget'!$C$7:$C$8,MATCH(B248,'Campaigns &amp; Budget'!$A$7:$A$8,0)),""),A248&gt;IFERROR(INDEX('Campaigns &amp; Budget'!$D$7:$D$8,MATCH(B248,'Campaigns &amp; Budget'!$A$7:$A$8,0)),"")),"Outside campaign dates",""))))))))</x:f>
      </x:c>
      <x:c r="O248" s="10"/>
      <x:c r="P248" s="5"/>
      <x:c r="Q248" s="5"/>
      <x:c r="R248" s="5"/>
      <x:c r="S248" s="16" t="str">
        <x:f>IF(OR(ISBLANK(O248),Q248=""),"",IFERROR(INDEX('Redemption Setup'!$F$7:$F$105,MATCH(Q248,'Redemption Setup'!$A$7:$A$105,0)),"")+SUMIFS('Redemption Setup'!$Q$7:$Q$305,'Redemption Setup'!$O$7:$O$305,Q248,'Redemption Setup'!$P$7:$P$305,"&lt;="&amp;O248)-SUMIFS('Daily Redemptions'!$R$7:$R$2205,'Daily Redemptions'!$Q$7:$Q$2205,Q248,'Daily Redemptions'!$P$7:$P$2205,P248,'Daily Redemptions'!$O$7:$O$2205,"&lt;="&amp;O248))</x:f>
      </x:c>
      <x:c r="T248" s="16" t="str">
        <x:f>IF(AND(ISBLANK(O248),Q248=""),"",IF(COUNTIFS('Redemption Setup'!$A$7:$A$105,Q248,'Redemption Setup'!$B$7:$B$105,P248)&lt;&gt;1,"Tier not in campaign",IF(COUNTIFS('Daily Redemptions'!$O$7:$O$2205,O248,'Daily Redemptions'!$Q$7:$Q$2205,Q248)&gt;1,"Duplicate day / tier",IF(OR(ISBLANK(O248),ISBLANK(R248)),"Missing date / quantity",IF(OR(R248&lt;0,MOD(R248,1)&lt;&gt;0),"Invalid redemption quantity",IF(COUNTIFS('Daily Redemptions'!$A$7:$A$735,O248,'Daily Redemptions'!$B$7:$B$735,P248)&lt;&gt;1,"Missing daily performance",IF(S248&lt;0,"Negative stock","")))))))</x:f>
      </x:c>
    </x:row>
    <x:row r="249" ht="24" customHeight="1">
      <x:c r="A249" s="10"/>
      <x:c r="B249" s="5"/>
      <x:c r="C249" s="5"/>
      <x:c r="D249" s="14"/>
      <x:c r="E249" s="5"/>
      <x:c r="F249" s="5"/>
      <x:c r="G249" s="14"/>
      <x:c r="H249" s="16" t="str">
        <x:f>IF(OR(ISBLANK(A249),B249=""),"",SUMIFS('Daily Redemptions'!$R$7:$R$2205,'Daily Redemptions'!$O$7:$O$2205,A249,'Daily Redemptions'!$P$7:$P$2205,B249))</x:f>
      </x:c>
      <x:c r="I249" s="18" t="str">
        <x:f>IF(OR(ISBLANK(A249),ISBLANK(D249),ISBLANK(C249),C249=0),"",D249/C249)</x:f>
      </x:c>
      <x:c r="J249" s="18" t="str">
        <x:f>IF(OR(ISBLANK(A249),ISBLANK(D249),ISBLANK(E249),E249=0),"",D249/E249)</x:f>
      </x:c>
      <x:c r="K249" s="18" t="str">
        <x:f>IF(OR(ISBLANK(A249),ISBLANK(G249),ISBLANK(F249)),"",G249*F249)</x:f>
      </x:c>
      <x:c r="L249" s="16" t="str">
        <x:f>IF(OR(ISBLANK(A249),ISBLANK(G249),ISBLANK(F249)),"",F249)</x:f>
      </x:c>
      <x:c r="M249" s="16" t="str">
        <x:f>IF(AND(ISBLANK(A249),B249=""),"",IF(COUNTIFS('Campaigns &amp; Budget'!$A$7:$A$8,B249)&lt;&gt;1,"Unknown campaign",IF(COUNTIFS('Daily Redemptions'!$A$7:$A$735,A249,'Daily Redemptions'!$B$7:$B$735,B249)&gt;1,"Duplicate day / campaign",IF(OR(ISBLANK(A249),ISBLANK(C249),ISBLANK(D249),ISBLANK(E249),ISBLANK(F249)),"Missing daily input",IF(OR(C249&lt;0,D249&lt;0,E249&lt;0,F249&lt;0,F249&gt;E249),"Invalid count / sales",IF(AND(F249&gt;0,ISBLANK(G249)),"Missing new-member average",IF(AND(NOT(ISBLANK(G249)),G249&lt;0),"Negative average",IF(OR(A249&lt;IFERROR(INDEX('Campaigns &amp; Budget'!$C$7:$C$8,MATCH(B249,'Campaigns &amp; Budget'!$A$7:$A$8,0)),""),A249&gt;IFERROR(INDEX('Campaigns &amp; Budget'!$D$7:$D$8,MATCH(B249,'Campaigns &amp; Budget'!$A$7:$A$8,0)),"")),"Outside campaign dates",""))))))))</x:f>
      </x:c>
      <x:c r="O249" s="10"/>
      <x:c r="P249" s="5"/>
      <x:c r="Q249" s="5"/>
      <x:c r="R249" s="5"/>
      <x:c r="S249" s="16" t="str">
        <x:f>IF(OR(ISBLANK(O249),Q249=""),"",IFERROR(INDEX('Redemption Setup'!$F$7:$F$105,MATCH(Q249,'Redemption Setup'!$A$7:$A$105,0)),"")+SUMIFS('Redemption Setup'!$Q$7:$Q$305,'Redemption Setup'!$O$7:$O$305,Q249,'Redemption Setup'!$P$7:$P$305,"&lt;="&amp;O249)-SUMIFS('Daily Redemptions'!$R$7:$R$2205,'Daily Redemptions'!$Q$7:$Q$2205,Q249,'Daily Redemptions'!$P$7:$P$2205,P249,'Daily Redemptions'!$O$7:$O$2205,"&lt;="&amp;O249))</x:f>
      </x:c>
      <x:c r="T249" s="16" t="str">
        <x:f>IF(AND(ISBLANK(O249),Q249=""),"",IF(COUNTIFS('Redemption Setup'!$A$7:$A$105,Q249,'Redemption Setup'!$B$7:$B$105,P249)&lt;&gt;1,"Tier not in campaign",IF(COUNTIFS('Daily Redemptions'!$O$7:$O$2205,O249,'Daily Redemptions'!$Q$7:$Q$2205,Q249)&gt;1,"Duplicate day / tier",IF(OR(ISBLANK(O249),ISBLANK(R249)),"Missing date / quantity",IF(OR(R249&lt;0,MOD(R249,1)&lt;&gt;0),"Invalid redemption quantity",IF(COUNTIFS('Daily Redemptions'!$A$7:$A$735,O249,'Daily Redemptions'!$B$7:$B$735,P249)&lt;&gt;1,"Missing daily performance",IF(S249&lt;0,"Negative stock","")))))))</x:f>
      </x:c>
    </x:row>
    <x:row r="250" ht="24" customHeight="1">
      <x:c r="A250" s="10"/>
      <x:c r="B250" s="5"/>
      <x:c r="C250" s="5"/>
      <x:c r="D250" s="14"/>
      <x:c r="E250" s="5"/>
      <x:c r="F250" s="5"/>
      <x:c r="G250" s="14"/>
      <x:c r="H250" s="16" t="str">
        <x:f>IF(OR(ISBLANK(A250),B250=""),"",SUMIFS('Daily Redemptions'!$R$7:$R$2205,'Daily Redemptions'!$O$7:$O$2205,A250,'Daily Redemptions'!$P$7:$P$2205,B250))</x:f>
      </x:c>
      <x:c r="I250" s="18" t="str">
        <x:f>IF(OR(ISBLANK(A250),ISBLANK(D250),ISBLANK(C250),C250=0),"",D250/C250)</x:f>
      </x:c>
      <x:c r="J250" s="18" t="str">
        <x:f>IF(OR(ISBLANK(A250),ISBLANK(D250),ISBLANK(E250),E250=0),"",D250/E250)</x:f>
      </x:c>
      <x:c r="K250" s="18" t="str">
        <x:f>IF(OR(ISBLANK(A250),ISBLANK(G250),ISBLANK(F250)),"",G250*F250)</x:f>
      </x:c>
      <x:c r="L250" s="16" t="str">
        <x:f>IF(OR(ISBLANK(A250),ISBLANK(G250),ISBLANK(F250)),"",F250)</x:f>
      </x:c>
      <x:c r="M250" s="16" t="str">
        <x:f>IF(AND(ISBLANK(A250),B250=""),"",IF(COUNTIFS('Campaigns &amp; Budget'!$A$7:$A$8,B250)&lt;&gt;1,"Unknown campaign",IF(COUNTIFS('Daily Redemptions'!$A$7:$A$735,A250,'Daily Redemptions'!$B$7:$B$735,B250)&gt;1,"Duplicate day / campaign",IF(OR(ISBLANK(A250),ISBLANK(C250),ISBLANK(D250),ISBLANK(E250),ISBLANK(F250)),"Missing daily input",IF(OR(C250&lt;0,D250&lt;0,E250&lt;0,F250&lt;0,F250&gt;E250),"Invalid count / sales",IF(AND(F250&gt;0,ISBLANK(G250)),"Missing new-member average",IF(AND(NOT(ISBLANK(G250)),G250&lt;0),"Negative average",IF(OR(A250&lt;IFERROR(INDEX('Campaigns &amp; Budget'!$C$7:$C$8,MATCH(B250,'Campaigns &amp; Budget'!$A$7:$A$8,0)),""),A250&gt;IFERROR(INDEX('Campaigns &amp; Budget'!$D$7:$D$8,MATCH(B250,'Campaigns &amp; Budget'!$A$7:$A$8,0)),"")),"Outside campaign dates",""))))))))</x:f>
      </x:c>
      <x:c r="O250" s="10"/>
      <x:c r="P250" s="5"/>
      <x:c r="Q250" s="5"/>
      <x:c r="R250" s="5"/>
      <x:c r="S250" s="16" t="str">
        <x:f>IF(OR(ISBLANK(O250),Q250=""),"",IFERROR(INDEX('Redemption Setup'!$F$7:$F$105,MATCH(Q250,'Redemption Setup'!$A$7:$A$105,0)),"")+SUMIFS('Redemption Setup'!$Q$7:$Q$305,'Redemption Setup'!$O$7:$O$305,Q250,'Redemption Setup'!$P$7:$P$305,"&lt;="&amp;O250)-SUMIFS('Daily Redemptions'!$R$7:$R$2205,'Daily Redemptions'!$Q$7:$Q$2205,Q250,'Daily Redemptions'!$P$7:$P$2205,P250,'Daily Redemptions'!$O$7:$O$2205,"&lt;="&amp;O250))</x:f>
      </x:c>
      <x:c r="T250" s="16" t="str">
        <x:f>IF(AND(ISBLANK(O250),Q250=""),"",IF(COUNTIFS('Redemption Setup'!$A$7:$A$105,Q250,'Redemption Setup'!$B$7:$B$105,P250)&lt;&gt;1,"Tier not in campaign",IF(COUNTIFS('Daily Redemptions'!$O$7:$O$2205,O250,'Daily Redemptions'!$Q$7:$Q$2205,Q250)&gt;1,"Duplicate day / tier",IF(OR(ISBLANK(O250),ISBLANK(R250)),"Missing date / quantity",IF(OR(R250&lt;0,MOD(R250,1)&lt;&gt;0),"Invalid redemption quantity",IF(COUNTIFS('Daily Redemptions'!$A$7:$A$735,O250,'Daily Redemptions'!$B$7:$B$735,P250)&lt;&gt;1,"Missing daily performance",IF(S250&lt;0,"Negative stock","")))))))</x:f>
      </x:c>
    </x:row>
    <x:row r="251" ht="24" customHeight="1">
      <x:c r="A251" s="10"/>
      <x:c r="B251" s="5"/>
      <x:c r="C251" s="5"/>
      <x:c r="D251" s="14"/>
      <x:c r="E251" s="5"/>
      <x:c r="F251" s="5"/>
      <x:c r="G251" s="14"/>
      <x:c r="H251" s="16" t="str">
        <x:f>IF(OR(ISBLANK(A251),B251=""),"",SUMIFS('Daily Redemptions'!$R$7:$R$2205,'Daily Redemptions'!$O$7:$O$2205,A251,'Daily Redemptions'!$P$7:$P$2205,B251))</x:f>
      </x:c>
      <x:c r="I251" s="18" t="str">
        <x:f>IF(OR(ISBLANK(A251),ISBLANK(D251),ISBLANK(C251),C251=0),"",D251/C251)</x:f>
      </x:c>
      <x:c r="J251" s="18" t="str">
        <x:f>IF(OR(ISBLANK(A251),ISBLANK(D251),ISBLANK(E251),E251=0),"",D251/E251)</x:f>
      </x:c>
      <x:c r="K251" s="18" t="str">
        <x:f>IF(OR(ISBLANK(A251),ISBLANK(G251),ISBLANK(F251)),"",G251*F251)</x:f>
      </x:c>
      <x:c r="L251" s="16" t="str">
        <x:f>IF(OR(ISBLANK(A251),ISBLANK(G251),ISBLANK(F251)),"",F251)</x:f>
      </x:c>
      <x:c r="M251" s="16" t="str">
        <x:f>IF(AND(ISBLANK(A251),B251=""),"",IF(COUNTIFS('Campaigns &amp; Budget'!$A$7:$A$8,B251)&lt;&gt;1,"Unknown campaign",IF(COUNTIFS('Daily Redemptions'!$A$7:$A$735,A251,'Daily Redemptions'!$B$7:$B$735,B251)&gt;1,"Duplicate day / campaign",IF(OR(ISBLANK(A251),ISBLANK(C251),ISBLANK(D251),ISBLANK(E251),ISBLANK(F251)),"Missing daily input",IF(OR(C251&lt;0,D251&lt;0,E251&lt;0,F251&lt;0,F251&gt;E251),"Invalid count / sales",IF(AND(F251&gt;0,ISBLANK(G251)),"Missing new-member average",IF(AND(NOT(ISBLANK(G251)),G251&lt;0),"Negative average",IF(OR(A251&lt;IFERROR(INDEX('Campaigns &amp; Budget'!$C$7:$C$8,MATCH(B251,'Campaigns &amp; Budget'!$A$7:$A$8,0)),""),A251&gt;IFERROR(INDEX('Campaigns &amp; Budget'!$D$7:$D$8,MATCH(B251,'Campaigns &amp; Budget'!$A$7:$A$8,0)),"")),"Outside campaign dates",""))))))))</x:f>
      </x:c>
      <x:c r="O251" s="10"/>
      <x:c r="P251" s="5"/>
      <x:c r="Q251" s="5"/>
      <x:c r="R251" s="5"/>
      <x:c r="S251" s="16" t="str">
        <x:f>IF(OR(ISBLANK(O251),Q251=""),"",IFERROR(INDEX('Redemption Setup'!$F$7:$F$105,MATCH(Q251,'Redemption Setup'!$A$7:$A$105,0)),"")+SUMIFS('Redemption Setup'!$Q$7:$Q$305,'Redemption Setup'!$O$7:$O$305,Q251,'Redemption Setup'!$P$7:$P$305,"&lt;="&amp;O251)-SUMIFS('Daily Redemptions'!$R$7:$R$2205,'Daily Redemptions'!$Q$7:$Q$2205,Q251,'Daily Redemptions'!$P$7:$P$2205,P251,'Daily Redemptions'!$O$7:$O$2205,"&lt;="&amp;O251))</x:f>
      </x:c>
      <x:c r="T251" s="16" t="str">
        <x:f>IF(AND(ISBLANK(O251),Q251=""),"",IF(COUNTIFS('Redemption Setup'!$A$7:$A$105,Q251,'Redemption Setup'!$B$7:$B$105,P251)&lt;&gt;1,"Tier not in campaign",IF(COUNTIFS('Daily Redemptions'!$O$7:$O$2205,O251,'Daily Redemptions'!$Q$7:$Q$2205,Q251)&gt;1,"Duplicate day / tier",IF(OR(ISBLANK(O251),ISBLANK(R251)),"Missing date / quantity",IF(OR(R251&lt;0,MOD(R251,1)&lt;&gt;0),"Invalid redemption quantity",IF(COUNTIFS('Daily Redemptions'!$A$7:$A$735,O251,'Daily Redemptions'!$B$7:$B$735,P251)&lt;&gt;1,"Missing daily performance",IF(S251&lt;0,"Negative stock","")))))))</x:f>
      </x:c>
    </x:row>
    <x:row r="252" ht="24" customHeight="1">
      <x:c r="A252" s="10"/>
      <x:c r="B252" s="5"/>
      <x:c r="C252" s="5"/>
      <x:c r="D252" s="14"/>
      <x:c r="E252" s="5"/>
      <x:c r="F252" s="5"/>
      <x:c r="G252" s="14"/>
      <x:c r="H252" s="16" t="str">
        <x:f>IF(OR(ISBLANK(A252),B252=""),"",SUMIFS('Daily Redemptions'!$R$7:$R$2205,'Daily Redemptions'!$O$7:$O$2205,A252,'Daily Redemptions'!$P$7:$P$2205,B252))</x:f>
      </x:c>
      <x:c r="I252" s="18" t="str">
        <x:f>IF(OR(ISBLANK(A252),ISBLANK(D252),ISBLANK(C252),C252=0),"",D252/C252)</x:f>
      </x:c>
      <x:c r="J252" s="18" t="str">
        <x:f>IF(OR(ISBLANK(A252),ISBLANK(D252),ISBLANK(E252),E252=0),"",D252/E252)</x:f>
      </x:c>
      <x:c r="K252" s="18" t="str">
        <x:f>IF(OR(ISBLANK(A252),ISBLANK(G252),ISBLANK(F252)),"",G252*F252)</x:f>
      </x:c>
      <x:c r="L252" s="16" t="str">
        <x:f>IF(OR(ISBLANK(A252),ISBLANK(G252),ISBLANK(F252)),"",F252)</x:f>
      </x:c>
      <x:c r="M252" s="16" t="str">
        <x:f>IF(AND(ISBLANK(A252),B252=""),"",IF(COUNTIFS('Campaigns &amp; Budget'!$A$7:$A$8,B252)&lt;&gt;1,"Unknown campaign",IF(COUNTIFS('Daily Redemptions'!$A$7:$A$735,A252,'Daily Redemptions'!$B$7:$B$735,B252)&gt;1,"Duplicate day / campaign",IF(OR(ISBLANK(A252),ISBLANK(C252),ISBLANK(D252),ISBLANK(E252),ISBLANK(F252)),"Missing daily input",IF(OR(C252&lt;0,D252&lt;0,E252&lt;0,F252&lt;0,F252&gt;E252),"Invalid count / sales",IF(AND(F252&gt;0,ISBLANK(G252)),"Missing new-member average",IF(AND(NOT(ISBLANK(G252)),G252&lt;0),"Negative average",IF(OR(A252&lt;IFERROR(INDEX('Campaigns &amp; Budget'!$C$7:$C$8,MATCH(B252,'Campaigns &amp; Budget'!$A$7:$A$8,0)),""),A252&gt;IFERROR(INDEX('Campaigns &amp; Budget'!$D$7:$D$8,MATCH(B252,'Campaigns &amp; Budget'!$A$7:$A$8,0)),"")),"Outside campaign dates",""))))))))</x:f>
      </x:c>
      <x:c r="O252" s="10"/>
      <x:c r="P252" s="5"/>
      <x:c r="Q252" s="5"/>
      <x:c r="R252" s="5"/>
      <x:c r="S252" s="16" t="str">
        <x:f>IF(OR(ISBLANK(O252),Q252=""),"",IFERROR(INDEX('Redemption Setup'!$F$7:$F$105,MATCH(Q252,'Redemption Setup'!$A$7:$A$105,0)),"")+SUMIFS('Redemption Setup'!$Q$7:$Q$305,'Redemption Setup'!$O$7:$O$305,Q252,'Redemption Setup'!$P$7:$P$305,"&lt;="&amp;O252)-SUMIFS('Daily Redemptions'!$R$7:$R$2205,'Daily Redemptions'!$Q$7:$Q$2205,Q252,'Daily Redemptions'!$P$7:$P$2205,P252,'Daily Redemptions'!$O$7:$O$2205,"&lt;="&amp;O252))</x:f>
      </x:c>
      <x:c r="T252" s="16" t="str">
        <x:f>IF(AND(ISBLANK(O252),Q252=""),"",IF(COUNTIFS('Redemption Setup'!$A$7:$A$105,Q252,'Redemption Setup'!$B$7:$B$105,P252)&lt;&gt;1,"Tier not in campaign",IF(COUNTIFS('Daily Redemptions'!$O$7:$O$2205,O252,'Daily Redemptions'!$Q$7:$Q$2205,Q252)&gt;1,"Duplicate day / tier",IF(OR(ISBLANK(O252),ISBLANK(R252)),"Missing date / quantity",IF(OR(R252&lt;0,MOD(R252,1)&lt;&gt;0),"Invalid redemption quantity",IF(COUNTIFS('Daily Redemptions'!$A$7:$A$735,O252,'Daily Redemptions'!$B$7:$B$735,P252)&lt;&gt;1,"Missing daily performance",IF(S252&lt;0,"Negative stock","")))))))</x:f>
      </x:c>
    </x:row>
    <x:row r="253" ht="24" customHeight="1">
      <x:c r="A253" s="10"/>
      <x:c r="B253" s="5"/>
      <x:c r="C253" s="5"/>
      <x:c r="D253" s="14"/>
      <x:c r="E253" s="5"/>
      <x:c r="F253" s="5"/>
      <x:c r="G253" s="14"/>
      <x:c r="H253" s="16" t="str">
        <x:f>IF(OR(ISBLANK(A253),B253=""),"",SUMIFS('Daily Redemptions'!$R$7:$R$2205,'Daily Redemptions'!$O$7:$O$2205,A253,'Daily Redemptions'!$P$7:$P$2205,B253))</x:f>
      </x:c>
      <x:c r="I253" s="18" t="str">
        <x:f>IF(OR(ISBLANK(A253),ISBLANK(D253),ISBLANK(C253),C253=0),"",D253/C253)</x:f>
      </x:c>
      <x:c r="J253" s="18" t="str">
        <x:f>IF(OR(ISBLANK(A253),ISBLANK(D253),ISBLANK(E253),E253=0),"",D253/E253)</x:f>
      </x:c>
      <x:c r="K253" s="18" t="str">
        <x:f>IF(OR(ISBLANK(A253),ISBLANK(G253),ISBLANK(F253)),"",G253*F253)</x:f>
      </x:c>
      <x:c r="L253" s="16" t="str">
        <x:f>IF(OR(ISBLANK(A253),ISBLANK(G253),ISBLANK(F253)),"",F253)</x:f>
      </x:c>
      <x:c r="M253" s="16" t="str">
        <x:f>IF(AND(ISBLANK(A253),B253=""),"",IF(COUNTIFS('Campaigns &amp; Budget'!$A$7:$A$8,B253)&lt;&gt;1,"Unknown campaign",IF(COUNTIFS('Daily Redemptions'!$A$7:$A$735,A253,'Daily Redemptions'!$B$7:$B$735,B253)&gt;1,"Duplicate day / campaign",IF(OR(ISBLANK(A253),ISBLANK(C253),ISBLANK(D253),ISBLANK(E253),ISBLANK(F253)),"Missing daily input",IF(OR(C253&lt;0,D253&lt;0,E253&lt;0,F253&lt;0,F253&gt;E253),"Invalid count / sales",IF(AND(F253&gt;0,ISBLANK(G253)),"Missing new-member average",IF(AND(NOT(ISBLANK(G253)),G253&lt;0),"Negative average",IF(OR(A253&lt;IFERROR(INDEX('Campaigns &amp; Budget'!$C$7:$C$8,MATCH(B253,'Campaigns &amp; Budget'!$A$7:$A$8,0)),""),A253&gt;IFERROR(INDEX('Campaigns &amp; Budget'!$D$7:$D$8,MATCH(B253,'Campaigns &amp; Budget'!$A$7:$A$8,0)),"")),"Outside campaign dates",""))))))))</x:f>
      </x:c>
      <x:c r="O253" s="10"/>
      <x:c r="P253" s="5"/>
      <x:c r="Q253" s="5"/>
      <x:c r="R253" s="5"/>
      <x:c r="S253" s="16" t="str">
        <x:f>IF(OR(ISBLANK(O253),Q253=""),"",IFERROR(INDEX('Redemption Setup'!$F$7:$F$105,MATCH(Q253,'Redemption Setup'!$A$7:$A$105,0)),"")+SUMIFS('Redemption Setup'!$Q$7:$Q$305,'Redemption Setup'!$O$7:$O$305,Q253,'Redemption Setup'!$P$7:$P$305,"&lt;="&amp;O253)-SUMIFS('Daily Redemptions'!$R$7:$R$2205,'Daily Redemptions'!$Q$7:$Q$2205,Q253,'Daily Redemptions'!$P$7:$P$2205,P253,'Daily Redemptions'!$O$7:$O$2205,"&lt;="&amp;O253))</x:f>
      </x:c>
      <x:c r="T253" s="16" t="str">
        <x:f>IF(AND(ISBLANK(O253),Q253=""),"",IF(COUNTIFS('Redemption Setup'!$A$7:$A$105,Q253,'Redemption Setup'!$B$7:$B$105,P253)&lt;&gt;1,"Tier not in campaign",IF(COUNTIFS('Daily Redemptions'!$O$7:$O$2205,O253,'Daily Redemptions'!$Q$7:$Q$2205,Q253)&gt;1,"Duplicate day / tier",IF(OR(ISBLANK(O253),ISBLANK(R253)),"Missing date / quantity",IF(OR(R253&lt;0,MOD(R253,1)&lt;&gt;0),"Invalid redemption quantity",IF(COUNTIFS('Daily Redemptions'!$A$7:$A$735,O253,'Daily Redemptions'!$B$7:$B$735,P253)&lt;&gt;1,"Missing daily performance",IF(S253&lt;0,"Negative stock","")))))))</x:f>
      </x:c>
    </x:row>
    <x:row r="254" ht="24" customHeight="1">
      <x:c r="A254" s="10"/>
      <x:c r="B254" s="5"/>
      <x:c r="C254" s="5"/>
      <x:c r="D254" s="14"/>
      <x:c r="E254" s="5"/>
      <x:c r="F254" s="5"/>
      <x:c r="G254" s="14"/>
      <x:c r="H254" s="16" t="str">
        <x:f>IF(OR(ISBLANK(A254),B254=""),"",SUMIFS('Daily Redemptions'!$R$7:$R$2205,'Daily Redemptions'!$O$7:$O$2205,A254,'Daily Redemptions'!$P$7:$P$2205,B254))</x:f>
      </x:c>
      <x:c r="I254" s="18" t="str">
        <x:f>IF(OR(ISBLANK(A254),ISBLANK(D254),ISBLANK(C254),C254=0),"",D254/C254)</x:f>
      </x:c>
      <x:c r="J254" s="18" t="str">
        <x:f>IF(OR(ISBLANK(A254),ISBLANK(D254),ISBLANK(E254),E254=0),"",D254/E254)</x:f>
      </x:c>
      <x:c r="K254" s="18" t="str">
        <x:f>IF(OR(ISBLANK(A254),ISBLANK(G254),ISBLANK(F254)),"",G254*F254)</x:f>
      </x:c>
      <x:c r="L254" s="16" t="str">
        <x:f>IF(OR(ISBLANK(A254),ISBLANK(G254),ISBLANK(F254)),"",F254)</x:f>
      </x:c>
      <x:c r="M254" s="16" t="str">
        <x:f>IF(AND(ISBLANK(A254),B254=""),"",IF(COUNTIFS('Campaigns &amp; Budget'!$A$7:$A$8,B254)&lt;&gt;1,"Unknown campaign",IF(COUNTIFS('Daily Redemptions'!$A$7:$A$735,A254,'Daily Redemptions'!$B$7:$B$735,B254)&gt;1,"Duplicate day / campaign",IF(OR(ISBLANK(A254),ISBLANK(C254),ISBLANK(D254),ISBLANK(E254),ISBLANK(F254)),"Missing daily input",IF(OR(C254&lt;0,D254&lt;0,E254&lt;0,F254&lt;0,F254&gt;E254),"Invalid count / sales",IF(AND(F254&gt;0,ISBLANK(G254)),"Missing new-member average",IF(AND(NOT(ISBLANK(G254)),G254&lt;0),"Negative average",IF(OR(A254&lt;IFERROR(INDEX('Campaigns &amp; Budget'!$C$7:$C$8,MATCH(B254,'Campaigns &amp; Budget'!$A$7:$A$8,0)),""),A254&gt;IFERROR(INDEX('Campaigns &amp; Budget'!$D$7:$D$8,MATCH(B254,'Campaigns &amp; Budget'!$A$7:$A$8,0)),"")),"Outside campaign dates",""))))))))</x:f>
      </x:c>
      <x:c r="O254" s="10"/>
      <x:c r="P254" s="5"/>
      <x:c r="Q254" s="5"/>
      <x:c r="R254" s="5"/>
      <x:c r="S254" s="16" t="str">
        <x:f>IF(OR(ISBLANK(O254),Q254=""),"",IFERROR(INDEX('Redemption Setup'!$F$7:$F$105,MATCH(Q254,'Redemption Setup'!$A$7:$A$105,0)),"")+SUMIFS('Redemption Setup'!$Q$7:$Q$305,'Redemption Setup'!$O$7:$O$305,Q254,'Redemption Setup'!$P$7:$P$305,"&lt;="&amp;O254)-SUMIFS('Daily Redemptions'!$R$7:$R$2205,'Daily Redemptions'!$Q$7:$Q$2205,Q254,'Daily Redemptions'!$P$7:$P$2205,P254,'Daily Redemptions'!$O$7:$O$2205,"&lt;="&amp;O254))</x:f>
      </x:c>
      <x:c r="T254" s="16" t="str">
        <x:f>IF(AND(ISBLANK(O254),Q254=""),"",IF(COUNTIFS('Redemption Setup'!$A$7:$A$105,Q254,'Redemption Setup'!$B$7:$B$105,P254)&lt;&gt;1,"Tier not in campaign",IF(COUNTIFS('Daily Redemptions'!$O$7:$O$2205,O254,'Daily Redemptions'!$Q$7:$Q$2205,Q254)&gt;1,"Duplicate day / tier",IF(OR(ISBLANK(O254),ISBLANK(R254)),"Missing date / quantity",IF(OR(R254&lt;0,MOD(R254,1)&lt;&gt;0),"Invalid redemption quantity",IF(COUNTIFS('Daily Redemptions'!$A$7:$A$735,O254,'Daily Redemptions'!$B$7:$B$735,P254)&lt;&gt;1,"Missing daily performance",IF(S254&lt;0,"Negative stock","")))))))</x:f>
      </x:c>
    </x:row>
    <x:row r="255" ht="24" customHeight="1">
      <x:c r="A255" s="10"/>
      <x:c r="B255" s="5"/>
      <x:c r="C255" s="5"/>
      <x:c r="D255" s="14"/>
      <x:c r="E255" s="5"/>
      <x:c r="F255" s="5"/>
      <x:c r="G255" s="14"/>
      <x:c r="H255" s="16" t="str">
        <x:f>IF(OR(ISBLANK(A255),B255=""),"",SUMIFS('Daily Redemptions'!$R$7:$R$2205,'Daily Redemptions'!$O$7:$O$2205,A255,'Daily Redemptions'!$P$7:$P$2205,B255))</x:f>
      </x:c>
      <x:c r="I255" s="18" t="str">
        <x:f>IF(OR(ISBLANK(A255),ISBLANK(D255),ISBLANK(C255),C255=0),"",D255/C255)</x:f>
      </x:c>
      <x:c r="J255" s="18" t="str">
        <x:f>IF(OR(ISBLANK(A255),ISBLANK(D255),ISBLANK(E255),E255=0),"",D255/E255)</x:f>
      </x:c>
      <x:c r="K255" s="18" t="str">
        <x:f>IF(OR(ISBLANK(A255),ISBLANK(G255),ISBLANK(F255)),"",G255*F255)</x:f>
      </x:c>
      <x:c r="L255" s="16" t="str">
        <x:f>IF(OR(ISBLANK(A255),ISBLANK(G255),ISBLANK(F255)),"",F255)</x:f>
      </x:c>
      <x:c r="M255" s="16" t="str">
        <x:f>IF(AND(ISBLANK(A255),B255=""),"",IF(COUNTIFS('Campaigns &amp; Budget'!$A$7:$A$8,B255)&lt;&gt;1,"Unknown campaign",IF(COUNTIFS('Daily Redemptions'!$A$7:$A$735,A255,'Daily Redemptions'!$B$7:$B$735,B255)&gt;1,"Duplicate day / campaign",IF(OR(ISBLANK(A255),ISBLANK(C255),ISBLANK(D255),ISBLANK(E255),ISBLANK(F255)),"Missing daily input",IF(OR(C255&lt;0,D255&lt;0,E255&lt;0,F255&lt;0,F255&gt;E255),"Invalid count / sales",IF(AND(F255&gt;0,ISBLANK(G255)),"Missing new-member average",IF(AND(NOT(ISBLANK(G255)),G255&lt;0),"Negative average",IF(OR(A255&lt;IFERROR(INDEX('Campaigns &amp; Budget'!$C$7:$C$8,MATCH(B255,'Campaigns &amp; Budget'!$A$7:$A$8,0)),""),A255&gt;IFERROR(INDEX('Campaigns &amp; Budget'!$D$7:$D$8,MATCH(B255,'Campaigns &amp; Budget'!$A$7:$A$8,0)),"")),"Outside campaign dates",""))))))))</x:f>
      </x:c>
      <x:c r="O255" s="10"/>
      <x:c r="P255" s="5"/>
      <x:c r="Q255" s="5"/>
      <x:c r="R255" s="5"/>
      <x:c r="S255" s="16" t="str">
        <x:f>IF(OR(ISBLANK(O255),Q255=""),"",IFERROR(INDEX('Redemption Setup'!$F$7:$F$105,MATCH(Q255,'Redemption Setup'!$A$7:$A$105,0)),"")+SUMIFS('Redemption Setup'!$Q$7:$Q$305,'Redemption Setup'!$O$7:$O$305,Q255,'Redemption Setup'!$P$7:$P$305,"&lt;="&amp;O255)-SUMIFS('Daily Redemptions'!$R$7:$R$2205,'Daily Redemptions'!$Q$7:$Q$2205,Q255,'Daily Redemptions'!$P$7:$P$2205,P255,'Daily Redemptions'!$O$7:$O$2205,"&lt;="&amp;O255))</x:f>
      </x:c>
      <x:c r="T255" s="16" t="str">
        <x:f>IF(AND(ISBLANK(O255),Q255=""),"",IF(COUNTIFS('Redemption Setup'!$A$7:$A$105,Q255,'Redemption Setup'!$B$7:$B$105,P255)&lt;&gt;1,"Tier not in campaign",IF(COUNTIFS('Daily Redemptions'!$O$7:$O$2205,O255,'Daily Redemptions'!$Q$7:$Q$2205,Q255)&gt;1,"Duplicate day / tier",IF(OR(ISBLANK(O255),ISBLANK(R255)),"Missing date / quantity",IF(OR(R255&lt;0,MOD(R255,1)&lt;&gt;0),"Invalid redemption quantity",IF(COUNTIFS('Daily Redemptions'!$A$7:$A$735,O255,'Daily Redemptions'!$B$7:$B$735,P255)&lt;&gt;1,"Missing daily performance",IF(S255&lt;0,"Negative stock","")))))))</x:f>
      </x:c>
    </x:row>
    <x:row r="256" ht="24" customHeight="1">
      <x:c r="A256" s="10"/>
      <x:c r="B256" s="5"/>
      <x:c r="C256" s="5"/>
      <x:c r="D256" s="14"/>
      <x:c r="E256" s="5"/>
      <x:c r="F256" s="5"/>
      <x:c r="G256" s="14"/>
      <x:c r="H256" s="16" t="str">
        <x:f>IF(OR(ISBLANK(A256),B256=""),"",SUMIFS('Daily Redemptions'!$R$7:$R$2205,'Daily Redemptions'!$O$7:$O$2205,A256,'Daily Redemptions'!$P$7:$P$2205,B256))</x:f>
      </x:c>
      <x:c r="I256" s="18" t="str">
        <x:f>IF(OR(ISBLANK(A256),ISBLANK(D256),ISBLANK(C256),C256=0),"",D256/C256)</x:f>
      </x:c>
      <x:c r="J256" s="18" t="str">
        <x:f>IF(OR(ISBLANK(A256),ISBLANK(D256),ISBLANK(E256),E256=0),"",D256/E256)</x:f>
      </x:c>
      <x:c r="K256" s="18" t="str">
        <x:f>IF(OR(ISBLANK(A256),ISBLANK(G256),ISBLANK(F256)),"",G256*F256)</x:f>
      </x:c>
      <x:c r="L256" s="16" t="str">
        <x:f>IF(OR(ISBLANK(A256),ISBLANK(G256),ISBLANK(F256)),"",F256)</x:f>
      </x:c>
      <x:c r="M256" s="16" t="str">
        <x:f>IF(AND(ISBLANK(A256),B256=""),"",IF(COUNTIFS('Campaigns &amp; Budget'!$A$7:$A$8,B256)&lt;&gt;1,"Unknown campaign",IF(COUNTIFS('Daily Redemptions'!$A$7:$A$735,A256,'Daily Redemptions'!$B$7:$B$735,B256)&gt;1,"Duplicate day / campaign",IF(OR(ISBLANK(A256),ISBLANK(C256),ISBLANK(D256),ISBLANK(E256),ISBLANK(F256)),"Missing daily input",IF(OR(C256&lt;0,D256&lt;0,E256&lt;0,F256&lt;0,F256&gt;E256),"Invalid count / sales",IF(AND(F256&gt;0,ISBLANK(G256)),"Missing new-member average",IF(AND(NOT(ISBLANK(G256)),G256&lt;0),"Negative average",IF(OR(A256&lt;IFERROR(INDEX('Campaigns &amp; Budget'!$C$7:$C$8,MATCH(B256,'Campaigns &amp; Budget'!$A$7:$A$8,0)),""),A256&gt;IFERROR(INDEX('Campaigns &amp; Budget'!$D$7:$D$8,MATCH(B256,'Campaigns &amp; Budget'!$A$7:$A$8,0)),"")),"Outside campaign dates",""))))))))</x:f>
      </x:c>
      <x:c r="O256" s="10"/>
      <x:c r="P256" s="5"/>
      <x:c r="Q256" s="5"/>
      <x:c r="R256" s="5"/>
      <x:c r="S256" s="16" t="str">
        <x:f>IF(OR(ISBLANK(O256),Q256=""),"",IFERROR(INDEX('Redemption Setup'!$F$7:$F$105,MATCH(Q256,'Redemption Setup'!$A$7:$A$105,0)),"")+SUMIFS('Redemption Setup'!$Q$7:$Q$305,'Redemption Setup'!$O$7:$O$305,Q256,'Redemption Setup'!$P$7:$P$305,"&lt;="&amp;O256)-SUMIFS('Daily Redemptions'!$R$7:$R$2205,'Daily Redemptions'!$Q$7:$Q$2205,Q256,'Daily Redemptions'!$P$7:$P$2205,P256,'Daily Redemptions'!$O$7:$O$2205,"&lt;="&amp;O256))</x:f>
      </x:c>
      <x:c r="T256" s="16" t="str">
        <x:f>IF(AND(ISBLANK(O256),Q256=""),"",IF(COUNTIFS('Redemption Setup'!$A$7:$A$105,Q256,'Redemption Setup'!$B$7:$B$105,P256)&lt;&gt;1,"Tier not in campaign",IF(COUNTIFS('Daily Redemptions'!$O$7:$O$2205,O256,'Daily Redemptions'!$Q$7:$Q$2205,Q256)&gt;1,"Duplicate day / tier",IF(OR(ISBLANK(O256),ISBLANK(R256)),"Missing date / quantity",IF(OR(R256&lt;0,MOD(R256,1)&lt;&gt;0),"Invalid redemption quantity",IF(COUNTIFS('Daily Redemptions'!$A$7:$A$735,O256,'Daily Redemptions'!$B$7:$B$735,P256)&lt;&gt;1,"Missing daily performance",IF(S256&lt;0,"Negative stock","")))))))</x:f>
      </x:c>
    </x:row>
    <x:row r="257" ht="24" customHeight="1">
      <x:c r="A257" s="10"/>
      <x:c r="B257" s="5"/>
      <x:c r="C257" s="5"/>
      <x:c r="D257" s="14"/>
      <x:c r="E257" s="5"/>
      <x:c r="F257" s="5"/>
      <x:c r="G257" s="14"/>
      <x:c r="H257" s="16" t="str">
        <x:f>IF(OR(ISBLANK(A257),B257=""),"",SUMIFS('Daily Redemptions'!$R$7:$R$2205,'Daily Redemptions'!$O$7:$O$2205,A257,'Daily Redemptions'!$P$7:$P$2205,B257))</x:f>
      </x:c>
      <x:c r="I257" s="18" t="str">
        <x:f>IF(OR(ISBLANK(A257),ISBLANK(D257),ISBLANK(C257),C257=0),"",D257/C257)</x:f>
      </x:c>
      <x:c r="J257" s="18" t="str">
        <x:f>IF(OR(ISBLANK(A257),ISBLANK(D257),ISBLANK(E257),E257=0),"",D257/E257)</x:f>
      </x:c>
      <x:c r="K257" s="18" t="str">
        <x:f>IF(OR(ISBLANK(A257),ISBLANK(G257),ISBLANK(F257)),"",G257*F257)</x:f>
      </x:c>
      <x:c r="L257" s="16" t="str">
        <x:f>IF(OR(ISBLANK(A257),ISBLANK(G257),ISBLANK(F257)),"",F257)</x:f>
      </x:c>
      <x:c r="M257" s="16" t="str">
        <x:f>IF(AND(ISBLANK(A257),B257=""),"",IF(COUNTIFS('Campaigns &amp; Budget'!$A$7:$A$8,B257)&lt;&gt;1,"Unknown campaign",IF(COUNTIFS('Daily Redemptions'!$A$7:$A$735,A257,'Daily Redemptions'!$B$7:$B$735,B257)&gt;1,"Duplicate day / campaign",IF(OR(ISBLANK(A257),ISBLANK(C257),ISBLANK(D257),ISBLANK(E257),ISBLANK(F257)),"Missing daily input",IF(OR(C257&lt;0,D257&lt;0,E257&lt;0,F257&lt;0,F257&gt;E257),"Invalid count / sales",IF(AND(F257&gt;0,ISBLANK(G257)),"Missing new-member average",IF(AND(NOT(ISBLANK(G257)),G257&lt;0),"Negative average",IF(OR(A257&lt;IFERROR(INDEX('Campaigns &amp; Budget'!$C$7:$C$8,MATCH(B257,'Campaigns &amp; Budget'!$A$7:$A$8,0)),""),A257&gt;IFERROR(INDEX('Campaigns &amp; Budget'!$D$7:$D$8,MATCH(B257,'Campaigns &amp; Budget'!$A$7:$A$8,0)),"")),"Outside campaign dates",""))))))))</x:f>
      </x:c>
      <x:c r="O257" s="10"/>
      <x:c r="P257" s="5"/>
      <x:c r="Q257" s="5"/>
      <x:c r="R257" s="5"/>
      <x:c r="S257" s="16" t="str">
        <x:f>IF(OR(ISBLANK(O257),Q257=""),"",IFERROR(INDEX('Redemption Setup'!$F$7:$F$105,MATCH(Q257,'Redemption Setup'!$A$7:$A$105,0)),"")+SUMIFS('Redemption Setup'!$Q$7:$Q$305,'Redemption Setup'!$O$7:$O$305,Q257,'Redemption Setup'!$P$7:$P$305,"&lt;="&amp;O257)-SUMIFS('Daily Redemptions'!$R$7:$R$2205,'Daily Redemptions'!$Q$7:$Q$2205,Q257,'Daily Redemptions'!$P$7:$P$2205,P257,'Daily Redemptions'!$O$7:$O$2205,"&lt;="&amp;O257))</x:f>
      </x:c>
      <x:c r="T257" s="16" t="str">
        <x:f>IF(AND(ISBLANK(O257),Q257=""),"",IF(COUNTIFS('Redemption Setup'!$A$7:$A$105,Q257,'Redemption Setup'!$B$7:$B$105,P257)&lt;&gt;1,"Tier not in campaign",IF(COUNTIFS('Daily Redemptions'!$O$7:$O$2205,O257,'Daily Redemptions'!$Q$7:$Q$2205,Q257)&gt;1,"Duplicate day / tier",IF(OR(ISBLANK(O257),ISBLANK(R257)),"Missing date / quantity",IF(OR(R257&lt;0,MOD(R257,1)&lt;&gt;0),"Invalid redemption quantity",IF(COUNTIFS('Daily Redemptions'!$A$7:$A$735,O257,'Daily Redemptions'!$B$7:$B$735,P257)&lt;&gt;1,"Missing daily performance",IF(S257&lt;0,"Negative stock","")))))))</x:f>
      </x:c>
    </x:row>
    <x:row r="258" ht="24" customHeight="1">
      <x:c r="A258" s="10"/>
      <x:c r="B258" s="5"/>
      <x:c r="C258" s="5"/>
      <x:c r="D258" s="14"/>
      <x:c r="E258" s="5"/>
      <x:c r="F258" s="5"/>
      <x:c r="G258" s="14"/>
      <x:c r="H258" s="16" t="str">
        <x:f>IF(OR(ISBLANK(A258),B258=""),"",SUMIFS('Daily Redemptions'!$R$7:$R$2205,'Daily Redemptions'!$O$7:$O$2205,A258,'Daily Redemptions'!$P$7:$P$2205,B258))</x:f>
      </x:c>
      <x:c r="I258" s="18" t="str">
        <x:f>IF(OR(ISBLANK(A258),ISBLANK(D258),ISBLANK(C258),C258=0),"",D258/C258)</x:f>
      </x:c>
      <x:c r="J258" s="18" t="str">
        <x:f>IF(OR(ISBLANK(A258),ISBLANK(D258),ISBLANK(E258),E258=0),"",D258/E258)</x:f>
      </x:c>
      <x:c r="K258" s="18" t="str">
        <x:f>IF(OR(ISBLANK(A258),ISBLANK(G258),ISBLANK(F258)),"",G258*F258)</x:f>
      </x:c>
      <x:c r="L258" s="16" t="str">
        <x:f>IF(OR(ISBLANK(A258),ISBLANK(G258),ISBLANK(F258)),"",F258)</x:f>
      </x:c>
      <x:c r="M258" s="16" t="str">
        <x:f>IF(AND(ISBLANK(A258),B258=""),"",IF(COUNTIFS('Campaigns &amp; Budget'!$A$7:$A$8,B258)&lt;&gt;1,"Unknown campaign",IF(COUNTIFS('Daily Redemptions'!$A$7:$A$735,A258,'Daily Redemptions'!$B$7:$B$735,B258)&gt;1,"Duplicate day / campaign",IF(OR(ISBLANK(A258),ISBLANK(C258),ISBLANK(D258),ISBLANK(E258),ISBLANK(F258)),"Missing daily input",IF(OR(C258&lt;0,D258&lt;0,E258&lt;0,F258&lt;0,F258&gt;E258),"Invalid count / sales",IF(AND(F258&gt;0,ISBLANK(G258)),"Missing new-member average",IF(AND(NOT(ISBLANK(G258)),G258&lt;0),"Negative average",IF(OR(A258&lt;IFERROR(INDEX('Campaigns &amp; Budget'!$C$7:$C$8,MATCH(B258,'Campaigns &amp; Budget'!$A$7:$A$8,0)),""),A258&gt;IFERROR(INDEX('Campaigns &amp; Budget'!$D$7:$D$8,MATCH(B258,'Campaigns &amp; Budget'!$A$7:$A$8,0)),"")),"Outside campaign dates",""))))))))</x:f>
      </x:c>
      <x:c r="O258" s="10"/>
      <x:c r="P258" s="5"/>
      <x:c r="Q258" s="5"/>
      <x:c r="R258" s="5"/>
      <x:c r="S258" s="16" t="str">
        <x:f>IF(OR(ISBLANK(O258),Q258=""),"",IFERROR(INDEX('Redemption Setup'!$F$7:$F$105,MATCH(Q258,'Redemption Setup'!$A$7:$A$105,0)),"")+SUMIFS('Redemption Setup'!$Q$7:$Q$305,'Redemption Setup'!$O$7:$O$305,Q258,'Redemption Setup'!$P$7:$P$305,"&lt;="&amp;O258)-SUMIFS('Daily Redemptions'!$R$7:$R$2205,'Daily Redemptions'!$Q$7:$Q$2205,Q258,'Daily Redemptions'!$P$7:$P$2205,P258,'Daily Redemptions'!$O$7:$O$2205,"&lt;="&amp;O258))</x:f>
      </x:c>
      <x:c r="T258" s="16" t="str">
        <x:f>IF(AND(ISBLANK(O258),Q258=""),"",IF(COUNTIFS('Redemption Setup'!$A$7:$A$105,Q258,'Redemption Setup'!$B$7:$B$105,P258)&lt;&gt;1,"Tier not in campaign",IF(COUNTIFS('Daily Redemptions'!$O$7:$O$2205,O258,'Daily Redemptions'!$Q$7:$Q$2205,Q258)&gt;1,"Duplicate day / tier",IF(OR(ISBLANK(O258),ISBLANK(R258)),"Missing date / quantity",IF(OR(R258&lt;0,MOD(R258,1)&lt;&gt;0),"Invalid redemption quantity",IF(COUNTIFS('Daily Redemptions'!$A$7:$A$735,O258,'Daily Redemptions'!$B$7:$B$735,P258)&lt;&gt;1,"Missing daily performance",IF(S258&lt;0,"Negative stock","")))))))</x:f>
      </x:c>
    </x:row>
    <x:row r="259" ht="24" customHeight="1">
      <x:c r="A259" s="10"/>
      <x:c r="B259" s="5"/>
      <x:c r="C259" s="5"/>
      <x:c r="D259" s="14"/>
      <x:c r="E259" s="5"/>
      <x:c r="F259" s="5"/>
      <x:c r="G259" s="14"/>
      <x:c r="H259" s="16" t="str">
        <x:f>IF(OR(ISBLANK(A259),B259=""),"",SUMIFS('Daily Redemptions'!$R$7:$R$2205,'Daily Redemptions'!$O$7:$O$2205,A259,'Daily Redemptions'!$P$7:$P$2205,B259))</x:f>
      </x:c>
      <x:c r="I259" s="18" t="str">
        <x:f>IF(OR(ISBLANK(A259),ISBLANK(D259),ISBLANK(C259),C259=0),"",D259/C259)</x:f>
      </x:c>
      <x:c r="J259" s="18" t="str">
        <x:f>IF(OR(ISBLANK(A259),ISBLANK(D259),ISBLANK(E259),E259=0),"",D259/E259)</x:f>
      </x:c>
      <x:c r="K259" s="18" t="str">
        <x:f>IF(OR(ISBLANK(A259),ISBLANK(G259),ISBLANK(F259)),"",G259*F259)</x:f>
      </x:c>
      <x:c r="L259" s="16" t="str">
        <x:f>IF(OR(ISBLANK(A259),ISBLANK(G259),ISBLANK(F259)),"",F259)</x:f>
      </x:c>
      <x:c r="M259" s="16" t="str">
        <x:f>IF(AND(ISBLANK(A259),B259=""),"",IF(COUNTIFS('Campaigns &amp; Budget'!$A$7:$A$8,B259)&lt;&gt;1,"Unknown campaign",IF(COUNTIFS('Daily Redemptions'!$A$7:$A$735,A259,'Daily Redemptions'!$B$7:$B$735,B259)&gt;1,"Duplicate day / campaign",IF(OR(ISBLANK(A259),ISBLANK(C259),ISBLANK(D259),ISBLANK(E259),ISBLANK(F259)),"Missing daily input",IF(OR(C259&lt;0,D259&lt;0,E259&lt;0,F259&lt;0,F259&gt;E259),"Invalid count / sales",IF(AND(F259&gt;0,ISBLANK(G259)),"Missing new-member average",IF(AND(NOT(ISBLANK(G259)),G259&lt;0),"Negative average",IF(OR(A259&lt;IFERROR(INDEX('Campaigns &amp; Budget'!$C$7:$C$8,MATCH(B259,'Campaigns &amp; Budget'!$A$7:$A$8,0)),""),A259&gt;IFERROR(INDEX('Campaigns &amp; Budget'!$D$7:$D$8,MATCH(B259,'Campaigns &amp; Budget'!$A$7:$A$8,0)),"")),"Outside campaign dates",""))))))))</x:f>
      </x:c>
      <x:c r="O259" s="10"/>
      <x:c r="P259" s="5"/>
      <x:c r="Q259" s="5"/>
      <x:c r="R259" s="5"/>
      <x:c r="S259" s="16" t="str">
        <x:f>IF(OR(ISBLANK(O259),Q259=""),"",IFERROR(INDEX('Redemption Setup'!$F$7:$F$105,MATCH(Q259,'Redemption Setup'!$A$7:$A$105,0)),"")+SUMIFS('Redemption Setup'!$Q$7:$Q$305,'Redemption Setup'!$O$7:$O$305,Q259,'Redemption Setup'!$P$7:$P$305,"&lt;="&amp;O259)-SUMIFS('Daily Redemptions'!$R$7:$R$2205,'Daily Redemptions'!$Q$7:$Q$2205,Q259,'Daily Redemptions'!$P$7:$P$2205,P259,'Daily Redemptions'!$O$7:$O$2205,"&lt;="&amp;O259))</x:f>
      </x:c>
      <x:c r="T259" s="16" t="str">
        <x:f>IF(AND(ISBLANK(O259),Q259=""),"",IF(COUNTIFS('Redemption Setup'!$A$7:$A$105,Q259,'Redemption Setup'!$B$7:$B$105,P259)&lt;&gt;1,"Tier not in campaign",IF(COUNTIFS('Daily Redemptions'!$O$7:$O$2205,O259,'Daily Redemptions'!$Q$7:$Q$2205,Q259)&gt;1,"Duplicate day / tier",IF(OR(ISBLANK(O259),ISBLANK(R259)),"Missing date / quantity",IF(OR(R259&lt;0,MOD(R259,1)&lt;&gt;0),"Invalid redemption quantity",IF(COUNTIFS('Daily Redemptions'!$A$7:$A$735,O259,'Daily Redemptions'!$B$7:$B$735,P259)&lt;&gt;1,"Missing daily performance",IF(S259&lt;0,"Negative stock","")))))))</x:f>
      </x:c>
    </x:row>
    <x:row r="260" ht="24" customHeight="1">
      <x:c r="A260" s="10"/>
      <x:c r="B260" s="5"/>
      <x:c r="C260" s="5"/>
      <x:c r="D260" s="14"/>
      <x:c r="E260" s="5"/>
      <x:c r="F260" s="5"/>
      <x:c r="G260" s="14"/>
      <x:c r="H260" s="16" t="str">
        <x:f>IF(OR(ISBLANK(A260),B260=""),"",SUMIFS('Daily Redemptions'!$R$7:$R$2205,'Daily Redemptions'!$O$7:$O$2205,A260,'Daily Redemptions'!$P$7:$P$2205,B260))</x:f>
      </x:c>
      <x:c r="I260" s="18" t="str">
        <x:f>IF(OR(ISBLANK(A260),ISBLANK(D260),ISBLANK(C260),C260=0),"",D260/C260)</x:f>
      </x:c>
      <x:c r="J260" s="18" t="str">
        <x:f>IF(OR(ISBLANK(A260),ISBLANK(D260),ISBLANK(E260),E260=0),"",D260/E260)</x:f>
      </x:c>
      <x:c r="K260" s="18" t="str">
        <x:f>IF(OR(ISBLANK(A260),ISBLANK(G260),ISBLANK(F260)),"",G260*F260)</x:f>
      </x:c>
      <x:c r="L260" s="16" t="str">
        <x:f>IF(OR(ISBLANK(A260),ISBLANK(G260),ISBLANK(F260)),"",F260)</x:f>
      </x:c>
      <x:c r="M260" s="16" t="str">
        <x:f>IF(AND(ISBLANK(A260),B260=""),"",IF(COUNTIFS('Campaigns &amp; Budget'!$A$7:$A$8,B260)&lt;&gt;1,"Unknown campaign",IF(COUNTIFS('Daily Redemptions'!$A$7:$A$735,A260,'Daily Redemptions'!$B$7:$B$735,B260)&gt;1,"Duplicate day / campaign",IF(OR(ISBLANK(A260),ISBLANK(C260),ISBLANK(D260),ISBLANK(E260),ISBLANK(F260)),"Missing daily input",IF(OR(C260&lt;0,D260&lt;0,E260&lt;0,F260&lt;0,F260&gt;E260),"Invalid count / sales",IF(AND(F260&gt;0,ISBLANK(G260)),"Missing new-member average",IF(AND(NOT(ISBLANK(G260)),G260&lt;0),"Negative average",IF(OR(A260&lt;IFERROR(INDEX('Campaigns &amp; Budget'!$C$7:$C$8,MATCH(B260,'Campaigns &amp; Budget'!$A$7:$A$8,0)),""),A260&gt;IFERROR(INDEX('Campaigns &amp; Budget'!$D$7:$D$8,MATCH(B260,'Campaigns &amp; Budget'!$A$7:$A$8,0)),"")),"Outside campaign dates",""))))))))</x:f>
      </x:c>
      <x:c r="O260" s="10"/>
      <x:c r="P260" s="5"/>
      <x:c r="Q260" s="5"/>
      <x:c r="R260" s="5"/>
      <x:c r="S260" s="16" t="str">
        <x:f>IF(OR(ISBLANK(O260),Q260=""),"",IFERROR(INDEX('Redemption Setup'!$F$7:$F$105,MATCH(Q260,'Redemption Setup'!$A$7:$A$105,0)),"")+SUMIFS('Redemption Setup'!$Q$7:$Q$305,'Redemption Setup'!$O$7:$O$305,Q260,'Redemption Setup'!$P$7:$P$305,"&lt;="&amp;O260)-SUMIFS('Daily Redemptions'!$R$7:$R$2205,'Daily Redemptions'!$Q$7:$Q$2205,Q260,'Daily Redemptions'!$P$7:$P$2205,P260,'Daily Redemptions'!$O$7:$O$2205,"&lt;="&amp;O260))</x:f>
      </x:c>
      <x:c r="T260" s="16" t="str">
        <x:f>IF(AND(ISBLANK(O260),Q260=""),"",IF(COUNTIFS('Redemption Setup'!$A$7:$A$105,Q260,'Redemption Setup'!$B$7:$B$105,P260)&lt;&gt;1,"Tier not in campaign",IF(COUNTIFS('Daily Redemptions'!$O$7:$O$2205,O260,'Daily Redemptions'!$Q$7:$Q$2205,Q260)&gt;1,"Duplicate day / tier",IF(OR(ISBLANK(O260),ISBLANK(R260)),"Missing date / quantity",IF(OR(R260&lt;0,MOD(R260,1)&lt;&gt;0),"Invalid redemption quantity",IF(COUNTIFS('Daily Redemptions'!$A$7:$A$735,O260,'Daily Redemptions'!$B$7:$B$735,P260)&lt;&gt;1,"Missing daily performance",IF(S260&lt;0,"Negative stock","")))))))</x:f>
      </x:c>
    </x:row>
    <x:row r="261" ht="24" customHeight="1">
      <x:c r="A261" s="10"/>
      <x:c r="B261" s="5"/>
      <x:c r="C261" s="5"/>
      <x:c r="D261" s="14"/>
      <x:c r="E261" s="5"/>
      <x:c r="F261" s="5"/>
      <x:c r="G261" s="14"/>
      <x:c r="H261" s="16" t="str">
        <x:f>IF(OR(ISBLANK(A261),B261=""),"",SUMIFS('Daily Redemptions'!$R$7:$R$2205,'Daily Redemptions'!$O$7:$O$2205,A261,'Daily Redemptions'!$P$7:$P$2205,B261))</x:f>
      </x:c>
      <x:c r="I261" s="18" t="str">
        <x:f>IF(OR(ISBLANK(A261),ISBLANK(D261),ISBLANK(C261),C261=0),"",D261/C261)</x:f>
      </x:c>
      <x:c r="J261" s="18" t="str">
        <x:f>IF(OR(ISBLANK(A261),ISBLANK(D261),ISBLANK(E261),E261=0),"",D261/E261)</x:f>
      </x:c>
      <x:c r="K261" s="18" t="str">
        <x:f>IF(OR(ISBLANK(A261),ISBLANK(G261),ISBLANK(F261)),"",G261*F261)</x:f>
      </x:c>
      <x:c r="L261" s="16" t="str">
        <x:f>IF(OR(ISBLANK(A261),ISBLANK(G261),ISBLANK(F261)),"",F261)</x:f>
      </x:c>
      <x:c r="M261" s="16" t="str">
        <x:f>IF(AND(ISBLANK(A261),B261=""),"",IF(COUNTIFS('Campaigns &amp; Budget'!$A$7:$A$8,B261)&lt;&gt;1,"Unknown campaign",IF(COUNTIFS('Daily Redemptions'!$A$7:$A$735,A261,'Daily Redemptions'!$B$7:$B$735,B261)&gt;1,"Duplicate day / campaign",IF(OR(ISBLANK(A261),ISBLANK(C261),ISBLANK(D261),ISBLANK(E261),ISBLANK(F261)),"Missing daily input",IF(OR(C261&lt;0,D261&lt;0,E261&lt;0,F261&lt;0,F261&gt;E261),"Invalid count / sales",IF(AND(F261&gt;0,ISBLANK(G261)),"Missing new-member average",IF(AND(NOT(ISBLANK(G261)),G261&lt;0),"Negative average",IF(OR(A261&lt;IFERROR(INDEX('Campaigns &amp; Budget'!$C$7:$C$8,MATCH(B261,'Campaigns &amp; Budget'!$A$7:$A$8,0)),""),A261&gt;IFERROR(INDEX('Campaigns &amp; Budget'!$D$7:$D$8,MATCH(B261,'Campaigns &amp; Budget'!$A$7:$A$8,0)),"")),"Outside campaign dates",""))))))))</x:f>
      </x:c>
      <x:c r="O261" s="10"/>
      <x:c r="P261" s="5"/>
      <x:c r="Q261" s="5"/>
      <x:c r="R261" s="5"/>
      <x:c r="S261" s="16" t="str">
        <x:f>IF(OR(ISBLANK(O261),Q261=""),"",IFERROR(INDEX('Redemption Setup'!$F$7:$F$105,MATCH(Q261,'Redemption Setup'!$A$7:$A$105,0)),"")+SUMIFS('Redemption Setup'!$Q$7:$Q$305,'Redemption Setup'!$O$7:$O$305,Q261,'Redemption Setup'!$P$7:$P$305,"&lt;="&amp;O261)-SUMIFS('Daily Redemptions'!$R$7:$R$2205,'Daily Redemptions'!$Q$7:$Q$2205,Q261,'Daily Redemptions'!$P$7:$P$2205,P261,'Daily Redemptions'!$O$7:$O$2205,"&lt;="&amp;O261))</x:f>
      </x:c>
      <x:c r="T261" s="16" t="str">
        <x:f>IF(AND(ISBLANK(O261),Q261=""),"",IF(COUNTIFS('Redemption Setup'!$A$7:$A$105,Q261,'Redemption Setup'!$B$7:$B$105,P261)&lt;&gt;1,"Tier not in campaign",IF(COUNTIFS('Daily Redemptions'!$O$7:$O$2205,O261,'Daily Redemptions'!$Q$7:$Q$2205,Q261)&gt;1,"Duplicate day / tier",IF(OR(ISBLANK(O261),ISBLANK(R261)),"Missing date / quantity",IF(OR(R261&lt;0,MOD(R261,1)&lt;&gt;0),"Invalid redemption quantity",IF(COUNTIFS('Daily Redemptions'!$A$7:$A$735,O261,'Daily Redemptions'!$B$7:$B$735,P261)&lt;&gt;1,"Missing daily performance",IF(S261&lt;0,"Negative stock","")))))))</x:f>
      </x:c>
    </x:row>
    <x:row r="262" ht="24" customHeight="1">
      <x:c r="A262" s="10"/>
      <x:c r="B262" s="5"/>
      <x:c r="C262" s="5"/>
      <x:c r="D262" s="14"/>
      <x:c r="E262" s="5"/>
      <x:c r="F262" s="5"/>
      <x:c r="G262" s="14"/>
      <x:c r="H262" s="16" t="str">
        <x:f>IF(OR(ISBLANK(A262),B262=""),"",SUMIFS('Daily Redemptions'!$R$7:$R$2205,'Daily Redemptions'!$O$7:$O$2205,A262,'Daily Redemptions'!$P$7:$P$2205,B262))</x:f>
      </x:c>
      <x:c r="I262" s="18" t="str">
        <x:f>IF(OR(ISBLANK(A262),ISBLANK(D262),ISBLANK(C262),C262=0),"",D262/C262)</x:f>
      </x:c>
      <x:c r="J262" s="18" t="str">
        <x:f>IF(OR(ISBLANK(A262),ISBLANK(D262),ISBLANK(E262),E262=0),"",D262/E262)</x:f>
      </x:c>
      <x:c r="K262" s="18" t="str">
        <x:f>IF(OR(ISBLANK(A262),ISBLANK(G262),ISBLANK(F262)),"",G262*F262)</x:f>
      </x:c>
      <x:c r="L262" s="16" t="str">
        <x:f>IF(OR(ISBLANK(A262),ISBLANK(G262),ISBLANK(F262)),"",F262)</x:f>
      </x:c>
      <x:c r="M262" s="16" t="str">
        <x:f>IF(AND(ISBLANK(A262),B262=""),"",IF(COUNTIFS('Campaigns &amp; Budget'!$A$7:$A$8,B262)&lt;&gt;1,"Unknown campaign",IF(COUNTIFS('Daily Redemptions'!$A$7:$A$735,A262,'Daily Redemptions'!$B$7:$B$735,B262)&gt;1,"Duplicate day / campaign",IF(OR(ISBLANK(A262),ISBLANK(C262),ISBLANK(D262),ISBLANK(E262),ISBLANK(F262)),"Missing daily input",IF(OR(C262&lt;0,D262&lt;0,E262&lt;0,F262&lt;0,F262&gt;E262),"Invalid count / sales",IF(AND(F262&gt;0,ISBLANK(G262)),"Missing new-member average",IF(AND(NOT(ISBLANK(G262)),G262&lt;0),"Negative average",IF(OR(A262&lt;IFERROR(INDEX('Campaigns &amp; Budget'!$C$7:$C$8,MATCH(B262,'Campaigns &amp; Budget'!$A$7:$A$8,0)),""),A262&gt;IFERROR(INDEX('Campaigns &amp; Budget'!$D$7:$D$8,MATCH(B262,'Campaigns &amp; Budget'!$A$7:$A$8,0)),"")),"Outside campaign dates",""))))))))</x:f>
      </x:c>
      <x:c r="O262" s="10"/>
      <x:c r="P262" s="5"/>
      <x:c r="Q262" s="5"/>
      <x:c r="R262" s="5"/>
      <x:c r="S262" s="16" t="str">
        <x:f>IF(OR(ISBLANK(O262),Q262=""),"",IFERROR(INDEX('Redemption Setup'!$F$7:$F$105,MATCH(Q262,'Redemption Setup'!$A$7:$A$105,0)),"")+SUMIFS('Redemption Setup'!$Q$7:$Q$305,'Redemption Setup'!$O$7:$O$305,Q262,'Redemption Setup'!$P$7:$P$305,"&lt;="&amp;O262)-SUMIFS('Daily Redemptions'!$R$7:$R$2205,'Daily Redemptions'!$Q$7:$Q$2205,Q262,'Daily Redemptions'!$P$7:$P$2205,P262,'Daily Redemptions'!$O$7:$O$2205,"&lt;="&amp;O262))</x:f>
      </x:c>
      <x:c r="T262" s="16" t="str">
        <x:f>IF(AND(ISBLANK(O262),Q262=""),"",IF(COUNTIFS('Redemption Setup'!$A$7:$A$105,Q262,'Redemption Setup'!$B$7:$B$105,P262)&lt;&gt;1,"Tier not in campaign",IF(COUNTIFS('Daily Redemptions'!$O$7:$O$2205,O262,'Daily Redemptions'!$Q$7:$Q$2205,Q262)&gt;1,"Duplicate day / tier",IF(OR(ISBLANK(O262),ISBLANK(R262)),"Missing date / quantity",IF(OR(R262&lt;0,MOD(R262,1)&lt;&gt;0),"Invalid redemption quantity",IF(COUNTIFS('Daily Redemptions'!$A$7:$A$735,O262,'Daily Redemptions'!$B$7:$B$735,P262)&lt;&gt;1,"Missing daily performance",IF(S262&lt;0,"Negative stock","")))))))</x:f>
      </x:c>
    </x:row>
    <x:row r="263" ht="24" customHeight="1">
      <x:c r="A263" s="10"/>
      <x:c r="B263" s="5"/>
      <x:c r="C263" s="5"/>
      <x:c r="D263" s="14"/>
      <x:c r="E263" s="5"/>
      <x:c r="F263" s="5"/>
      <x:c r="G263" s="14"/>
      <x:c r="H263" s="16" t="str">
        <x:f>IF(OR(ISBLANK(A263),B263=""),"",SUMIFS('Daily Redemptions'!$R$7:$R$2205,'Daily Redemptions'!$O$7:$O$2205,A263,'Daily Redemptions'!$P$7:$P$2205,B263))</x:f>
      </x:c>
      <x:c r="I263" s="18" t="str">
        <x:f>IF(OR(ISBLANK(A263),ISBLANK(D263),ISBLANK(C263),C263=0),"",D263/C263)</x:f>
      </x:c>
      <x:c r="J263" s="18" t="str">
        <x:f>IF(OR(ISBLANK(A263),ISBLANK(D263),ISBLANK(E263),E263=0),"",D263/E263)</x:f>
      </x:c>
      <x:c r="K263" s="18" t="str">
        <x:f>IF(OR(ISBLANK(A263),ISBLANK(G263),ISBLANK(F263)),"",G263*F263)</x:f>
      </x:c>
      <x:c r="L263" s="16" t="str">
        <x:f>IF(OR(ISBLANK(A263),ISBLANK(G263),ISBLANK(F263)),"",F263)</x:f>
      </x:c>
      <x:c r="M263" s="16" t="str">
        <x:f>IF(AND(ISBLANK(A263),B263=""),"",IF(COUNTIFS('Campaigns &amp; Budget'!$A$7:$A$8,B263)&lt;&gt;1,"Unknown campaign",IF(COUNTIFS('Daily Redemptions'!$A$7:$A$735,A263,'Daily Redemptions'!$B$7:$B$735,B263)&gt;1,"Duplicate day / campaign",IF(OR(ISBLANK(A263),ISBLANK(C263),ISBLANK(D263),ISBLANK(E263),ISBLANK(F263)),"Missing daily input",IF(OR(C263&lt;0,D263&lt;0,E263&lt;0,F263&lt;0,F263&gt;E263),"Invalid count / sales",IF(AND(F263&gt;0,ISBLANK(G263)),"Missing new-member average",IF(AND(NOT(ISBLANK(G263)),G263&lt;0),"Negative average",IF(OR(A263&lt;IFERROR(INDEX('Campaigns &amp; Budget'!$C$7:$C$8,MATCH(B263,'Campaigns &amp; Budget'!$A$7:$A$8,0)),""),A263&gt;IFERROR(INDEX('Campaigns &amp; Budget'!$D$7:$D$8,MATCH(B263,'Campaigns &amp; Budget'!$A$7:$A$8,0)),"")),"Outside campaign dates",""))))))))</x:f>
      </x:c>
      <x:c r="O263" s="10"/>
      <x:c r="P263" s="5"/>
      <x:c r="Q263" s="5"/>
      <x:c r="R263" s="5"/>
      <x:c r="S263" s="16" t="str">
        <x:f>IF(OR(ISBLANK(O263),Q263=""),"",IFERROR(INDEX('Redemption Setup'!$F$7:$F$105,MATCH(Q263,'Redemption Setup'!$A$7:$A$105,0)),"")+SUMIFS('Redemption Setup'!$Q$7:$Q$305,'Redemption Setup'!$O$7:$O$305,Q263,'Redemption Setup'!$P$7:$P$305,"&lt;="&amp;O263)-SUMIFS('Daily Redemptions'!$R$7:$R$2205,'Daily Redemptions'!$Q$7:$Q$2205,Q263,'Daily Redemptions'!$P$7:$P$2205,P263,'Daily Redemptions'!$O$7:$O$2205,"&lt;="&amp;O263))</x:f>
      </x:c>
      <x:c r="T263" s="16" t="str">
        <x:f>IF(AND(ISBLANK(O263),Q263=""),"",IF(COUNTIFS('Redemption Setup'!$A$7:$A$105,Q263,'Redemption Setup'!$B$7:$B$105,P263)&lt;&gt;1,"Tier not in campaign",IF(COUNTIFS('Daily Redemptions'!$O$7:$O$2205,O263,'Daily Redemptions'!$Q$7:$Q$2205,Q263)&gt;1,"Duplicate day / tier",IF(OR(ISBLANK(O263),ISBLANK(R263)),"Missing date / quantity",IF(OR(R263&lt;0,MOD(R263,1)&lt;&gt;0),"Invalid redemption quantity",IF(COUNTIFS('Daily Redemptions'!$A$7:$A$735,O263,'Daily Redemptions'!$B$7:$B$735,P263)&lt;&gt;1,"Missing daily performance",IF(S263&lt;0,"Negative stock","")))))))</x:f>
      </x:c>
    </x:row>
    <x:row r="264" ht="24" customHeight="1">
      <x:c r="A264" s="10"/>
      <x:c r="B264" s="5"/>
      <x:c r="C264" s="5"/>
      <x:c r="D264" s="14"/>
      <x:c r="E264" s="5"/>
      <x:c r="F264" s="5"/>
      <x:c r="G264" s="14"/>
      <x:c r="H264" s="16" t="str">
        <x:f>IF(OR(ISBLANK(A264),B264=""),"",SUMIFS('Daily Redemptions'!$R$7:$R$2205,'Daily Redemptions'!$O$7:$O$2205,A264,'Daily Redemptions'!$P$7:$P$2205,B264))</x:f>
      </x:c>
      <x:c r="I264" s="18" t="str">
        <x:f>IF(OR(ISBLANK(A264),ISBLANK(D264),ISBLANK(C264),C264=0),"",D264/C264)</x:f>
      </x:c>
      <x:c r="J264" s="18" t="str">
        <x:f>IF(OR(ISBLANK(A264),ISBLANK(D264),ISBLANK(E264),E264=0),"",D264/E264)</x:f>
      </x:c>
      <x:c r="K264" s="18" t="str">
        <x:f>IF(OR(ISBLANK(A264),ISBLANK(G264),ISBLANK(F264)),"",G264*F264)</x:f>
      </x:c>
      <x:c r="L264" s="16" t="str">
        <x:f>IF(OR(ISBLANK(A264),ISBLANK(G264),ISBLANK(F264)),"",F264)</x:f>
      </x:c>
      <x:c r="M264" s="16" t="str">
        <x:f>IF(AND(ISBLANK(A264),B264=""),"",IF(COUNTIFS('Campaigns &amp; Budget'!$A$7:$A$8,B264)&lt;&gt;1,"Unknown campaign",IF(COUNTIFS('Daily Redemptions'!$A$7:$A$735,A264,'Daily Redemptions'!$B$7:$B$735,B264)&gt;1,"Duplicate day / campaign",IF(OR(ISBLANK(A264),ISBLANK(C264),ISBLANK(D264),ISBLANK(E264),ISBLANK(F264)),"Missing daily input",IF(OR(C264&lt;0,D264&lt;0,E264&lt;0,F264&lt;0,F264&gt;E264),"Invalid count / sales",IF(AND(F264&gt;0,ISBLANK(G264)),"Missing new-member average",IF(AND(NOT(ISBLANK(G264)),G264&lt;0),"Negative average",IF(OR(A264&lt;IFERROR(INDEX('Campaigns &amp; Budget'!$C$7:$C$8,MATCH(B264,'Campaigns &amp; Budget'!$A$7:$A$8,0)),""),A264&gt;IFERROR(INDEX('Campaigns &amp; Budget'!$D$7:$D$8,MATCH(B264,'Campaigns &amp; Budget'!$A$7:$A$8,0)),"")),"Outside campaign dates",""))))))))</x:f>
      </x:c>
      <x:c r="O264" s="10"/>
      <x:c r="P264" s="5"/>
      <x:c r="Q264" s="5"/>
      <x:c r="R264" s="5"/>
      <x:c r="S264" s="16" t="str">
        <x:f>IF(OR(ISBLANK(O264),Q264=""),"",IFERROR(INDEX('Redemption Setup'!$F$7:$F$105,MATCH(Q264,'Redemption Setup'!$A$7:$A$105,0)),"")+SUMIFS('Redemption Setup'!$Q$7:$Q$305,'Redemption Setup'!$O$7:$O$305,Q264,'Redemption Setup'!$P$7:$P$305,"&lt;="&amp;O264)-SUMIFS('Daily Redemptions'!$R$7:$R$2205,'Daily Redemptions'!$Q$7:$Q$2205,Q264,'Daily Redemptions'!$P$7:$P$2205,P264,'Daily Redemptions'!$O$7:$O$2205,"&lt;="&amp;O264))</x:f>
      </x:c>
      <x:c r="T264" s="16" t="str">
        <x:f>IF(AND(ISBLANK(O264),Q264=""),"",IF(COUNTIFS('Redemption Setup'!$A$7:$A$105,Q264,'Redemption Setup'!$B$7:$B$105,P264)&lt;&gt;1,"Tier not in campaign",IF(COUNTIFS('Daily Redemptions'!$O$7:$O$2205,O264,'Daily Redemptions'!$Q$7:$Q$2205,Q264)&gt;1,"Duplicate day / tier",IF(OR(ISBLANK(O264),ISBLANK(R264)),"Missing date / quantity",IF(OR(R264&lt;0,MOD(R264,1)&lt;&gt;0),"Invalid redemption quantity",IF(COUNTIFS('Daily Redemptions'!$A$7:$A$735,O264,'Daily Redemptions'!$B$7:$B$735,P264)&lt;&gt;1,"Missing daily performance",IF(S264&lt;0,"Negative stock","")))))))</x:f>
      </x:c>
    </x:row>
    <x:row r="265" ht="24" customHeight="1">
      <x:c r="A265" s="10"/>
      <x:c r="B265" s="5"/>
      <x:c r="C265" s="5"/>
      <x:c r="D265" s="14"/>
      <x:c r="E265" s="5"/>
      <x:c r="F265" s="5"/>
      <x:c r="G265" s="14"/>
      <x:c r="H265" s="16" t="str">
        <x:f>IF(OR(ISBLANK(A265),B265=""),"",SUMIFS('Daily Redemptions'!$R$7:$R$2205,'Daily Redemptions'!$O$7:$O$2205,A265,'Daily Redemptions'!$P$7:$P$2205,B265))</x:f>
      </x:c>
      <x:c r="I265" s="18" t="str">
        <x:f>IF(OR(ISBLANK(A265),ISBLANK(D265),ISBLANK(C265),C265=0),"",D265/C265)</x:f>
      </x:c>
      <x:c r="J265" s="18" t="str">
        <x:f>IF(OR(ISBLANK(A265),ISBLANK(D265),ISBLANK(E265),E265=0),"",D265/E265)</x:f>
      </x:c>
      <x:c r="K265" s="18" t="str">
        <x:f>IF(OR(ISBLANK(A265),ISBLANK(G265),ISBLANK(F265)),"",G265*F265)</x:f>
      </x:c>
      <x:c r="L265" s="16" t="str">
        <x:f>IF(OR(ISBLANK(A265),ISBLANK(G265),ISBLANK(F265)),"",F265)</x:f>
      </x:c>
      <x:c r="M265" s="16" t="str">
        <x:f>IF(AND(ISBLANK(A265),B265=""),"",IF(COUNTIFS('Campaigns &amp; Budget'!$A$7:$A$8,B265)&lt;&gt;1,"Unknown campaign",IF(COUNTIFS('Daily Redemptions'!$A$7:$A$735,A265,'Daily Redemptions'!$B$7:$B$735,B265)&gt;1,"Duplicate day / campaign",IF(OR(ISBLANK(A265),ISBLANK(C265),ISBLANK(D265),ISBLANK(E265),ISBLANK(F265)),"Missing daily input",IF(OR(C265&lt;0,D265&lt;0,E265&lt;0,F265&lt;0,F265&gt;E265),"Invalid count / sales",IF(AND(F265&gt;0,ISBLANK(G265)),"Missing new-member average",IF(AND(NOT(ISBLANK(G265)),G265&lt;0),"Negative average",IF(OR(A265&lt;IFERROR(INDEX('Campaigns &amp; Budget'!$C$7:$C$8,MATCH(B265,'Campaigns &amp; Budget'!$A$7:$A$8,0)),""),A265&gt;IFERROR(INDEX('Campaigns &amp; Budget'!$D$7:$D$8,MATCH(B265,'Campaigns &amp; Budget'!$A$7:$A$8,0)),"")),"Outside campaign dates",""))))))))</x:f>
      </x:c>
      <x:c r="O265" s="10"/>
      <x:c r="P265" s="5"/>
      <x:c r="Q265" s="5"/>
      <x:c r="R265" s="5"/>
      <x:c r="S265" s="16" t="str">
        <x:f>IF(OR(ISBLANK(O265),Q265=""),"",IFERROR(INDEX('Redemption Setup'!$F$7:$F$105,MATCH(Q265,'Redemption Setup'!$A$7:$A$105,0)),"")+SUMIFS('Redemption Setup'!$Q$7:$Q$305,'Redemption Setup'!$O$7:$O$305,Q265,'Redemption Setup'!$P$7:$P$305,"&lt;="&amp;O265)-SUMIFS('Daily Redemptions'!$R$7:$R$2205,'Daily Redemptions'!$Q$7:$Q$2205,Q265,'Daily Redemptions'!$P$7:$P$2205,P265,'Daily Redemptions'!$O$7:$O$2205,"&lt;="&amp;O265))</x:f>
      </x:c>
      <x:c r="T265" s="16" t="str">
        <x:f>IF(AND(ISBLANK(O265),Q265=""),"",IF(COUNTIFS('Redemption Setup'!$A$7:$A$105,Q265,'Redemption Setup'!$B$7:$B$105,P265)&lt;&gt;1,"Tier not in campaign",IF(COUNTIFS('Daily Redemptions'!$O$7:$O$2205,O265,'Daily Redemptions'!$Q$7:$Q$2205,Q265)&gt;1,"Duplicate day / tier",IF(OR(ISBLANK(O265),ISBLANK(R265)),"Missing date / quantity",IF(OR(R265&lt;0,MOD(R265,1)&lt;&gt;0),"Invalid redemption quantity",IF(COUNTIFS('Daily Redemptions'!$A$7:$A$735,O265,'Daily Redemptions'!$B$7:$B$735,P265)&lt;&gt;1,"Missing daily performance",IF(S265&lt;0,"Negative stock","")))))))</x:f>
      </x:c>
    </x:row>
    <x:row r="266" ht="24" customHeight="1">
      <x:c r="A266" s="10"/>
      <x:c r="B266" s="5"/>
      <x:c r="C266" s="5"/>
      <x:c r="D266" s="14"/>
      <x:c r="E266" s="5"/>
      <x:c r="F266" s="5"/>
      <x:c r="G266" s="14"/>
      <x:c r="H266" s="16" t="str">
        <x:f>IF(OR(ISBLANK(A266),B266=""),"",SUMIFS('Daily Redemptions'!$R$7:$R$2205,'Daily Redemptions'!$O$7:$O$2205,A266,'Daily Redemptions'!$P$7:$P$2205,B266))</x:f>
      </x:c>
      <x:c r="I266" s="18" t="str">
        <x:f>IF(OR(ISBLANK(A266),ISBLANK(D266),ISBLANK(C266),C266=0),"",D266/C266)</x:f>
      </x:c>
      <x:c r="J266" s="18" t="str">
        <x:f>IF(OR(ISBLANK(A266),ISBLANK(D266),ISBLANK(E266),E266=0),"",D266/E266)</x:f>
      </x:c>
      <x:c r="K266" s="18" t="str">
        <x:f>IF(OR(ISBLANK(A266),ISBLANK(G266),ISBLANK(F266)),"",G266*F266)</x:f>
      </x:c>
      <x:c r="L266" s="16" t="str">
        <x:f>IF(OR(ISBLANK(A266),ISBLANK(G266),ISBLANK(F266)),"",F266)</x:f>
      </x:c>
      <x:c r="M266" s="16" t="str">
        <x:f>IF(AND(ISBLANK(A266),B266=""),"",IF(COUNTIFS('Campaigns &amp; Budget'!$A$7:$A$8,B266)&lt;&gt;1,"Unknown campaign",IF(COUNTIFS('Daily Redemptions'!$A$7:$A$735,A266,'Daily Redemptions'!$B$7:$B$735,B266)&gt;1,"Duplicate day / campaign",IF(OR(ISBLANK(A266),ISBLANK(C266),ISBLANK(D266),ISBLANK(E266),ISBLANK(F266)),"Missing daily input",IF(OR(C266&lt;0,D266&lt;0,E266&lt;0,F266&lt;0,F266&gt;E266),"Invalid count / sales",IF(AND(F266&gt;0,ISBLANK(G266)),"Missing new-member average",IF(AND(NOT(ISBLANK(G266)),G266&lt;0),"Negative average",IF(OR(A266&lt;IFERROR(INDEX('Campaigns &amp; Budget'!$C$7:$C$8,MATCH(B266,'Campaigns &amp; Budget'!$A$7:$A$8,0)),""),A266&gt;IFERROR(INDEX('Campaigns &amp; Budget'!$D$7:$D$8,MATCH(B266,'Campaigns &amp; Budget'!$A$7:$A$8,0)),"")),"Outside campaign dates",""))))))))</x:f>
      </x:c>
      <x:c r="O266" s="10"/>
      <x:c r="P266" s="5"/>
      <x:c r="Q266" s="5"/>
      <x:c r="R266" s="5"/>
      <x:c r="S266" s="16" t="str">
        <x:f>IF(OR(ISBLANK(O266),Q266=""),"",IFERROR(INDEX('Redemption Setup'!$F$7:$F$105,MATCH(Q266,'Redemption Setup'!$A$7:$A$105,0)),"")+SUMIFS('Redemption Setup'!$Q$7:$Q$305,'Redemption Setup'!$O$7:$O$305,Q266,'Redemption Setup'!$P$7:$P$305,"&lt;="&amp;O266)-SUMIFS('Daily Redemptions'!$R$7:$R$2205,'Daily Redemptions'!$Q$7:$Q$2205,Q266,'Daily Redemptions'!$P$7:$P$2205,P266,'Daily Redemptions'!$O$7:$O$2205,"&lt;="&amp;O266))</x:f>
      </x:c>
      <x:c r="T266" s="16" t="str">
        <x:f>IF(AND(ISBLANK(O266),Q266=""),"",IF(COUNTIFS('Redemption Setup'!$A$7:$A$105,Q266,'Redemption Setup'!$B$7:$B$105,P266)&lt;&gt;1,"Tier not in campaign",IF(COUNTIFS('Daily Redemptions'!$O$7:$O$2205,O266,'Daily Redemptions'!$Q$7:$Q$2205,Q266)&gt;1,"Duplicate day / tier",IF(OR(ISBLANK(O266),ISBLANK(R266)),"Missing date / quantity",IF(OR(R266&lt;0,MOD(R266,1)&lt;&gt;0),"Invalid redemption quantity",IF(COUNTIFS('Daily Redemptions'!$A$7:$A$735,O266,'Daily Redemptions'!$B$7:$B$735,P266)&lt;&gt;1,"Missing daily performance",IF(S266&lt;0,"Negative stock","")))))))</x:f>
      </x:c>
    </x:row>
    <x:row r="267" ht="24" customHeight="1">
      <x:c r="A267" s="10"/>
      <x:c r="B267" s="5"/>
      <x:c r="C267" s="5"/>
      <x:c r="D267" s="14"/>
      <x:c r="E267" s="5"/>
      <x:c r="F267" s="5"/>
      <x:c r="G267" s="14"/>
      <x:c r="H267" s="16" t="str">
        <x:f>IF(OR(ISBLANK(A267),B267=""),"",SUMIFS('Daily Redemptions'!$R$7:$R$2205,'Daily Redemptions'!$O$7:$O$2205,A267,'Daily Redemptions'!$P$7:$P$2205,B267))</x:f>
      </x:c>
      <x:c r="I267" s="18" t="str">
        <x:f>IF(OR(ISBLANK(A267),ISBLANK(D267),ISBLANK(C267),C267=0),"",D267/C267)</x:f>
      </x:c>
      <x:c r="J267" s="18" t="str">
        <x:f>IF(OR(ISBLANK(A267),ISBLANK(D267),ISBLANK(E267),E267=0),"",D267/E267)</x:f>
      </x:c>
      <x:c r="K267" s="18" t="str">
        <x:f>IF(OR(ISBLANK(A267),ISBLANK(G267),ISBLANK(F267)),"",G267*F267)</x:f>
      </x:c>
      <x:c r="L267" s="16" t="str">
        <x:f>IF(OR(ISBLANK(A267),ISBLANK(G267),ISBLANK(F267)),"",F267)</x:f>
      </x:c>
      <x:c r="M267" s="16" t="str">
        <x:f>IF(AND(ISBLANK(A267),B267=""),"",IF(COUNTIFS('Campaigns &amp; Budget'!$A$7:$A$8,B267)&lt;&gt;1,"Unknown campaign",IF(COUNTIFS('Daily Redemptions'!$A$7:$A$735,A267,'Daily Redemptions'!$B$7:$B$735,B267)&gt;1,"Duplicate day / campaign",IF(OR(ISBLANK(A267),ISBLANK(C267),ISBLANK(D267),ISBLANK(E267),ISBLANK(F267)),"Missing daily input",IF(OR(C267&lt;0,D267&lt;0,E267&lt;0,F267&lt;0,F267&gt;E267),"Invalid count / sales",IF(AND(F267&gt;0,ISBLANK(G267)),"Missing new-member average",IF(AND(NOT(ISBLANK(G267)),G267&lt;0),"Negative average",IF(OR(A267&lt;IFERROR(INDEX('Campaigns &amp; Budget'!$C$7:$C$8,MATCH(B267,'Campaigns &amp; Budget'!$A$7:$A$8,0)),""),A267&gt;IFERROR(INDEX('Campaigns &amp; Budget'!$D$7:$D$8,MATCH(B267,'Campaigns &amp; Budget'!$A$7:$A$8,0)),"")),"Outside campaign dates",""))))))))</x:f>
      </x:c>
      <x:c r="O267" s="10"/>
      <x:c r="P267" s="5"/>
      <x:c r="Q267" s="5"/>
      <x:c r="R267" s="5"/>
      <x:c r="S267" s="16" t="str">
        <x:f>IF(OR(ISBLANK(O267),Q267=""),"",IFERROR(INDEX('Redemption Setup'!$F$7:$F$105,MATCH(Q267,'Redemption Setup'!$A$7:$A$105,0)),"")+SUMIFS('Redemption Setup'!$Q$7:$Q$305,'Redemption Setup'!$O$7:$O$305,Q267,'Redemption Setup'!$P$7:$P$305,"&lt;="&amp;O267)-SUMIFS('Daily Redemptions'!$R$7:$R$2205,'Daily Redemptions'!$Q$7:$Q$2205,Q267,'Daily Redemptions'!$P$7:$P$2205,P267,'Daily Redemptions'!$O$7:$O$2205,"&lt;="&amp;O267))</x:f>
      </x:c>
      <x:c r="T267" s="16" t="str">
        <x:f>IF(AND(ISBLANK(O267),Q267=""),"",IF(COUNTIFS('Redemption Setup'!$A$7:$A$105,Q267,'Redemption Setup'!$B$7:$B$105,P267)&lt;&gt;1,"Tier not in campaign",IF(COUNTIFS('Daily Redemptions'!$O$7:$O$2205,O267,'Daily Redemptions'!$Q$7:$Q$2205,Q267)&gt;1,"Duplicate day / tier",IF(OR(ISBLANK(O267),ISBLANK(R267)),"Missing date / quantity",IF(OR(R267&lt;0,MOD(R267,1)&lt;&gt;0),"Invalid redemption quantity",IF(COUNTIFS('Daily Redemptions'!$A$7:$A$735,O267,'Daily Redemptions'!$B$7:$B$735,P267)&lt;&gt;1,"Missing daily performance",IF(S267&lt;0,"Negative stock","")))))))</x:f>
      </x:c>
    </x:row>
    <x:row r="268" ht="24" customHeight="1">
      <x:c r="A268" s="10"/>
      <x:c r="B268" s="5"/>
      <x:c r="C268" s="5"/>
      <x:c r="D268" s="14"/>
      <x:c r="E268" s="5"/>
      <x:c r="F268" s="5"/>
      <x:c r="G268" s="14"/>
      <x:c r="H268" s="16" t="str">
        <x:f>IF(OR(ISBLANK(A268),B268=""),"",SUMIFS('Daily Redemptions'!$R$7:$R$2205,'Daily Redemptions'!$O$7:$O$2205,A268,'Daily Redemptions'!$P$7:$P$2205,B268))</x:f>
      </x:c>
      <x:c r="I268" s="18" t="str">
        <x:f>IF(OR(ISBLANK(A268),ISBLANK(D268),ISBLANK(C268),C268=0),"",D268/C268)</x:f>
      </x:c>
      <x:c r="J268" s="18" t="str">
        <x:f>IF(OR(ISBLANK(A268),ISBLANK(D268),ISBLANK(E268),E268=0),"",D268/E268)</x:f>
      </x:c>
      <x:c r="K268" s="18" t="str">
        <x:f>IF(OR(ISBLANK(A268),ISBLANK(G268),ISBLANK(F268)),"",G268*F268)</x:f>
      </x:c>
      <x:c r="L268" s="16" t="str">
        <x:f>IF(OR(ISBLANK(A268),ISBLANK(G268),ISBLANK(F268)),"",F268)</x:f>
      </x:c>
      <x:c r="M268" s="16" t="str">
        <x:f>IF(AND(ISBLANK(A268),B268=""),"",IF(COUNTIFS('Campaigns &amp; Budget'!$A$7:$A$8,B268)&lt;&gt;1,"Unknown campaign",IF(COUNTIFS('Daily Redemptions'!$A$7:$A$735,A268,'Daily Redemptions'!$B$7:$B$735,B268)&gt;1,"Duplicate day / campaign",IF(OR(ISBLANK(A268),ISBLANK(C268),ISBLANK(D268),ISBLANK(E268),ISBLANK(F268)),"Missing daily input",IF(OR(C268&lt;0,D268&lt;0,E268&lt;0,F268&lt;0,F268&gt;E268),"Invalid count / sales",IF(AND(F268&gt;0,ISBLANK(G268)),"Missing new-member average",IF(AND(NOT(ISBLANK(G268)),G268&lt;0),"Negative average",IF(OR(A268&lt;IFERROR(INDEX('Campaigns &amp; Budget'!$C$7:$C$8,MATCH(B268,'Campaigns &amp; Budget'!$A$7:$A$8,0)),""),A268&gt;IFERROR(INDEX('Campaigns &amp; Budget'!$D$7:$D$8,MATCH(B268,'Campaigns &amp; Budget'!$A$7:$A$8,0)),"")),"Outside campaign dates",""))))))))</x:f>
      </x:c>
      <x:c r="O268" s="10"/>
      <x:c r="P268" s="5"/>
      <x:c r="Q268" s="5"/>
      <x:c r="R268" s="5"/>
      <x:c r="S268" s="16" t="str">
        <x:f>IF(OR(ISBLANK(O268),Q268=""),"",IFERROR(INDEX('Redemption Setup'!$F$7:$F$105,MATCH(Q268,'Redemption Setup'!$A$7:$A$105,0)),"")+SUMIFS('Redemption Setup'!$Q$7:$Q$305,'Redemption Setup'!$O$7:$O$305,Q268,'Redemption Setup'!$P$7:$P$305,"&lt;="&amp;O268)-SUMIFS('Daily Redemptions'!$R$7:$R$2205,'Daily Redemptions'!$Q$7:$Q$2205,Q268,'Daily Redemptions'!$P$7:$P$2205,P268,'Daily Redemptions'!$O$7:$O$2205,"&lt;="&amp;O268))</x:f>
      </x:c>
      <x:c r="T268" s="16" t="str">
        <x:f>IF(AND(ISBLANK(O268),Q268=""),"",IF(COUNTIFS('Redemption Setup'!$A$7:$A$105,Q268,'Redemption Setup'!$B$7:$B$105,P268)&lt;&gt;1,"Tier not in campaign",IF(COUNTIFS('Daily Redemptions'!$O$7:$O$2205,O268,'Daily Redemptions'!$Q$7:$Q$2205,Q268)&gt;1,"Duplicate day / tier",IF(OR(ISBLANK(O268),ISBLANK(R268)),"Missing date / quantity",IF(OR(R268&lt;0,MOD(R268,1)&lt;&gt;0),"Invalid redemption quantity",IF(COUNTIFS('Daily Redemptions'!$A$7:$A$735,O268,'Daily Redemptions'!$B$7:$B$735,P268)&lt;&gt;1,"Missing daily performance",IF(S268&lt;0,"Negative stock","")))))))</x:f>
      </x:c>
    </x:row>
    <x:row r="269" ht="24" customHeight="1">
      <x:c r="A269" s="10"/>
      <x:c r="B269" s="5"/>
      <x:c r="C269" s="5"/>
      <x:c r="D269" s="14"/>
      <x:c r="E269" s="5"/>
      <x:c r="F269" s="5"/>
      <x:c r="G269" s="14"/>
      <x:c r="H269" s="16" t="str">
        <x:f>IF(OR(ISBLANK(A269),B269=""),"",SUMIFS('Daily Redemptions'!$R$7:$R$2205,'Daily Redemptions'!$O$7:$O$2205,A269,'Daily Redemptions'!$P$7:$P$2205,B269))</x:f>
      </x:c>
      <x:c r="I269" s="18" t="str">
        <x:f>IF(OR(ISBLANK(A269),ISBLANK(D269),ISBLANK(C269),C269=0),"",D269/C269)</x:f>
      </x:c>
      <x:c r="J269" s="18" t="str">
        <x:f>IF(OR(ISBLANK(A269),ISBLANK(D269),ISBLANK(E269),E269=0),"",D269/E269)</x:f>
      </x:c>
      <x:c r="K269" s="18" t="str">
        <x:f>IF(OR(ISBLANK(A269),ISBLANK(G269),ISBLANK(F269)),"",G269*F269)</x:f>
      </x:c>
      <x:c r="L269" s="16" t="str">
        <x:f>IF(OR(ISBLANK(A269),ISBLANK(G269),ISBLANK(F269)),"",F269)</x:f>
      </x:c>
      <x:c r="M269" s="16" t="str">
        <x:f>IF(AND(ISBLANK(A269),B269=""),"",IF(COUNTIFS('Campaigns &amp; Budget'!$A$7:$A$8,B269)&lt;&gt;1,"Unknown campaign",IF(COUNTIFS('Daily Redemptions'!$A$7:$A$735,A269,'Daily Redemptions'!$B$7:$B$735,B269)&gt;1,"Duplicate day / campaign",IF(OR(ISBLANK(A269),ISBLANK(C269),ISBLANK(D269),ISBLANK(E269),ISBLANK(F269)),"Missing daily input",IF(OR(C269&lt;0,D269&lt;0,E269&lt;0,F269&lt;0,F269&gt;E269),"Invalid count / sales",IF(AND(F269&gt;0,ISBLANK(G269)),"Missing new-member average",IF(AND(NOT(ISBLANK(G269)),G269&lt;0),"Negative average",IF(OR(A269&lt;IFERROR(INDEX('Campaigns &amp; Budget'!$C$7:$C$8,MATCH(B269,'Campaigns &amp; Budget'!$A$7:$A$8,0)),""),A269&gt;IFERROR(INDEX('Campaigns &amp; Budget'!$D$7:$D$8,MATCH(B269,'Campaigns &amp; Budget'!$A$7:$A$8,0)),"")),"Outside campaign dates",""))))))))</x:f>
      </x:c>
      <x:c r="O269" s="10"/>
      <x:c r="P269" s="5"/>
      <x:c r="Q269" s="5"/>
      <x:c r="R269" s="5"/>
      <x:c r="S269" s="16" t="str">
        <x:f>IF(OR(ISBLANK(O269),Q269=""),"",IFERROR(INDEX('Redemption Setup'!$F$7:$F$105,MATCH(Q269,'Redemption Setup'!$A$7:$A$105,0)),"")+SUMIFS('Redemption Setup'!$Q$7:$Q$305,'Redemption Setup'!$O$7:$O$305,Q269,'Redemption Setup'!$P$7:$P$305,"&lt;="&amp;O269)-SUMIFS('Daily Redemptions'!$R$7:$R$2205,'Daily Redemptions'!$Q$7:$Q$2205,Q269,'Daily Redemptions'!$P$7:$P$2205,P269,'Daily Redemptions'!$O$7:$O$2205,"&lt;="&amp;O269))</x:f>
      </x:c>
      <x:c r="T269" s="16" t="str">
        <x:f>IF(AND(ISBLANK(O269),Q269=""),"",IF(COUNTIFS('Redemption Setup'!$A$7:$A$105,Q269,'Redemption Setup'!$B$7:$B$105,P269)&lt;&gt;1,"Tier not in campaign",IF(COUNTIFS('Daily Redemptions'!$O$7:$O$2205,O269,'Daily Redemptions'!$Q$7:$Q$2205,Q269)&gt;1,"Duplicate day / tier",IF(OR(ISBLANK(O269),ISBLANK(R269)),"Missing date / quantity",IF(OR(R269&lt;0,MOD(R269,1)&lt;&gt;0),"Invalid redemption quantity",IF(COUNTIFS('Daily Redemptions'!$A$7:$A$735,O269,'Daily Redemptions'!$B$7:$B$735,P269)&lt;&gt;1,"Missing daily performance",IF(S269&lt;0,"Negative stock","")))))))</x:f>
      </x:c>
    </x:row>
    <x:row r="270" ht="24" customHeight="1">
      <x:c r="A270" s="10"/>
      <x:c r="B270" s="5"/>
      <x:c r="C270" s="5"/>
      <x:c r="D270" s="14"/>
      <x:c r="E270" s="5"/>
      <x:c r="F270" s="5"/>
      <x:c r="G270" s="14"/>
      <x:c r="H270" s="16" t="str">
        <x:f>IF(OR(ISBLANK(A270),B270=""),"",SUMIFS('Daily Redemptions'!$R$7:$R$2205,'Daily Redemptions'!$O$7:$O$2205,A270,'Daily Redemptions'!$P$7:$P$2205,B270))</x:f>
      </x:c>
      <x:c r="I270" s="18" t="str">
        <x:f>IF(OR(ISBLANK(A270),ISBLANK(D270),ISBLANK(C270),C270=0),"",D270/C270)</x:f>
      </x:c>
      <x:c r="J270" s="18" t="str">
        <x:f>IF(OR(ISBLANK(A270),ISBLANK(D270),ISBLANK(E270),E270=0),"",D270/E270)</x:f>
      </x:c>
      <x:c r="K270" s="18" t="str">
        <x:f>IF(OR(ISBLANK(A270),ISBLANK(G270),ISBLANK(F270)),"",G270*F270)</x:f>
      </x:c>
      <x:c r="L270" s="16" t="str">
        <x:f>IF(OR(ISBLANK(A270),ISBLANK(G270),ISBLANK(F270)),"",F270)</x:f>
      </x:c>
      <x:c r="M270" s="16" t="str">
        <x:f>IF(AND(ISBLANK(A270),B270=""),"",IF(COUNTIFS('Campaigns &amp; Budget'!$A$7:$A$8,B270)&lt;&gt;1,"Unknown campaign",IF(COUNTIFS('Daily Redemptions'!$A$7:$A$735,A270,'Daily Redemptions'!$B$7:$B$735,B270)&gt;1,"Duplicate day / campaign",IF(OR(ISBLANK(A270),ISBLANK(C270),ISBLANK(D270),ISBLANK(E270),ISBLANK(F270)),"Missing daily input",IF(OR(C270&lt;0,D270&lt;0,E270&lt;0,F270&lt;0,F270&gt;E270),"Invalid count / sales",IF(AND(F270&gt;0,ISBLANK(G270)),"Missing new-member average",IF(AND(NOT(ISBLANK(G270)),G270&lt;0),"Negative average",IF(OR(A270&lt;IFERROR(INDEX('Campaigns &amp; Budget'!$C$7:$C$8,MATCH(B270,'Campaigns &amp; Budget'!$A$7:$A$8,0)),""),A270&gt;IFERROR(INDEX('Campaigns &amp; Budget'!$D$7:$D$8,MATCH(B270,'Campaigns &amp; Budget'!$A$7:$A$8,0)),"")),"Outside campaign dates",""))))))))</x:f>
      </x:c>
      <x:c r="O270" s="10"/>
      <x:c r="P270" s="5"/>
      <x:c r="Q270" s="5"/>
      <x:c r="R270" s="5"/>
      <x:c r="S270" s="16" t="str">
        <x:f>IF(OR(ISBLANK(O270),Q270=""),"",IFERROR(INDEX('Redemption Setup'!$F$7:$F$105,MATCH(Q270,'Redemption Setup'!$A$7:$A$105,0)),"")+SUMIFS('Redemption Setup'!$Q$7:$Q$305,'Redemption Setup'!$O$7:$O$305,Q270,'Redemption Setup'!$P$7:$P$305,"&lt;="&amp;O270)-SUMIFS('Daily Redemptions'!$R$7:$R$2205,'Daily Redemptions'!$Q$7:$Q$2205,Q270,'Daily Redemptions'!$P$7:$P$2205,P270,'Daily Redemptions'!$O$7:$O$2205,"&lt;="&amp;O270))</x:f>
      </x:c>
      <x:c r="T270" s="16" t="str">
        <x:f>IF(AND(ISBLANK(O270),Q270=""),"",IF(COUNTIFS('Redemption Setup'!$A$7:$A$105,Q270,'Redemption Setup'!$B$7:$B$105,P270)&lt;&gt;1,"Tier not in campaign",IF(COUNTIFS('Daily Redemptions'!$O$7:$O$2205,O270,'Daily Redemptions'!$Q$7:$Q$2205,Q270)&gt;1,"Duplicate day / tier",IF(OR(ISBLANK(O270),ISBLANK(R270)),"Missing date / quantity",IF(OR(R270&lt;0,MOD(R270,1)&lt;&gt;0),"Invalid redemption quantity",IF(COUNTIFS('Daily Redemptions'!$A$7:$A$735,O270,'Daily Redemptions'!$B$7:$B$735,P270)&lt;&gt;1,"Missing daily performance",IF(S270&lt;0,"Negative stock","")))))))</x:f>
      </x:c>
    </x:row>
    <x:row r="271" ht="24" customHeight="1">
      <x:c r="A271" s="10"/>
      <x:c r="B271" s="5"/>
      <x:c r="C271" s="5"/>
      <x:c r="D271" s="14"/>
      <x:c r="E271" s="5"/>
      <x:c r="F271" s="5"/>
      <x:c r="G271" s="14"/>
      <x:c r="H271" s="16" t="str">
        <x:f>IF(OR(ISBLANK(A271),B271=""),"",SUMIFS('Daily Redemptions'!$R$7:$R$2205,'Daily Redemptions'!$O$7:$O$2205,A271,'Daily Redemptions'!$P$7:$P$2205,B271))</x:f>
      </x:c>
      <x:c r="I271" s="18" t="str">
        <x:f>IF(OR(ISBLANK(A271),ISBLANK(D271),ISBLANK(C271),C271=0),"",D271/C271)</x:f>
      </x:c>
      <x:c r="J271" s="18" t="str">
        <x:f>IF(OR(ISBLANK(A271),ISBLANK(D271),ISBLANK(E271),E271=0),"",D271/E271)</x:f>
      </x:c>
      <x:c r="K271" s="18" t="str">
        <x:f>IF(OR(ISBLANK(A271),ISBLANK(G271),ISBLANK(F271)),"",G271*F271)</x:f>
      </x:c>
      <x:c r="L271" s="16" t="str">
        <x:f>IF(OR(ISBLANK(A271),ISBLANK(G271),ISBLANK(F271)),"",F271)</x:f>
      </x:c>
      <x:c r="M271" s="16" t="str">
        <x:f>IF(AND(ISBLANK(A271),B271=""),"",IF(COUNTIFS('Campaigns &amp; Budget'!$A$7:$A$8,B271)&lt;&gt;1,"Unknown campaign",IF(COUNTIFS('Daily Redemptions'!$A$7:$A$735,A271,'Daily Redemptions'!$B$7:$B$735,B271)&gt;1,"Duplicate day / campaign",IF(OR(ISBLANK(A271),ISBLANK(C271),ISBLANK(D271),ISBLANK(E271),ISBLANK(F271)),"Missing daily input",IF(OR(C271&lt;0,D271&lt;0,E271&lt;0,F271&lt;0,F271&gt;E271),"Invalid count / sales",IF(AND(F271&gt;0,ISBLANK(G271)),"Missing new-member average",IF(AND(NOT(ISBLANK(G271)),G271&lt;0),"Negative average",IF(OR(A271&lt;IFERROR(INDEX('Campaigns &amp; Budget'!$C$7:$C$8,MATCH(B271,'Campaigns &amp; Budget'!$A$7:$A$8,0)),""),A271&gt;IFERROR(INDEX('Campaigns &amp; Budget'!$D$7:$D$8,MATCH(B271,'Campaigns &amp; Budget'!$A$7:$A$8,0)),"")),"Outside campaign dates",""))))))))</x:f>
      </x:c>
      <x:c r="O271" s="10"/>
      <x:c r="P271" s="5"/>
      <x:c r="Q271" s="5"/>
      <x:c r="R271" s="5"/>
      <x:c r="S271" s="16" t="str">
        <x:f>IF(OR(ISBLANK(O271),Q271=""),"",IFERROR(INDEX('Redemption Setup'!$F$7:$F$105,MATCH(Q271,'Redemption Setup'!$A$7:$A$105,0)),"")+SUMIFS('Redemption Setup'!$Q$7:$Q$305,'Redemption Setup'!$O$7:$O$305,Q271,'Redemption Setup'!$P$7:$P$305,"&lt;="&amp;O271)-SUMIFS('Daily Redemptions'!$R$7:$R$2205,'Daily Redemptions'!$Q$7:$Q$2205,Q271,'Daily Redemptions'!$P$7:$P$2205,P271,'Daily Redemptions'!$O$7:$O$2205,"&lt;="&amp;O271))</x:f>
      </x:c>
      <x:c r="T271" s="16" t="str">
        <x:f>IF(AND(ISBLANK(O271),Q271=""),"",IF(COUNTIFS('Redemption Setup'!$A$7:$A$105,Q271,'Redemption Setup'!$B$7:$B$105,P271)&lt;&gt;1,"Tier not in campaign",IF(COUNTIFS('Daily Redemptions'!$O$7:$O$2205,O271,'Daily Redemptions'!$Q$7:$Q$2205,Q271)&gt;1,"Duplicate day / tier",IF(OR(ISBLANK(O271),ISBLANK(R271)),"Missing date / quantity",IF(OR(R271&lt;0,MOD(R271,1)&lt;&gt;0),"Invalid redemption quantity",IF(COUNTIFS('Daily Redemptions'!$A$7:$A$735,O271,'Daily Redemptions'!$B$7:$B$735,P271)&lt;&gt;1,"Missing daily performance",IF(S271&lt;0,"Negative stock","")))))))</x:f>
      </x:c>
    </x:row>
    <x:row r="272" ht="24" customHeight="1">
      <x:c r="A272" s="10"/>
      <x:c r="B272" s="5"/>
      <x:c r="C272" s="5"/>
      <x:c r="D272" s="14"/>
      <x:c r="E272" s="5"/>
      <x:c r="F272" s="5"/>
      <x:c r="G272" s="14"/>
      <x:c r="H272" s="16" t="str">
        <x:f>IF(OR(ISBLANK(A272),B272=""),"",SUMIFS('Daily Redemptions'!$R$7:$R$2205,'Daily Redemptions'!$O$7:$O$2205,A272,'Daily Redemptions'!$P$7:$P$2205,B272))</x:f>
      </x:c>
      <x:c r="I272" s="18" t="str">
        <x:f>IF(OR(ISBLANK(A272),ISBLANK(D272),ISBLANK(C272),C272=0),"",D272/C272)</x:f>
      </x:c>
      <x:c r="J272" s="18" t="str">
        <x:f>IF(OR(ISBLANK(A272),ISBLANK(D272),ISBLANK(E272),E272=0),"",D272/E272)</x:f>
      </x:c>
      <x:c r="K272" s="18" t="str">
        <x:f>IF(OR(ISBLANK(A272),ISBLANK(G272),ISBLANK(F272)),"",G272*F272)</x:f>
      </x:c>
      <x:c r="L272" s="16" t="str">
        <x:f>IF(OR(ISBLANK(A272),ISBLANK(G272),ISBLANK(F272)),"",F272)</x:f>
      </x:c>
      <x:c r="M272" s="16" t="str">
        <x:f>IF(AND(ISBLANK(A272),B272=""),"",IF(COUNTIFS('Campaigns &amp; Budget'!$A$7:$A$8,B272)&lt;&gt;1,"Unknown campaign",IF(COUNTIFS('Daily Redemptions'!$A$7:$A$735,A272,'Daily Redemptions'!$B$7:$B$735,B272)&gt;1,"Duplicate day / campaign",IF(OR(ISBLANK(A272),ISBLANK(C272),ISBLANK(D272),ISBLANK(E272),ISBLANK(F272)),"Missing daily input",IF(OR(C272&lt;0,D272&lt;0,E272&lt;0,F272&lt;0,F272&gt;E272),"Invalid count / sales",IF(AND(F272&gt;0,ISBLANK(G272)),"Missing new-member average",IF(AND(NOT(ISBLANK(G272)),G272&lt;0),"Negative average",IF(OR(A272&lt;IFERROR(INDEX('Campaigns &amp; Budget'!$C$7:$C$8,MATCH(B272,'Campaigns &amp; Budget'!$A$7:$A$8,0)),""),A272&gt;IFERROR(INDEX('Campaigns &amp; Budget'!$D$7:$D$8,MATCH(B272,'Campaigns &amp; Budget'!$A$7:$A$8,0)),"")),"Outside campaign dates",""))))))))</x:f>
      </x:c>
      <x:c r="O272" s="10"/>
      <x:c r="P272" s="5"/>
      <x:c r="Q272" s="5"/>
      <x:c r="R272" s="5"/>
      <x:c r="S272" s="16" t="str">
        <x:f>IF(OR(ISBLANK(O272),Q272=""),"",IFERROR(INDEX('Redemption Setup'!$F$7:$F$105,MATCH(Q272,'Redemption Setup'!$A$7:$A$105,0)),"")+SUMIFS('Redemption Setup'!$Q$7:$Q$305,'Redemption Setup'!$O$7:$O$305,Q272,'Redemption Setup'!$P$7:$P$305,"&lt;="&amp;O272)-SUMIFS('Daily Redemptions'!$R$7:$R$2205,'Daily Redemptions'!$Q$7:$Q$2205,Q272,'Daily Redemptions'!$P$7:$P$2205,P272,'Daily Redemptions'!$O$7:$O$2205,"&lt;="&amp;O272))</x:f>
      </x:c>
      <x:c r="T272" s="16" t="str">
        <x:f>IF(AND(ISBLANK(O272),Q272=""),"",IF(COUNTIFS('Redemption Setup'!$A$7:$A$105,Q272,'Redemption Setup'!$B$7:$B$105,P272)&lt;&gt;1,"Tier not in campaign",IF(COUNTIFS('Daily Redemptions'!$O$7:$O$2205,O272,'Daily Redemptions'!$Q$7:$Q$2205,Q272)&gt;1,"Duplicate day / tier",IF(OR(ISBLANK(O272),ISBLANK(R272)),"Missing date / quantity",IF(OR(R272&lt;0,MOD(R272,1)&lt;&gt;0),"Invalid redemption quantity",IF(COUNTIFS('Daily Redemptions'!$A$7:$A$735,O272,'Daily Redemptions'!$B$7:$B$735,P272)&lt;&gt;1,"Missing daily performance",IF(S272&lt;0,"Negative stock","")))))))</x:f>
      </x:c>
    </x:row>
    <x:row r="273" ht="24" customHeight="1">
      <x:c r="A273" s="10"/>
      <x:c r="B273" s="5"/>
      <x:c r="C273" s="5"/>
      <x:c r="D273" s="14"/>
      <x:c r="E273" s="5"/>
      <x:c r="F273" s="5"/>
      <x:c r="G273" s="14"/>
      <x:c r="H273" s="16" t="str">
        <x:f>IF(OR(ISBLANK(A273),B273=""),"",SUMIFS('Daily Redemptions'!$R$7:$R$2205,'Daily Redemptions'!$O$7:$O$2205,A273,'Daily Redemptions'!$P$7:$P$2205,B273))</x:f>
      </x:c>
      <x:c r="I273" s="18" t="str">
        <x:f>IF(OR(ISBLANK(A273),ISBLANK(D273),ISBLANK(C273),C273=0),"",D273/C273)</x:f>
      </x:c>
      <x:c r="J273" s="18" t="str">
        <x:f>IF(OR(ISBLANK(A273),ISBLANK(D273),ISBLANK(E273),E273=0),"",D273/E273)</x:f>
      </x:c>
      <x:c r="K273" s="18" t="str">
        <x:f>IF(OR(ISBLANK(A273),ISBLANK(G273),ISBLANK(F273)),"",G273*F273)</x:f>
      </x:c>
      <x:c r="L273" s="16" t="str">
        <x:f>IF(OR(ISBLANK(A273),ISBLANK(G273),ISBLANK(F273)),"",F273)</x:f>
      </x:c>
      <x:c r="M273" s="16" t="str">
        <x:f>IF(AND(ISBLANK(A273),B273=""),"",IF(COUNTIFS('Campaigns &amp; Budget'!$A$7:$A$8,B273)&lt;&gt;1,"Unknown campaign",IF(COUNTIFS('Daily Redemptions'!$A$7:$A$735,A273,'Daily Redemptions'!$B$7:$B$735,B273)&gt;1,"Duplicate day / campaign",IF(OR(ISBLANK(A273),ISBLANK(C273),ISBLANK(D273),ISBLANK(E273),ISBLANK(F273)),"Missing daily input",IF(OR(C273&lt;0,D273&lt;0,E273&lt;0,F273&lt;0,F273&gt;E273),"Invalid count / sales",IF(AND(F273&gt;0,ISBLANK(G273)),"Missing new-member average",IF(AND(NOT(ISBLANK(G273)),G273&lt;0),"Negative average",IF(OR(A273&lt;IFERROR(INDEX('Campaigns &amp; Budget'!$C$7:$C$8,MATCH(B273,'Campaigns &amp; Budget'!$A$7:$A$8,0)),""),A273&gt;IFERROR(INDEX('Campaigns &amp; Budget'!$D$7:$D$8,MATCH(B273,'Campaigns &amp; Budget'!$A$7:$A$8,0)),"")),"Outside campaign dates",""))))))))</x:f>
      </x:c>
      <x:c r="O273" s="10"/>
      <x:c r="P273" s="5"/>
      <x:c r="Q273" s="5"/>
      <x:c r="R273" s="5"/>
      <x:c r="S273" s="16" t="str">
        <x:f>IF(OR(ISBLANK(O273),Q273=""),"",IFERROR(INDEX('Redemption Setup'!$F$7:$F$105,MATCH(Q273,'Redemption Setup'!$A$7:$A$105,0)),"")+SUMIFS('Redemption Setup'!$Q$7:$Q$305,'Redemption Setup'!$O$7:$O$305,Q273,'Redemption Setup'!$P$7:$P$305,"&lt;="&amp;O273)-SUMIFS('Daily Redemptions'!$R$7:$R$2205,'Daily Redemptions'!$Q$7:$Q$2205,Q273,'Daily Redemptions'!$P$7:$P$2205,P273,'Daily Redemptions'!$O$7:$O$2205,"&lt;="&amp;O273))</x:f>
      </x:c>
      <x:c r="T273" s="16" t="str">
        <x:f>IF(AND(ISBLANK(O273),Q273=""),"",IF(COUNTIFS('Redemption Setup'!$A$7:$A$105,Q273,'Redemption Setup'!$B$7:$B$105,P273)&lt;&gt;1,"Tier not in campaign",IF(COUNTIFS('Daily Redemptions'!$O$7:$O$2205,O273,'Daily Redemptions'!$Q$7:$Q$2205,Q273)&gt;1,"Duplicate day / tier",IF(OR(ISBLANK(O273),ISBLANK(R273)),"Missing date / quantity",IF(OR(R273&lt;0,MOD(R273,1)&lt;&gt;0),"Invalid redemption quantity",IF(COUNTIFS('Daily Redemptions'!$A$7:$A$735,O273,'Daily Redemptions'!$B$7:$B$735,P273)&lt;&gt;1,"Missing daily performance",IF(S273&lt;0,"Negative stock","")))))))</x:f>
      </x:c>
    </x:row>
    <x:row r="274" ht="24" customHeight="1">
      <x:c r="A274" s="10"/>
      <x:c r="B274" s="5"/>
      <x:c r="C274" s="5"/>
      <x:c r="D274" s="14"/>
      <x:c r="E274" s="5"/>
      <x:c r="F274" s="5"/>
      <x:c r="G274" s="14"/>
      <x:c r="H274" s="16" t="str">
        <x:f>IF(OR(ISBLANK(A274),B274=""),"",SUMIFS('Daily Redemptions'!$R$7:$R$2205,'Daily Redemptions'!$O$7:$O$2205,A274,'Daily Redemptions'!$P$7:$P$2205,B274))</x:f>
      </x:c>
      <x:c r="I274" s="18" t="str">
        <x:f>IF(OR(ISBLANK(A274),ISBLANK(D274),ISBLANK(C274),C274=0),"",D274/C274)</x:f>
      </x:c>
      <x:c r="J274" s="18" t="str">
        <x:f>IF(OR(ISBLANK(A274),ISBLANK(D274),ISBLANK(E274),E274=0),"",D274/E274)</x:f>
      </x:c>
      <x:c r="K274" s="18" t="str">
        <x:f>IF(OR(ISBLANK(A274),ISBLANK(G274),ISBLANK(F274)),"",G274*F274)</x:f>
      </x:c>
      <x:c r="L274" s="16" t="str">
        <x:f>IF(OR(ISBLANK(A274),ISBLANK(G274),ISBLANK(F274)),"",F274)</x:f>
      </x:c>
      <x:c r="M274" s="16" t="str">
        <x:f>IF(AND(ISBLANK(A274),B274=""),"",IF(COUNTIFS('Campaigns &amp; Budget'!$A$7:$A$8,B274)&lt;&gt;1,"Unknown campaign",IF(COUNTIFS('Daily Redemptions'!$A$7:$A$735,A274,'Daily Redemptions'!$B$7:$B$735,B274)&gt;1,"Duplicate day / campaign",IF(OR(ISBLANK(A274),ISBLANK(C274),ISBLANK(D274),ISBLANK(E274),ISBLANK(F274)),"Missing daily input",IF(OR(C274&lt;0,D274&lt;0,E274&lt;0,F274&lt;0,F274&gt;E274),"Invalid count / sales",IF(AND(F274&gt;0,ISBLANK(G274)),"Missing new-member average",IF(AND(NOT(ISBLANK(G274)),G274&lt;0),"Negative average",IF(OR(A274&lt;IFERROR(INDEX('Campaigns &amp; Budget'!$C$7:$C$8,MATCH(B274,'Campaigns &amp; Budget'!$A$7:$A$8,0)),""),A274&gt;IFERROR(INDEX('Campaigns &amp; Budget'!$D$7:$D$8,MATCH(B274,'Campaigns &amp; Budget'!$A$7:$A$8,0)),"")),"Outside campaign dates",""))))))))</x:f>
      </x:c>
      <x:c r="O274" s="10"/>
      <x:c r="P274" s="5"/>
      <x:c r="Q274" s="5"/>
      <x:c r="R274" s="5"/>
      <x:c r="S274" s="16" t="str">
        <x:f>IF(OR(ISBLANK(O274),Q274=""),"",IFERROR(INDEX('Redemption Setup'!$F$7:$F$105,MATCH(Q274,'Redemption Setup'!$A$7:$A$105,0)),"")+SUMIFS('Redemption Setup'!$Q$7:$Q$305,'Redemption Setup'!$O$7:$O$305,Q274,'Redemption Setup'!$P$7:$P$305,"&lt;="&amp;O274)-SUMIFS('Daily Redemptions'!$R$7:$R$2205,'Daily Redemptions'!$Q$7:$Q$2205,Q274,'Daily Redemptions'!$P$7:$P$2205,P274,'Daily Redemptions'!$O$7:$O$2205,"&lt;="&amp;O274))</x:f>
      </x:c>
      <x:c r="T274" s="16" t="str">
        <x:f>IF(AND(ISBLANK(O274),Q274=""),"",IF(COUNTIFS('Redemption Setup'!$A$7:$A$105,Q274,'Redemption Setup'!$B$7:$B$105,P274)&lt;&gt;1,"Tier not in campaign",IF(COUNTIFS('Daily Redemptions'!$O$7:$O$2205,O274,'Daily Redemptions'!$Q$7:$Q$2205,Q274)&gt;1,"Duplicate day / tier",IF(OR(ISBLANK(O274),ISBLANK(R274)),"Missing date / quantity",IF(OR(R274&lt;0,MOD(R274,1)&lt;&gt;0),"Invalid redemption quantity",IF(COUNTIFS('Daily Redemptions'!$A$7:$A$735,O274,'Daily Redemptions'!$B$7:$B$735,P274)&lt;&gt;1,"Missing daily performance",IF(S274&lt;0,"Negative stock","")))))))</x:f>
      </x:c>
    </x:row>
    <x:row r="275" ht="24" customHeight="1">
      <x:c r="A275" s="10"/>
      <x:c r="B275" s="5"/>
      <x:c r="C275" s="5"/>
      <x:c r="D275" s="14"/>
      <x:c r="E275" s="5"/>
      <x:c r="F275" s="5"/>
      <x:c r="G275" s="14"/>
      <x:c r="H275" s="16" t="str">
        <x:f>IF(OR(ISBLANK(A275),B275=""),"",SUMIFS('Daily Redemptions'!$R$7:$R$2205,'Daily Redemptions'!$O$7:$O$2205,A275,'Daily Redemptions'!$P$7:$P$2205,B275))</x:f>
      </x:c>
      <x:c r="I275" s="18" t="str">
        <x:f>IF(OR(ISBLANK(A275),ISBLANK(D275),ISBLANK(C275),C275=0),"",D275/C275)</x:f>
      </x:c>
      <x:c r="J275" s="18" t="str">
        <x:f>IF(OR(ISBLANK(A275),ISBLANK(D275),ISBLANK(E275),E275=0),"",D275/E275)</x:f>
      </x:c>
      <x:c r="K275" s="18" t="str">
        <x:f>IF(OR(ISBLANK(A275),ISBLANK(G275),ISBLANK(F275)),"",G275*F275)</x:f>
      </x:c>
      <x:c r="L275" s="16" t="str">
        <x:f>IF(OR(ISBLANK(A275),ISBLANK(G275),ISBLANK(F275)),"",F275)</x:f>
      </x:c>
      <x:c r="M275" s="16" t="str">
        <x:f>IF(AND(ISBLANK(A275),B275=""),"",IF(COUNTIFS('Campaigns &amp; Budget'!$A$7:$A$8,B275)&lt;&gt;1,"Unknown campaign",IF(COUNTIFS('Daily Redemptions'!$A$7:$A$735,A275,'Daily Redemptions'!$B$7:$B$735,B275)&gt;1,"Duplicate day / campaign",IF(OR(ISBLANK(A275),ISBLANK(C275),ISBLANK(D275),ISBLANK(E275),ISBLANK(F275)),"Missing daily input",IF(OR(C275&lt;0,D275&lt;0,E275&lt;0,F275&lt;0,F275&gt;E275),"Invalid count / sales",IF(AND(F275&gt;0,ISBLANK(G275)),"Missing new-member average",IF(AND(NOT(ISBLANK(G275)),G275&lt;0),"Negative average",IF(OR(A275&lt;IFERROR(INDEX('Campaigns &amp; Budget'!$C$7:$C$8,MATCH(B275,'Campaigns &amp; Budget'!$A$7:$A$8,0)),""),A275&gt;IFERROR(INDEX('Campaigns &amp; Budget'!$D$7:$D$8,MATCH(B275,'Campaigns &amp; Budget'!$A$7:$A$8,0)),"")),"Outside campaign dates",""))))))))</x:f>
      </x:c>
      <x:c r="O275" s="10"/>
      <x:c r="P275" s="5"/>
      <x:c r="Q275" s="5"/>
      <x:c r="R275" s="5"/>
      <x:c r="S275" s="16" t="str">
        <x:f>IF(OR(ISBLANK(O275),Q275=""),"",IFERROR(INDEX('Redemption Setup'!$F$7:$F$105,MATCH(Q275,'Redemption Setup'!$A$7:$A$105,0)),"")+SUMIFS('Redemption Setup'!$Q$7:$Q$305,'Redemption Setup'!$O$7:$O$305,Q275,'Redemption Setup'!$P$7:$P$305,"&lt;="&amp;O275)-SUMIFS('Daily Redemptions'!$R$7:$R$2205,'Daily Redemptions'!$Q$7:$Q$2205,Q275,'Daily Redemptions'!$P$7:$P$2205,P275,'Daily Redemptions'!$O$7:$O$2205,"&lt;="&amp;O275))</x:f>
      </x:c>
      <x:c r="T275" s="16" t="str">
        <x:f>IF(AND(ISBLANK(O275),Q275=""),"",IF(COUNTIFS('Redemption Setup'!$A$7:$A$105,Q275,'Redemption Setup'!$B$7:$B$105,P275)&lt;&gt;1,"Tier not in campaign",IF(COUNTIFS('Daily Redemptions'!$O$7:$O$2205,O275,'Daily Redemptions'!$Q$7:$Q$2205,Q275)&gt;1,"Duplicate day / tier",IF(OR(ISBLANK(O275),ISBLANK(R275)),"Missing date / quantity",IF(OR(R275&lt;0,MOD(R275,1)&lt;&gt;0),"Invalid redemption quantity",IF(COUNTIFS('Daily Redemptions'!$A$7:$A$735,O275,'Daily Redemptions'!$B$7:$B$735,P275)&lt;&gt;1,"Missing daily performance",IF(S275&lt;0,"Negative stock","")))))))</x:f>
      </x:c>
    </x:row>
    <x:row r="276" ht="24" customHeight="1">
      <x:c r="A276" s="10"/>
      <x:c r="B276" s="5"/>
      <x:c r="C276" s="5"/>
      <x:c r="D276" s="14"/>
      <x:c r="E276" s="5"/>
      <x:c r="F276" s="5"/>
      <x:c r="G276" s="14"/>
      <x:c r="H276" s="16" t="str">
        <x:f>IF(OR(ISBLANK(A276),B276=""),"",SUMIFS('Daily Redemptions'!$R$7:$R$2205,'Daily Redemptions'!$O$7:$O$2205,A276,'Daily Redemptions'!$P$7:$P$2205,B276))</x:f>
      </x:c>
      <x:c r="I276" s="18" t="str">
        <x:f>IF(OR(ISBLANK(A276),ISBLANK(D276),ISBLANK(C276),C276=0),"",D276/C276)</x:f>
      </x:c>
      <x:c r="J276" s="18" t="str">
        <x:f>IF(OR(ISBLANK(A276),ISBLANK(D276),ISBLANK(E276),E276=0),"",D276/E276)</x:f>
      </x:c>
      <x:c r="K276" s="18" t="str">
        <x:f>IF(OR(ISBLANK(A276),ISBLANK(G276),ISBLANK(F276)),"",G276*F276)</x:f>
      </x:c>
      <x:c r="L276" s="16" t="str">
        <x:f>IF(OR(ISBLANK(A276),ISBLANK(G276),ISBLANK(F276)),"",F276)</x:f>
      </x:c>
      <x:c r="M276" s="16" t="str">
        <x:f>IF(AND(ISBLANK(A276),B276=""),"",IF(COUNTIFS('Campaigns &amp; Budget'!$A$7:$A$8,B276)&lt;&gt;1,"Unknown campaign",IF(COUNTIFS('Daily Redemptions'!$A$7:$A$735,A276,'Daily Redemptions'!$B$7:$B$735,B276)&gt;1,"Duplicate day / campaign",IF(OR(ISBLANK(A276),ISBLANK(C276),ISBLANK(D276),ISBLANK(E276),ISBLANK(F276)),"Missing daily input",IF(OR(C276&lt;0,D276&lt;0,E276&lt;0,F276&lt;0,F276&gt;E276),"Invalid count / sales",IF(AND(F276&gt;0,ISBLANK(G276)),"Missing new-member average",IF(AND(NOT(ISBLANK(G276)),G276&lt;0),"Negative average",IF(OR(A276&lt;IFERROR(INDEX('Campaigns &amp; Budget'!$C$7:$C$8,MATCH(B276,'Campaigns &amp; Budget'!$A$7:$A$8,0)),""),A276&gt;IFERROR(INDEX('Campaigns &amp; Budget'!$D$7:$D$8,MATCH(B276,'Campaigns &amp; Budget'!$A$7:$A$8,0)),"")),"Outside campaign dates",""))))))))</x:f>
      </x:c>
      <x:c r="O276" s="10"/>
      <x:c r="P276" s="5"/>
      <x:c r="Q276" s="5"/>
      <x:c r="R276" s="5"/>
      <x:c r="S276" s="16" t="str">
        <x:f>IF(OR(ISBLANK(O276),Q276=""),"",IFERROR(INDEX('Redemption Setup'!$F$7:$F$105,MATCH(Q276,'Redemption Setup'!$A$7:$A$105,0)),"")+SUMIFS('Redemption Setup'!$Q$7:$Q$305,'Redemption Setup'!$O$7:$O$305,Q276,'Redemption Setup'!$P$7:$P$305,"&lt;="&amp;O276)-SUMIFS('Daily Redemptions'!$R$7:$R$2205,'Daily Redemptions'!$Q$7:$Q$2205,Q276,'Daily Redemptions'!$P$7:$P$2205,P276,'Daily Redemptions'!$O$7:$O$2205,"&lt;="&amp;O276))</x:f>
      </x:c>
      <x:c r="T276" s="16" t="str">
        <x:f>IF(AND(ISBLANK(O276),Q276=""),"",IF(COUNTIFS('Redemption Setup'!$A$7:$A$105,Q276,'Redemption Setup'!$B$7:$B$105,P276)&lt;&gt;1,"Tier not in campaign",IF(COUNTIFS('Daily Redemptions'!$O$7:$O$2205,O276,'Daily Redemptions'!$Q$7:$Q$2205,Q276)&gt;1,"Duplicate day / tier",IF(OR(ISBLANK(O276),ISBLANK(R276)),"Missing date / quantity",IF(OR(R276&lt;0,MOD(R276,1)&lt;&gt;0),"Invalid redemption quantity",IF(COUNTIFS('Daily Redemptions'!$A$7:$A$735,O276,'Daily Redemptions'!$B$7:$B$735,P276)&lt;&gt;1,"Missing daily performance",IF(S276&lt;0,"Negative stock","")))))))</x:f>
      </x:c>
    </x:row>
    <x:row r="277" ht="24" customHeight="1">
      <x:c r="A277" s="10"/>
      <x:c r="B277" s="5"/>
      <x:c r="C277" s="5"/>
      <x:c r="D277" s="14"/>
      <x:c r="E277" s="5"/>
      <x:c r="F277" s="5"/>
      <x:c r="G277" s="14"/>
      <x:c r="H277" s="16" t="str">
        <x:f>IF(OR(ISBLANK(A277),B277=""),"",SUMIFS('Daily Redemptions'!$R$7:$R$2205,'Daily Redemptions'!$O$7:$O$2205,A277,'Daily Redemptions'!$P$7:$P$2205,B277))</x:f>
      </x:c>
      <x:c r="I277" s="18" t="str">
        <x:f>IF(OR(ISBLANK(A277),ISBLANK(D277),ISBLANK(C277),C277=0),"",D277/C277)</x:f>
      </x:c>
      <x:c r="J277" s="18" t="str">
        <x:f>IF(OR(ISBLANK(A277),ISBLANK(D277),ISBLANK(E277),E277=0),"",D277/E277)</x:f>
      </x:c>
      <x:c r="K277" s="18" t="str">
        <x:f>IF(OR(ISBLANK(A277),ISBLANK(G277),ISBLANK(F277)),"",G277*F277)</x:f>
      </x:c>
      <x:c r="L277" s="16" t="str">
        <x:f>IF(OR(ISBLANK(A277),ISBLANK(G277),ISBLANK(F277)),"",F277)</x:f>
      </x:c>
      <x:c r="M277" s="16" t="str">
        <x:f>IF(AND(ISBLANK(A277),B277=""),"",IF(COUNTIFS('Campaigns &amp; Budget'!$A$7:$A$8,B277)&lt;&gt;1,"Unknown campaign",IF(COUNTIFS('Daily Redemptions'!$A$7:$A$735,A277,'Daily Redemptions'!$B$7:$B$735,B277)&gt;1,"Duplicate day / campaign",IF(OR(ISBLANK(A277),ISBLANK(C277),ISBLANK(D277),ISBLANK(E277),ISBLANK(F277)),"Missing daily input",IF(OR(C277&lt;0,D277&lt;0,E277&lt;0,F277&lt;0,F277&gt;E277),"Invalid count / sales",IF(AND(F277&gt;0,ISBLANK(G277)),"Missing new-member average",IF(AND(NOT(ISBLANK(G277)),G277&lt;0),"Negative average",IF(OR(A277&lt;IFERROR(INDEX('Campaigns &amp; Budget'!$C$7:$C$8,MATCH(B277,'Campaigns &amp; Budget'!$A$7:$A$8,0)),""),A277&gt;IFERROR(INDEX('Campaigns &amp; Budget'!$D$7:$D$8,MATCH(B277,'Campaigns &amp; Budget'!$A$7:$A$8,0)),"")),"Outside campaign dates",""))))))))</x:f>
      </x:c>
      <x:c r="O277" s="10"/>
      <x:c r="P277" s="5"/>
      <x:c r="Q277" s="5"/>
      <x:c r="R277" s="5"/>
      <x:c r="S277" s="16" t="str">
        <x:f>IF(OR(ISBLANK(O277),Q277=""),"",IFERROR(INDEX('Redemption Setup'!$F$7:$F$105,MATCH(Q277,'Redemption Setup'!$A$7:$A$105,0)),"")+SUMIFS('Redemption Setup'!$Q$7:$Q$305,'Redemption Setup'!$O$7:$O$305,Q277,'Redemption Setup'!$P$7:$P$305,"&lt;="&amp;O277)-SUMIFS('Daily Redemptions'!$R$7:$R$2205,'Daily Redemptions'!$Q$7:$Q$2205,Q277,'Daily Redemptions'!$P$7:$P$2205,P277,'Daily Redemptions'!$O$7:$O$2205,"&lt;="&amp;O277))</x:f>
      </x:c>
      <x:c r="T277" s="16" t="str">
        <x:f>IF(AND(ISBLANK(O277),Q277=""),"",IF(COUNTIFS('Redemption Setup'!$A$7:$A$105,Q277,'Redemption Setup'!$B$7:$B$105,P277)&lt;&gt;1,"Tier not in campaign",IF(COUNTIFS('Daily Redemptions'!$O$7:$O$2205,O277,'Daily Redemptions'!$Q$7:$Q$2205,Q277)&gt;1,"Duplicate day / tier",IF(OR(ISBLANK(O277),ISBLANK(R277)),"Missing date / quantity",IF(OR(R277&lt;0,MOD(R277,1)&lt;&gt;0),"Invalid redemption quantity",IF(COUNTIFS('Daily Redemptions'!$A$7:$A$735,O277,'Daily Redemptions'!$B$7:$B$735,P277)&lt;&gt;1,"Missing daily performance",IF(S277&lt;0,"Negative stock","")))))))</x:f>
      </x:c>
    </x:row>
    <x:row r="278" ht="24" customHeight="1">
      <x:c r="A278" s="10"/>
      <x:c r="B278" s="5"/>
      <x:c r="C278" s="5"/>
      <x:c r="D278" s="14"/>
      <x:c r="E278" s="5"/>
      <x:c r="F278" s="5"/>
      <x:c r="G278" s="14"/>
      <x:c r="H278" s="16" t="str">
        <x:f>IF(OR(ISBLANK(A278),B278=""),"",SUMIFS('Daily Redemptions'!$R$7:$R$2205,'Daily Redemptions'!$O$7:$O$2205,A278,'Daily Redemptions'!$P$7:$P$2205,B278))</x:f>
      </x:c>
      <x:c r="I278" s="18" t="str">
        <x:f>IF(OR(ISBLANK(A278),ISBLANK(D278),ISBLANK(C278),C278=0),"",D278/C278)</x:f>
      </x:c>
      <x:c r="J278" s="18" t="str">
        <x:f>IF(OR(ISBLANK(A278),ISBLANK(D278),ISBLANK(E278),E278=0),"",D278/E278)</x:f>
      </x:c>
      <x:c r="K278" s="18" t="str">
        <x:f>IF(OR(ISBLANK(A278),ISBLANK(G278),ISBLANK(F278)),"",G278*F278)</x:f>
      </x:c>
      <x:c r="L278" s="16" t="str">
        <x:f>IF(OR(ISBLANK(A278),ISBLANK(G278),ISBLANK(F278)),"",F278)</x:f>
      </x:c>
      <x:c r="M278" s="16" t="str">
        <x:f>IF(AND(ISBLANK(A278),B278=""),"",IF(COUNTIFS('Campaigns &amp; Budget'!$A$7:$A$8,B278)&lt;&gt;1,"Unknown campaign",IF(COUNTIFS('Daily Redemptions'!$A$7:$A$735,A278,'Daily Redemptions'!$B$7:$B$735,B278)&gt;1,"Duplicate day / campaign",IF(OR(ISBLANK(A278),ISBLANK(C278),ISBLANK(D278),ISBLANK(E278),ISBLANK(F278)),"Missing daily input",IF(OR(C278&lt;0,D278&lt;0,E278&lt;0,F278&lt;0,F278&gt;E278),"Invalid count / sales",IF(AND(F278&gt;0,ISBLANK(G278)),"Missing new-member average",IF(AND(NOT(ISBLANK(G278)),G278&lt;0),"Negative average",IF(OR(A278&lt;IFERROR(INDEX('Campaigns &amp; Budget'!$C$7:$C$8,MATCH(B278,'Campaigns &amp; Budget'!$A$7:$A$8,0)),""),A278&gt;IFERROR(INDEX('Campaigns &amp; Budget'!$D$7:$D$8,MATCH(B278,'Campaigns &amp; Budget'!$A$7:$A$8,0)),"")),"Outside campaign dates",""))))))))</x:f>
      </x:c>
      <x:c r="O278" s="10"/>
      <x:c r="P278" s="5"/>
      <x:c r="Q278" s="5"/>
      <x:c r="R278" s="5"/>
      <x:c r="S278" s="16" t="str">
        <x:f>IF(OR(ISBLANK(O278),Q278=""),"",IFERROR(INDEX('Redemption Setup'!$F$7:$F$105,MATCH(Q278,'Redemption Setup'!$A$7:$A$105,0)),"")+SUMIFS('Redemption Setup'!$Q$7:$Q$305,'Redemption Setup'!$O$7:$O$305,Q278,'Redemption Setup'!$P$7:$P$305,"&lt;="&amp;O278)-SUMIFS('Daily Redemptions'!$R$7:$R$2205,'Daily Redemptions'!$Q$7:$Q$2205,Q278,'Daily Redemptions'!$P$7:$P$2205,P278,'Daily Redemptions'!$O$7:$O$2205,"&lt;="&amp;O278))</x:f>
      </x:c>
      <x:c r="T278" s="16" t="str">
        <x:f>IF(AND(ISBLANK(O278),Q278=""),"",IF(COUNTIFS('Redemption Setup'!$A$7:$A$105,Q278,'Redemption Setup'!$B$7:$B$105,P278)&lt;&gt;1,"Tier not in campaign",IF(COUNTIFS('Daily Redemptions'!$O$7:$O$2205,O278,'Daily Redemptions'!$Q$7:$Q$2205,Q278)&gt;1,"Duplicate day / tier",IF(OR(ISBLANK(O278),ISBLANK(R278)),"Missing date / quantity",IF(OR(R278&lt;0,MOD(R278,1)&lt;&gt;0),"Invalid redemption quantity",IF(COUNTIFS('Daily Redemptions'!$A$7:$A$735,O278,'Daily Redemptions'!$B$7:$B$735,P278)&lt;&gt;1,"Missing daily performance",IF(S278&lt;0,"Negative stock","")))))))</x:f>
      </x:c>
    </x:row>
    <x:row r="279" ht="24" customHeight="1">
      <x:c r="A279" s="10"/>
      <x:c r="B279" s="5"/>
      <x:c r="C279" s="5"/>
      <x:c r="D279" s="14"/>
      <x:c r="E279" s="5"/>
      <x:c r="F279" s="5"/>
      <x:c r="G279" s="14"/>
      <x:c r="H279" s="16" t="str">
        <x:f>IF(OR(ISBLANK(A279),B279=""),"",SUMIFS('Daily Redemptions'!$R$7:$R$2205,'Daily Redemptions'!$O$7:$O$2205,A279,'Daily Redemptions'!$P$7:$P$2205,B279))</x:f>
      </x:c>
      <x:c r="I279" s="18" t="str">
        <x:f>IF(OR(ISBLANK(A279),ISBLANK(D279),ISBLANK(C279),C279=0),"",D279/C279)</x:f>
      </x:c>
      <x:c r="J279" s="18" t="str">
        <x:f>IF(OR(ISBLANK(A279),ISBLANK(D279),ISBLANK(E279),E279=0),"",D279/E279)</x:f>
      </x:c>
      <x:c r="K279" s="18" t="str">
        <x:f>IF(OR(ISBLANK(A279),ISBLANK(G279),ISBLANK(F279)),"",G279*F279)</x:f>
      </x:c>
      <x:c r="L279" s="16" t="str">
        <x:f>IF(OR(ISBLANK(A279),ISBLANK(G279),ISBLANK(F279)),"",F279)</x:f>
      </x:c>
      <x:c r="M279" s="16" t="str">
        <x:f>IF(AND(ISBLANK(A279),B279=""),"",IF(COUNTIFS('Campaigns &amp; Budget'!$A$7:$A$8,B279)&lt;&gt;1,"Unknown campaign",IF(COUNTIFS('Daily Redemptions'!$A$7:$A$735,A279,'Daily Redemptions'!$B$7:$B$735,B279)&gt;1,"Duplicate day / campaign",IF(OR(ISBLANK(A279),ISBLANK(C279),ISBLANK(D279),ISBLANK(E279),ISBLANK(F279)),"Missing daily input",IF(OR(C279&lt;0,D279&lt;0,E279&lt;0,F279&lt;0,F279&gt;E279),"Invalid count / sales",IF(AND(F279&gt;0,ISBLANK(G279)),"Missing new-member average",IF(AND(NOT(ISBLANK(G279)),G279&lt;0),"Negative average",IF(OR(A279&lt;IFERROR(INDEX('Campaigns &amp; Budget'!$C$7:$C$8,MATCH(B279,'Campaigns &amp; Budget'!$A$7:$A$8,0)),""),A279&gt;IFERROR(INDEX('Campaigns &amp; Budget'!$D$7:$D$8,MATCH(B279,'Campaigns &amp; Budget'!$A$7:$A$8,0)),"")),"Outside campaign dates",""))))))))</x:f>
      </x:c>
      <x:c r="O279" s="10"/>
      <x:c r="P279" s="5"/>
      <x:c r="Q279" s="5"/>
      <x:c r="R279" s="5"/>
      <x:c r="S279" s="16" t="str">
        <x:f>IF(OR(ISBLANK(O279),Q279=""),"",IFERROR(INDEX('Redemption Setup'!$F$7:$F$105,MATCH(Q279,'Redemption Setup'!$A$7:$A$105,0)),"")+SUMIFS('Redemption Setup'!$Q$7:$Q$305,'Redemption Setup'!$O$7:$O$305,Q279,'Redemption Setup'!$P$7:$P$305,"&lt;="&amp;O279)-SUMIFS('Daily Redemptions'!$R$7:$R$2205,'Daily Redemptions'!$Q$7:$Q$2205,Q279,'Daily Redemptions'!$P$7:$P$2205,P279,'Daily Redemptions'!$O$7:$O$2205,"&lt;="&amp;O279))</x:f>
      </x:c>
      <x:c r="T279" s="16" t="str">
        <x:f>IF(AND(ISBLANK(O279),Q279=""),"",IF(COUNTIFS('Redemption Setup'!$A$7:$A$105,Q279,'Redemption Setup'!$B$7:$B$105,P279)&lt;&gt;1,"Tier not in campaign",IF(COUNTIFS('Daily Redemptions'!$O$7:$O$2205,O279,'Daily Redemptions'!$Q$7:$Q$2205,Q279)&gt;1,"Duplicate day / tier",IF(OR(ISBLANK(O279),ISBLANK(R279)),"Missing date / quantity",IF(OR(R279&lt;0,MOD(R279,1)&lt;&gt;0),"Invalid redemption quantity",IF(COUNTIFS('Daily Redemptions'!$A$7:$A$735,O279,'Daily Redemptions'!$B$7:$B$735,P279)&lt;&gt;1,"Missing daily performance",IF(S279&lt;0,"Negative stock","")))))))</x:f>
      </x:c>
    </x:row>
    <x:row r="280" ht="24" customHeight="1">
      <x:c r="A280" s="10"/>
      <x:c r="B280" s="5"/>
      <x:c r="C280" s="5"/>
      <x:c r="D280" s="14"/>
      <x:c r="E280" s="5"/>
      <x:c r="F280" s="5"/>
      <x:c r="G280" s="14"/>
      <x:c r="H280" s="16" t="str">
        <x:f>IF(OR(ISBLANK(A280),B280=""),"",SUMIFS('Daily Redemptions'!$R$7:$R$2205,'Daily Redemptions'!$O$7:$O$2205,A280,'Daily Redemptions'!$P$7:$P$2205,B280))</x:f>
      </x:c>
      <x:c r="I280" s="18" t="str">
        <x:f>IF(OR(ISBLANK(A280),ISBLANK(D280),ISBLANK(C280),C280=0),"",D280/C280)</x:f>
      </x:c>
      <x:c r="J280" s="18" t="str">
        <x:f>IF(OR(ISBLANK(A280),ISBLANK(D280),ISBLANK(E280),E280=0),"",D280/E280)</x:f>
      </x:c>
      <x:c r="K280" s="18" t="str">
        <x:f>IF(OR(ISBLANK(A280),ISBLANK(G280),ISBLANK(F280)),"",G280*F280)</x:f>
      </x:c>
      <x:c r="L280" s="16" t="str">
        <x:f>IF(OR(ISBLANK(A280),ISBLANK(G280),ISBLANK(F280)),"",F280)</x:f>
      </x:c>
      <x:c r="M280" s="16" t="str">
        <x:f>IF(AND(ISBLANK(A280),B280=""),"",IF(COUNTIFS('Campaigns &amp; Budget'!$A$7:$A$8,B280)&lt;&gt;1,"Unknown campaign",IF(COUNTIFS('Daily Redemptions'!$A$7:$A$735,A280,'Daily Redemptions'!$B$7:$B$735,B280)&gt;1,"Duplicate day / campaign",IF(OR(ISBLANK(A280),ISBLANK(C280),ISBLANK(D280),ISBLANK(E280),ISBLANK(F280)),"Missing daily input",IF(OR(C280&lt;0,D280&lt;0,E280&lt;0,F280&lt;0,F280&gt;E280),"Invalid count / sales",IF(AND(F280&gt;0,ISBLANK(G280)),"Missing new-member average",IF(AND(NOT(ISBLANK(G280)),G280&lt;0),"Negative average",IF(OR(A280&lt;IFERROR(INDEX('Campaigns &amp; Budget'!$C$7:$C$8,MATCH(B280,'Campaigns &amp; Budget'!$A$7:$A$8,0)),""),A280&gt;IFERROR(INDEX('Campaigns &amp; Budget'!$D$7:$D$8,MATCH(B280,'Campaigns &amp; Budget'!$A$7:$A$8,0)),"")),"Outside campaign dates",""))))))))</x:f>
      </x:c>
      <x:c r="O280" s="10"/>
      <x:c r="P280" s="5"/>
      <x:c r="Q280" s="5"/>
      <x:c r="R280" s="5"/>
      <x:c r="S280" s="16" t="str">
        <x:f>IF(OR(ISBLANK(O280),Q280=""),"",IFERROR(INDEX('Redemption Setup'!$F$7:$F$105,MATCH(Q280,'Redemption Setup'!$A$7:$A$105,0)),"")+SUMIFS('Redemption Setup'!$Q$7:$Q$305,'Redemption Setup'!$O$7:$O$305,Q280,'Redemption Setup'!$P$7:$P$305,"&lt;="&amp;O280)-SUMIFS('Daily Redemptions'!$R$7:$R$2205,'Daily Redemptions'!$Q$7:$Q$2205,Q280,'Daily Redemptions'!$P$7:$P$2205,P280,'Daily Redemptions'!$O$7:$O$2205,"&lt;="&amp;O280))</x:f>
      </x:c>
      <x:c r="T280" s="16" t="str">
        <x:f>IF(AND(ISBLANK(O280),Q280=""),"",IF(COUNTIFS('Redemption Setup'!$A$7:$A$105,Q280,'Redemption Setup'!$B$7:$B$105,P280)&lt;&gt;1,"Tier not in campaign",IF(COUNTIFS('Daily Redemptions'!$O$7:$O$2205,O280,'Daily Redemptions'!$Q$7:$Q$2205,Q280)&gt;1,"Duplicate day / tier",IF(OR(ISBLANK(O280),ISBLANK(R280)),"Missing date / quantity",IF(OR(R280&lt;0,MOD(R280,1)&lt;&gt;0),"Invalid redemption quantity",IF(COUNTIFS('Daily Redemptions'!$A$7:$A$735,O280,'Daily Redemptions'!$B$7:$B$735,P280)&lt;&gt;1,"Missing daily performance",IF(S280&lt;0,"Negative stock","")))))))</x:f>
      </x:c>
    </x:row>
    <x:row r="281" ht="24" customHeight="1">
      <x:c r="A281" s="10"/>
      <x:c r="B281" s="5"/>
      <x:c r="C281" s="5"/>
      <x:c r="D281" s="14"/>
      <x:c r="E281" s="5"/>
      <x:c r="F281" s="5"/>
      <x:c r="G281" s="14"/>
      <x:c r="H281" s="16" t="str">
        <x:f>IF(OR(ISBLANK(A281),B281=""),"",SUMIFS('Daily Redemptions'!$R$7:$R$2205,'Daily Redemptions'!$O$7:$O$2205,A281,'Daily Redemptions'!$P$7:$P$2205,B281))</x:f>
      </x:c>
      <x:c r="I281" s="18" t="str">
        <x:f>IF(OR(ISBLANK(A281),ISBLANK(D281),ISBLANK(C281),C281=0),"",D281/C281)</x:f>
      </x:c>
      <x:c r="J281" s="18" t="str">
        <x:f>IF(OR(ISBLANK(A281),ISBLANK(D281),ISBLANK(E281),E281=0),"",D281/E281)</x:f>
      </x:c>
      <x:c r="K281" s="18" t="str">
        <x:f>IF(OR(ISBLANK(A281),ISBLANK(G281),ISBLANK(F281)),"",G281*F281)</x:f>
      </x:c>
      <x:c r="L281" s="16" t="str">
        <x:f>IF(OR(ISBLANK(A281),ISBLANK(G281),ISBLANK(F281)),"",F281)</x:f>
      </x:c>
      <x:c r="M281" s="16" t="str">
        <x:f>IF(AND(ISBLANK(A281),B281=""),"",IF(COUNTIFS('Campaigns &amp; Budget'!$A$7:$A$8,B281)&lt;&gt;1,"Unknown campaign",IF(COUNTIFS('Daily Redemptions'!$A$7:$A$735,A281,'Daily Redemptions'!$B$7:$B$735,B281)&gt;1,"Duplicate day / campaign",IF(OR(ISBLANK(A281),ISBLANK(C281),ISBLANK(D281),ISBLANK(E281),ISBLANK(F281)),"Missing daily input",IF(OR(C281&lt;0,D281&lt;0,E281&lt;0,F281&lt;0,F281&gt;E281),"Invalid count / sales",IF(AND(F281&gt;0,ISBLANK(G281)),"Missing new-member average",IF(AND(NOT(ISBLANK(G281)),G281&lt;0),"Negative average",IF(OR(A281&lt;IFERROR(INDEX('Campaigns &amp; Budget'!$C$7:$C$8,MATCH(B281,'Campaigns &amp; Budget'!$A$7:$A$8,0)),""),A281&gt;IFERROR(INDEX('Campaigns &amp; Budget'!$D$7:$D$8,MATCH(B281,'Campaigns &amp; Budget'!$A$7:$A$8,0)),"")),"Outside campaign dates",""))))))))</x:f>
      </x:c>
      <x:c r="O281" s="10"/>
      <x:c r="P281" s="5"/>
      <x:c r="Q281" s="5"/>
      <x:c r="R281" s="5"/>
      <x:c r="S281" s="16" t="str">
        <x:f>IF(OR(ISBLANK(O281),Q281=""),"",IFERROR(INDEX('Redemption Setup'!$F$7:$F$105,MATCH(Q281,'Redemption Setup'!$A$7:$A$105,0)),"")+SUMIFS('Redemption Setup'!$Q$7:$Q$305,'Redemption Setup'!$O$7:$O$305,Q281,'Redemption Setup'!$P$7:$P$305,"&lt;="&amp;O281)-SUMIFS('Daily Redemptions'!$R$7:$R$2205,'Daily Redemptions'!$Q$7:$Q$2205,Q281,'Daily Redemptions'!$P$7:$P$2205,P281,'Daily Redemptions'!$O$7:$O$2205,"&lt;="&amp;O281))</x:f>
      </x:c>
      <x:c r="T281" s="16" t="str">
        <x:f>IF(AND(ISBLANK(O281),Q281=""),"",IF(COUNTIFS('Redemption Setup'!$A$7:$A$105,Q281,'Redemption Setup'!$B$7:$B$105,P281)&lt;&gt;1,"Tier not in campaign",IF(COUNTIFS('Daily Redemptions'!$O$7:$O$2205,O281,'Daily Redemptions'!$Q$7:$Q$2205,Q281)&gt;1,"Duplicate day / tier",IF(OR(ISBLANK(O281),ISBLANK(R281)),"Missing date / quantity",IF(OR(R281&lt;0,MOD(R281,1)&lt;&gt;0),"Invalid redemption quantity",IF(COUNTIFS('Daily Redemptions'!$A$7:$A$735,O281,'Daily Redemptions'!$B$7:$B$735,P281)&lt;&gt;1,"Missing daily performance",IF(S281&lt;0,"Negative stock","")))))))</x:f>
      </x:c>
    </x:row>
    <x:row r="282" ht="24" customHeight="1">
      <x:c r="A282" s="10"/>
      <x:c r="B282" s="5"/>
      <x:c r="C282" s="5"/>
      <x:c r="D282" s="14"/>
      <x:c r="E282" s="5"/>
      <x:c r="F282" s="5"/>
      <x:c r="G282" s="14"/>
      <x:c r="H282" s="16" t="str">
        <x:f>IF(OR(ISBLANK(A282),B282=""),"",SUMIFS('Daily Redemptions'!$R$7:$R$2205,'Daily Redemptions'!$O$7:$O$2205,A282,'Daily Redemptions'!$P$7:$P$2205,B282))</x:f>
      </x:c>
      <x:c r="I282" s="18" t="str">
        <x:f>IF(OR(ISBLANK(A282),ISBLANK(D282),ISBLANK(C282),C282=0),"",D282/C282)</x:f>
      </x:c>
      <x:c r="J282" s="18" t="str">
        <x:f>IF(OR(ISBLANK(A282),ISBLANK(D282),ISBLANK(E282),E282=0),"",D282/E282)</x:f>
      </x:c>
      <x:c r="K282" s="18" t="str">
        <x:f>IF(OR(ISBLANK(A282),ISBLANK(G282),ISBLANK(F282)),"",G282*F282)</x:f>
      </x:c>
      <x:c r="L282" s="16" t="str">
        <x:f>IF(OR(ISBLANK(A282),ISBLANK(G282),ISBLANK(F282)),"",F282)</x:f>
      </x:c>
      <x:c r="M282" s="16" t="str">
        <x:f>IF(AND(ISBLANK(A282),B282=""),"",IF(COUNTIFS('Campaigns &amp; Budget'!$A$7:$A$8,B282)&lt;&gt;1,"Unknown campaign",IF(COUNTIFS('Daily Redemptions'!$A$7:$A$735,A282,'Daily Redemptions'!$B$7:$B$735,B282)&gt;1,"Duplicate day / campaign",IF(OR(ISBLANK(A282),ISBLANK(C282),ISBLANK(D282),ISBLANK(E282),ISBLANK(F282)),"Missing daily input",IF(OR(C282&lt;0,D282&lt;0,E282&lt;0,F282&lt;0,F282&gt;E282),"Invalid count / sales",IF(AND(F282&gt;0,ISBLANK(G282)),"Missing new-member average",IF(AND(NOT(ISBLANK(G282)),G282&lt;0),"Negative average",IF(OR(A282&lt;IFERROR(INDEX('Campaigns &amp; Budget'!$C$7:$C$8,MATCH(B282,'Campaigns &amp; Budget'!$A$7:$A$8,0)),""),A282&gt;IFERROR(INDEX('Campaigns &amp; Budget'!$D$7:$D$8,MATCH(B282,'Campaigns &amp; Budget'!$A$7:$A$8,0)),"")),"Outside campaign dates",""))))))))</x:f>
      </x:c>
      <x:c r="O282" s="10"/>
      <x:c r="P282" s="5"/>
      <x:c r="Q282" s="5"/>
      <x:c r="R282" s="5"/>
      <x:c r="S282" s="16" t="str">
        <x:f>IF(OR(ISBLANK(O282),Q282=""),"",IFERROR(INDEX('Redemption Setup'!$F$7:$F$105,MATCH(Q282,'Redemption Setup'!$A$7:$A$105,0)),"")+SUMIFS('Redemption Setup'!$Q$7:$Q$305,'Redemption Setup'!$O$7:$O$305,Q282,'Redemption Setup'!$P$7:$P$305,"&lt;="&amp;O282)-SUMIFS('Daily Redemptions'!$R$7:$R$2205,'Daily Redemptions'!$Q$7:$Q$2205,Q282,'Daily Redemptions'!$P$7:$P$2205,P282,'Daily Redemptions'!$O$7:$O$2205,"&lt;="&amp;O282))</x:f>
      </x:c>
      <x:c r="T282" s="16" t="str">
        <x:f>IF(AND(ISBLANK(O282),Q282=""),"",IF(COUNTIFS('Redemption Setup'!$A$7:$A$105,Q282,'Redemption Setup'!$B$7:$B$105,P282)&lt;&gt;1,"Tier not in campaign",IF(COUNTIFS('Daily Redemptions'!$O$7:$O$2205,O282,'Daily Redemptions'!$Q$7:$Q$2205,Q282)&gt;1,"Duplicate day / tier",IF(OR(ISBLANK(O282),ISBLANK(R282)),"Missing date / quantity",IF(OR(R282&lt;0,MOD(R282,1)&lt;&gt;0),"Invalid redemption quantity",IF(COUNTIFS('Daily Redemptions'!$A$7:$A$735,O282,'Daily Redemptions'!$B$7:$B$735,P282)&lt;&gt;1,"Missing daily performance",IF(S282&lt;0,"Negative stock","")))))))</x:f>
      </x:c>
    </x:row>
    <x:row r="283" ht="24" customHeight="1">
      <x:c r="A283" s="10"/>
      <x:c r="B283" s="5"/>
      <x:c r="C283" s="5"/>
      <x:c r="D283" s="14"/>
      <x:c r="E283" s="5"/>
      <x:c r="F283" s="5"/>
      <x:c r="G283" s="14"/>
      <x:c r="H283" s="16" t="str">
        <x:f>IF(OR(ISBLANK(A283),B283=""),"",SUMIFS('Daily Redemptions'!$R$7:$R$2205,'Daily Redemptions'!$O$7:$O$2205,A283,'Daily Redemptions'!$P$7:$P$2205,B283))</x:f>
      </x:c>
      <x:c r="I283" s="18" t="str">
        <x:f>IF(OR(ISBLANK(A283),ISBLANK(D283),ISBLANK(C283),C283=0),"",D283/C283)</x:f>
      </x:c>
      <x:c r="J283" s="18" t="str">
        <x:f>IF(OR(ISBLANK(A283),ISBLANK(D283),ISBLANK(E283),E283=0),"",D283/E283)</x:f>
      </x:c>
      <x:c r="K283" s="18" t="str">
        <x:f>IF(OR(ISBLANK(A283),ISBLANK(G283),ISBLANK(F283)),"",G283*F283)</x:f>
      </x:c>
      <x:c r="L283" s="16" t="str">
        <x:f>IF(OR(ISBLANK(A283),ISBLANK(G283),ISBLANK(F283)),"",F283)</x:f>
      </x:c>
      <x:c r="M283" s="16" t="str">
        <x:f>IF(AND(ISBLANK(A283),B283=""),"",IF(COUNTIFS('Campaigns &amp; Budget'!$A$7:$A$8,B283)&lt;&gt;1,"Unknown campaign",IF(COUNTIFS('Daily Redemptions'!$A$7:$A$735,A283,'Daily Redemptions'!$B$7:$B$735,B283)&gt;1,"Duplicate day / campaign",IF(OR(ISBLANK(A283),ISBLANK(C283),ISBLANK(D283),ISBLANK(E283),ISBLANK(F283)),"Missing daily input",IF(OR(C283&lt;0,D283&lt;0,E283&lt;0,F283&lt;0,F283&gt;E283),"Invalid count / sales",IF(AND(F283&gt;0,ISBLANK(G283)),"Missing new-member average",IF(AND(NOT(ISBLANK(G283)),G283&lt;0),"Negative average",IF(OR(A283&lt;IFERROR(INDEX('Campaigns &amp; Budget'!$C$7:$C$8,MATCH(B283,'Campaigns &amp; Budget'!$A$7:$A$8,0)),""),A283&gt;IFERROR(INDEX('Campaigns &amp; Budget'!$D$7:$D$8,MATCH(B283,'Campaigns &amp; Budget'!$A$7:$A$8,0)),"")),"Outside campaign dates",""))))))))</x:f>
      </x:c>
      <x:c r="O283" s="10"/>
      <x:c r="P283" s="5"/>
      <x:c r="Q283" s="5"/>
      <x:c r="R283" s="5"/>
      <x:c r="S283" s="16" t="str">
        <x:f>IF(OR(ISBLANK(O283),Q283=""),"",IFERROR(INDEX('Redemption Setup'!$F$7:$F$105,MATCH(Q283,'Redemption Setup'!$A$7:$A$105,0)),"")+SUMIFS('Redemption Setup'!$Q$7:$Q$305,'Redemption Setup'!$O$7:$O$305,Q283,'Redemption Setup'!$P$7:$P$305,"&lt;="&amp;O283)-SUMIFS('Daily Redemptions'!$R$7:$R$2205,'Daily Redemptions'!$Q$7:$Q$2205,Q283,'Daily Redemptions'!$P$7:$P$2205,P283,'Daily Redemptions'!$O$7:$O$2205,"&lt;="&amp;O283))</x:f>
      </x:c>
      <x:c r="T283" s="16" t="str">
        <x:f>IF(AND(ISBLANK(O283),Q283=""),"",IF(COUNTIFS('Redemption Setup'!$A$7:$A$105,Q283,'Redemption Setup'!$B$7:$B$105,P283)&lt;&gt;1,"Tier not in campaign",IF(COUNTIFS('Daily Redemptions'!$O$7:$O$2205,O283,'Daily Redemptions'!$Q$7:$Q$2205,Q283)&gt;1,"Duplicate day / tier",IF(OR(ISBLANK(O283),ISBLANK(R283)),"Missing date / quantity",IF(OR(R283&lt;0,MOD(R283,1)&lt;&gt;0),"Invalid redemption quantity",IF(COUNTIFS('Daily Redemptions'!$A$7:$A$735,O283,'Daily Redemptions'!$B$7:$B$735,P283)&lt;&gt;1,"Missing daily performance",IF(S283&lt;0,"Negative stock","")))))))</x:f>
      </x:c>
    </x:row>
    <x:row r="284" ht="24" customHeight="1">
      <x:c r="A284" s="10"/>
      <x:c r="B284" s="5"/>
      <x:c r="C284" s="5"/>
      <x:c r="D284" s="14"/>
      <x:c r="E284" s="5"/>
      <x:c r="F284" s="5"/>
      <x:c r="G284" s="14"/>
      <x:c r="H284" s="16" t="str">
        <x:f>IF(OR(ISBLANK(A284),B284=""),"",SUMIFS('Daily Redemptions'!$R$7:$R$2205,'Daily Redemptions'!$O$7:$O$2205,A284,'Daily Redemptions'!$P$7:$P$2205,B284))</x:f>
      </x:c>
      <x:c r="I284" s="18" t="str">
        <x:f>IF(OR(ISBLANK(A284),ISBLANK(D284),ISBLANK(C284),C284=0),"",D284/C284)</x:f>
      </x:c>
      <x:c r="J284" s="18" t="str">
        <x:f>IF(OR(ISBLANK(A284),ISBLANK(D284),ISBLANK(E284),E284=0),"",D284/E284)</x:f>
      </x:c>
      <x:c r="K284" s="18" t="str">
        <x:f>IF(OR(ISBLANK(A284),ISBLANK(G284),ISBLANK(F284)),"",G284*F284)</x:f>
      </x:c>
      <x:c r="L284" s="16" t="str">
        <x:f>IF(OR(ISBLANK(A284),ISBLANK(G284),ISBLANK(F284)),"",F284)</x:f>
      </x:c>
      <x:c r="M284" s="16" t="str">
        <x:f>IF(AND(ISBLANK(A284),B284=""),"",IF(COUNTIFS('Campaigns &amp; Budget'!$A$7:$A$8,B284)&lt;&gt;1,"Unknown campaign",IF(COUNTIFS('Daily Redemptions'!$A$7:$A$735,A284,'Daily Redemptions'!$B$7:$B$735,B284)&gt;1,"Duplicate day / campaign",IF(OR(ISBLANK(A284),ISBLANK(C284),ISBLANK(D284),ISBLANK(E284),ISBLANK(F284)),"Missing daily input",IF(OR(C284&lt;0,D284&lt;0,E284&lt;0,F284&lt;0,F284&gt;E284),"Invalid count / sales",IF(AND(F284&gt;0,ISBLANK(G284)),"Missing new-member average",IF(AND(NOT(ISBLANK(G284)),G284&lt;0),"Negative average",IF(OR(A284&lt;IFERROR(INDEX('Campaigns &amp; Budget'!$C$7:$C$8,MATCH(B284,'Campaigns &amp; Budget'!$A$7:$A$8,0)),""),A284&gt;IFERROR(INDEX('Campaigns &amp; Budget'!$D$7:$D$8,MATCH(B284,'Campaigns &amp; Budget'!$A$7:$A$8,0)),"")),"Outside campaign dates",""))))))))</x:f>
      </x:c>
      <x:c r="O284" s="10"/>
      <x:c r="P284" s="5"/>
      <x:c r="Q284" s="5"/>
      <x:c r="R284" s="5"/>
      <x:c r="S284" s="16" t="str">
        <x:f>IF(OR(ISBLANK(O284),Q284=""),"",IFERROR(INDEX('Redemption Setup'!$F$7:$F$105,MATCH(Q284,'Redemption Setup'!$A$7:$A$105,0)),"")+SUMIFS('Redemption Setup'!$Q$7:$Q$305,'Redemption Setup'!$O$7:$O$305,Q284,'Redemption Setup'!$P$7:$P$305,"&lt;="&amp;O284)-SUMIFS('Daily Redemptions'!$R$7:$R$2205,'Daily Redemptions'!$Q$7:$Q$2205,Q284,'Daily Redemptions'!$P$7:$P$2205,P284,'Daily Redemptions'!$O$7:$O$2205,"&lt;="&amp;O284))</x:f>
      </x:c>
      <x:c r="T284" s="16" t="str">
        <x:f>IF(AND(ISBLANK(O284),Q284=""),"",IF(COUNTIFS('Redemption Setup'!$A$7:$A$105,Q284,'Redemption Setup'!$B$7:$B$105,P284)&lt;&gt;1,"Tier not in campaign",IF(COUNTIFS('Daily Redemptions'!$O$7:$O$2205,O284,'Daily Redemptions'!$Q$7:$Q$2205,Q284)&gt;1,"Duplicate day / tier",IF(OR(ISBLANK(O284),ISBLANK(R284)),"Missing date / quantity",IF(OR(R284&lt;0,MOD(R284,1)&lt;&gt;0),"Invalid redemption quantity",IF(COUNTIFS('Daily Redemptions'!$A$7:$A$735,O284,'Daily Redemptions'!$B$7:$B$735,P284)&lt;&gt;1,"Missing daily performance",IF(S284&lt;0,"Negative stock","")))))))</x:f>
      </x:c>
    </x:row>
    <x:row r="285" ht="24" customHeight="1">
      <x:c r="A285" s="10"/>
      <x:c r="B285" s="5"/>
      <x:c r="C285" s="5"/>
      <x:c r="D285" s="14"/>
      <x:c r="E285" s="5"/>
      <x:c r="F285" s="5"/>
      <x:c r="G285" s="14"/>
      <x:c r="H285" s="16" t="str">
        <x:f>IF(OR(ISBLANK(A285),B285=""),"",SUMIFS('Daily Redemptions'!$R$7:$R$2205,'Daily Redemptions'!$O$7:$O$2205,A285,'Daily Redemptions'!$P$7:$P$2205,B285))</x:f>
      </x:c>
      <x:c r="I285" s="18" t="str">
        <x:f>IF(OR(ISBLANK(A285),ISBLANK(D285),ISBLANK(C285),C285=0),"",D285/C285)</x:f>
      </x:c>
      <x:c r="J285" s="18" t="str">
        <x:f>IF(OR(ISBLANK(A285),ISBLANK(D285),ISBLANK(E285),E285=0),"",D285/E285)</x:f>
      </x:c>
      <x:c r="K285" s="18" t="str">
        <x:f>IF(OR(ISBLANK(A285),ISBLANK(G285),ISBLANK(F285)),"",G285*F285)</x:f>
      </x:c>
      <x:c r="L285" s="16" t="str">
        <x:f>IF(OR(ISBLANK(A285),ISBLANK(G285),ISBLANK(F285)),"",F285)</x:f>
      </x:c>
      <x:c r="M285" s="16" t="str">
        <x:f>IF(AND(ISBLANK(A285),B285=""),"",IF(COUNTIFS('Campaigns &amp; Budget'!$A$7:$A$8,B285)&lt;&gt;1,"Unknown campaign",IF(COUNTIFS('Daily Redemptions'!$A$7:$A$735,A285,'Daily Redemptions'!$B$7:$B$735,B285)&gt;1,"Duplicate day / campaign",IF(OR(ISBLANK(A285),ISBLANK(C285),ISBLANK(D285),ISBLANK(E285),ISBLANK(F285)),"Missing daily input",IF(OR(C285&lt;0,D285&lt;0,E285&lt;0,F285&lt;0,F285&gt;E285),"Invalid count / sales",IF(AND(F285&gt;0,ISBLANK(G285)),"Missing new-member average",IF(AND(NOT(ISBLANK(G285)),G285&lt;0),"Negative average",IF(OR(A285&lt;IFERROR(INDEX('Campaigns &amp; Budget'!$C$7:$C$8,MATCH(B285,'Campaigns &amp; Budget'!$A$7:$A$8,0)),""),A285&gt;IFERROR(INDEX('Campaigns &amp; Budget'!$D$7:$D$8,MATCH(B285,'Campaigns &amp; Budget'!$A$7:$A$8,0)),"")),"Outside campaign dates",""))))))))</x:f>
      </x:c>
      <x:c r="O285" s="10"/>
      <x:c r="P285" s="5"/>
      <x:c r="Q285" s="5"/>
      <x:c r="R285" s="5"/>
      <x:c r="S285" s="16" t="str">
        <x:f>IF(OR(ISBLANK(O285),Q285=""),"",IFERROR(INDEX('Redemption Setup'!$F$7:$F$105,MATCH(Q285,'Redemption Setup'!$A$7:$A$105,0)),"")+SUMIFS('Redemption Setup'!$Q$7:$Q$305,'Redemption Setup'!$O$7:$O$305,Q285,'Redemption Setup'!$P$7:$P$305,"&lt;="&amp;O285)-SUMIFS('Daily Redemptions'!$R$7:$R$2205,'Daily Redemptions'!$Q$7:$Q$2205,Q285,'Daily Redemptions'!$P$7:$P$2205,P285,'Daily Redemptions'!$O$7:$O$2205,"&lt;="&amp;O285))</x:f>
      </x:c>
      <x:c r="T285" s="16" t="str">
        <x:f>IF(AND(ISBLANK(O285),Q285=""),"",IF(COUNTIFS('Redemption Setup'!$A$7:$A$105,Q285,'Redemption Setup'!$B$7:$B$105,P285)&lt;&gt;1,"Tier not in campaign",IF(COUNTIFS('Daily Redemptions'!$O$7:$O$2205,O285,'Daily Redemptions'!$Q$7:$Q$2205,Q285)&gt;1,"Duplicate day / tier",IF(OR(ISBLANK(O285),ISBLANK(R285)),"Missing date / quantity",IF(OR(R285&lt;0,MOD(R285,1)&lt;&gt;0),"Invalid redemption quantity",IF(COUNTIFS('Daily Redemptions'!$A$7:$A$735,O285,'Daily Redemptions'!$B$7:$B$735,P285)&lt;&gt;1,"Missing daily performance",IF(S285&lt;0,"Negative stock","")))))))</x:f>
      </x:c>
    </x:row>
    <x:row r="286" ht="24" customHeight="1">
      <x:c r="A286" s="10"/>
      <x:c r="B286" s="5"/>
      <x:c r="C286" s="5"/>
      <x:c r="D286" s="14"/>
      <x:c r="E286" s="5"/>
      <x:c r="F286" s="5"/>
      <x:c r="G286" s="14"/>
      <x:c r="H286" s="16" t="str">
        <x:f>IF(OR(ISBLANK(A286),B286=""),"",SUMIFS('Daily Redemptions'!$R$7:$R$2205,'Daily Redemptions'!$O$7:$O$2205,A286,'Daily Redemptions'!$P$7:$P$2205,B286))</x:f>
      </x:c>
      <x:c r="I286" s="18" t="str">
        <x:f>IF(OR(ISBLANK(A286),ISBLANK(D286),ISBLANK(C286),C286=0),"",D286/C286)</x:f>
      </x:c>
      <x:c r="J286" s="18" t="str">
        <x:f>IF(OR(ISBLANK(A286),ISBLANK(D286),ISBLANK(E286),E286=0),"",D286/E286)</x:f>
      </x:c>
      <x:c r="K286" s="18" t="str">
        <x:f>IF(OR(ISBLANK(A286),ISBLANK(G286),ISBLANK(F286)),"",G286*F286)</x:f>
      </x:c>
      <x:c r="L286" s="16" t="str">
        <x:f>IF(OR(ISBLANK(A286),ISBLANK(G286),ISBLANK(F286)),"",F286)</x:f>
      </x:c>
      <x:c r="M286" s="16" t="str">
        <x:f>IF(AND(ISBLANK(A286),B286=""),"",IF(COUNTIFS('Campaigns &amp; Budget'!$A$7:$A$8,B286)&lt;&gt;1,"Unknown campaign",IF(COUNTIFS('Daily Redemptions'!$A$7:$A$735,A286,'Daily Redemptions'!$B$7:$B$735,B286)&gt;1,"Duplicate day / campaign",IF(OR(ISBLANK(A286),ISBLANK(C286),ISBLANK(D286),ISBLANK(E286),ISBLANK(F286)),"Missing daily input",IF(OR(C286&lt;0,D286&lt;0,E286&lt;0,F286&lt;0,F286&gt;E286),"Invalid count / sales",IF(AND(F286&gt;0,ISBLANK(G286)),"Missing new-member average",IF(AND(NOT(ISBLANK(G286)),G286&lt;0),"Negative average",IF(OR(A286&lt;IFERROR(INDEX('Campaigns &amp; Budget'!$C$7:$C$8,MATCH(B286,'Campaigns &amp; Budget'!$A$7:$A$8,0)),""),A286&gt;IFERROR(INDEX('Campaigns &amp; Budget'!$D$7:$D$8,MATCH(B286,'Campaigns &amp; Budget'!$A$7:$A$8,0)),"")),"Outside campaign dates",""))))))))</x:f>
      </x:c>
      <x:c r="O286" s="10"/>
      <x:c r="P286" s="5"/>
      <x:c r="Q286" s="5"/>
      <x:c r="R286" s="5"/>
      <x:c r="S286" s="16" t="str">
        <x:f>IF(OR(ISBLANK(O286),Q286=""),"",IFERROR(INDEX('Redemption Setup'!$F$7:$F$105,MATCH(Q286,'Redemption Setup'!$A$7:$A$105,0)),"")+SUMIFS('Redemption Setup'!$Q$7:$Q$305,'Redemption Setup'!$O$7:$O$305,Q286,'Redemption Setup'!$P$7:$P$305,"&lt;="&amp;O286)-SUMIFS('Daily Redemptions'!$R$7:$R$2205,'Daily Redemptions'!$Q$7:$Q$2205,Q286,'Daily Redemptions'!$P$7:$P$2205,P286,'Daily Redemptions'!$O$7:$O$2205,"&lt;="&amp;O286))</x:f>
      </x:c>
      <x:c r="T286" s="16" t="str">
        <x:f>IF(AND(ISBLANK(O286),Q286=""),"",IF(COUNTIFS('Redemption Setup'!$A$7:$A$105,Q286,'Redemption Setup'!$B$7:$B$105,P286)&lt;&gt;1,"Tier not in campaign",IF(COUNTIFS('Daily Redemptions'!$O$7:$O$2205,O286,'Daily Redemptions'!$Q$7:$Q$2205,Q286)&gt;1,"Duplicate day / tier",IF(OR(ISBLANK(O286),ISBLANK(R286)),"Missing date / quantity",IF(OR(R286&lt;0,MOD(R286,1)&lt;&gt;0),"Invalid redemption quantity",IF(COUNTIFS('Daily Redemptions'!$A$7:$A$735,O286,'Daily Redemptions'!$B$7:$B$735,P286)&lt;&gt;1,"Missing daily performance",IF(S286&lt;0,"Negative stock","")))))))</x:f>
      </x:c>
    </x:row>
    <x:row r="287" ht="24" customHeight="1">
      <x:c r="A287" s="10"/>
      <x:c r="B287" s="5"/>
      <x:c r="C287" s="5"/>
      <x:c r="D287" s="14"/>
      <x:c r="E287" s="5"/>
      <x:c r="F287" s="5"/>
      <x:c r="G287" s="14"/>
      <x:c r="H287" s="16" t="str">
        <x:f>IF(OR(ISBLANK(A287),B287=""),"",SUMIFS('Daily Redemptions'!$R$7:$R$2205,'Daily Redemptions'!$O$7:$O$2205,A287,'Daily Redemptions'!$P$7:$P$2205,B287))</x:f>
      </x:c>
      <x:c r="I287" s="18" t="str">
        <x:f>IF(OR(ISBLANK(A287),ISBLANK(D287),ISBLANK(C287),C287=0),"",D287/C287)</x:f>
      </x:c>
      <x:c r="J287" s="18" t="str">
        <x:f>IF(OR(ISBLANK(A287),ISBLANK(D287),ISBLANK(E287),E287=0),"",D287/E287)</x:f>
      </x:c>
      <x:c r="K287" s="18" t="str">
        <x:f>IF(OR(ISBLANK(A287),ISBLANK(G287),ISBLANK(F287)),"",G287*F287)</x:f>
      </x:c>
      <x:c r="L287" s="16" t="str">
        <x:f>IF(OR(ISBLANK(A287),ISBLANK(G287),ISBLANK(F287)),"",F287)</x:f>
      </x:c>
      <x:c r="M287" s="16" t="str">
        <x:f>IF(AND(ISBLANK(A287),B287=""),"",IF(COUNTIFS('Campaigns &amp; Budget'!$A$7:$A$8,B287)&lt;&gt;1,"Unknown campaign",IF(COUNTIFS('Daily Redemptions'!$A$7:$A$735,A287,'Daily Redemptions'!$B$7:$B$735,B287)&gt;1,"Duplicate day / campaign",IF(OR(ISBLANK(A287),ISBLANK(C287),ISBLANK(D287),ISBLANK(E287),ISBLANK(F287)),"Missing daily input",IF(OR(C287&lt;0,D287&lt;0,E287&lt;0,F287&lt;0,F287&gt;E287),"Invalid count / sales",IF(AND(F287&gt;0,ISBLANK(G287)),"Missing new-member average",IF(AND(NOT(ISBLANK(G287)),G287&lt;0),"Negative average",IF(OR(A287&lt;IFERROR(INDEX('Campaigns &amp; Budget'!$C$7:$C$8,MATCH(B287,'Campaigns &amp; Budget'!$A$7:$A$8,0)),""),A287&gt;IFERROR(INDEX('Campaigns &amp; Budget'!$D$7:$D$8,MATCH(B287,'Campaigns &amp; Budget'!$A$7:$A$8,0)),"")),"Outside campaign dates",""))))))))</x:f>
      </x:c>
      <x:c r="O287" s="10"/>
      <x:c r="P287" s="5"/>
      <x:c r="Q287" s="5"/>
      <x:c r="R287" s="5"/>
      <x:c r="S287" s="16" t="str">
        <x:f>IF(OR(ISBLANK(O287),Q287=""),"",IFERROR(INDEX('Redemption Setup'!$F$7:$F$105,MATCH(Q287,'Redemption Setup'!$A$7:$A$105,0)),"")+SUMIFS('Redemption Setup'!$Q$7:$Q$305,'Redemption Setup'!$O$7:$O$305,Q287,'Redemption Setup'!$P$7:$P$305,"&lt;="&amp;O287)-SUMIFS('Daily Redemptions'!$R$7:$R$2205,'Daily Redemptions'!$Q$7:$Q$2205,Q287,'Daily Redemptions'!$P$7:$P$2205,P287,'Daily Redemptions'!$O$7:$O$2205,"&lt;="&amp;O287))</x:f>
      </x:c>
      <x:c r="T287" s="16" t="str">
        <x:f>IF(AND(ISBLANK(O287),Q287=""),"",IF(COUNTIFS('Redemption Setup'!$A$7:$A$105,Q287,'Redemption Setup'!$B$7:$B$105,P287)&lt;&gt;1,"Tier not in campaign",IF(COUNTIFS('Daily Redemptions'!$O$7:$O$2205,O287,'Daily Redemptions'!$Q$7:$Q$2205,Q287)&gt;1,"Duplicate day / tier",IF(OR(ISBLANK(O287),ISBLANK(R287)),"Missing date / quantity",IF(OR(R287&lt;0,MOD(R287,1)&lt;&gt;0),"Invalid redemption quantity",IF(COUNTIFS('Daily Redemptions'!$A$7:$A$735,O287,'Daily Redemptions'!$B$7:$B$735,P287)&lt;&gt;1,"Missing daily performance",IF(S287&lt;0,"Negative stock","")))))))</x:f>
      </x:c>
    </x:row>
    <x:row r="288" ht="24" customHeight="1">
      <x:c r="A288" s="10"/>
      <x:c r="B288" s="5"/>
      <x:c r="C288" s="5"/>
      <x:c r="D288" s="14"/>
      <x:c r="E288" s="5"/>
      <x:c r="F288" s="5"/>
      <x:c r="G288" s="14"/>
      <x:c r="H288" s="16" t="str">
        <x:f>IF(OR(ISBLANK(A288),B288=""),"",SUMIFS('Daily Redemptions'!$R$7:$R$2205,'Daily Redemptions'!$O$7:$O$2205,A288,'Daily Redemptions'!$P$7:$P$2205,B288))</x:f>
      </x:c>
      <x:c r="I288" s="18" t="str">
        <x:f>IF(OR(ISBLANK(A288),ISBLANK(D288),ISBLANK(C288),C288=0),"",D288/C288)</x:f>
      </x:c>
      <x:c r="J288" s="18" t="str">
        <x:f>IF(OR(ISBLANK(A288),ISBLANK(D288),ISBLANK(E288),E288=0),"",D288/E288)</x:f>
      </x:c>
      <x:c r="K288" s="18" t="str">
        <x:f>IF(OR(ISBLANK(A288),ISBLANK(G288),ISBLANK(F288)),"",G288*F288)</x:f>
      </x:c>
      <x:c r="L288" s="16" t="str">
        <x:f>IF(OR(ISBLANK(A288),ISBLANK(G288),ISBLANK(F288)),"",F288)</x:f>
      </x:c>
      <x:c r="M288" s="16" t="str">
        <x:f>IF(AND(ISBLANK(A288),B288=""),"",IF(COUNTIFS('Campaigns &amp; Budget'!$A$7:$A$8,B288)&lt;&gt;1,"Unknown campaign",IF(COUNTIFS('Daily Redemptions'!$A$7:$A$735,A288,'Daily Redemptions'!$B$7:$B$735,B288)&gt;1,"Duplicate day / campaign",IF(OR(ISBLANK(A288),ISBLANK(C288),ISBLANK(D288),ISBLANK(E288),ISBLANK(F288)),"Missing daily input",IF(OR(C288&lt;0,D288&lt;0,E288&lt;0,F288&lt;0,F288&gt;E288),"Invalid count / sales",IF(AND(F288&gt;0,ISBLANK(G288)),"Missing new-member average",IF(AND(NOT(ISBLANK(G288)),G288&lt;0),"Negative average",IF(OR(A288&lt;IFERROR(INDEX('Campaigns &amp; Budget'!$C$7:$C$8,MATCH(B288,'Campaigns &amp; Budget'!$A$7:$A$8,0)),""),A288&gt;IFERROR(INDEX('Campaigns &amp; Budget'!$D$7:$D$8,MATCH(B288,'Campaigns &amp; Budget'!$A$7:$A$8,0)),"")),"Outside campaign dates",""))))))))</x:f>
      </x:c>
      <x:c r="O288" s="10"/>
      <x:c r="P288" s="5"/>
      <x:c r="Q288" s="5"/>
      <x:c r="R288" s="5"/>
      <x:c r="S288" s="16" t="str">
        <x:f>IF(OR(ISBLANK(O288),Q288=""),"",IFERROR(INDEX('Redemption Setup'!$F$7:$F$105,MATCH(Q288,'Redemption Setup'!$A$7:$A$105,0)),"")+SUMIFS('Redemption Setup'!$Q$7:$Q$305,'Redemption Setup'!$O$7:$O$305,Q288,'Redemption Setup'!$P$7:$P$305,"&lt;="&amp;O288)-SUMIFS('Daily Redemptions'!$R$7:$R$2205,'Daily Redemptions'!$Q$7:$Q$2205,Q288,'Daily Redemptions'!$P$7:$P$2205,P288,'Daily Redemptions'!$O$7:$O$2205,"&lt;="&amp;O288))</x:f>
      </x:c>
      <x:c r="T288" s="16" t="str">
        <x:f>IF(AND(ISBLANK(O288),Q288=""),"",IF(COUNTIFS('Redemption Setup'!$A$7:$A$105,Q288,'Redemption Setup'!$B$7:$B$105,P288)&lt;&gt;1,"Tier not in campaign",IF(COUNTIFS('Daily Redemptions'!$O$7:$O$2205,O288,'Daily Redemptions'!$Q$7:$Q$2205,Q288)&gt;1,"Duplicate day / tier",IF(OR(ISBLANK(O288),ISBLANK(R288)),"Missing date / quantity",IF(OR(R288&lt;0,MOD(R288,1)&lt;&gt;0),"Invalid redemption quantity",IF(COUNTIFS('Daily Redemptions'!$A$7:$A$735,O288,'Daily Redemptions'!$B$7:$B$735,P288)&lt;&gt;1,"Missing daily performance",IF(S288&lt;0,"Negative stock","")))))))</x:f>
      </x:c>
    </x:row>
    <x:row r="289" ht="24" customHeight="1">
      <x:c r="A289" s="10"/>
      <x:c r="B289" s="5"/>
      <x:c r="C289" s="5"/>
      <x:c r="D289" s="14"/>
      <x:c r="E289" s="5"/>
      <x:c r="F289" s="5"/>
      <x:c r="G289" s="14"/>
      <x:c r="H289" s="16" t="str">
        <x:f>IF(OR(ISBLANK(A289),B289=""),"",SUMIFS('Daily Redemptions'!$R$7:$R$2205,'Daily Redemptions'!$O$7:$O$2205,A289,'Daily Redemptions'!$P$7:$P$2205,B289))</x:f>
      </x:c>
      <x:c r="I289" s="18" t="str">
        <x:f>IF(OR(ISBLANK(A289),ISBLANK(D289),ISBLANK(C289),C289=0),"",D289/C289)</x:f>
      </x:c>
      <x:c r="J289" s="18" t="str">
        <x:f>IF(OR(ISBLANK(A289),ISBLANK(D289),ISBLANK(E289),E289=0),"",D289/E289)</x:f>
      </x:c>
      <x:c r="K289" s="18" t="str">
        <x:f>IF(OR(ISBLANK(A289),ISBLANK(G289),ISBLANK(F289)),"",G289*F289)</x:f>
      </x:c>
      <x:c r="L289" s="16" t="str">
        <x:f>IF(OR(ISBLANK(A289),ISBLANK(G289),ISBLANK(F289)),"",F289)</x:f>
      </x:c>
      <x:c r="M289" s="16" t="str">
        <x:f>IF(AND(ISBLANK(A289),B289=""),"",IF(COUNTIFS('Campaigns &amp; Budget'!$A$7:$A$8,B289)&lt;&gt;1,"Unknown campaign",IF(COUNTIFS('Daily Redemptions'!$A$7:$A$735,A289,'Daily Redemptions'!$B$7:$B$735,B289)&gt;1,"Duplicate day / campaign",IF(OR(ISBLANK(A289),ISBLANK(C289),ISBLANK(D289),ISBLANK(E289),ISBLANK(F289)),"Missing daily input",IF(OR(C289&lt;0,D289&lt;0,E289&lt;0,F289&lt;0,F289&gt;E289),"Invalid count / sales",IF(AND(F289&gt;0,ISBLANK(G289)),"Missing new-member average",IF(AND(NOT(ISBLANK(G289)),G289&lt;0),"Negative average",IF(OR(A289&lt;IFERROR(INDEX('Campaigns &amp; Budget'!$C$7:$C$8,MATCH(B289,'Campaigns &amp; Budget'!$A$7:$A$8,0)),""),A289&gt;IFERROR(INDEX('Campaigns &amp; Budget'!$D$7:$D$8,MATCH(B289,'Campaigns &amp; Budget'!$A$7:$A$8,0)),"")),"Outside campaign dates",""))))))))</x:f>
      </x:c>
      <x:c r="O289" s="10"/>
      <x:c r="P289" s="5"/>
      <x:c r="Q289" s="5"/>
      <x:c r="R289" s="5"/>
      <x:c r="S289" s="16" t="str">
        <x:f>IF(OR(ISBLANK(O289),Q289=""),"",IFERROR(INDEX('Redemption Setup'!$F$7:$F$105,MATCH(Q289,'Redemption Setup'!$A$7:$A$105,0)),"")+SUMIFS('Redemption Setup'!$Q$7:$Q$305,'Redemption Setup'!$O$7:$O$305,Q289,'Redemption Setup'!$P$7:$P$305,"&lt;="&amp;O289)-SUMIFS('Daily Redemptions'!$R$7:$R$2205,'Daily Redemptions'!$Q$7:$Q$2205,Q289,'Daily Redemptions'!$P$7:$P$2205,P289,'Daily Redemptions'!$O$7:$O$2205,"&lt;="&amp;O289))</x:f>
      </x:c>
      <x:c r="T289" s="16" t="str">
        <x:f>IF(AND(ISBLANK(O289),Q289=""),"",IF(COUNTIFS('Redemption Setup'!$A$7:$A$105,Q289,'Redemption Setup'!$B$7:$B$105,P289)&lt;&gt;1,"Tier not in campaign",IF(COUNTIFS('Daily Redemptions'!$O$7:$O$2205,O289,'Daily Redemptions'!$Q$7:$Q$2205,Q289)&gt;1,"Duplicate day / tier",IF(OR(ISBLANK(O289),ISBLANK(R289)),"Missing date / quantity",IF(OR(R289&lt;0,MOD(R289,1)&lt;&gt;0),"Invalid redemption quantity",IF(COUNTIFS('Daily Redemptions'!$A$7:$A$735,O289,'Daily Redemptions'!$B$7:$B$735,P289)&lt;&gt;1,"Missing daily performance",IF(S289&lt;0,"Negative stock","")))))))</x:f>
      </x:c>
    </x:row>
    <x:row r="290" ht="24" customHeight="1">
      <x:c r="A290" s="10"/>
      <x:c r="B290" s="5"/>
      <x:c r="C290" s="5"/>
      <x:c r="D290" s="14"/>
      <x:c r="E290" s="5"/>
      <x:c r="F290" s="5"/>
      <x:c r="G290" s="14"/>
      <x:c r="H290" s="16" t="str">
        <x:f>IF(OR(ISBLANK(A290),B290=""),"",SUMIFS('Daily Redemptions'!$R$7:$R$2205,'Daily Redemptions'!$O$7:$O$2205,A290,'Daily Redemptions'!$P$7:$P$2205,B290))</x:f>
      </x:c>
      <x:c r="I290" s="18" t="str">
        <x:f>IF(OR(ISBLANK(A290),ISBLANK(D290),ISBLANK(C290),C290=0),"",D290/C290)</x:f>
      </x:c>
      <x:c r="J290" s="18" t="str">
        <x:f>IF(OR(ISBLANK(A290),ISBLANK(D290),ISBLANK(E290),E290=0),"",D290/E290)</x:f>
      </x:c>
      <x:c r="K290" s="18" t="str">
        <x:f>IF(OR(ISBLANK(A290),ISBLANK(G290),ISBLANK(F290)),"",G290*F290)</x:f>
      </x:c>
      <x:c r="L290" s="16" t="str">
        <x:f>IF(OR(ISBLANK(A290),ISBLANK(G290),ISBLANK(F290)),"",F290)</x:f>
      </x:c>
      <x:c r="M290" s="16" t="str">
        <x:f>IF(AND(ISBLANK(A290),B290=""),"",IF(COUNTIFS('Campaigns &amp; Budget'!$A$7:$A$8,B290)&lt;&gt;1,"Unknown campaign",IF(COUNTIFS('Daily Redemptions'!$A$7:$A$735,A290,'Daily Redemptions'!$B$7:$B$735,B290)&gt;1,"Duplicate day / campaign",IF(OR(ISBLANK(A290),ISBLANK(C290),ISBLANK(D290),ISBLANK(E290),ISBLANK(F290)),"Missing daily input",IF(OR(C290&lt;0,D290&lt;0,E290&lt;0,F290&lt;0,F290&gt;E290),"Invalid count / sales",IF(AND(F290&gt;0,ISBLANK(G290)),"Missing new-member average",IF(AND(NOT(ISBLANK(G290)),G290&lt;0),"Negative average",IF(OR(A290&lt;IFERROR(INDEX('Campaigns &amp; Budget'!$C$7:$C$8,MATCH(B290,'Campaigns &amp; Budget'!$A$7:$A$8,0)),""),A290&gt;IFERROR(INDEX('Campaigns &amp; Budget'!$D$7:$D$8,MATCH(B290,'Campaigns &amp; Budget'!$A$7:$A$8,0)),"")),"Outside campaign dates",""))))))))</x:f>
      </x:c>
      <x:c r="O290" s="10"/>
      <x:c r="P290" s="5"/>
      <x:c r="Q290" s="5"/>
      <x:c r="R290" s="5"/>
      <x:c r="S290" s="16" t="str">
        <x:f>IF(OR(ISBLANK(O290),Q290=""),"",IFERROR(INDEX('Redemption Setup'!$F$7:$F$105,MATCH(Q290,'Redemption Setup'!$A$7:$A$105,0)),"")+SUMIFS('Redemption Setup'!$Q$7:$Q$305,'Redemption Setup'!$O$7:$O$305,Q290,'Redemption Setup'!$P$7:$P$305,"&lt;="&amp;O290)-SUMIFS('Daily Redemptions'!$R$7:$R$2205,'Daily Redemptions'!$Q$7:$Q$2205,Q290,'Daily Redemptions'!$P$7:$P$2205,P290,'Daily Redemptions'!$O$7:$O$2205,"&lt;="&amp;O290))</x:f>
      </x:c>
      <x:c r="T290" s="16" t="str">
        <x:f>IF(AND(ISBLANK(O290),Q290=""),"",IF(COUNTIFS('Redemption Setup'!$A$7:$A$105,Q290,'Redemption Setup'!$B$7:$B$105,P290)&lt;&gt;1,"Tier not in campaign",IF(COUNTIFS('Daily Redemptions'!$O$7:$O$2205,O290,'Daily Redemptions'!$Q$7:$Q$2205,Q290)&gt;1,"Duplicate day / tier",IF(OR(ISBLANK(O290),ISBLANK(R290)),"Missing date / quantity",IF(OR(R290&lt;0,MOD(R290,1)&lt;&gt;0),"Invalid redemption quantity",IF(COUNTIFS('Daily Redemptions'!$A$7:$A$735,O290,'Daily Redemptions'!$B$7:$B$735,P290)&lt;&gt;1,"Missing daily performance",IF(S290&lt;0,"Negative stock","")))))))</x:f>
      </x:c>
    </x:row>
    <x:row r="291" ht="24" customHeight="1">
      <x:c r="A291" s="10"/>
      <x:c r="B291" s="5"/>
      <x:c r="C291" s="5"/>
      <x:c r="D291" s="14"/>
      <x:c r="E291" s="5"/>
      <x:c r="F291" s="5"/>
      <x:c r="G291" s="14"/>
      <x:c r="H291" s="16" t="str">
        <x:f>IF(OR(ISBLANK(A291),B291=""),"",SUMIFS('Daily Redemptions'!$R$7:$R$2205,'Daily Redemptions'!$O$7:$O$2205,A291,'Daily Redemptions'!$P$7:$P$2205,B291))</x:f>
      </x:c>
      <x:c r="I291" s="18" t="str">
        <x:f>IF(OR(ISBLANK(A291),ISBLANK(D291),ISBLANK(C291),C291=0),"",D291/C291)</x:f>
      </x:c>
      <x:c r="J291" s="18" t="str">
        <x:f>IF(OR(ISBLANK(A291),ISBLANK(D291),ISBLANK(E291),E291=0),"",D291/E291)</x:f>
      </x:c>
      <x:c r="K291" s="18" t="str">
        <x:f>IF(OR(ISBLANK(A291),ISBLANK(G291),ISBLANK(F291)),"",G291*F291)</x:f>
      </x:c>
      <x:c r="L291" s="16" t="str">
        <x:f>IF(OR(ISBLANK(A291),ISBLANK(G291),ISBLANK(F291)),"",F291)</x:f>
      </x:c>
      <x:c r="M291" s="16" t="str">
        <x:f>IF(AND(ISBLANK(A291),B291=""),"",IF(COUNTIFS('Campaigns &amp; Budget'!$A$7:$A$8,B291)&lt;&gt;1,"Unknown campaign",IF(COUNTIFS('Daily Redemptions'!$A$7:$A$735,A291,'Daily Redemptions'!$B$7:$B$735,B291)&gt;1,"Duplicate day / campaign",IF(OR(ISBLANK(A291),ISBLANK(C291),ISBLANK(D291),ISBLANK(E291),ISBLANK(F291)),"Missing daily input",IF(OR(C291&lt;0,D291&lt;0,E291&lt;0,F291&lt;0,F291&gt;E291),"Invalid count / sales",IF(AND(F291&gt;0,ISBLANK(G291)),"Missing new-member average",IF(AND(NOT(ISBLANK(G291)),G291&lt;0),"Negative average",IF(OR(A291&lt;IFERROR(INDEX('Campaigns &amp; Budget'!$C$7:$C$8,MATCH(B291,'Campaigns &amp; Budget'!$A$7:$A$8,0)),""),A291&gt;IFERROR(INDEX('Campaigns &amp; Budget'!$D$7:$D$8,MATCH(B291,'Campaigns &amp; Budget'!$A$7:$A$8,0)),"")),"Outside campaign dates",""))))))))</x:f>
      </x:c>
      <x:c r="O291" s="10"/>
      <x:c r="P291" s="5"/>
      <x:c r="Q291" s="5"/>
      <x:c r="R291" s="5"/>
      <x:c r="S291" s="16" t="str">
        <x:f>IF(OR(ISBLANK(O291),Q291=""),"",IFERROR(INDEX('Redemption Setup'!$F$7:$F$105,MATCH(Q291,'Redemption Setup'!$A$7:$A$105,0)),"")+SUMIFS('Redemption Setup'!$Q$7:$Q$305,'Redemption Setup'!$O$7:$O$305,Q291,'Redemption Setup'!$P$7:$P$305,"&lt;="&amp;O291)-SUMIFS('Daily Redemptions'!$R$7:$R$2205,'Daily Redemptions'!$Q$7:$Q$2205,Q291,'Daily Redemptions'!$P$7:$P$2205,P291,'Daily Redemptions'!$O$7:$O$2205,"&lt;="&amp;O291))</x:f>
      </x:c>
      <x:c r="T291" s="16" t="str">
        <x:f>IF(AND(ISBLANK(O291),Q291=""),"",IF(COUNTIFS('Redemption Setup'!$A$7:$A$105,Q291,'Redemption Setup'!$B$7:$B$105,P291)&lt;&gt;1,"Tier not in campaign",IF(COUNTIFS('Daily Redemptions'!$O$7:$O$2205,O291,'Daily Redemptions'!$Q$7:$Q$2205,Q291)&gt;1,"Duplicate day / tier",IF(OR(ISBLANK(O291),ISBLANK(R291)),"Missing date / quantity",IF(OR(R291&lt;0,MOD(R291,1)&lt;&gt;0),"Invalid redemption quantity",IF(COUNTIFS('Daily Redemptions'!$A$7:$A$735,O291,'Daily Redemptions'!$B$7:$B$735,P291)&lt;&gt;1,"Missing daily performance",IF(S291&lt;0,"Negative stock","")))))))</x:f>
      </x:c>
    </x:row>
    <x:row r="292" ht="24" customHeight="1">
      <x:c r="A292" s="10"/>
      <x:c r="B292" s="5"/>
      <x:c r="C292" s="5"/>
      <x:c r="D292" s="14"/>
      <x:c r="E292" s="5"/>
      <x:c r="F292" s="5"/>
      <x:c r="G292" s="14"/>
      <x:c r="H292" s="16" t="str">
        <x:f>IF(OR(ISBLANK(A292),B292=""),"",SUMIFS('Daily Redemptions'!$R$7:$R$2205,'Daily Redemptions'!$O$7:$O$2205,A292,'Daily Redemptions'!$P$7:$P$2205,B292))</x:f>
      </x:c>
      <x:c r="I292" s="18" t="str">
        <x:f>IF(OR(ISBLANK(A292),ISBLANK(D292),ISBLANK(C292),C292=0),"",D292/C292)</x:f>
      </x:c>
      <x:c r="J292" s="18" t="str">
        <x:f>IF(OR(ISBLANK(A292),ISBLANK(D292),ISBLANK(E292),E292=0),"",D292/E292)</x:f>
      </x:c>
      <x:c r="K292" s="18" t="str">
        <x:f>IF(OR(ISBLANK(A292),ISBLANK(G292),ISBLANK(F292)),"",G292*F292)</x:f>
      </x:c>
      <x:c r="L292" s="16" t="str">
        <x:f>IF(OR(ISBLANK(A292),ISBLANK(G292),ISBLANK(F292)),"",F292)</x:f>
      </x:c>
      <x:c r="M292" s="16" t="str">
        <x:f>IF(AND(ISBLANK(A292),B292=""),"",IF(COUNTIFS('Campaigns &amp; Budget'!$A$7:$A$8,B292)&lt;&gt;1,"Unknown campaign",IF(COUNTIFS('Daily Redemptions'!$A$7:$A$735,A292,'Daily Redemptions'!$B$7:$B$735,B292)&gt;1,"Duplicate day / campaign",IF(OR(ISBLANK(A292),ISBLANK(C292),ISBLANK(D292),ISBLANK(E292),ISBLANK(F292)),"Missing daily input",IF(OR(C292&lt;0,D292&lt;0,E292&lt;0,F292&lt;0,F292&gt;E292),"Invalid count / sales",IF(AND(F292&gt;0,ISBLANK(G292)),"Missing new-member average",IF(AND(NOT(ISBLANK(G292)),G292&lt;0),"Negative average",IF(OR(A292&lt;IFERROR(INDEX('Campaigns &amp; Budget'!$C$7:$C$8,MATCH(B292,'Campaigns &amp; Budget'!$A$7:$A$8,0)),""),A292&gt;IFERROR(INDEX('Campaigns &amp; Budget'!$D$7:$D$8,MATCH(B292,'Campaigns &amp; Budget'!$A$7:$A$8,0)),"")),"Outside campaign dates",""))))))))</x:f>
      </x:c>
      <x:c r="O292" s="10"/>
      <x:c r="P292" s="5"/>
      <x:c r="Q292" s="5"/>
      <x:c r="R292" s="5"/>
      <x:c r="S292" s="16" t="str">
        <x:f>IF(OR(ISBLANK(O292),Q292=""),"",IFERROR(INDEX('Redemption Setup'!$F$7:$F$105,MATCH(Q292,'Redemption Setup'!$A$7:$A$105,0)),"")+SUMIFS('Redemption Setup'!$Q$7:$Q$305,'Redemption Setup'!$O$7:$O$305,Q292,'Redemption Setup'!$P$7:$P$305,"&lt;="&amp;O292)-SUMIFS('Daily Redemptions'!$R$7:$R$2205,'Daily Redemptions'!$Q$7:$Q$2205,Q292,'Daily Redemptions'!$P$7:$P$2205,P292,'Daily Redemptions'!$O$7:$O$2205,"&lt;="&amp;O292))</x:f>
      </x:c>
      <x:c r="T292" s="16" t="str">
        <x:f>IF(AND(ISBLANK(O292),Q292=""),"",IF(COUNTIFS('Redemption Setup'!$A$7:$A$105,Q292,'Redemption Setup'!$B$7:$B$105,P292)&lt;&gt;1,"Tier not in campaign",IF(COUNTIFS('Daily Redemptions'!$O$7:$O$2205,O292,'Daily Redemptions'!$Q$7:$Q$2205,Q292)&gt;1,"Duplicate day / tier",IF(OR(ISBLANK(O292),ISBLANK(R292)),"Missing date / quantity",IF(OR(R292&lt;0,MOD(R292,1)&lt;&gt;0),"Invalid redemption quantity",IF(COUNTIFS('Daily Redemptions'!$A$7:$A$735,O292,'Daily Redemptions'!$B$7:$B$735,P292)&lt;&gt;1,"Missing daily performance",IF(S292&lt;0,"Negative stock","")))))))</x:f>
      </x:c>
    </x:row>
    <x:row r="293" ht="24" customHeight="1">
      <x:c r="A293" s="10"/>
      <x:c r="B293" s="5"/>
      <x:c r="C293" s="5"/>
      <x:c r="D293" s="14"/>
      <x:c r="E293" s="5"/>
      <x:c r="F293" s="5"/>
      <x:c r="G293" s="14"/>
      <x:c r="H293" s="16" t="str">
        <x:f>IF(OR(ISBLANK(A293),B293=""),"",SUMIFS('Daily Redemptions'!$R$7:$R$2205,'Daily Redemptions'!$O$7:$O$2205,A293,'Daily Redemptions'!$P$7:$P$2205,B293))</x:f>
      </x:c>
      <x:c r="I293" s="18" t="str">
        <x:f>IF(OR(ISBLANK(A293),ISBLANK(D293),ISBLANK(C293),C293=0),"",D293/C293)</x:f>
      </x:c>
      <x:c r="J293" s="18" t="str">
        <x:f>IF(OR(ISBLANK(A293),ISBLANK(D293),ISBLANK(E293),E293=0),"",D293/E293)</x:f>
      </x:c>
      <x:c r="K293" s="18" t="str">
        <x:f>IF(OR(ISBLANK(A293),ISBLANK(G293),ISBLANK(F293)),"",G293*F293)</x:f>
      </x:c>
      <x:c r="L293" s="16" t="str">
        <x:f>IF(OR(ISBLANK(A293),ISBLANK(G293),ISBLANK(F293)),"",F293)</x:f>
      </x:c>
      <x:c r="M293" s="16" t="str">
        <x:f>IF(AND(ISBLANK(A293),B293=""),"",IF(COUNTIFS('Campaigns &amp; Budget'!$A$7:$A$8,B293)&lt;&gt;1,"Unknown campaign",IF(COUNTIFS('Daily Redemptions'!$A$7:$A$735,A293,'Daily Redemptions'!$B$7:$B$735,B293)&gt;1,"Duplicate day / campaign",IF(OR(ISBLANK(A293),ISBLANK(C293),ISBLANK(D293),ISBLANK(E293),ISBLANK(F293)),"Missing daily input",IF(OR(C293&lt;0,D293&lt;0,E293&lt;0,F293&lt;0,F293&gt;E293),"Invalid count / sales",IF(AND(F293&gt;0,ISBLANK(G293)),"Missing new-member average",IF(AND(NOT(ISBLANK(G293)),G293&lt;0),"Negative average",IF(OR(A293&lt;IFERROR(INDEX('Campaigns &amp; Budget'!$C$7:$C$8,MATCH(B293,'Campaigns &amp; Budget'!$A$7:$A$8,0)),""),A293&gt;IFERROR(INDEX('Campaigns &amp; Budget'!$D$7:$D$8,MATCH(B293,'Campaigns &amp; Budget'!$A$7:$A$8,0)),"")),"Outside campaign dates",""))))))))</x:f>
      </x:c>
      <x:c r="O293" s="10"/>
      <x:c r="P293" s="5"/>
      <x:c r="Q293" s="5"/>
      <x:c r="R293" s="5"/>
      <x:c r="S293" s="16" t="str">
        <x:f>IF(OR(ISBLANK(O293),Q293=""),"",IFERROR(INDEX('Redemption Setup'!$F$7:$F$105,MATCH(Q293,'Redemption Setup'!$A$7:$A$105,0)),"")+SUMIFS('Redemption Setup'!$Q$7:$Q$305,'Redemption Setup'!$O$7:$O$305,Q293,'Redemption Setup'!$P$7:$P$305,"&lt;="&amp;O293)-SUMIFS('Daily Redemptions'!$R$7:$R$2205,'Daily Redemptions'!$Q$7:$Q$2205,Q293,'Daily Redemptions'!$P$7:$P$2205,P293,'Daily Redemptions'!$O$7:$O$2205,"&lt;="&amp;O293))</x:f>
      </x:c>
      <x:c r="T293" s="16" t="str">
        <x:f>IF(AND(ISBLANK(O293),Q293=""),"",IF(COUNTIFS('Redemption Setup'!$A$7:$A$105,Q293,'Redemption Setup'!$B$7:$B$105,P293)&lt;&gt;1,"Tier not in campaign",IF(COUNTIFS('Daily Redemptions'!$O$7:$O$2205,O293,'Daily Redemptions'!$Q$7:$Q$2205,Q293)&gt;1,"Duplicate day / tier",IF(OR(ISBLANK(O293),ISBLANK(R293)),"Missing date / quantity",IF(OR(R293&lt;0,MOD(R293,1)&lt;&gt;0),"Invalid redemption quantity",IF(COUNTIFS('Daily Redemptions'!$A$7:$A$735,O293,'Daily Redemptions'!$B$7:$B$735,P293)&lt;&gt;1,"Missing daily performance",IF(S293&lt;0,"Negative stock","")))))))</x:f>
      </x:c>
    </x:row>
    <x:row r="294" ht="24" customHeight="1">
      <x:c r="A294" s="10"/>
      <x:c r="B294" s="5"/>
      <x:c r="C294" s="5"/>
      <x:c r="D294" s="14"/>
      <x:c r="E294" s="5"/>
      <x:c r="F294" s="5"/>
      <x:c r="G294" s="14"/>
      <x:c r="H294" s="16" t="str">
        <x:f>IF(OR(ISBLANK(A294),B294=""),"",SUMIFS('Daily Redemptions'!$R$7:$R$2205,'Daily Redemptions'!$O$7:$O$2205,A294,'Daily Redemptions'!$P$7:$P$2205,B294))</x:f>
      </x:c>
      <x:c r="I294" s="18" t="str">
        <x:f>IF(OR(ISBLANK(A294),ISBLANK(D294),ISBLANK(C294),C294=0),"",D294/C294)</x:f>
      </x:c>
      <x:c r="J294" s="18" t="str">
        <x:f>IF(OR(ISBLANK(A294),ISBLANK(D294),ISBLANK(E294),E294=0),"",D294/E294)</x:f>
      </x:c>
      <x:c r="K294" s="18" t="str">
        <x:f>IF(OR(ISBLANK(A294),ISBLANK(G294),ISBLANK(F294)),"",G294*F294)</x:f>
      </x:c>
      <x:c r="L294" s="16" t="str">
        <x:f>IF(OR(ISBLANK(A294),ISBLANK(G294),ISBLANK(F294)),"",F294)</x:f>
      </x:c>
      <x:c r="M294" s="16" t="str">
        <x:f>IF(AND(ISBLANK(A294),B294=""),"",IF(COUNTIFS('Campaigns &amp; Budget'!$A$7:$A$8,B294)&lt;&gt;1,"Unknown campaign",IF(COUNTIFS('Daily Redemptions'!$A$7:$A$735,A294,'Daily Redemptions'!$B$7:$B$735,B294)&gt;1,"Duplicate day / campaign",IF(OR(ISBLANK(A294),ISBLANK(C294),ISBLANK(D294),ISBLANK(E294),ISBLANK(F294)),"Missing daily input",IF(OR(C294&lt;0,D294&lt;0,E294&lt;0,F294&lt;0,F294&gt;E294),"Invalid count / sales",IF(AND(F294&gt;0,ISBLANK(G294)),"Missing new-member average",IF(AND(NOT(ISBLANK(G294)),G294&lt;0),"Negative average",IF(OR(A294&lt;IFERROR(INDEX('Campaigns &amp; Budget'!$C$7:$C$8,MATCH(B294,'Campaigns &amp; Budget'!$A$7:$A$8,0)),""),A294&gt;IFERROR(INDEX('Campaigns &amp; Budget'!$D$7:$D$8,MATCH(B294,'Campaigns &amp; Budget'!$A$7:$A$8,0)),"")),"Outside campaign dates",""))))))))</x:f>
      </x:c>
      <x:c r="O294" s="10"/>
      <x:c r="P294" s="5"/>
      <x:c r="Q294" s="5"/>
      <x:c r="R294" s="5"/>
      <x:c r="S294" s="16" t="str">
        <x:f>IF(OR(ISBLANK(O294),Q294=""),"",IFERROR(INDEX('Redemption Setup'!$F$7:$F$105,MATCH(Q294,'Redemption Setup'!$A$7:$A$105,0)),"")+SUMIFS('Redemption Setup'!$Q$7:$Q$305,'Redemption Setup'!$O$7:$O$305,Q294,'Redemption Setup'!$P$7:$P$305,"&lt;="&amp;O294)-SUMIFS('Daily Redemptions'!$R$7:$R$2205,'Daily Redemptions'!$Q$7:$Q$2205,Q294,'Daily Redemptions'!$P$7:$P$2205,P294,'Daily Redemptions'!$O$7:$O$2205,"&lt;="&amp;O294))</x:f>
      </x:c>
      <x:c r="T294" s="16" t="str">
        <x:f>IF(AND(ISBLANK(O294),Q294=""),"",IF(COUNTIFS('Redemption Setup'!$A$7:$A$105,Q294,'Redemption Setup'!$B$7:$B$105,P294)&lt;&gt;1,"Tier not in campaign",IF(COUNTIFS('Daily Redemptions'!$O$7:$O$2205,O294,'Daily Redemptions'!$Q$7:$Q$2205,Q294)&gt;1,"Duplicate day / tier",IF(OR(ISBLANK(O294),ISBLANK(R294)),"Missing date / quantity",IF(OR(R294&lt;0,MOD(R294,1)&lt;&gt;0),"Invalid redemption quantity",IF(COUNTIFS('Daily Redemptions'!$A$7:$A$735,O294,'Daily Redemptions'!$B$7:$B$735,P294)&lt;&gt;1,"Missing daily performance",IF(S294&lt;0,"Negative stock","")))))))</x:f>
      </x:c>
    </x:row>
    <x:row r="295" ht="24" customHeight="1">
      <x:c r="A295" s="10"/>
      <x:c r="B295" s="5"/>
      <x:c r="C295" s="5"/>
      <x:c r="D295" s="14"/>
      <x:c r="E295" s="5"/>
      <x:c r="F295" s="5"/>
      <x:c r="G295" s="14"/>
      <x:c r="H295" s="16" t="str">
        <x:f>IF(OR(ISBLANK(A295),B295=""),"",SUMIFS('Daily Redemptions'!$R$7:$R$2205,'Daily Redemptions'!$O$7:$O$2205,A295,'Daily Redemptions'!$P$7:$P$2205,B295))</x:f>
      </x:c>
      <x:c r="I295" s="18" t="str">
        <x:f>IF(OR(ISBLANK(A295),ISBLANK(D295),ISBLANK(C295),C295=0),"",D295/C295)</x:f>
      </x:c>
      <x:c r="J295" s="18" t="str">
        <x:f>IF(OR(ISBLANK(A295),ISBLANK(D295),ISBLANK(E295),E295=0),"",D295/E295)</x:f>
      </x:c>
      <x:c r="K295" s="18" t="str">
        <x:f>IF(OR(ISBLANK(A295),ISBLANK(G295),ISBLANK(F295)),"",G295*F295)</x:f>
      </x:c>
      <x:c r="L295" s="16" t="str">
        <x:f>IF(OR(ISBLANK(A295),ISBLANK(G295),ISBLANK(F295)),"",F295)</x:f>
      </x:c>
      <x:c r="M295" s="16" t="str">
        <x:f>IF(AND(ISBLANK(A295),B295=""),"",IF(COUNTIFS('Campaigns &amp; Budget'!$A$7:$A$8,B295)&lt;&gt;1,"Unknown campaign",IF(COUNTIFS('Daily Redemptions'!$A$7:$A$735,A295,'Daily Redemptions'!$B$7:$B$735,B295)&gt;1,"Duplicate day / campaign",IF(OR(ISBLANK(A295),ISBLANK(C295),ISBLANK(D295),ISBLANK(E295),ISBLANK(F295)),"Missing daily input",IF(OR(C295&lt;0,D295&lt;0,E295&lt;0,F295&lt;0,F295&gt;E295),"Invalid count / sales",IF(AND(F295&gt;0,ISBLANK(G295)),"Missing new-member average",IF(AND(NOT(ISBLANK(G295)),G295&lt;0),"Negative average",IF(OR(A295&lt;IFERROR(INDEX('Campaigns &amp; Budget'!$C$7:$C$8,MATCH(B295,'Campaigns &amp; Budget'!$A$7:$A$8,0)),""),A295&gt;IFERROR(INDEX('Campaigns &amp; Budget'!$D$7:$D$8,MATCH(B295,'Campaigns &amp; Budget'!$A$7:$A$8,0)),"")),"Outside campaign dates",""))))))))</x:f>
      </x:c>
      <x:c r="O295" s="10"/>
      <x:c r="P295" s="5"/>
      <x:c r="Q295" s="5"/>
      <x:c r="R295" s="5"/>
      <x:c r="S295" s="16" t="str">
        <x:f>IF(OR(ISBLANK(O295),Q295=""),"",IFERROR(INDEX('Redemption Setup'!$F$7:$F$105,MATCH(Q295,'Redemption Setup'!$A$7:$A$105,0)),"")+SUMIFS('Redemption Setup'!$Q$7:$Q$305,'Redemption Setup'!$O$7:$O$305,Q295,'Redemption Setup'!$P$7:$P$305,"&lt;="&amp;O295)-SUMIFS('Daily Redemptions'!$R$7:$R$2205,'Daily Redemptions'!$Q$7:$Q$2205,Q295,'Daily Redemptions'!$P$7:$P$2205,P295,'Daily Redemptions'!$O$7:$O$2205,"&lt;="&amp;O295))</x:f>
      </x:c>
      <x:c r="T295" s="16" t="str">
        <x:f>IF(AND(ISBLANK(O295),Q295=""),"",IF(COUNTIFS('Redemption Setup'!$A$7:$A$105,Q295,'Redemption Setup'!$B$7:$B$105,P295)&lt;&gt;1,"Tier not in campaign",IF(COUNTIFS('Daily Redemptions'!$O$7:$O$2205,O295,'Daily Redemptions'!$Q$7:$Q$2205,Q295)&gt;1,"Duplicate day / tier",IF(OR(ISBLANK(O295),ISBLANK(R295)),"Missing date / quantity",IF(OR(R295&lt;0,MOD(R295,1)&lt;&gt;0),"Invalid redemption quantity",IF(COUNTIFS('Daily Redemptions'!$A$7:$A$735,O295,'Daily Redemptions'!$B$7:$B$735,P295)&lt;&gt;1,"Missing daily performance",IF(S295&lt;0,"Negative stock","")))))))</x:f>
      </x:c>
    </x:row>
    <x:row r="296" ht="24" customHeight="1">
      <x:c r="A296" s="10"/>
      <x:c r="B296" s="5"/>
      <x:c r="C296" s="5"/>
      <x:c r="D296" s="14"/>
      <x:c r="E296" s="5"/>
      <x:c r="F296" s="5"/>
      <x:c r="G296" s="14"/>
      <x:c r="H296" s="16" t="str">
        <x:f>IF(OR(ISBLANK(A296),B296=""),"",SUMIFS('Daily Redemptions'!$R$7:$R$2205,'Daily Redemptions'!$O$7:$O$2205,A296,'Daily Redemptions'!$P$7:$P$2205,B296))</x:f>
      </x:c>
      <x:c r="I296" s="18" t="str">
        <x:f>IF(OR(ISBLANK(A296),ISBLANK(D296),ISBLANK(C296),C296=0),"",D296/C296)</x:f>
      </x:c>
      <x:c r="J296" s="18" t="str">
        <x:f>IF(OR(ISBLANK(A296),ISBLANK(D296),ISBLANK(E296),E296=0),"",D296/E296)</x:f>
      </x:c>
      <x:c r="K296" s="18" t="str">
        <x:f>IF(OR(ISBLANK(A296),ISBLANK(G296),ISBLANK(F296)),"",G296*F296)</x:f>
      </x:c>
      <x:c r="L296" s="16" t="str">
        <x:f>IF(OR(ISBLANK(A296),ISBLANK(G296),ISBLANK(F296)),"",F296)</x:f>
      </x:c>
      <x:c r="M296" s="16" t="str">
        <x:f>IF(AND(ISBLANK(A296),B296=""),"",IF(COUNTIFS('Campaigns &amp; Budget'!$A$7:$A$8,B296)&lt;&gt;1,"Unknown campaign",IF(COUNTIFS('Daily Redemptions'!$A$7:$A$735,A296,'Daily Redemptions'!$B$7:$B$735,B296)&gt;1,"Duplicate day / campaign",IF(OR(ISBLANK(A296),ISBLANK(C296),ISBLANK(D296),ISBLANK(E296),ISBLANK(F296)),"Missing daily input",IF(OR(C296&lt;0,D296&lt;0,E296&lt;0,F296&lt;0,F296&gt;E296),"Invalid count / sales",IF(AND(F296&gt;0,ISBLANK(G296)),"Missing new-member average",IF(AND(NOT(ISBLANK(G296)),G296&lt;0),"Negative average",IF(OR(A296&lt;IFERROR(INDEX('Campaigns &amp; Budget'!$C$7:$C$8,MATCH(B296,'Campaigns &amp; Budget'!$A$7:$A$8,0)),""),A296&gt;IFERROR(INDEX('Campaigns &amp; Budget'!$D$7:$D$8,MATCH(B296,'Campaigns &amp; Budget'!$A$7:$A$8,0)),"")),"Outside campaign dates",""))))))))</x:f>
      </x:c>
      <x:c r="O296" s="10"/>
      <x:c r="P296" s="5"/>
      <x:c r="Q296" s="5"/>
      <x:c r="R296" s="5"/>
      <x:c r="S296" s="16" t="str">
        <x:f>IF(OR(ISBLANK(O296),Q296=""),"",IFERROR(INDEX('Redemption Setup'!$F$7:$F$105,MATCH(Q296,'Redemption Setup'!$A$7:$A$105,0)),"")+SUMIFS('Redemption Setup'!$Q$7:$Q$305,'Redemption Setup'!$O$7:$O$305,Q296,'Redemption Setup'!$P$7:$P$305,"&lt;="&amp;O296)-SUMIFS('Daily Redemptions'!$R$7:$R$2205,'Daily Redemptions'!$Q$7:$Q$2205,Q296,'Daily Redemptions'!$P$7:$P$2205,P296,'Daily Redemptions'!$O$7:$O$2205,"&lt;="&amp;O296))</x:f>
      </x:c>
      <x:c r="T296" s="16" t="str">
        <x:f>IF(AND(ISBLANK(O296),Q296=""),"",IF(COUNTIFS('Redemption Setup'!$A$7:$A$105,Q296,'Redemption Setup'!$B$7:$B$105,P296)&lt;&gt;1,"Tier not in campaign",IF(COUNTIFS('Daily Redemptions'!$O$7:$O$2205,O296,'Daily Redemptions'!$Q$7:$Q$2205,Q296)&gt;1,"Duplicate day / tier",IF(OR(ISBLANK(O296),ISBLANK(R296)),"Missing date / quantity",IF(OR(R296&lt;0,MOD(R296,1)&lt;&gt;0),"Invalid redemption quantity",IF(COUNTIFS('Daily Redemptions'!$A$7:$A$735,O296,'Daily Redemptions'!$B$7:$B$735,P296)&lt;&gt;1,"Missing daily performance",IF(S296&lt;0,"Negative stock","")))))))</x:f>
      </x:c>
    </x:row>
    <x:row r="297" ht="24" customHeight="1">
      <x:c r="A297" s="10"/>
      <x:c r="B297" s="5"/>
      <x:c r="C297" s="5"/>
      <x:c r="D297" s="14"/>
      <x:c r="E297" s="5"/>
      <x:c r="F297" s="5"/>
      <x:c r="G297" s="14"/>
      <x:c r="H297" s="16" t="str">
        <x:f>IF(OR(ISBLANK(A297),B297=""),"",SUMIFS('Daily Redemptions'!$R$7:$R$2205,'Daily Redemptions'!$O$7:$O$2205,A297,'Daily Redemptions'!$P$7:$P$2205,B297))</x:f>
      </x:c>
      <x:c r="I297" s="18" t="str">
        <x:f>IF(OR(ISBLANK(A297),ISBLANK(D297),ISBLANK(C297),C297=0),"",D297/C297)</x:f>
      </x:c>
      <x:c r="J297" s="18" t="str">
        <x:f>IF(OR(ISBLANK(A297),ISBLANK(D297),ISBLANK(E297),E297=0),"",D297/E297)</x:f>
      </x:c>
      <x:c r="K297" s="18" t="str">
        <x:f>IF(OR(ISBLANK(A297),ISBLANK(G297),ISBLANK(F297)),"",G297*F297)</x:f>
      </x:c>
      <x:c r="L297" s="16" t="str">
        <x:f>IF(OR(ISBLANK(A297),ISBLANK(G297),ISBLANK(F297)),"",F297)</x:f>
      </x:c>
      <x:c r="M297" s="16" t="str">
        <x:f>IF(AND(ISBLANK(A297),B297=""),"",IF(COUNTIFS('Campaigns &amp; Budget'!$A$7:$A$8,B297)&lt;&gt;1,"Unknown campaign",IF(COUNTIFS('Daily Redemptions'!$A$7:$A$735,A297,'Daily Redemptions'!$B$7:$B$735,B297)&gt;1,"Duplicate day / campaign",IF(OR(ISBLANK(A297),ISBLANK(C297),ISBLANK(D297),ISBLANK(E297),ISBLANK(F297)),"Missing daily input",IF(OR(C297&lt;0,D297&lt;0,E297&lt;0,F297&lt;0,F297&gt;E297),"Invalid count / sales",IF(AND(F297&gt;0,ISBLANK(G297)),"Missing new-member average",IF(AND(NOT(ISBLANK(G297)),G297&lt;0),"Negative average",IF(OR(A297&lt;IFERROR(INDEX('Campaigns &amp; Budget'!$C$7:$C$8,MATCH(B297,'Campaigns &amp; Budget'!$A$7:$A$8,0)),""),A297&gt;IFERROR(INDEX('Campaigns &amp; Budget'!$D$7:$D$8,MATCH(B297,'Campaigns &amp; Budget'!$A$7:$A$8,0)),"")),"Outside campaign dates",""))))))))</x:f>
      </x:c>
      <x:c r="O297" s="10"/>
      <x:c r="P297" s="5"/>
      <x:c r="Q297" s="5"/>
      <x:c r="R297" s="5"/>
      <x:c r="S297" s="16" t="str">
        <x:f>IF(OR(ISBLANK(O297),Q297=""),"",IFERROR(INDEX('Redemption Setup'!$F$7:$F$105,MATCH(Q297,'Redemption Setup'!$A$7:$A$105,0)),"")+SUMIFS('Redemption Setup'!$Q$7:$Q$305,'Redemption Setup'!$O$7:$O$305,Q297,'Redemption Setup'!$P$7:$P$305,"&lt;="&amp;O297)-SUMIFS('Daily Redemptions'!$R$7:$R$2205,'Daily Redemptions'!$Q$7:$Q$2205,Q297,'Daily Redemptions'!$P$7:$P$2205,P297,'Daily Redemptions'!$O$7:$O$2205,"&lt;="&amp;O297))</x:f>
      </x:c>
      <x:c r="T297" s="16" t="str">
        <x:f>IF(AND(ISBLANK(O297),Q297=""),"",IF(COUNTIFS('Redemption Setup'!$A$7:$A$105,Q297,'Redemption Setup'!$B$7:$B$105,P297)&lt;&gt;1,"Tier not in campaign",IF(COUNTIFS('Daily Redemptions'!$O$7:$O$2205,O297,'Daily Redemptions'!$Q$7:$Q$2205,Q297)&gt;1,"Duplicate day / tier",IF(OR(ISBLANK(O297),ISBLANK(R297)),"Missing date / quantity",IF(OR(R297&lt;0,MOD(R297,1)&lt;&gt;0),"Invalid redemption quantity",IF(COUNTIFS('Daily Redemptions'!$A$7:$A$735,O297,'Daily Redemptions'!$B$7:$B$735,P297)&lt;&gt;1,"Missing daily performance",IF(S297&lt;0,"Negative stock","")))))))</x:f>
      </x:c>
    </x:row>
    <x:row r="298" ht="24" customHeight="1">
      <x:c r="A298" s="10"/>
      <x:c r="B298" s="5"/>
      <x:c r="C298" s="5"/>
      <x:c r="D298" s="14"/>
      <x:c r="E298" s="5"/>
      <x:c r="F298" s="5"/>
      <x:c r="G298" s="14"/>
      <x:c r="H298" s="16" t="str">
        <x:f>IF(OR(ISBLANK(A298),B298=""),"",SUMIFS('Daily Redemptions'!$R$7:$R$2205,'Daily Redemptions'!$O$7:$O$2205,A298,'Daily Redemptions'!$P$7:$P$2205,B298))</x:f>
      </x:c>
      <x:c r="I298" s="18" t="str">
        <x:f>IF(OR(ISBLANK(A298),ISBLANK(D298),ISBLANK(C298),C298=0),"",D298/C298)</x:f>
      </x:c>
      <x:c r="J298" s="18" t="str">
        <x:f>IF(OR(ISBLANK(A298),ISBLANK(D298),ISBLANK(E298),E298=0),"",D298/E298)</x:f>
      </x:c>
      <x:c r="K298" s="18" t="str">
        <x:f>IF(OR(ISBLANK(A298),ISBLANK(G298),ISBLANK(F298)),"",G298*F298)</x:f>
      </x:c>
      <x:c r="L298" s="16" t="str">
        <x:f>IF(OR(ISBLANK(A298),ISBLANK(G298),ISBLANK(F298)),"",F298)</x:f>
      </x:c>
      <x:c r="M298" s="16" t="str">
        <x:f>IF(AND(ISBLANK(A298),B298=""),"",IF(COUNTIFS('Campaigns &amp; Budget'!$A$7:$A$8,B298)&lt;&gt;1,"Unknown campaign",IF(COUNTIFS('Daily Redemptions'!$A$7:$A$735,A298,'Daily Redemptions'!$B$7:$B$735,B298)&gt;1,"Duplicate day / campaign",IF(OR(ISBLANK(A298),ISBLANK(C298),ISBLANK(D298),ISBLANK(E298),ISBLANK(F298)),"Missing daily input",IF(OR(C298&lt;0,D298&lt;0,E298&lt;0,F298&lt;0,F298&gt;E298),"Invalid count / sales",IF(AND(F298&gt;0,ISBLANK(G298)),"Missing new-member average",IF(AND(NOT(ISBLANK(G298)),G298&lt;0),"Negative average",IF(OR(A298&lt;IFERROR(INDEX('Campaigns &amp; Budget'!$C$7:$C$8,MATCH(B298,'Campaigns &amp; Budget'!$A$7:$A$8,0)),""),A298&gt;IFERROR(INDEX('Campaigns &amp; Budget'!$D$7:$D$8,MATCH(B298,'Campaigns &amp; Budget'!$A$7:$A$8,0)),"")),"Outside campaign dates",""))))))))</x:f>
      </x:c>
      <x:c r="O298" s="10"/>
      <x:c r="P298" s="5"/>
      <x:c r="Q298" s="5"/>
      <x:c r="R298" s="5"/>
      <x:c r="S298" s="16" t="str">
        <x:f>IF(OR(ISBLANK(O298),Q298=""),"",IFERROR(INDEX('Redemption Setup'!$F$7:$F$105,MATCH(Q298,'Redemption Setup'!$A$7:$A$105,0)),"")+SUMIFS('Redemption Setup'!$Q$7:$Q$305,'Redemption Setup'!$O$7:$O$305,Q298,'Redemption Setup'!$P$7:$P$305,"&lt;="&amp;O298)-SUMIFS('Daily Redemptions'!$R$7:$R$2205,'Daily Redemptions'!$Q$7:$Q$2205,Q298,'Daily Redemptions'!$P$7:$P$2205,P298,'Daily Redemptions'!$O$7:$O$2205,"&lt;="&amp;O298))</x:f>
      </x:c>
      <x:c r="T298" s="16" t="str">
        <x:f>IF(AND(ISBLANK(O298),Q298=""),"",IF(COUNTIFS('Redemption Setup'!$A$7:$A$105,Q298,'Redemption Setup'!$B$7:$B$105,P298)&lt;&gt;1,"Tier not in campaign",IF(COUNTIFS('Daily Redemptions'!$O$7:$O$2205,O298,'Daily Redemptions'!$Q$7:$Q$2205,Q298)&gt;1,"Duplicate day / tier",IF(OR(ISBLANK(O298),ISBLANK(R298)),"Missing date / quantity",IF(OR(R298&lt;0,MOD(R298,1)&lt;&gt;0),"Invalid redemption quantity",IF(COUNTIFS('Daily Redemptions'!$A$7:$A$735,O298,'Daily Redemptions'!$B$7:$B$735,P298)&lt;&gt;1,"Missing daily performance",IF(S298&lt;0,"Negative stock","")))))))</x:f>
      </x:c>
    </x:row>
    <x:row r="299" ht="24" customHeight="1">
      <x:c r="A299" s="10"/>
      <x:c r="B299" s="5"/>
      <x:c r="C299" s="5"/>
      <x:c r="D299" s="14"/>
      <x:c r="E299" s="5"/>
      <x:c r="F299" s="5"/>
      <x:c r="G299" s="14"/>
      <x:c r="H299" s="16" t="str">
        <x:f>IF(OR(ISBLANK(A299),B299=""),"",SUMIFS('Daily Redemptions'!$R$7:$R$2205,'Daily Redemptions'!$O$7:$O$2205,A299,'Daily Redemptions'!$P$7:$P$2205,B299))</x:f>
      </x:c>
      <x:c r="I299" s="18" t="str">
        <x:f>IF(OR(ISBLANK(A299),ISBLANK(D299),ISBLANK(C299),C299=0),"",D299/C299)</x:f>
      </x:c>
      <x:c r="J299" s="18" t="str">
        <x:f>IF(OR(ISBLANK(A299),ISBLANK(D299),ISBLANK(E299),E299=0),"",D299/E299)</x:f>
      </x:c>
      <x:c r="K299" s="18" t="str">
        <x:f>IF(OR(ISBLANK(A299),ISBLANK(G299),ISBLANK(F299)),"",G299*F299)</x:f>
      </x:c>
      <x:c r="L299" s="16" t="str">
        <x:f>IF(OR(ISBLANK(A299),ISBLANK(G299),ISBLANK(F299)),"",F299)</x:f>
      </x:c>
      <x:c r="M299" s="16" t="str">
        <x:f>IF(AND(ISBLANK(A299),B299=""),"",IF(COUNTIFS('Campaigns &amp; Budget'!$A$7:$A$8,B299)&lt;&gt;1,"Unknown campaign",IF(COUNTIFS('Daily Redemptions'!$A$7:$A$735,A299,'Daily Redemptions'!$B$7:$B$735,B299)&gt;1,"Duplicate day / campaign",IF(OR(ISBLANK(A299),ISBLANK(C299),ISBLANK(D299),ISBLANK(E299),ISBLANK(F299)),"Missing daily input",IF(OR(C299&lt;0,D299&lt;0,E299&lt;0,F299&lt;0,F299&gt;E299),"Invalid count / sales",IF(AND(F299&gt;0,ISBLANK(G299)),"Missing new-member average",IF(AND(NOT(ISBLANK(G299)),G299&lt;0),"Negative average",IF(OR(A299&lt;IFERROR(INDEX('Campaigns &amp; Budget'!$C$7:$C$8,MATCH(B299,'Campaigns &amp; Budget'!$A$7:$A$8,0)),""),A299&gt;IFERROR(INDEX('Campaigns &amp; Budget'!$D$7:$D$8,MATCH(B299,'Campaigns &amp; Budget'!$A$7:$A$8,0)),"")),"Outside campaign dates",""))))))))</x:f>
      </x:c>
      <x:c r="O299" s="10"/>
      <x:c r="P299" s="5"/>
      <x:c r="Q299" s="5"/>
      <x:c r="R299" s="5"/>
      <x:c r="S299" s="16" t="str">
        <x:f>IF(OR(ISBLANK(O299),Q299=""),"",IFERROR(INDEX('Redemption Setup'!$F$7:$F$105,MATCH(Q299,'Redemption Setup'!$A$7:$A$105,0)),"")+SUMIFS('Redemption Setup'!$Q$7:$Q$305,'Redemption Setup'!$O$7:$O$305,Q299,'Redemption Setup'!$P$7:$P$305,"&lt;="&amp;O299)-SUMIFS('Daily Redemptions'!$R$7:$R$2205,'Daily Redemptions'!$Q$7:$Q$2205,Q299,'Daily Redemptions'!$P$7:$P$2205,P299,'Daily Redemptions'!$O$7:$O$2205,"&lt;="&amp;O299))</x:f>
      </x:c>
      <x:c r="T299" s="16" t="str">
        <x:f>IF(AND(ISBLANK(O299),Q299=""),"",IF(COUNTIFS('Redemption Setup'!$A$7:$A$105,Q299,'Redemption Setup'!$B$7:$B$105,P299)&lt;&gt;1,"Tier not in campaign",IF(COUNTIFS('Daily Redemptions'!$O$7:$O$2205,O299,'Daily Redemptions'!$Q$7:$Q$2205,Q299)&gt;1,"Duplicate day / tier",IF(OR(ISBLANK(O299),ISBLANK(R299)),"Missing date / quantity",IF(OR(R299&lt;0,MOD(R299,1)&lt;&gt;0),"Invalid redemption quantity",IF(COUNTIFS('Daily Redemptions'!$A$7:$A$735,O299,'Daily Redemptions'!$B$7:$B$735,P299)&lt;&gt;1,"Missing daily performance",IF(S299&lt;0,"Negative stock","")))))))</x:f>
      </x:c>
    </x:row>
    <x:row r="300" ht="24" customHeight="1">
      <x:c r="A300" s="10"/>
      <x:c r="B300" s="5"/>
      <x:c r="C300" s="5"/>
      <x:c r="D300" s="14"/>
      <x:c r="E300" s="5"/>
      <x:c r="F300" s="5"/>
      <x:c r="G300" s="14"/>
      <x:c r="H300" s="16" t="str">
        <x:f>IF(OR(ISBLANK(A300),B300=""),"",SUMIFS('Daily Redemptions'!$R$7:$R$2205,'Daily Redemptions'!$O$7:$O$2205,A300,'Daily Redemptions'!$P$7:$P$2205,B300))</x:f>
      </x:c>
      <x:c r="I300" s="18" t="str">
        <x:f>IF(OR(ISBLANK(A300),ISBLANK(D300),ISBLANK(C300),C300=0),"",D300/C300)</x:f>
      </x:c>
      <x:c r="J300" s="18" t="str">
        <x:f>IF(OR(ISBLANK(A300),ISBLANK(D300),ISBLANK(E300),E300=0),"",D300/E300)</x:f>
      </x:c>
      <x:c r="K300" s="18" t="str">
        <x:f>IF(OR(ISBLANK(A300),ISBLANK(G300),ISBLANK(F300)),"",G300*F300)</x:f>
      </x:c>
      <x:c r="L300" s="16" t="str">
        <x:f>IF(OR(ISBLANK(A300),ISBLANK(G300),ISBLANK(F300)),"",F300)</x:f>
      </x:c>
      <x:c r="M300" s="16" t="str">
        <x:f>IF(AND(ISBLANK(A300),B300=""),"",IF(COUNTIFS('Campaigns &amp; Budget'!$A$7:$A$8,B300)&lt;&gt;1,"Unknown campaign",IF(COUNTIFS('Daily Redemptions'!$A$7:$A$735,A300,'Daily Redemptions'!$B$7:$B$735,B300)&gt;1,"Duplicate day / campaign",IF(OR(ISBLANK(A300),ISBLANK(C300),ISBLANK(D300),ISBLANK(E300),ISBLANK(F300)),"Missing daily input",IF(OR(C300&lt;0,D300&lt;0,E300&lt;0,F300&lt;0,F300&gt;E300),"Invalid count / sales",IF(AND(F300&gt;0,ISBLANK(G300)),"Missing new-member average",IF(AND(NOT(ISBLANK(G300)),G300&lt;0),"Negative average",IF(OR(A300&lt;IFERROR(INDEX('Campaigns &amp; Budget'!$C$7:$C$8,MATCH(B300,'Campaigns &amp; Budget'!$A$7:$A$8,0)),""),A300&gt;IFERROR(INDEX('Campaigns &amp; Budget'!$D$7:$D$8,MATCH(B300,'Campaigns &amp; Budget'!$A$7:$A$8,0)),"")),"Outside campaign dates",""))))))))</x:f>
      </x:c>
      <x:c r="O300" s="10"/>
      <x:c r="P300" s="5"/>
      <x:c r="Q300" s="5"/>
      <x:c r="R300" s="5"/>
      <x:c r="S300" s="16" t="str">
        <x:f>IF(OR(ISBLANK(O300),Q300=""),"",IFERROR(INDEX('Redemption Setup'!$F$7:$F$105,MATCH(Q300,'Redemption Setup'!$A$7:$A$105,0)),"")+SUMIFS('Redemption Setup'!$Q$7:$Q$305,'Redemption Setup'!$O$7:$O$305,Q300,'Redemption Setup'!$P$7:$P$305,"&lt;="&amp;O300)-SUMIFS('Daily Redemptions'!$R$7:$R$2205,'Daily Redemptions'!$Q$7:$Q$2205,Q300,'Daily Redemptions'!$P$7:$P$2205,P300,'Daily Redemptions'!$O$7:$O$2205,"&lt;="&amp;O300))</x:f>
      </x:c>
      <x:c r="T300" s="16" t="str">
        <x:f>IF(AND(ISBLANK(O300),Q300=""),"",IF(COUNTIFS('Redemption Setup'!$A$7:$A$105,Q300,'Redemption Setup'!$B$7:$B$105,P300)&lt;&gt;1,"Tier not in campaign",IF(COUNTIFS('Daily Redemptions'!$O$7:$O$2205,O300,'Daily Redemptions'!$Q$7:$Q$2205,Q300)&gt;1,"Duplicate day / tier",IF(OR(ISBLANK(O300),ISBLANK(R300)),"Missing date / quantity",IF(OR(R300&lt;0,MOD(R300,1)&lt;&gt;0),"Invalid redemption quantity",IF(COUNTIFS('Daily Redemptions'!$A$7:$A$735,O300,'Daily Redemptions'!$B$7:$B$735,P300)&lt;&gt;1,"Missing daily performance",IF(S300&lt;0,"Negative stock","")))))))</x:f>
      </x:c>
    </x:row>
    <x:row r="301" ht="24" customHeight="1">
      <x:c r="A301" s="10"/>
      <x:c r="B301" s="5"/>
      <x:c r="C301" s="5"/>
      <x:c r="D301" s="14"/>
      <x:c r="E301" s="5"/>
      <x:c r="F301" s="5"/>
      <x:c r="G301" s="14"/>
      <x:c r="H301" s="16" t="str">
        <x:f>IF(OR(ISBLANK(A301),B301=""),"",SUMIFS('Daily Redemptions'!$R$7:$R$2205,'Daily Redemptions'!$O$7:$O$2205,A301,'Daily Redemptions'!$P$7:$P$2205,B301))</x:f>
      </x:c>
      <x:c r="I301" s="18" t="str">
        <x:f>IF(OR(ISBLANK(A301),ISBLANK(D301),ISBLANK(C301),C301=0),"",D301/C301)</x:f>
      </x:c>
      <x:c r="J301" s="18" t="str">
        <x:f>IF(OR(ISBLANK(A301),ISBLANK(D301),ISBLANK(E301),E301=0),"",D301/E301)</x:f>
      </x:c>
      <x:c r="K301" s="18" t="str">
        <x:f>IF(OR(ISBLANK(A301),ISBLANK(G301),ISBLANK(F301)),"",G301*F301)</x:f>
      </x:c>
      <x:c r="L301" s="16" t="str">
        <x:f>IF(OR(ISBLANK(A301),ISBLANK(G301),ISBLANK(F301)),"",F301)</x:f>
      </x:c>
      <x:c r="M301" s="16" t="str">
        <x:f>IF(AND(ISBLANK(A301),B301=""),"",IF(COUNTIFS('Campaigns &amp; Budget'!$A$7:$A$8,B301)&lt;&gt;1,"Unknown campaign",IF(COUNTIFS('Daily Redemptions'!$A$7:$A$735,A301,'Daily Redemptions'!$B$7:$B$735,B301)&gt;1,"Duplicate day / campaign",IF(OR(ISBLANK(A301),ISBLANK(C301),ISBLANK(D301),ISBLANK(E301),ISBLANK(F301)),"Missing daily input",IF(OR(C301&lt;0,D301&lt;0,E301&lt;0,F301&lt;0,F301&gt;E301),"Invalid count / sales",IF(AND(F301&gt;0,ISBLANK(G301)),"Missing new-member average",IF(AND(NOT(ISBLANK(G301)),G301&lt;0),"Negative average",IF(OR(A301&lt;IFERROR(INDEX('Campaigns &amp; Budget'!$C$7:$C$8,MATCH(B301,'Campaigns &amp; Budget'!$A$7:$A$8,0)),""),A301&gt;IFERROR(INDEX('Campaigns &amp; Budget'!$D$7:$D$8,MATCH(B301,'Campaigns &amp; Budget'!$A$7:$A$8,0)),"")),"Outside campaign dates",""))))))))</x:f>
      </x:c>
      <x:c r="O301" s="10"/>
      <x:c r="P301" s="5"/>
      <x:c r="Q301" s="5"/>
      <x:c r="R301" s="5"/>
      <x:c r="S301" s="16" t="str">
        <x:f>IF(OR(ISBLANK(O301),Q301=""),"",IFERROR(INDEX('Redemption Setup'!$F$7:$F$105,MATCH(Q301,'Redemption Setup'!$A$7:$A$105,0)),"")+SUMIFS('Redemption Setup'!$Q$7:$Q$305,'Redemption Setup'!$O$7:$O$305,Q301,'Redemption Setup'!$P$7:$P$305,"&lt;="&amp;O301)-SUMIFS('Daily Redemptions'!$R$7:$R$2205,'Daily Redemptions'!$Q$7:$Q$2205,Q301,'Daily Redemptions'!$P$7:$P$2205,P301,'Daily Redemptions'!$O$7:$O$2205,"&lt;="&amp;O301))</x:f>
      </x:c>
      <x:c r="T301" s="16" t="str">
        <x:f>IF(AND(ISBLANK(O301),Q301=""),"",IF(COUNTIFS('Redemption Setup'!$A$7:$A$105,Q301,'Redemption Setup'!$B$7:$B$105,P301)&lt;&gt;1,"Tier not in campaign",IF(COUNTIFS('Daily Redemptions'!$O$7:$O$2205,O301,'Daily Redemptions'!$Q$7:$Q$2205,Q301)&gt;1,"Duplicate day / tier",IF(OR(ISBLANK(O301),ISBLANK(R301)),"Missing date / quantity",IF(OR(R301&lt;0,MOD(R301,1)&lt;&gt;0),"Invalid redemption quantity",IF(COUNTIFS('Daily Redemptions'!$A$7:$A$735,O301,'Daily Redemptions'!$B$7:$B$735,P301)&lt;&gt;1,"Missing daily performance",IF(S301&lt;0,"Negative stock","")))))))</x:f>
      </x:c>
    </x:row>
    <x:row r="302" ht="24" customHeight="1">
      <x:c r="A302" s="10"/>
      <x:c r="B302" s="5"/>
      <x:c r="C302" s="5"/>
      <x:c r="D302" s="14"/>
      <x:c r="E302" s="5"/>
      <x:c r="F302" s="5"/>
      <x:c r="G302" s="14"/>
      <x:c r="H302" s="16" t="str">
        <x:f>IF(OR(ISBLANK(A302),B302=""),"",SUMIFS('Daily Redemptions'!$R$7:$R$2205,'Daily Redemptions'!$O$7:$O$2205,A302,'Daily Redemptions'!$P$7:$P$2205,B302))</x:f>
      </x:c>
      <x:c r="I302" s="18" t="str">
        <x:f>IF(OR(ISBLANK(A302),ISBLANK(D302),ISBLANK(C302),C302=0),"",D302/C302)</x:f>
      </x:c>
      <x:c r="J302" s="18" t="str">
        <x:f>IF(OR(ISBLANK(A302),ISBLANK(D302),ISBLANK(E302),E302=0),"",D302/E302)</x:f>
      </x:c>
      <x:c r="K302" s="18" t="str">
        <x:f>IF(OR(ISBLANK(A302),ISBLANK(G302),ISBLANK(F302)),"",G302*F302)</x:f>
      </x:c>
      <x:c r="L302" s="16" t="str">
        <x:f>IF(OR(ISBLANK(A302),ISBLANK(G302),ISBLANK(F302)),"",F302)</x:f>
      </x:c>
      <x:c r="M302" s="16" t="str">
        <x:f>IF(AND(ISBLANK(A302),B302=""),"",IF(COUNTIFS('Campaigns &amp; Budget'!$A$7:$A$8,B302)&lt;&gt;1,"Unknown campaign",IF(COUNTIFS('Daily Redemptions'!$A$7:$A$735,A302,'Daily Redemptions'!$B$7:$B$735,B302)&gt;1,"Duplicate day / campaign",IF(OR(ISBLANK(A302),ISBLANK(C302),ISBLANK(D302),ISBLANK(E302),ISBLANK(F302)),"Missing daily input",IF(OR(C302&lt;0,D302&lt;0,E302&lt;0,F302&lt;0,F302&gt;E302),"Invalid count / sales",IF(AND(F302&gt;0,ISBLANK(G302)),"Missing new-member average",IF(AND(NOT(ISBLANK(G302)),G302&lt;0),"Negative average",IF(OR(A302&lt;IFERROR(INDEX('Campaigns &amp; Budget'!$C$7:$C$8,MATCH(B302,'Campaigns &amp; Budget'!$A$7:$A$8,0)),""),A302&gt;IFERROR(INDEX('Campaigns &amp; Budget'!$D$7:$D$8,MATCH(B302,'Campaigns &amp; Budget'!$A$7:$A$8,0)),"")),"Outside campaign dates",""))))))))</x:f>
      </x:c>
      <x:c r="O302" s="10"/>
      <x:c r="P302" s="5"/>
      <x:c r="Q302" s="5"/>
      <x:c r="R302" s="5"/>
      <x:c r="S302" s="16" t="str">
        <x:f>IF(OR(ISBLANK(O302),Q302=""),"",IFERROR(INDEX('Redemption Setup'!$F$7:$F$105,MATCH(Q302,'Redemption Setup'!$A$7:$A$105,0)),"")+SUMIFS('Redemption Setup'!$Q$7:$Q$305,'Redemption Setup'!$O$7:$O$305,Q302,'Redemption Setup'!$P$7:$P$305,"&lt;="&amp;O302)-SUMIFS('Daily Redemptions'!$R$7:$R$2205,'Daily Redemptions'!$Q$7:$Q$2205,Q302,'Daily Redemptions'!$P$7:$P$2205,P302,'Daily Redemptions'!$O$7:$O$2205,"&lt;="&amp;O302))</x:f>
      </x:c>
      <x:c r="T302" s="16" t="str">
        <x:f>IF(AND(ISBLANK(O302),Q302=""),"",IF(COUNTIFS('Redemption Setup'!$A$7:$A$105,Q302,'Redemption Setup'!$B$7:$B$105,P302)&lt;&gt;1,"Tier not in campaign",IF(COUNTIFS('Daily Redemptions'!$O$7:$O$2205,O302,'Daily Redemptions'!$Q$7:$Q$2205,Q302)&gt;1,"Duplicate day / tier",IF(OR(ISBLANK(O302),ISBLANK(R302)),"Missing date / quantity",IF(OR(R302&lt;0,MOD(R302,1)&lt;&gt;0),"Invalid redemption quantity",IF(COUNTIFS('Daily Redemptions'!$A$7:$A$735,O302,'Daily Redemptions'!$B$7:$B$735,P302)&lt;&gt;1,"Missing daily performance",IF(S302&lt;0,"Negative stock","")))))))</x:f>
      </x:c>
    </x:row>
    <x:row r="303" ht="24" customHeight="1">
      <x:c r="A303" s="10"/>
      <x:c r="B303" s="5"/>
      <x:c r="C303" s="5"/>
      <x:c r="D303" s="14"/>
      <x:c r="E303" s="5"/>
      <x:c r="F303" s="5"/>
      <x:c r="G303" s="14"/>
      <x:c r="H303" s="16" t="str">
        <x:f>IF(OR(ISBLANK(A303),B303=""),"",SUMIFS('Daily Redemptions'!$R$7:$R$2205,'Daily Redemptions'!$O$7:$O$2205,A303,'Daily Redemptions'!$P$7:$P$2205,B303))</x:f>
      </x:c>
      <x:c r="I303" s="18" t="str">
        <x:f>IF(OR(ISBLANK(A303),ISBLANK(D303),ISBLANK(C303),C303=0),"",D303/C303)</x:f>
      </x:c>
      <x:c r="J303" s="18" t="str">
        <x:f>IF(OR(ISBLANK(A303),ISBLANK(D303),ISBLANK(E303),E303=0),"",D303/E303)</x:f>
      </x:c>
      <x:c r="K303" s="18" t="str">
        <x:f>IF(OR(ISBLANK(A303),ISBLANK(G303),ISBLANK(F303)),"",G303*F303)</x:f>
      </x:c>
      <x:c r="L303" s="16" t="str">
        <x:f>IF(OR(ISBLANK(A303),ISBLANK(G303),ISBLANK(F303)),"",F303)</x:f>
      </x:c>
      <x:c r="M303" s="16" t="str">
        <x:f>IF(AND(ISBLANK(A303),B303=""),"",IF(COUNTIFS('Campaigns &amp; Budget'!$A$7:$A$8,B303)&lt;&gt;1,"Unknown campaign",IF(COUNTIFS('Daily Redemptions'!$A$7:$A$735,A303,'Daily Redemptions'!$B$7:$B$735,B303)&gt;1,"Duplicate day / campaign",IF(OR(ISBLANK(A303),ISBLANK(C303),ISBLANK(D303),ISBLANK(E303),ISBLANK(F303)),"Missing daily input",IF(OR(C303&lt;0,D303&lt;0,E303&lt;0,F303&lt;0,F303&gt;E303),"Invalid count / sales",IF(AND(F303&gt;0,ISBLANK(G303)),"Missing new-member average",IF(AND(NOT(ISBLANK(G303)),G303&lt;0),"Negative average",IF(OR(A303&lt;IFERROR(INDEX('Campaigns &amp; Budget'!$C$7:$C$8,MATCH(B303,'Campaigns &amp; Budget'!$A$7:$A$8,0)),""),A303&gt;IFERROR(INDEX('Campaigns &amp; Budget'!$D$7:$D$8,MATCH(B303,'Campaigns &amp; Budget'!$A$7:$A$8,0)),"")),"Outside campaign dates",""))))))))</x:f>
      </x:c>
      <x:c r="O303" s="10"/>
      <x:c r="P303" s="5"/>
      <x:c r="Q303" s="5"/>
      <x:c r="R303" s="5"/>
      <x:c r="S303" s="16" t="str">
        <x:f>IF(OR(ISBLANK(O303),Q303=""),"",IFERROR(INDEX('Redemption Setup'!$F$7:$F$105,MATCH(Q303,'Redemption Setup'!$A$7:$A$105,0)),"")+SUMIFS('Redemption Setup'!$Q$7:$Q$305,'Redemption Setup'!$O$7:$O$305,Q303,'Redemption Setup'!$P$7:$P$305,"&lt;="&amp;O303)-SUMIFS('Daily Redemptions'!$R$7:$R$2205,'Daily Redemptions'!$Q$7:$Q$2205,Q303,'Daily Redemptions'!$P$7:$P$2205,P303,'Daily Redemptions'!$O$7:$O$2205,"&lt;="&amp;O303))</x:f>
      </x:c>
      <x:c r="T303" s="16" t="str">
        <x:f>IF(AND(ISBLANK(O303),Q303=""),"",IF(COUNTIFS('Redemption Setup'!$A$7:$A$105,Q303,'Redemption Setup'!$B$7:$B$105,P303)&lt;&gt;1,"Tier not in campaign",IF(COUNTIFS('Daily Redemptions'!$O$7:$O$2205,O303,'Daily Redemptions'!$Q$7:$Q$2205,Q303)&gt;1,"Duplicate day / tier",IF(OR(ISBLANK(O303),ISBLANK(R303)),"Missing date / quantity",IF(OR(R303&lt;0,MOD(R303,1)&lt;&gt;0),"Invalid redemption quantity",IF(COUNTIFS('Daily Redemptions'!$A$7:$A$735,O303,'Daily Redemptions'!$B$7:$B$735,P303)&lt;&gt;1,"Missing daily performance",IF(S303&lt;0,"Negative stock","")))))))</x:f>
      </x:c>
    </x:row>
    <x:row r="304" ht="24" customHeight="1">
      <x:c r="A304" s="10"/>
      <x:c r="B304" s="5"/>
      <x:c r="C304" s="5"/>
      <x:c r="D304" s="14"/>
      <x:c r="E304" s="5"/>
      <x:c r="F304" s="5"/>
      <x:c r="G304" s="14"/>
      <x:c r="H304" s="16" t="str">
        <x:f>IF(OR(ISBLANK(A304),B304=""),"",SUMIFS('Daily Redemptions'!$R$7:$R$2205,'Daily Redemptions'!$O$7:$O$2205,A304,'Daily Redemptions'!$P$7:$P$2205,B304))</x:f>
      </x:c>
      <x:c r="I304" s="18" t="str">
        <x:f>IF(OR(ISBLANK(A304),ISBLANK(D304),ISBLANK(C304),C304=0),"",D304/C304)</x:f>
      </x:c>
      <x:c r="J304" s="18" t="str">
        <x:f>IF(OR(ISBLANK(A304),ISBLANK(D304),ISBLANK(E304),E304=0),"",D304/E304)</x:f>
      </x:c>
      <x:c r="K304" s="18" t="str">
        <x:f>IF(OR(ISBLANK(A304),ISBLANK(G304),ISBLANK(F304)),"",G304*F304)</x:f>
      </x:c>
      <x:c r="L304" s="16" t="str">
        <x:f>IF(OR(ISBLANK(A304),ISBLANK(G304),ISBLANK(F304)),"",F304)</x:f>
      </x:c>
      <x:c r="M304" s="16" t="str">
        <x:f>IF(AND(ISBLANK(A304),B304=""),"",IF(COUNTIFS('Campaigns &amp; Budget'!$A$7:$A$8,B304)&lt;&gt;1,"Unknown campaign",IF(COUNTIFS('Daily Redemptions'!$A$7:$A$735,A304,'Daily Redemptions'!$B$7:$B$735,B304)&gt;1,"Duplicate day / campaign",IF(OR(ISBLANK(A304),ISBLANK(C304),ISBLANK(D304),ISBLANK(E304),ISBLANK(F304)),"Missing daily input",IF(OR(C304&lt;0,D304&lt;0,E304&lt;0,F304&lt;0,F304&gt;E304),"Invalid count / sales",IF(AND(F304&gt;0,ISBLANK(G304)),"Missing new-member average",IF(AND(NOT(ISBLANK(G304)),G304&lt;0),"Negative average",IF(OR(A304&lt;IFERROR(INDEX('Campaigns &amp; Budget'!$C$7:$C$8,MATCH(B304,'Campaigns &amp; Budget'!$A$7:$A$8,0)),""),A304&gt;IFERROR(INDEX('Campaigns &amp; Budget'!$D$7:$D$8,MATCH(B304,'Campaigns &amp; Budget'!$A$7:$A$8,0)),"")),"Outside campaign dates",""))))))))</x:f>
      </x:c>
      <x:c r="O304" s="10"/>
      <x:c r="P304" s="5"/>
      <x:c r="Q304" s="5"/>
      <x:c r="R304" s="5"/>
      <x:c r="S304" s="16" t="str">
        <x:f>IF(OR(ISBLANK(O304),Q304=""),"",IFERROR(INDEX('Redemption Setup'!$F$7:$F$105,MATCH(Q304,'Redemption Setup'!$A$7:$A$105,0)),"")+SUMIFS('Redemption Setup'!$Q$7:$Q$305,'Redemption Setup'!$O$7:$O$305,Q304,'Redemption Setup'!$P$7:$P$305,"&lt;="&amp;O304)-SUMIFS('Daily Redemptions'!$R$7:$R$2205,'Daily Redemptions'!$Q$7:$Q$2205,Q304,'Daily Redemptions'!$P$7:$P$2205,P304,'Daily Redemptions'!$O$7:$O$2205,"&lt;="&amp;O304))</x:f>
      </x:c>
      <x:c r="T304" s="16" t="str">
        <x:f>IF(AND(ISBLANK(O304),Q304=""),"",IF(COUNTIFS('Redemption Setup'!$A$7:$A$105,Q304,'Redemption Setup'!$B$7:$B$105,P304)&lt;&gt;1,"Tier not in campaign",IF(COUNTIFS('Daily Redemptions'!$O$7:$O$2205,O304,'Daily Redemptions'!$Q$7:$Q$2205,Q304)&gt;1,"Duplicate day / tier",IF(OR(ISBLANK(O304),ISBLANK(R304)),"Missing date / quantity",IF(OR(R304&lt;0,MOD(R304,1)&lt;&gt;0),"Invalid redemption quantity",IF(COUNTIFS('Daily Redemptions'!$A$7:$A$735,O304,'Daily Redemptions'!$B$7:$B$735,P304)&lt;&gt;1,"Missing daily performance",IF(S304&lt;0,"Negative stock","")))))))</x:f>
      </x:c>
    </x:row>
    <x:row r="305" ht="24" customHeight="1">
      <x:c r="A305" s="10"/>
      <x:c r="B305" s="5"/>
      <x:c r="C305" s="5"/>
      <x:c r="D305" s="14"/>
      <x:c r="E305" s="5"/>
      <x:c r="F305" s="5"/>
      <x:c r="G305" s="14"/>
      <x:c r="H305" s="16" t="str">
        <x:f>IF(OR(ISBLANK(A305),B305=""),"",SUMIFS('Daily Redemptions'!$R$7:$R$2205,'Daily Redemptions'!$O$7:$O$2205,A305,'Daily Redemptions'!$P$7:$P$2205,B305))</x:f>
      </x:c>
      <x:c r="I305" s="18" t="str">
        <x:f>IF(OR(ISBLANK(A305),ISBLANK(D305),ISBLANK(C305),C305=0),"",D305/C305)</x:f>
      </x:c>
      <x:c r="J305" s="18" t="str">
        <x:f>IF(OR(ISBLANK(A305),ISBLANK(D305),ISBLANK(E305),E305=0),"",D305/E305)</x:f>
      </x:c>
      <x:c r="K305" s="18" t="str">
        <x:f>IF(OR(ISBLANK(A305),ISBLANK(G305),ISBLANK(F305)),"",G305*F305)</x:f>
      </x:c>
      <x:c r="L305" s="16" t="str">
        <x:f>IF(OR(ISBLANK(A305),ISBLANK(G305),ISBLANK(F305)),"",F305)</x:f>
      </x:c>
      <x:c r="M305" s="16" t="str">
        <x:f>IF(AND(ISBLANK(A305),B305=""),"",IF(COUNTIFS('Campaigns &amp; Budget'!$A$7:$A$8,B305)&lt;&gt;1,"Unknown campaign",IF(COUNTIFS('Daily Redemptions'!$A$7:$A$735,A305,'Daily Redemptions'!$B$7:$B$735,B305)&gt;1,"Duplicate day / campaign",IF(OR(ISBLANK(A305),ISBLANK(C305),ISBLANK(D305),ISBLANK(E305),ISBLANK(F305)),"Missing daily input",IF(OR(C305&lt;0,D305&lt;0,E305&lt;0,F305&lt;0,F305&gt;E305),"Invalid count / sales",IF(AND(F305&gt;0,ISBLANK(G305)),"Missing new-member average",IF(AND(NOT(ISBLANK(G305)),G305&lt;0),"Negative average",IF(OR(A305&lt;IFERROR(INDEX('Campaigns &amp; Budget'!$C$7:$C$8,MATCH(B305,'Campaigns &amp; Budget'!$A$7:$A$8,0)),""),A305&gt;IFERROR(INDEX('Campaigns &amp; Budget'!$D$7:$D$8,MATCH(B305,'Campaigns &amp; Budget'!$A$7:$A$8,0)),"")),"Outside campaign dates",""))))))))</x:f>
      </x:c>
      <x:c r="O305" s="10"/>
      <x:c r="P305" s="5"/>
      <x:c r="Q305" s="5"/>
      <x:c r="R305" s="5"/>
      <x:c r="S305" s="16" t="str">
        <x:f>IF(OR(ISBLANK(O305),Q305=""),"",IFERROR(INDEX('Redemption Setup'!$F$7:$F$105,MATCH(Q305,'Redemption Setup'!$A$7:$A$105,0)),"")+SUMIFS('Redemption Setup'!$Q$7:$Q$305,'Redemption Setup'!$O$7:$O$305,Q305,'Redemption Setup'!$P$7:$P$305,"&lt;="&amp;O305)-SUMIFS('Daily Redemptions'!$R$7:$R$2205,'Daily Redemptions'!$Q$7:$Q$2205,Q305,'Daily Redemptions'!$P$7:$P$2205,P305,'Daily Redemptions'!$O$7:$O$2205,"&lt;="&amp;O305))</x:f>
      </x:c>
      <x:c r="T305" s="16" t="str">
        <x:f>IF(AND(ISBLANK(O305),Q305=""),"",IF(COUNTIFS('Redemption Setup'!$A$7:$A$105,Q305,'Redemption Setup'!$B$7:$B$105,P305)&lt;&gt;1,"Tier not in campaign",IF(COUNTIFS('Daily Redemptions'!$O$7:$O$2205,O305,'Daily Redemptions'!$Q$7:$Q$2205,Q305)&gt;1,"Duplicate day / tier",IF(OR(ISBLANK(O305),ISBLANK(R305)),"Missing date / quantity",IF(OR(R305&lt;0,MOD(R305,1)&lt;&gt;0),"Invalid redemption quantity",IF(COUNTIFS('Daily Redemptions'!$A$7:$A$735,O305,'Daily Redemptions'!$B$7:$B$735,P305)&lt;&gt;1,"Missing daily performance",IF(S305&lt;0,"Negative stock","")))))))</x:f>
      </x:c>
    </x:row>
    <x:row r="306" ht="24" customHeight="1">
      <x:c r="A306" s="10"/>
      <x:c r="B306" s="5"/>
      <x:c r="C306" s="5"/>
      <x:c r="D306" s="14"/>
      <x:c r="E306" s="5"/>
      <x:c r="F306" s="5"/>
      <x:c r="G306" s="14"/>
      <x:c r="H306" s="16" t="str">
        <x:f>IF(OR(ISBLANK(A306),B306=""),"",SUMIFS('Daily Redemptions'!$R$7:$R$2205,'Daily Redemptions'!$O$7:$O$2205,A306,'Daily Redemptions'!$P$7:$P$2205,B306))</x:f>
      </x:c>
      <x:c r="I306" s="18" t="str">
        <x:f>IF(OR(ISBLANK(A306),ISBLANK(D306),ISBLANK(C306),C306=0),"",D306/C306)</x:f>
      </x:c>
      <x:c r="J306" s="18" t="str">
        <x:f>IF(OR(ISBLANK(A306),ISBLANK(D306),ISBLANK(E306),E306=0),"",D306/E306)</x:f>
      </x:c>
      <x:c r="K306" s="18" t="str">
        <x:f>IF(OR(ISBLANK(A306),ISBLANK(G306),ISBLANK(F306)),"",G306*F306)</x:f>
      </x:c>
      <x:c r="L306" s="16" t="str">
        <x:f>IF(OR(ISBLANK(A306),ISBLANK(G306),ISBLANK(F306)),"",F306)</x:f>
      </x:c>
      <x:c r="M306" s="16" t="str">
        <x:f>IF(AND(ISBLANK(A306),B306=""),"",IF(COUNTIFS('Campaigns &amp; Budget'!$A$7:$A$8,B306)&lt;&gt;1,"Unknown campaign",IF(COUNTIFS('Daily Redemptions'!$A$7:$A$735,A306,'Daily Redemptions'!$B$7:$B$735,B306)&gt;1,"Duplicate day / campaign",IF(OR(ISBLANK(A306),ISBLANK(C306),ISBLANK(D306),ISBLANK(E306),ISBLANK(F306)),"Missing daily input",IF(OR(C306&lt;0,D306&lt;0,E306&lt;0,F306&lt;0,F306&gt;E306),"Invalid count / sales",IF(AND(F306&gt;0,ISBLANK(G306)),"Missing new-member average",IF(AND(NOT(ISBLANK(G306)),G306&lt;0),"Negative average",IF(OR(A306&lt;IFERROR(INDEX('Campaigns &amp; Budget'!$C$7:$C$8,MATCH(B306,'Campaigns &amp; Budget'!$A$7:$A$8,0)),""),A306&gt;IFERROR(INDEX('Campaigns &amp; Budget'!$D$7:$D$8,MATCH(B306,'Campaigns &amp; Budget'!$A$7:$A$8,0)),"")),"Outside campaign dates",""))))))))</x:f>
      </x:c>
      <x:c r="O306" s="10"/>
      <x:c r="P306" s="5"/>
      <x:c r="Q306" s="5"/>
      <x:c r="R306" s="5"/>
      <x:c r="S306" s="16" t="str">
        <x:f>IF(OR(ISBLANK(O306),Q306=""),"",IFERROR(INDEX('Redemption Setup'!$F$7:$F$105,MATCH(Q306,'Redemption Setup'!$A$7:$A$105,0)),"")+SUMIFS('Redemption Setup'!$Q$7:$Q$305,'Redemption Setup'!$O$7:$O$305,Q306,'Redemption Setup'!$P$7:$P$305,"&lt;="&amp;O306)-SUMIFS('Daily Redemptions'!$R$7:$R$2205,'Daily Redemptions'!$Q$7:$Q$2205,Q306,'Daily Redemptions'!$P$7:$P$2205,P306,'Daily Redemptions'!$O$7:$O$2205,"&lt;="&amp;O306))</x:f>
      </x:c>
      <x:c r="T306" s="16" t="str">
        <x:f>IF(AND(ISBLANK(O306),Q306=""),"",IF(COUNTIFS('Redemption Setup'!$A$7:$A$105,Q306,'Redemption Setup'!$B$7:$B$105,P306)&lt;&gt;1,"Tier not in campaign",IF(COUNTIFS('Daily Redemptions'!$O$7:$O$2205,O306,'Daily Redemptions'!$Q$7:$Q$2205,Q306)&gt;1,"Duplicate day / tier",IF(OR(ISBLANK(O306),ISBLANK(R306)),"Missing date / quantity",IF(OR(R306&lt;0,MOD(R306,1)&lt;&gt;0),"Invalid redemption quantity",IF(COUNTIFS('Daily Redemptions'!$A$7:$A$735,O306,'Daily Redemptions'!$B$7:$B$735,P306)&lt;&gt;1,"Missing daily performance",IF(S306&lt;0,"Negative stock","")))))))</x:f>
      </x:c>
    </x:row>
    <x:row r="307" ht="24" customHeight="1">
      <x:c r="A307" s="10"/>
      <x:c r="B307" s="5"/>
      <x:c r="C307" s="5"/>
      <x:c r="D307" s="14"/>
      <x:c r="E307" s="5"/>
      <x:c r="F307" s="5"/>
      <x:c r="G307" s="14"/>
      <x:c r="H307" s="16" t="str">
        <x:f>IF(OR(ISBLANK(A307),B307=""),"",SUMIFS('Daily Redemptions'!$R$7:$R$2205,'Daily Redemptions'!$O$7:$O$2205,A307,'Daily Redemptions'!$P$7:$P$2205,B307))</x:f>
      </x:c>
      <x:c r="I307" s="18" t="str">
        <x:f>IF(OR(ISBLANK(A307),ISBLANK(D307),ISBLANK(C307),C307=0),"",D307/C307)</x:f>
      </x:c>
      <x:c r="J307" s="18" t="str">
        <x:f>IF(OR(ISBLANK(A307),ISBLANK(D307),ISBLANK(E307),E307=0),"",D307/E307)</x:f>
      </x:c>
      <x:c r="K307" s="18" t="str">
        <x:f>IF(OR(ISBLANK(A307),ISBLANK(G307),ISBLANK(F307)),"",G307*F307)</x:f>
      </x:c>
      <x:c r="L307" s="16" t="str">
        <x:f>IF(OR(ISBLANK(A307),ISBLANK(G307),ISBLANK(F307)),"",F307)</x:f>
      </x:c>
      <x:c r="M307" s="16" t="str">
        <x:f>IF(AND(ISBLANK(A307),B307=""),"",IF(COUNTIFS('Campaigns &amp; Budget'!$A$7:$A$8,B307)&lt;&gt;1,"Unknown campaign",IF(COUNTIFS('Daily Redemptions'!$A$7:$A$735,A307,'Daily Redemptions'!$B$7:$B$735,B307)&gt;1,"Duplicate day / campaign",IF(OR(ISBLANK(A307),ISBLANK(C307),ISBLANK(D307),ISBLANK(E307),ISBLANK(F307)),"Missing daily input",IF(OR(C307&lt;0,D307&lt;0,E307&lt;0,F307&lt;0,F307&gt;E307),"Invalid count / sales",IF(AND(F307&gt;0,ISBLANK(G307)),"Missing new-member average",IF(AND(NOT(ISBLANK(G307)),G307&lt;0),"Negative average",IF(OR(A307&lt;IFERROR(INDEX('Campaigns &amp; Budget'!$C$7:$C$8,MATCH(B307,'Campaigns &amp; Budget'!$A$7:$A$8,0)),""),A307&gt;IFERROR(INDEX('Campaigns &amp; Budget'!$D$7:$D$8,MATCH(B307,'Campaigns &amp; Budget'!$A$7:$A$8,0)),"")),"Outside campaign dates",""))))))))</x:f>
      </x:c>
      <x:c r="O307" s="10"/>
      <x:c r="P307" s="5"/>
      <x:c r="Q307" s="5"/>
      <x:c r="R307" s="5"/>
      <x:c r="S307" s="16" t="str">
        <x:f>IF(OR(ISBLANK(O307),Q307=""),"",IFERROR(INDEX('Redemption Setup'!$F$7:$F$105,MATCH(Q307,'Redemption Setup'!$A$7:$A$105,0)),"")+SUMIFS('Redemption Setup'!$Q$7:$Q$305,'Redemption Setup'!$O$7:$O$305,Q307,'Redemption Setup'!$P$7:$P$305,"&lt;="&amp;O307)-SUMIFS('Daily Redemptions'!$R$7:$R$2205,'Daily Redemptions'!$Q$7:$Q$2205,Q307,'Daily Redemptions'!$P$7:$P$2205,P307,'Daily Redemptions'!$O$7:$O$2205,"&lt;="&amp;O307))</x:f>
      </x:c>
      <x:c r="T307" s="16" t="str">
        <x:f>IF(AND(ISBLANK(O307),Q307=""),"",IF(COUNTIFS('Redemption Setup'!$A$7:$A$105,Q307,'Redemption Setup'!$B$7:$B$105,P307)&lt;&gt;1,"Tier not in campaign",IF(COUNTIFS('Daily Redemptions'!$O$7:$O$2205,O307,'Daily Redemptions'!$Q$7:$Q$2205,Q307)&gt;1,"Duplicate day / tier",IF(OR(ISBLANK(O307),ISBLANK(R307)),"Missing date / quantity",IF(OR(R307&lt;0,MOD(R307,1)&lt;&gt;0),"Invalid redemption quantity",IF(COUNTIFS('Daily Redemptions'!$A$7:$A$735,O307,'Daily Redemptions'!$B$7:$B$735,P307)&lt;&gt;1,"Missing daily performance",IF(S307&lt;0,"Negative stock","")))))))</x:f>
      </x:c>
    </x:row>
    <x:row r="308" ht="24" customHeight="1">
      <x:c r="A308" s="10"/>
      <x:c r="B308" s="5"/>
      <x:c r="C308" s="5"/>
      <x:c r="D308" s="14"/>
      <x:c r="E308" s="5"/>
      <x:c r="F308" s="5"/>
      <x:c r="G308" s="14"/>
      <x:c r="H308" s="16" t="str">
        <x:f>IF(OR(ISBLANK(A308),B308=""),"",SUMIFS('Daily Redemptions'!$R$7:$R$2205,'Daily Redemptions'!$O$7:$O$2205,A308,'Daily Redemptions'!$P$7:$P$2205,B308))</x:f>
      </x:c>
      <x:c r="I308" s="18" t="str">
        <x:f>IF(OR(ISBLANK(A308),ISBLANK(D308),ISBLANK(C308),C308=0),"",D308/C308)</x:f>
      </x:c>
      <x:c r="J308" s="18" t="str">
        <x:f>IF(OR(ISBLANK(A308),ISBLANK(D308),ISBLANK(E308),E308=0),"",D308/E308)</x:f>
      </x:c>
      <x:c r="K308" s="18" t="str">
        <x:f>IF(OR(ISBLANK(A308),ISBLANK(G308),ISBLANK(F308)),"",G308*F308)</x:f>
      </x:c>
      <x:c r="L308" s="16" t="str">
        <x:f>IF(OR(ISBLANK(A308),ISBLANK(G308),ISBLANK(F308)),"",F308)</x:f>
      </x:c>
      <x:c r="M308" s="16" t="str">
        <x:f>IF(AND(ISBLANK(A308),B308=""),"",IF(COUNTIFS('Campaigns &amp; Budget'!$A$7:$A$8,B308)&lt;&gt;1,"Unknown campaign",IF(COUNTIFS('Daily Redemptions'!$A$7:$A$735,A308,'Daily Redemptions'!$B$7:$B$735,B308)&gt;1,"Duplicate day / campaign",IF(OR(ISBLANK(A308),ISBLANK(C308),ISBLANK(D308),ISBLANK(E308),ISBLANK(F308)),"Missing daily input",IF(OR(C308&lt;0,D308&lt;0,E308&lt;0,F308&lt;0,F308&gt;E308),"Invalid count / sales",IF(AND(F308&gt;0,ISBLANK(G308)),"Missing new-member average",IF(AND(NOT(ISBLANK(G308)),G308&lt;0),"Negative average",IF(OR(A308&lt;IFERROR(INDEX('Campaigns &amp; Budget'!$C$7:$C$8,MATCH(B308,'Campaigns &amp; Budget'!$A$7:$A$8,0)),""),A308&gt;IFERROR(INDEX('Campaigns &amp; Budget'!$D$7:$D$8,MATCH(B308,'Campaigns &amp; Budget'!$A$7:$A$8,0)),"")),"Outside campaign dates",""))))))))</x:f>
      </x:c>
      <x:c r="O308" s="10"/>
      <x:c r="P308" s="5"/>
      <x:c r="Q308" s="5"/>
      <x:c r="R308" s="5"/>
      <x:c r="S308" s="16" t="str">
        <x:f>IF(OR(ISBLANK(O308),Q308=""),"",IFERROR(INDEX('Redemption Setup'!$F$7:$F$105,MATCH(Q308,'Redemption Setup'!$A$7:$A$105,0)),"")+SUMIFS('Redemption Setup'!$Q$7:$Q$305,'Redemption Setup'!$O$7:$O$305,Q308,'Redemption Setup'!$P$7:$P$305,"&lt;="&amp;O308)-SUMIFS('Daily Redemptions'!$R$7:$R$2205,'Daily Redemptions'!$Q$7:$Q$2205,Q308,'Daily Redemptions'!$P$7:$P$2205,P308,'Daily Redemptions'!$O$7:$O$2205,"&lt;="&amp;O308))</x:f>
      </x:c>
      <x:c r="T308" s="16" t="str">
        <x:f>IF(AND(ISBLANK(O308),Q308=""),"",IF(COUNTIFS('Redemption Setup'!$A$7:$A$105,Q308,'Redemption Setup'!$B$7:$B$105,P308)&lt;&gt;1,"Tier not in campaign",IF(COUNTIFS('Daily Redemptions'!$O$7:$O$2205,O308,'Daily Redemptions'!$Q$7:$Q$2205,Q308)&gt;1,"Duplicate day / tier",IF(OR(ISBLANK(O308),ISBLANK(R308)),"Missing date / quantity",IF(OR(R308&lt;0,MOD(R308,1)&lt;&gt;0),"Invalid redemption quantity",IF(COUNTIFS('Daily Redemptions'!$A$7:$A$735,O308,'Daily Redemptions'!$B$7:$B$735,P308)&lt;&gt;1,"Missing daily performance",IF(S308&lt;0,"Negative stock","")))))))</x:f>
      </x:c>
    </x:row>
    <x:row r="309" ht="24" customHeight="1">
      <x:c r="A309" s="10"/>
      <x:c r="B309" s="5"/>
      <x:c r="C309" s="5"/>
      <x:c r="D309" s="14"/>
      <x:c r="E309" s="5"/>
      <x:c r="F309" s="5"/>
      <x:c r="G309" s="14"/>
      <x:c r="H309" s="16" t="str">
        <x:f>IF(OR(ISBLANK(A309),B309=""),"",SUMIFS('Daily Redemptions'!$R$7:$R$2205,'Daily Redemptions'!$O$7:$O$2205,A309,'Daily Redemptions'!$P$7:$P$2205,B309))</x:f>
      </x:c>
      <x:c r="I309" s="18" t="str">
        <x:f>IF(OR(ISBLANK(A309),ISBLANK(D309),ISBLANK(C309),C309=0),"",D309/C309)</x:f>
      </x:c>
      <x:c r="J309" s="18" t="str">
        <x:f>IF(OR(ISBLANK(A309),ISBLANK(D309),ISBLANK(E309),E309=0),"",D309/E309)</x:f>
      </x:c>
      <x:c r="K309" s="18" t="str">
        <x:f>IF(OR(ISBLANK(A309),ISBLANK(G309),ISBLANK(F309)),"",G309*F309)</x:f>
      </x:c>
      <x:c r="L309" s="16" t="str">
        <x:f>IF(OR(ISBLANK(A309),ISBLANK(G309),ISBLANK(F309)),"",F309)</x:f>
      </x:c>
      <x:c r="M309" s="16" t="str">
        <x:f>IF(AND(ISBLANK(A309),B309=""),"",IF(COUNTIFS('Campaigns &amp; Budget'!$A$7:$A$8,B309)&lt;&gt;1,"Unknown campaign",IF(COUNTIFS('Daily Redemptions'!$A$7:$A$735,A309,'Daily Redemptions'!$B$7:$B$735,B309)&gt;1,"Duplicate day / campaign",IF(OR(ISBLANK(A309),ISBLANK(C309),ISBLANK(D309),ISBLANK(E309),ISBLANK(F309)),"Missing daily input",IF(OR(C309&lt;0,D309&lt;0,E309&lt;0,F309&lt;0,F309&gt;E309),"Invalid count / sales",IF(AND(F309&gt;0,ISBLANK(G309)),"Missing new-member average",IF(AND(NOT(ISBLANK(G309)),G309&lt;0),"Negative average",IF(OR(A309&lt;IFERROR(INDEX('Campaigns &amp; Budget'!$C$7:$C$8,MATCH(B309,'Campaigns &amp; Budget'!$A$7:$A$8,0)),""),A309&gt;IFERROR(INDEX('Campaigns &amp; Budget'!$D$7:$D$8,MATCH(B309,'Campaigns &amp; Budget'!$A$7:$A$8,0)),"")),"Outside campaign dates",""))))))))</x:f>
      </x:c>
      <x:c r="O309" s="10"/>
      <x:c r="P309" s="5"/>
      <x:c r="Q309" s="5"/>
      <x:c r="R309" s="5"/>
      <x:c r="S309" s="16" t="str">
        <x:f>IF(OR(ISBLANK(O309),Q309=""),"",IFERROR(INDEX('Redemption Setup'!$F$7:$F$105,MATCH(Q309,'Redemption Setup'!$A$7:$A$105,0)),"")+SUMIFS('Redemption Setup'!$Q$7:$Q$305,'Redemption Setup'!$O$7:$O$305,Q309,'Redemption Setup'!$P$7:$P$305,"&lt;="&amp;O309)-SUMIFS('Daily Redemptions'!$R$7:$R$2205,'Daily Redemptions'!$Q$7:$Q$2205,Q309,'Daily Redemptions'!$P$7:$P$2205,P309,'Daily Redemptions'!$O$7:$O$2205,"&lt;="&amp;O309))</x:f>
      </x:c>
      <x:c r="T309" s="16" t="str">
        <x:f>IF(AND(ISBLANK(O309),Q309=""),"",IF(COUNTIFS('Redemption Setup'!$A$7:$A$105,Q309,'Redemption Setup'!$B$7:$B$105,P309)&lt;&gt;1,"Tier not in campaign",IF(COUNTIFS('Daily Redemptions'!$O$7:$O$2205,O309,'Daily Redemptions'!$Q$7:$Q$2205,Q309)&gt;1,"Duplicate day / tier",IF(OR(ISBLANK(O309),ISBLANK(R309)),"Missing date / quantity",IF(OR(R309&lt;0,MOD(R309,1)&lt;&gt;0),"Invalid redemption quantity",IF(COUNTIFS('Daily Redemptions'!$A$7:$A$735,O309,'Daily Redemptions'!$B$7:$B$735,P309)&lt;&gt;1,"Missing daily performance",IF(S309&lt;0,"Negative stock","")))))))</x:f>
      </x:c>
    </x:row>
    <x:row r="310" ht="24" customHeight="1">
      <x:c r="A310" s="10"/>
      <x:c r="B310" s="5"/>
      <x:c r="C310" s="5"/>
      <x:c r="D310" s="14"/>
      <x:c r="E310" s="5"/>
      <x:c r="F310" s="5"/>
      <x:c r="G310" s="14"/>
      <x:c r="H310" s="16" t="str">
        <x:f>IF(OR(ISBLANK(A310),B310=""),"",SUMIFS('Daily Redemptions'!$R$7:$R$2205,'Daily Redemptions'!$O$7:$O$2205,A310,'Daily Redemptions'!$P$7:$P$2205,B310))</x:f>
      </x:c>
      <x:c r="I310" s="18" t="str">
        <x:f>IF(OR(ISBLANK(A310),ISBLANK(D310),ISBLANK(C310),C310=0),"",D310/C310)</x:f>
      </x:c>
      <x:c r="J310" s="18" t="str">
        <x:f>IF(OR(ISBLANK(A310),ISBLANK(D310),ISBLANK(E310),E310=0),"",D310/E310)</x:f>
      </x:c>
      <x:c r="K310" s="18" t="str">
        <x:f>IF(OR(ISBLANK(A310),ISBLANK(G310),ISBLANK(F310)),"",G310*F310)</x:f>
      </x:c>
      <x:c r="L310" s="16" t="str">
        <x:f>IF(OR(ISBLANK(A310),ISBLANK(G310),ISBLANK(F310)),"",F310)</x:f>
      </x:c>
      <x:c r="M310" s="16" t="str">
        <x:f>IF(AND(ISBLANK(A310),B310=""),"",IF(COUNTIFS('Campaigns &amp; Budget'!$A$7:$A$8,B310)&lt;&gt;1,"Unknown campaign",IF(COUNTIFS('Daily Redemptions'!$A$7:$A$735,A310,'Daily Redemptions'!$B$7:$B$735,B310)&gt;1,"Duplicate day / campaign",IF(OR(ISBLANK(A310),ISBLANK(C310),ISBLANK(D310),ISBLANK(E310),ISBLANK(F310)),"Missing daily input",IF(OR(C310&lt;0,D310&lt;0,E310&lt;0,F310&lt;0,F310&gt;E310),"Invalid count / sales",IF(AND(F310&gt;0,ISBLANK(G310)),"Missing new-member average",IF(AND(NOT(ISBLANK(G310)),G310&lt;0),"Negative average",IF(OR(A310&lt;IFERROR(INDEX('Campaigns &amp; Budget'!$C$7:$C$8,MATCH(B310,'Campaigns &amp; Budget'!$A$7:$A$8,0)),""),A310&gt;IFERROR(INDEX('Campaigns &amp; Budget'!$D$7:$D$8,MATCH(B310,'Campaigns &amp; Budget'!$A$7:$A$8,0)),"")),"Outside campaign dates",""))))))))</x:f>
      </x:c>
      <x:c r="O310" s="10"/>
      <x:c r="P310" s="5"/>
      <x:c r="Q310" s="5"/>
      <x:c r="R310" s="5"/>
      <x:c r="S310" s="16" t="str">
        <x:f>IF(OR(ISBLANK(O310),Q310=""),"",IFERROR(INDEX('Redemption Setup'!$F$7:$F$105,MATCH(Q310,'Redemption Setup'!$A$7:$A$105,0)),"")+SUMIFS('Redemption Setup'!$Q$7:$Q$305,'Redemption Setup'!$O$7:$O$305,Q310,'Redemption Setup'!$P$7:$P$305,"&lt;="&amp;O310)-SUMIFS('Daily Redemptions'!$R$7:$R$2205,'Daily Redemptions'!$Q$7:$Q$2205,Q310,'Daily Redemptions'!$P$7:$P$2205,P310,'Daily Redemptions'!$O$7:$O$2205,"&lt;="&amp;O310))</x:f>
      </x:c>
      <x:c r="T310" s="16" t="str">
        <x:f>IF(AND(ISBLANK(O310),Q310=""),"",IF(COUNTIFS('Redemption Setup'!$A$7:$A$105,Q310,'Redemption Setup'!$B$7:$B$105,P310)&lt;&gt;1,"Tier not in campaign",IF(COUNTIFS('Daily Redemptions'!$O$7:$O$2205,O310,'Daily Redemptions'!$Q$7:$Q$2205,Q310)&gt;1,"Duplicate day / tier",IF(OR(ISBLANK(O310),ISBLANK(R310)),"Missing date / quantity",IF(OR(R310&lt;0,MOD(R310,1)&lt;&gt;0),"Invalid redemption quantity",IF(COUNTIFS('Daily Redemptions'!$A$7:$A$735,O310,'Daily Redemptions'!$B$7:$B$735,P310)&lt;&gt;1,"Missing daily performance",IF(S310&lt;0,"Negative stock","")))))))</x:f>
      </x:c>
    </x:row>
    <x:row r="311" ht="24" customHeight="1">
      <x:c r="A311" s="10"/>
      <x:c r="B311" s="5"/>
      <x:c r="C311" s="5"/>
      <x:c r="D311" s="14"/>
      <x:c r="E311" s="5"/>
      <x:c r="F311" s="5"/>
      <x:c r="G311" s="14"/>
      <x:c r="H311" s="16" t="str">
        <x:f>IF(OR(ISBLANK(A311),B311=""),"",SUMIFS('Daily Redemptions'!$R$7:$R$2205,'Daily Redemptions'!$O$7:$O$2205,A311,'Daily Redemptions'!$P$7:$P$2205,B311))</x:f>
      </x:c>
      <x:c r="I311" s="18" t="str">
        <x:f>IF(OR(ISBLANK(A311),ISBLANK(D311),ISBLANK(C311),C311=0),"",D311/C311)</x:f>
      </x:c>
      <x:c r="J311" s="18" t="str">
        <x:f>IF(OR(ISBLANK(A311),ISBLANK(D311),ISBLANK(E311),E311=0),"",D311/E311)</x:f>
      </x:c>
      <x:c r="K311" s="18" t="str">
        <x:f>IF(OR(ISBLANK(A311),ISBLANK(G311),ISBLANK(F311)),"",G311*F311)</x:f>
      </x:c>
      <x:c r="L311" s="16" t="str">
        <x:f>IF(OR(ISBLANK(A311),ISBLANK(G311),ISBLANK(F311)),"",F311)</x:f>
      </x:c>
      <x:c r="M311" s="16" t="str">
        <x:f>IF(AND(ISBLANK(A311),B311=""),"",IF(COUNTIFS('Campaigns &amp; Budget'!$A$7:$A$8,B311)&lt;&gt;1,"Unknown campaign",IF(COUNTIFS('Daily Redemptions'!$A$7:$A$735,A311,'Daily Redemptions'!$B$7:$B$735,B311)&gt;1,"Duplicate day / campaign",IF(OR(ISBLANK(A311),ISBLANK(C311),ISBLANK(D311),ISBLANK(E311),ISBLANK(F311)),"Missing daily input",IF(OR(C311&lt;0,D311&lt;0,E311&lt;0,F311&lt;0,F311&gt;E311),"Invalid count / sales",IF(AND(F311&gt;0,ISBLANK(G311)),"Missing new-member average",IF(AND(NOT(ISBLANK(G311)),G311&lt;0),"Negative average",IF(OR(A311&lt;IFERROR(INDEX('Campaigns &amp; Budget'!$C$7:$C$8,MATCH(B311,'Campaigns &amp; Budget'!$A$7:$A$8,0)),""),A311&gt;IFERROR(INDEX('Campaigns &amp; Budget'!$D$7:$D$8,MATCH(B311,'Campaigns &amp; Budget'!$A$7:$A$8,0)),"")),"Outside campaign dates",""))))))))</x:f>
      </x:c>
      <x:c r="O311" s="10"/>
      <x:c r="P311" s="5"/>
      <x:c r="Q311" s="5"/>
      <x:c r="R311" s="5"/>
      <x:c r="S311" s="16" t="str">
        <x:f>IF(OR(ISBLANK(O311),Q311=""),"",IFERROR(INDEX('Redemption Setup'!$F$7:$F$105,MATCH(Q311,'Redemption Setup'!$A$7:$A$105,0)),"")+SUMIFS('Redemption Setup'!$Q$7:$Q$305,'Redemption Setup'!$O$7:$O$305,Q311,'Redemption Setup'!$P$7:$P$305,"&lt;="&amp;O311)-SUMIFS('Daily Redemptions'!$R$7:$R$2205,'Daily Redemptions'!$Q$7:$Q$2205,Q311,'Daily Redemptions'!$P$7:$P$2205,P311,'Daily Redemptions'!$O$7:$O$2205,"&lt;="&amp;O311))</x:f>
      </x:c>
      <x:c r="T311" s="16" t="str">
        <x:f>IF(AND(ISBLANK(O311),Q311=""),"",IF(COUNTIFS('Redemption Setup'!$A$7:$A$105,Q311,'Redemption Setup'!$B$7:$B$105,P311)&lt;&gt;1,"Tier not in campaign",IF(COUNTIFS('Daily Redemptions'!$O$7:$O$2205,O311,'Daily Redemptions'!$Q$7:$Q$2205,Q311)&gt;1,"Duplicate day / tier",IF(OR(ISBLANK(O311),ISBLANK(R311)),"Missing date / quantity",IF(OR(R311&lt;0,MOD(R311,1)&lt;&gt;0),"Invalid redemption quantity",IF(COUNTIFS('Daily Redemptions'!$A$7:$A$735,O311,'Daily Redemptions'!$B$7:$B$735,P311)&lt;&gt;1,"Missing daily performance",IF(S311&lt;0,"Negative stock","")))))))</x:f>
      </x:c>
    </x:row>
    <x:row r="312" ht="24" customHeight="1">
      <x:c r="A312" s="10"/>
      <x:c r="B312" s="5"/>
      <x:c r="C312" s="5"/>
      <x:c r="D312" s="14"/>
      <x:c r="E312" s="5"/>
      <x:c r="F312" s="5"/>
      <x:c r="G312" s="14"/>
      <x:c r="H312" s="16" t="str">
        <x:f>IF(OR(ISBLANK(A312),B312=""),"",SUMIFS('Daily Redemptions'!$R$7:$R$2205,'Daily Redemptions'!$O$7:$O$2205,A312,'Daily Redemptions'!$P$7:$P$2205,B312))</x:f>
      </x:c>
      <x:c r="I312" s="18" t="str">
        <x:f>IF(OR(ISBLANK(A312),ISBLANK(D312),ISBLANK(C312),C312=0),"",D312/C312)</x:f>
      </x:c>
      <x:c r="J312" s="18" t="str">
        <x:f>IF(OR(ISBLANK(A312),ISBLANK(D312),ISBLANK(E312),E312=0),"",D312/E312)</x:f>
      </x:c>
      <x:c r="K312" s="18" t="str">
        <x:f>IF(OR(ISBLANK(A312),ISBLANK(G312),ISBLANK(F312)),"",G312*F312)</x:f>
      </x:c>
      <x:c r="L312" s="16" t="str">
        <x:f>IF(OR(ISBLANK(A312),ISBLANK(G312),ISBLANK(F312)),"",F312)</x:f>
      </x:c>
      <x:c r="M312" s="16" t="str">
        <x:f>IF(AND(ISBLANK(A312),B312=""),"",IF(COUNTIFS('Campaigns &amp; Budget'!$A$7:$A$8,B312)&lt;&gt;1,"Unknown campaign",IF(COUNTIFS('Daily Redemptions'!$A$7:$A$735,A312,'Daily Redemptions'!$B$7:$B$735,B312)&gt;1,"Duplicate day / campaign",IF(OR(ISBLANK(A312),ISBLANK(C312),ISBLANK(D312),ISBLANK(E312),ISBLANK(F312)),"Missing daily input",IF(OR(C312&lt;0,D312&lt;0,E312&lt;0,F312&lt;0,F312&gt;E312),"Invalid count / sales",IF(AND(F312&gt;0,ISBLANK(G312)),"Missing new-member average",IF(AND(NOT(ISBLANK(G312)),G312&lt;0),"Negative average",IF(OR(A312&lt;IFERROR(INDEX('Campaigns &amp; Budget'!$C$7:$C$8,MATCH(B312,'Campaigns &amp; Budget'!$A$7:$A$8,0)),""),A312&gt;IFERROR(INDEX('Campaigns &amp; Budget'!$D$7:$D$8,MATCH(B312,'Campaigns &amp; Budget'!$A$7:$A$8,0)),"")),"Outside campaign dates",""))))))))</x:f>
      </x:c>
      <x:c r="O312" s="10"/>
      <x:c r="P312" s="5"/>
      <x:c r="Q312" s="5"/>
      <x:c r="R312" s="5"/>
      <x:c r="S312" s="16" t="str">
        <x:f>IF(OR(ISBLANK(O312),Q312=""),"",IFERROR(INDEX('Redemption Setup'!$F$7:$F$105,MATCH(Q312,'Redemption Setup'!$A$7:$A$105,0)),"")+SUMIFS('Redemption Setup'!$Q$7:$Q$305,'Redemption Setup'!$O$7:$O$305,Q312,'Redemption Setup'!$P$7:$P$305,"&lt;="&amp;O312)-SUMIFS('Daily Redemptions'!$R$7:$R$2205,'Daily Redemptions'!$Q$7:$Q$2205,Q312,'Daily Redemptions'!$P$7:$P$2205,P312,'Daily Redemptions'!$O$7:$O$2205,"&lt;="&amp;O312))</x:f>
      </x:c>
      <x:c r="T312" s="16" t="str">
        <x:f>IF(AND(ISBLANK(O312),Q312=""),"",IF(COUNTIFS('Redemption Setup'!$A$7:$A$105,Q312,'Redemption Setup'!$B$7:$B$105,P312)&lt;&gt;1,"Tier not in campaign",IF(COUNTIFS('Daily Redemptions'!$O$7:$O$2205,O312,'Daily Redemptions'!$Q$7:$Q$2205,Q312)&gt;1,"Duplicate day / tier",IF(OR(ISBLANK(O312),ISBLANK(R312)),"Missing date / quantity",IF(OR(R312&lt;0,MOD(R312,1)&lt;&gt;0),"Invalid redemption quantity",IF(COUNTIFS('Daily Redemptions'!$A$7:$A$735,O312,'Daily Redemptions'!$B$7:$B$735,P312)&lt;&gt;1,"Missing daily performance",IF(S312&lt;0,"Negative stock","")))))))</x:f>
      </x:c>
    </x:row>
    <x:row r="313" ht="24" customHeight="1">
      <x:c r="A313" s="10"/>
      <x:c r="B313" s="5"/>
      <x:c r="C313" s="5"/>
      <x:c r="D313" s="14"/>
      <x:c r="E313" s="5"/>
      <x:c r="F313" s="5"/>
      <x:c r="G313" s="14"/>
      <x:c r="H313" s="16" t="str">
        <x:f>IF(OR(ISBLANK(A313),B313=""),"",SUMIFS('Daily Redemptions'!$R$7:$R$2205,'Daily Redemptions'!$O$7:$O$2205,A313,'Daily Redemptions'!$P$7:$P$2205,B313))</x:f>
      </x:c>
      <x:c r="I313" s="18" t="str">
        <x:f>IF(OR(ISBLANK(A313),ISBLANK(D313),ISBLANK(C313),C313=0),"",D313/C313)</x:f>
      </x:c>
      <x:c r="J313" s="18" t="str">
        <x:f>IF(OR(ISBLANK(A313),ISBLANK(D313),ISBLANK(E313),E313=0),"",D313/E313)</x:f>
      </x:c>
      <x:c r="K313" s="18" t="str">
        <x:f>IF(OR(ISBLANK(A313),ISBLANK(G313),ISBLANK(F313)),"",G313*F313)</x:f>
      </x:c>
      <x:c r="L313" s="16" t="str">
        <x:f>IF(OR(ISBLANK(A313),ISBLANK(G313),ISBLANK(F313)),"",F313)</x:f>
      </x:c>
      <x:c r="M313" s="16" t="str">
        <x:f>IF(AND(ISBLANK(A313),B313=""),"",IF(COUNTIFS('Campaigns &amp; Budget'!$A$7:$A$8,B313)&lt;&gt;1,"Unknown campaign",IF(COUNTIFS('Daily Redemptions'!$A$7:$A$735,A313,'Daily Redemptions'!$B$7:$B$735,B313)&gt;1,"Duplicate day / campaign",IF(OR(ISBLANK(A313),ISBLANK(C313),ISBLANK(D313),ISBLANK(E313),ISBLANK(F313)),"Missing daily input",IF(OR(C313&lt;0,D313&lt;0,E313&lt;0,F313&lt;0,F313&gt;E313),"Invalid count / sales",IF(AND(F313&gt;0,ISBLANK(G313)),"Missing new-member average",IF(AND(NOT(ISBLANK(G313)),G313&lt;0),"Negative average",IF(OR(A313&lt;IFERROR(INDEX('Campaigns &amp; Budget'!$C$7:$C$8,MATCH(B313,'Campaigns &amp; Budget'!$A$7:$A$8,0)),""),A313&gt;IFERROR(INDEX('Campaigns &amp; Budget'!$D$7:$D$8,MATCH(B313,'Campaigns &amp; Budget'!$A$7:$A$8,0)),"")),"Outside campaign dates",""))))))))</x:f>
      </x:c>
      <x:c r="O313" s="10"/>
      <x:c r="P313" s="5"/>
      <x:c r="Q313" s="5"/>
      <x:c r="R313" s="5"/>
      <x:c r="S313" s="16" t="str">
        <x:f>IF(OR(ISBLANK(O313),Q313=""),"",IFERROR(INDEX('Redemption Setup'!$F$7:$F$105,MATCH(Q313,'Redemption Setup'!$A$7:$A$105,0)),"")+SUMIFS('Redemption Setup'!$Q$7:$Q$305,'Redemption Setup'!$O$7:$O$305,Q313,'Redemption Setup'!$P$7:$P$305,"&lt;="&amp;O313)-SUMIFS('Daily Redemptions'!$R$7:$R$2205,'Daily Redemptions'!$Q$7:$Q$2205,Q313,'Daily Redemptions'!$P$7:$P$2205,P313,'Daily Redemptions'!$O$7:$O$2205,"&lt;="&amp;O313))</x:f>
      </x:c>
      <x:c r="T313" s="16" t="str">
        <x:f>IF(AND(ISBLANK(O313),Q313=""),"",IF(COUNTIFS('Redemption Setup'!$A$7:$A$105,Q313,'Redemption Setup'!$B$7:$B$105,P313)&lt;&gt;1,"Tier not in campaign",IF(COUNTIFS('Daily Redemptions'!$O$7:$O$2205,O313,'Daily Redemptions'!$Q$7:$Q$2205,Q313)&gt;1,"Duplicate day / tier",IF(OR(ISBLANK(O313),ISBLANK(R313)),"Missing date / quantity",IF(OR(R313&lt;0,MOD(R313,1)&lt;&gt;0),"Invalid redemption quantity",IF(COUNTIFS('Daily Redemptions'!$A$7:$A$735,O313,'Daily Redemptions'!$B$7:$B$735,P313)&lt;&gt;1,"Missing daily performance",IF(S313&lt;0,"Negative stock","")))))))</x:f>
      </x:c>
    </x:row>
    <x:row r="314" ht="24" customHeight="1">
      <x:c r="A314" s="10"/>
      <x:c r="B314" s="5"/>
      <x:c r="C314" s="5"/>
      <x:c r="D314" s="14"/>
      <x:c r="E314" s="5"/>
      <x:c r="F314" s="5"/>
      <x:c r="G314" s="14"/>
      <x:c r="H314" s="16" t="str">
        <x:f>IF(OR(ISBLANK(A314),B314=""),"",SUMIFS('Daily Redemptions'!$R$7:$R$2205,'Daily Redemptions'!$O$7:$O$2205,A314,'Daily Redemptions'!$P$7:$P$2205,B314))</x:f>
      </x:c>
      <x:c r="I314" s="18" t="str">
        <x:f>IF(OR(ISBLANK(A314),ISBLANK(D314),ISBLANK(C314),C314=0),"",D314/C314)</x:f>
      </x:c>
      <x:c r="J314" s="18" t="str">
        <x:f>IF(OR(ISBLANK(A314),ISBLANK(D314),ISBLANK(E314),E314=0),"",D314/E314)</x:f>
      </x:c>
      <x:c r="K314" s="18" t="str">
        <x:f>IF(OR(ISBLANK(A314),ISBLANK(G314),ISBLANK(F314)),"",G314*F314)</x:f>
      </x:c>
      <x:c r="L314" s="16" t="str">
        <x:f>IF(OR(ISBLANK(A314),ISBLANK(G314),ISBLANK(F314)),"",F314)</x:f>
      </x:c>
      <x:c r="M314" s="16" t="str">
        <x:f>IF(AND(ISBLANK(A314),B314=""),"",IF(COUNTIFS('Campaigns &amp; Budget'!$A$7:$A$8,B314)&lt;&gt;1,"Unknown campaign",IF(COUNTIFS('Daily Redemptions'!$A$7:$A$735,A314,'Daily Redemptions'!$B$7:$B$735,B314)&gt;1,"Duplicate day / campaign",IF(OR(ISBLANK(A314),ISBLANK(C314),ISBLANK(D314),ISBLANK(E314),ISBLANK(F314)),"Missing daily input",IF(OR(C314&lt;0,D314&lt;0,E314&lt;0,F314&lt;0,F314&gt;E314),"Invalid count / sales",IF(AND(F314&gt;0,ISBLANK(G314)),"Missing new-member average",IF(AND(NOT(ISBLANK(G314)),G314&lt;0),"Negative average",IF(OR(A314&lt;IFERROR(INDEX('Campaigns &amp; Budget'!$C$7:$C$8,MATCH(B314,'Campaigns &amp; Budget'!$A$7:$A$8,0)),""),A314&gt;IFERROR(INDEX('Campaigns &amp; Budget'!$D$7:$D$8,MATCH(B314,'Campaigns &amp; Budget'!$A$7:$A$8,0)),"")),"Outside campaign dates",""))))))))</x:f>
      </x:c>
      <x:c r="O314" s="10"/>
      <x:c r="P314" s="5"/>
      <x:c r="Q314" s="5"/>
      <x:c r="R314" s="5"/>
      <x:c r="S314" s="16" t="str">
        <x:f>IF(OR(ISBLANK(O314),Q314=""),"",IFERROR(INDEX('Redemption Setup'!$F$7:$F$105,MATCH(Q314,'Redemption Setup'!$A$7:$A$105,0)),"")+SUMIFS('Redemption Setup'!$Q$7:$Q$305,'Redemption Setup'!$O$7:$O$305,Q314,'Redemption Setup'!$P$7:$P$305,"&lt;="&amp;O314)-SUMIFS('Daily Redemptions'!$R$7:$R$2205,'Daily Redemptions'!$Q$7:$Q$2205,Q314,'Daily Redemptions'!$P$7:$P$2205,P314,'Daily Redemptions'!$O$7:$O$2205,"&lt;="&amp;O314))</x:f>
      </x:c>
      <x:c r="T314" s="16" t="str">
        <x:f>IF(AND(ISBLANK(O314),Q314=""),"",IF(COUNTIFS('Redemption Setup'!$A$7:$A$105,Q314,'Redemption Setup'!$B$7:$B$105,P314)&lt;&gt;1,"Tier not in campaign",IF(COUNTIFS('Daily Redemptions'!$O$7:$O$2205,O314,'Daily Redemptions'!$Q$7:$Q$2205,Q314)&gt;1,"Duplicate day / tier",IF(OR(ISBLANK(O314),ISBLANK(R314)),"Missing date / quantity",IF(OR(R314&lt;0,MOD(R314,1)&lt;&gt;0),"Invalid redemption quantity",IF(COUNTIFS('Daily Redemptions'!$A$7:$A$735,O314,'Daily Redemptions'!$B$7:$B$735,P314)&lt;&gt;1,"Missing daily performance",IF(S314&lt;0,"Negative stock","")))))))</x:f>
      </x:c>
    </x:row>
    <x:row r="315" ht="24" customHeight="1">
      <x:c r="A315" s="10"/>
      <x:c r="B315" s="5"/>
      <x:c r="C315" s="5"/>
      <x:c r="D315" s="14"/>
      <x:c r="E315" s="5"/>
      <x:c r="F315" s="5"/>
      <x:c r="G315" s="14"/>
      <x:c r="H315" s="16" t="str">
        <x:f>IF(OR(ISBLANK(A315),B315=""),"",SUMIFS('Daily Redemptions'!$R$7:$R$2205,'Daily Redemptions'!$O$7:$O$2205,A315,'Daily Redemptions'!$P$7:$P$2205,B315))</x:f>
      </x:c>
      <x:c r="I315" s="18" t="str">
        <x:f>IF(OR(ISBLANK(A315),ISBLANK(D315),ISBLANK(C315),C315=0),"",D315/C315)</x:f>
      </x:c>
      <x:c r="J315" s="18" t="str">
        <x:f>IF(OR(ISBLANK(A315),ISBLANK(D315),ISBLANK(E315),E315=0),"",D315/E315)</x:f>
      </x:c>
      <x:c r="K315" s="18" t="str">
        <x:f>IF(OR(ISBLANK(A315),ISBLANK(G315),ISBLANK(F315)),"",G315*F315)</x:f>
      </x:c>
      <x:c r="L315" s="16" t="str">
        <x:f>IF(OR(ISBLANK(A315),ISBLANK(G315),ISBLANK(F315)),"",F315)</x:f>
      </x:c>
      <x:c r="M315" s="16" t="str">
        <x:f>IF(AND(ISBLANK(A315),B315=""),"",IF(COUNTIFS('Campaigns &amp; Budget'!$A$7:$A$8,B315)&lt;&gt;1,"Unknown campaign",IF(COUNTIFS('Daily Redemptions'!$A$7:$A$735,A315,'Daily Redemptions'!$B$7:$B$735,B315)&gt;1,"Duplicate day / campaign",IF(OR(ISBLANK(A315),ISBLANK(C315),ISBLANK(D315),ISBLANK(E315),ISBLANK(F315)),"Missing daily input",IF(OR(C315&lt;0,D315&lt;0,E315&lt;0,F315&lt;0,F315&gt;E315),"Invalid count / sales",IF(AND(F315&gt;0,ISBLANK(G315)),"Missing new-member average",IF(AND(NOT(ISBLANK(G315)),G315&lt;0),"Negative average",IF(OR(A315&lt;IFERROR(INDEX('Campaigns &amp; Budget'!$C$7:$C$8,MATCH(B315,'Campaigns &amp; Budget'!$A$7:$A$8,0)),""),A315&gt;IFERROR(INDEX('Campaigns &amp; Budget'!$D$7:$D$8,MATCH(B315,'Campaigns &amp; Budget'!$A$7:$A$8,0)),"")),"Outside campaign dates",""))))))))</x:f>
      </x:c>
      <x:c r="O315" s="10"/>
      <x:c r="P315" s="5"/>
      <x:c r="Q315" s="5"/>
      <x:c r="R315" s="5"/>
      <x:c r="S315" s="16" t="str">
        <x:f>IF(OR(ISBLANK(O315),Q315=""),"",IFERROR(INDEX('Redemption Setup'!$F$7:$F$105,MATCH(Q315,'Redemption Setup'!$A$7:$A$105,0)),"")+SUMIFS('Redemption Setup'!$Q$7:$Q$305,'Redemption Setup'!$O$7:$O$305,Q315,'Redemption Setup'!$P$7:$P$305,"&lt;="&amp;O315)-SUMIFS('Daily Redemptions'!$R$7:$R$2205,'Daily Redemptions'!$Q$7:$Q$2205,Q315,'Daily Redemptions'!$P$7:$P$2205,P315,'Daily Redemptions'!$O$7:$O$2205,"&lt;="&amp;O315))</x:f>
      </x:c>
      <x:c r="T315" s="16" t="str">
        <x:f>IF(AND(ISBLANK(O315),Q315=""),"",IF(COUNTIFS('Redemption Setup'!$A$7:$A$105,Q315,'Redemption Setup'!$B$7:$B$105,P315)&lt;&gt;1,"Tier not in campaign",IF(COUNTIFS('Daily Redemptions'!$O$7:$O$2205,O315,'Daily Redemptions'!$Q$7:$Q$2205,Q315)&gt;1,"Duplicate day / tier",IF(OR(ISBLANK(O315),ISBLANK(R315)),"Missing date / quantity",IF(OR(R315&lt;0,MOD(R315,1)&lt;&gt;0),"Invalid redemption quantity",IF(COUNTIFS('Daily Redemptions'!$A$7:$A$735,O315,'Daily Redemptions'!$B$7:$B$735,P315)&lt;&gt;1,"Missing daily performance",IF(S315&lt;0,"Negative stock","")))))))</x:f>
      </x:c>
    </x:row>
    <x:row r="316" ht="24" customHeight="1">
      <x:c r="A316" s="10"/>
      <x:c r="B316" s="5"/>
      <x:c r="C316" s="5"/>
      <x:c r="D316" s="14"/>
      <x:c r="E316" s="5"/>
      <x:c r="F316" s="5"/>
      <x:c r="G316" s="14"/>
      <x:c r="H316" s="16" t="str">
        <x:f>IF(OR(ISBLANK(A316),B316=""),"",SUMIFS('Daily Redemptions'!$R$7:$R$2205,'Daily Redemptions'!$O$7:$O$2205,A316,'Daily Redemptions'!$P$7:$P$2205,B316))</x:f>
      </x:c>
      <x:c r="I316" s="18" t="str">
        <x:f>IF(OR(ISBLANK(A316),ISBLANK(D316),ISBLANK(C316),C316=0),"",D316/C316)</x:f>
      </x:c>
      <x:c r="J316" s="18" t="str">
        <x:f>IF(OR(ISBLANK(A316),ISBLANK(D316),ISBLANK(E316),E316=0),"",D316/E316)</x:f>
      </x:c>
      <x:c r="K316" s="18" t="str">
        <x:f>IF(OR(ISBLANK(A316),ISBLANK(G316),ISBLANK(F316)),"",G316*F316)</x:f>
      </x:c>
      <x:c r="L316" s="16" t="str">
        <x:f>IF(OR(ISBLANK(A316),ISBLANK(G316),ISBLANK(F316)),"",F316)</x:f>
      </x:c>
      <x:c r="M316" s="16" t="str">
        <x:f>IF(AND(ISBLANK(A316),B316=""),"",IF(COUNTIFS('Campaigns &amp; Budget'!$A$7:$A$8,B316)&lt;&gt;1,"Unknown campaign",IF(COUNTIFS('Daily Redemptions'!$A$7:$A$735,A316,'Daily Redemptions'!$B$7:$B$735,B316)&gt;1,"Duplicate day / campaign",IF(OR(ISBLANK(A316),ISBLANK(C316),ISBLANK(D316),ISBLANK(E316),ISBLANK(F316)),"Missing daily input",IF(OR(C316&lt;0,D316&lt;0,E316&lt;0,F316&lt;0,F316&gt;E316),"Invalid count / sales",IF(AND(F316&gt;0,ISBLANK(G316)),"Missing new-member average",IF(AND(NOT(ISBLANK(G316)),G316&lt;0),"Negative average",IF(OR(A316&lt;IFERROR(INDEX('Campaigns &amp; Budget'!$C$7:$C$8,MATCH(B316,'Campaigns &amp; Budget'!$A$7:$A$8,0)),""),A316&gt;IFERROR(INDEX('Campaigns &amp; Budget'!$D$7:$D$8,MATCH(B316,'Campaigns &amp; Budget'!$A$7:$A$8,0)),"")),"Outside campaign dates",""))))))))</x:f>
      </x:c>
      <x:c r="O316" s="10"/>
      <x:c r="P316" s="5"/>
      <x:c r="Q316" s="5"/>
      <x:c r="R316" s="5"/>
      <x:c r="S316" s="16" t="str">
        <x:f>IF(OR(ISBLANK(O316),Q316=""),"",IFERROR(INDEX('Redemption Setup'!$F$7:$F$105,MATCH(Q316,'Redemption Setup'!$A$7:$A$105,0)),"")+SUMIFS('Redemption Setup'!$Q$7:$Q$305,'Redemption Setup'!$O$7:$O$305,Q316,'Redemption Setup'!$P$7:$P$305,"&lt;="&amp;O316)-SUMIFS('Daily Redemptions'!$R$7:$R$2205,'Daily Redemptions'!$Q$7:$Q$2205,Q316,'Daily Redemptions'!$P$7:$P$2205,P316,'Daily Redemptions'!$O$7:$O$2205,"&lt;="&amp;O316))</x:f>
      </x:c>
      <x:c r="T316" s="16" t="str">
        <x:f>IF(AND(ISBLANK(O316),Q316=""),"",IF(COUNTIFS('Redemption Setup'!$A$7:$A$105,Q316,'Redemption Setup'!$B$7:$B$105,P316)&lt;&gt;1,"Tier not in campaign",IF(COUNTIFS('Daily Redemptions'!$O$7:$O$2205,O316,'Daily Redemptions'!$Q$7:$Q$2205,Q316)&gt;1,"Duplicate day / tier",IF(OR(ISBLANK(O316),ISBLANK(R316)),"Missing date / quantity",IF(OR(R316&lt;0,MOD(R316,1)&lt;&gt;0),"Invalid redemption quantity",IF(COUNTIFS('Daily Redemptions'!$A$7:$A$735,O316,'Daily Redemptions'!$B$7:$B$735,P316)&lt;&gt;1,"Missing daily performance",IF(S316&lt;0,"Negative stock","")))))))</x:f>
      </x:c>
    </x:row>
    <x:row r="317" ht="24" customHeight="1">
      <x:c r="A317" s="10"/>
      <x:c r="B317" s="5"/>
      <x:c r="C317" s="5"/>
      <x:c r="D317" s="14"/>
      <x:c r="E317" s="5"/>
      <x:c r="F317" s="5"/>
      <x:c r="G317" s="14"/>
      <x:c r="H317" s="16" t="str">
        <x:f>IF(OR(ISBLANK(A317),B317=""),"",SUMIFS('Daily Redemptions'!$R$7:$R$2205,'Daily Redemptions'!$O$7:$O$2205,A317,'Daily Redemptions'!$P$7:$P$2205,B317))</x:f>
      </x:c>
      <x:c r="I317" s="18" t="str">
        <x:f>IF(OR(ISBLANK(A317),ISBLANK(D317),ISBLANK(C317),C317=0),"",D317/C317)</x:f>
      </x:c>
      <x:c r="J317" s="18" t="str">
        <x:f>IF(OR(ISBLANK(A317),ISBLANK(D317),ISBLANK(E317),E317=0),"",D317/E317)</x:f>
      </x:c>
      <x:c r="K317" s="18" t="str">
        <x:f>IF(OR(ISBLANK(A317),ISBLANK(G317),ISBLANK(F317)),"",G317*F317)</x:f>
      </x:c>
      <x:c r="L317" s="16" t="str">
        <x:f>IF(OR(ISBLANK(A317),ISBLANK(G317),ISBLANK(F317)),"",F317)</x:f>
      </x:c>
      <x:c r="M317" s="16" t="str">
        <x:f>IF(AND(ISBLANK(A317),B317=""),"",IF(COUNTIFS('Campaigns &amp; Budget'!$A$7:$A$8,B317)&lt;&gt;1,"Unknown campaign",IF(COUNTIFS('Daily Redemptions'!$A$7:$A$735,A317,'Daily Redemptions'!$B$7:$B$735,B317)&gt;1,"Duplicate day / campaign",IF(OR(ISBLANK(A317),ISBLANK(C317),ISBLANK(D317),ISBLANK(E317),ISBLANK(F317)),"Missing daily input",IF(OR(C317&lt;0,D317&lt;0,E317&lt;0,F317&lt;0,F317&gt;E317),"Invalid count / sales",IF(AND(F317&gt;0,ISBLANK(G317)),"Missing new-member average",IF(AND(NOT(ISBLANK(G317)),G317&lt;0),"Negative average",IF(OR(A317&lt;IFERROR(INDEX('Campaigns &amp; Budget'!$C$7:$C$8,MATCH(B317,'Campaigns &amp; Budget'!$A$7:$A$8,0)),""),A317&gt;IFERROR(INDEX('Campaigns &amp; Budget'!$D$7:$D$8,MATCH(B317,'Campaigns &amp; Budget'!$A$7:$A$8,0)),"")),"Outside campaign dates",""))))))))</x:f>
      </x:c>
      <x:c r="O317" s="10"/>
      <x:c r="P317" s="5"/>
      <x:c r="Q317" s="5"/>
      <x:c r="R317" s="5"/>
      <x:c r="S317" s="16" t="str">
        <x:f>IF(OR(ISBLANK(O317),Q317=""),"",IFERROR(INDEX('Redemption Setup'!$F$7:$F$105,MATCH(Q317,'Redemption Setup'!$A$7:$A$105,0)),"")+SUMIFS('Redemption Setup'!$Q$7:$Q$305,'Redemption Setup'!$O$7:$O$305,Q317,'Redemption Setup'!$P$7:$P$305,"&lt;="&amp;O317)-SUMIFS('Daily Redemptions'!$R$7:$R$2205,'Daily Redemptions'!$Q$7:$Q$2205,Q317,'Daily Redemptions'!$P$7:$P$2205,P317,'Daily Redemptions'!$O$7:$O$2205,"&lt;="&amp;O317))</x:f>
      </x:c>
      <x:c r="T317" s="16" t="str">
        <x:f>IF(AND(ISBLANK(O317),Q317=""),"",IF(COUNTIFS('Redemption Setup'!$A$7:$A$105,Q317,'Redemption Setup'!$B$7:$B$105,P317)&lt;&gt;1,"Tier not in campaign",IF(COUNTIFS('Daily Redemptions'!$O$7:$O$2205,O317,'Daily Redemptions'!$Q$7:$Q$2205,Q317)&gt;1,"Duplicate day / tier",IF(OR(ISBLANK(O317),ISBLANK(R317)),"Missing date / quantity",IF(OR(R317&lt;0,MOD(R317,1)&lt;&gt;0),"Invalid redemption quantity",IF(COUNTIFS('Daily Redemptions'!$A$7:$A$735,O317,'Daily Redemptions'!$B$7:$B$735,P317)&lt;&gt;1,"Missing daily performance",IF(S317&lt;0,"Negative stock","")))))))</x:f>
      </x:c>
    </x:row>
    <x:row r="318" ht="24" customHeight="1">
      <x:c r="A318" s="10"/>
      <x:c r="B318" s="5"/>
      <x:c r="C318" s="5"/>
      <x:c r="D318" s="14"/>
      <x:c r="E318" s="5"/>
      <x:c r="F318" s="5"/>
      <x:c r="G318" s="14"/>
      <x:c r="H318" s="16" t="str">
        <x:f>IF(OR(ISBLANK(A318),B318=""),"",SUMIFS('Daily Redemptions'!$R$7:$R$2205,'Daily Redemptions'!$O$7:$O$2205,A318,'Daily Redemptions'!$P$7:$P$2205,B318))</x:f>
      </x:c>
      <x:c r="I318" s="18" t="str">
        <x:f>IF(OR(ISBLANK(A318),ISBLANK(D318),ISBLANK(C318),C318=0),"",D318/C318)</x:f>
      </x:c>
      <x:c r="J318" s="18" t="str">
        <x:f>IF(OR(ISBLANK(A318),ISBLANK(D318),ISBLANK(E318),E318=0),"",D318/E318)</x:f>
      </x:c>
      <x:c r="K318" s="18" t="str">
        <x:f>IF(OR(ISBLANK(A318),ISBLANK(G318),ISBLANK(F318)),"",G318*F318)</x:f>
      </x:c>
      <x:c r="L318" s="16" t="str">
        <x:f>IF(OR(ISBLANK(A318),ISBLANK(G318),ISBLANK(F318)),"",F318)</x:f>
      </x:c>
      <x:c r="M318" s="16" t="str">
        <x:f>IF(AND(ISBLANK(A318),B318=""),"",IF(COUNTIFS('Campaigns &amp; Budget'!$A$7:$A$8,B318)&lt;&gt;1,"Unknown campaign",IF(COUNTIFS('Daily Redemptions'!$A$7:$A$735,A318,'Daily Redemptions'!$B$7:$B$735,B318)&gt;1,"Duplicate day / campaign",IF(OR(ISBLANK(A318),ISBLANK(C318),ISBLANK(D318),ISBLANK(E318),ISBLANK(F318)),"Missing daily input",IF(OR(C318&lt;0,D318&lt;0,E318&lt;0,F318&lt;0,F318&gt;E318),"Invalid count / sales",IF(AND(F318&gt;0,ISBLANK(G318)),"Missing new-member average",IF(AND(NOT(ISBLANK(G318)),G318&lt;0),"Negative average",IF(OR(A318&lt;IFERROR(INDEX('Campaigns &amp; Budget'!$C$7:$C$8,MATCH(B318,'Campaigns &amp; Budget'!$A$7:$A$8,0)),""),A318&gt;IFERROR(INDEX('Campaigns &amp; Budget'!$D$7:$D$8,MATCH(B318,'Campaigns &amp; Budget'!$A$7:$A$8,0)),"")),"Outside campaign dates",""))))))))</x:f>
      </x:c>
      <x:c r="O318" s="10"/>
      <x:c r="P318" s="5"/>
      <x:c r="Q318" s="5"/>
      <x:c r="R318" s="5"/>
      <x:c r="S318" s="16" t="str">
        <x:f>IF(OR(ISBLANK(O318),Q318=""),"",IFERROR(INDEX('Redemption Setup'!$F$7:$F$105,MATCH(Q318,'Redemption Setup'!$A$7:$A$105,0)),"")+SUMIFS('Redemption Setup'!$Q$7:$Q$305,'Redemption Setup'!$O$7:$O$305,Q318,'Redemption Setup'!$P$7:$P$305,"&lt;="&amp;O318)-SUMIFS('Daily Redemptions'!$R$7:$R$2205,'Daily Redemptions'!$Q$7:$Q$2205,Q318,'Daily Redemptions'!$P$7:$P$2205,P318,'Daily Redemptions'!$O$7:$O$2205,"&lt;="&amp;O318))</x:f>
      </x:c>
      <x:c r="T318" s="16" t="str">
        <x:f>IF(AND(ISBLANK(O318),Q318=""),"",IF(COUNTIFS('Redemption Setup'!$A$7:$A$105,Q318,'Redemption Setup'!$B$7:$B$105,P318)&lt;&gt;1,"Tier not in campaign",IF(COUNTIFS('Daily Redemptions'!$O$7:$O$2205,O318,'Daily Redemptions'!$Q$7:$Q$2205,Q318)&gt;1,"Duplicate day / tier",IF(OR(ISBLANK(O318),ISBLANK(R318)),"Missing date / quantity",IF(OR(R318&lt;0,MOD(R318,1)&lt;&gt;0),"Invalid redemption quantity",IF(COUNTIFS('Daily Redemptions'!$A$7:$A$735,O318,'Daily Redemptions'!$B$7:$B$735,P318)&lt;&gt;1,"Missing daily performance",IF(S318&lt;0,"Negative stock","")))))))</x:f>
      </x:c>
    </x:row>
    <x:row r="319" ht="24" customHeight="1">
      <x:c r="A319" s="10"/>
      <x:c r="B319" s="5"/>
      <x:c r="C319" s="5"/>
      <x:c r="D319" s="14"/>
      <x:c r="E319" s="5"/>
      <x:c r="F319" s="5"/>
      <x:c r="G319" s="14"/>
      <x:c r="H319" s="16" t="str">
        <x:f>IF(OR(ISBLANK(A319),B319=""),"",SUMIFS('Daily Redemptions'!$R$7:$R$2205,'Daily Redemptions'!$O$7:$O$2205,A319,'Daily Redemptions'!$P$7:$P$2205,B319))</x:f>
      </x:c>
      <x:c r="I319" s="18" t="str">
        <x:f>IF(OR(ISBLANK(A319),ISBLANK(D319),ISBLANK(C319),C319=0),"",D319/C319)</x:f>
      </x:c>
      <x:c r="J319" s="18" t="str">
        <x:f>IF(OR(ISBLANK(A319),ISBLANK(D319),ISBLANK(E319),E319=0),"",D319/E319)</x:f>
      </x:c>
      <x:c r="K319" s="18" t="str">
        <x:f>IF(OR(ISBLANK(A319),ISBLANK(G319),ISBLANK(F319)),"",G319*F319)</x:f>
      </x:c>
      <x:c r="L319" s="16" t="str">
        <x:f>IF(OR(ISBLANK(A319),ISBLANK(G319),ISBLANK(F319)),"",F319)</x:f>
      </x:c>
      <x:c r="M319" s="16" t="str">
        <x:f>IF(AND(ISBLANK(A319),B319=""),"",IF(COUNTIFS('Campaigns &amp; Budget'!$A$7:$A$8,B319)&lt;&gt;1,"Unknown campaign",IF(COUNTIFS('Daily Redemptions'!$A$7:$A$735,A319,'Daily Redemptions'!$B$7:$B$735,B319)&gt;1,"Duplicate day / campaign",IF(OR(ISBLANK(A319),ISBLANK(C319),ISBLANK(D319),ISBLANK(E319),ISBLANK(F319)),"Missing daily input",IF(OR(C319&lt;0,D319&lt;0,E319&lt;0,F319&lt;0,F319&gt;E319),"Invalid count / sales",IF(AND(F319&gt;0,ISBLANK(G319)),"Missing new-member average",IF(AND(NOT(ISBLANK(G319)),G319&lt;0),"Negative average",IF(OR(A319&lt;IFERROR(INDEX('Campaigns &amp; Budget'!$C$7:$C$8,MATCH(B319,'Campaigns &amp; Budget'!$A$7:$A$8,0)),""),A319&gt;IFERROR(INDEX('Campaigns &amp; Budget'!$D$7:$D$8,MATCH(B319,'Campaigns &amp; Budget'!$A$7:$A$8,0)),"")),"Outside campaign dates",""))))))))</x:f>
      </x:c>
      <x:c r="O319" s="10"/>
      <x:c r="P319" s="5"/>
      <x:c r="Q319" s="5"/>
      <x:c r="R319" s="5"/>
      <x:c r="S319" s="16" t="str">
        <x:f>IF(OR(ISBLANK(O319),Q319=""),"",IFERROR(INDEX('Redemption Setup'!$F$7:$F$105,MATCH(Q319,'Redemption Setup'!$A$7:$A$105,0)),"")+SUMIFS('Redemption Setup'!$Q$7:$Q$305,'Redemption Setup'!$O$7:$O$305,Q319,'Redemption Setup'!$P$7:$P$305,"&lt;="&amp;O319)-SUMIFS('Daily Redemptions'!$R$7:$R$2205,'Daily Redemptions'!$Q$7:$Q$2205,Q319,'Daily Redemptions'!$P$7:$P$2205,P319,'Daily Redemptions'!$O$7:$O$2205,"&lt;="&amp;O319))</x:f>
      </x:c>
      <x:c r="T319" s="16" t="str">
        <x:f>IF(AND(ISBLANK(O319),Q319=""),"",IF(COUNTIFS('Redemption Setup'!$A$7:$A$105,Q319,'Redemption Setup'!$B$7:$B$105,P319)&lt;&gt;1,"Tier not in campaign",IF(COUNTIFS('Daily Redemptions'!$O$7:$O$2205,O319,'Daily Redemptions'!$Q$7:$Q$2205,Q319)&gt;1,"Duplicate day / tier",IF(OR(ISBLANK(O319),ISBLANK(R319)),"Missing date / quantity",IF(OR(R319&lt;0,MOD(R319,1)&lt;&gt;0),"Invalid redemption quantity",IF(COUNTIFS('Daily Redemptions'!$A$7:$A$735,O319,'Daily Redemptions'!$B$7:$B$735,P319)&lt;&gt;1,"Missing daily performance",IF(S319&lt;0,"Negative stock","")))))))</x:f>
      </x:c>
    </x:row>
    <x:row r="320" ht="24" customHeight="1">
      <x:c r="A320" s="10"/>
      <x:c r="B320" s="5"/>
      <x:c r="C320" s="5"/>
      <x:c r="D320" s="14"/>
      <x:c r="E320" s="5"/>
      <x:c r="F320" s="5"/>
      <x:c r="G320" s="14"/>
      <x:c r="H320" s="16" t="str">
        <x:f>IF(OR(ISBLANK(A320),B320=""),"",SUMIFS('Daily Redemptions'!$R$7:$R$2205,'Daily Redemptions'!$O$7:$O$2205,A320,'Daily Redemptions'!$P$7:$P$2205,B320))</x:f>
      </x:c>
      <x:c r="I320" s="18" t="str">
        <x:f>IF(OR(ISBLANK(A320),ISBLANK(D320),ISBLANK(C320),C320=0),"",D320/C320)</x:f>
      </x:c>
      <x:c r="J320" s="18" t="str">
        <x:f>IF(OR(ISBLANK(A320),ISBLANK(D320),ISBLANK(E320),E320=0),"",D320/E320)</x:f>
      </x:c>
      <x:c r="K320" s="18" t="str">
        <x:f>IF(OR(ISBLANK(A320),ISBLANK(G320),ISBLANK(F320)),"",G320*F320)</x:f>
      </x:c>
      <x:c r="L320" s="16" t="str">
        <x:f>IF(OR(ISBLANK(A320),ISBLANK(G320),ISBLANK(F320)),"",F320)</x:f>
      </x:c>
      <x:c r="M320" s="16" t="str">
        <x:f>IF(AND(ISBLANK(A320),B320=""),"",IF(COUNTIFS('Campaigns &amp; Budget'!$A$7:$A$8,B320)&lt;&gt;1,"Unknown campaign",IF(COUNTIFS('Daily Redemptions'!$A$7:$A$735,A320,'Daily Redemptions'!$B$7:$B$735,B320)&gt;1,"Duplicate day / campaign",IF(OR(ISBLANK(A320),ISBLANK(C320),ISBLANK(D320),ISBLANK(E320),ISBLANK(F320)),"Missing daily input",IF(OR(C320&lt;0,D320&lt;0,E320&lt;0,F320&lt;0,F320&gt;E320),"Invalid count / sales",IF(AND(F320&gt;0,ISBLANK(G320)),"Missing new-member average",IF(AND(NOT(ISBLANK(G320)),G320&lt;0),"Negative average",IF(OR(A320&lt;IFERROR(INDEX('Campaigns &amp; Budget'!$C$7:$C$8,MATCH(B320,'Campaigns &amp; Budget'!$A$7:$A$8,0)),""),A320&gt;IFERROR(INDEX('Campaigns &amp; Budget'!$D$7:$D$8,MATCH(B320,'Campaigns &amp; Budget'!$A$7:$A$8,0)),"")),"Outside campaign dates",""))))))))</x:f>
      </x:c>
      <x:c r="O320" s="10"/>
      <x:c r="P320" s="5"/>
      <x:c r="Q320" s="5"/>
      <x:c r="R320" s="5"/>
      <x:c r="S320" s="16" t="str">
        <x:f>IF(OR(ISBLANK(O320),Q320=""),"",IFERROR(INDEX('Redemption Setup'!$F$7:$F$105,MATCH(Q320,'Redemption Setup'!$A$7:$A$105,0)),"")+SUMIFS('Redemption Setup'!$Q$7:$Q$305,'Redemption Setup'!$O$7:$O$305,Q320,'Redemption Setup'!$P$7:$P$305,"&lt;="&amp;O320)-SUMIFS('Daily Redemptions'!$R$7:$R$2205,'Daily Redemptions'!$Q$7:$Q$2205,Q320,'Daily Redemptions'!$P$7:$P$2205,P320,'Daily Redemptions'!$O$7:$O$2205,"&lt;="&amp;O320))</x:f>
      </x:c>
      <x:c r="T320" s="16" t="str">
        <x:f>IF(AND(ISBLANK(O320),Q320=""),"",IF(COUNTIFS('Redemption Setup'!$A$7:$A$105,Q320,'Redemption Setup'!$B$7:$B$105,P320)&lt;&gt;1,"Tier not in campaign",IF(COUNTIFS('Daily Redemptions'!$O$7:$O$2205,O320,'Daily Redemptions'!$Q$7:$Q$2205,Q320)&gt;1,"Duplicate day / tier",IF(OR(ISBLANK(O320),ISBLANK(R320)),"Missing date / quantity",IF(OR(R320&lt;0,MOD(R320,1)&lt;&gt;0),"Invalid redemption quantity",IF(COUNTIFS('Daily Redemptions'!$A$7:$A$735,O320,'Daily Redemptions'!$B$7:$B$735,P320)&lt;&gt;1,"Missing daily performance",IF(S320&lt;0,"Negative stock","")))))))</x:f>
      </x:c>
    </x:row>
    <x:row r="321" ht="24" customHeight="1">
      <x:c r="A321" s="10"/>
      <x:c r="B321" s="5"/>
      <x:c r="C321" s="5"/>
      <x:c r="D321" s="14"/>
      <x:c r="E321" s="5"/>
      <x:c r="F321" s="5"/>
      <x:c r="G321" s="14"/>
      <x:c r="H321" s="16" t="str">
        <x:f>IF(OR(ISBLANK(A321),B321=""),"",SUMIFS('Daily Redemptions'!$R$7:$R$2205,'Daily Redemptions'!$O$7:$O$2205,A321,'Daily Redemptions'!$P$7:$P$2205,B321))</x:f>
      </x:c>
      <x:c r="I321" s="18" t="str">
        <x:f>IF(OR(ISBLANK(A321),ISBLANK(D321),ISBLANK(C321),C321=0),"",D321/C321)</x:f>
      </x:c>
      <x:c r="J321" s="18" t="str">
        <x:f>IF(OR(ISBLANK(A321),ISBLANK(D321),ISBLANK(E321),E321=0),"",D321/E321)</x:f>
      </x:c>
      <x:c r="K321" s="18" t="str">
        <x:f>IF(OR(ISBLANK(A321),ISBLANK(G321),ISBLANK(F321)),"",G321*F321)</x:f>
      </x:c>
      <x:c r="L321" s="16" t="str">
        <x:f>IF(OR(ISBLANK(A321),ISBLANK(G321),ISBLANK(F321)),"",F321)</x:f>
      </x:c>
      <x:c r="M321" s="16" t="str">
        <x:f>IF(AND(ISBLANK(A321),B321=""),"",IF(COUNTIFS('Campaigns &amp; Budget'!$A$7:$A$8,B321)&lt;&gt;1,"Unknown campaign",IF(COUNTIFS('Daily Redemptions'!$A$7:$A$735,A321,'Daily Redemptions'!$B$7:$B$735,B321)&gt;1,"Duplicate day / campaign",IF(OR(ISBLANK(A321),ISBLANK(C321),ISBLANK(D321),ISBLANK(E321),ISBLANK(F321)),"Missing daily input",IF(OR(C321&lt;0,D321&lt;0,E321&lt;0,F321&lt;0,F321&gt;E321),"Invalid count / sales",IF(AND(F321&gt;0,ISBLANK(G321)),"Missing new-member average",IF(AND(NOT(ISBLANK(G321)),G321&lt;0),"Negative average",IF(OR(A321&lt;IFERROR(INDEX('Campaigns &amp; Budget'!$C$7:$C$8,MATCH(B321,'Campaigns &amp; Budget'!$A$7:$A$8,0)),""),A321&gt;IFERROR(INDEX('Campaigns &amp; Budget'!$D$7:$D$8,MATCH(B321,'Campaigns &amp; Budget'!$A$7:$A$8,0)),"")),"Outside campaign dates",""))))))))</x:f>
      </x:c>
      <x:c r="O321" s="10"/>
      <x:c r="P321" s="5"/>
      <x:c r="Q321" s="5"/>
      <x:c r="R321" s="5"/>
      <x:c r="S321" s="16" t="str">
        <x:f>IF(OR(ISBLANK(O321),Q321=""),"",IFERROR(INDEX('Redemption Setup'!$F$7:$F$105,MATCH(Q321,'Redemption Setup'!$A$7:$A$105,0)),"")+SUMIFS('Redemption Setup'!$Q$7:$Q$305,'Redemption Setup'!$O$7:$O$305,Q321,'Redemption Setup'!$P$7:$P$305,"&lt;="&amp;O321)-SUMIFS('Daily Redemptions'!$R$7:$R$2205,'Daily Redemptions'!$Q$7:$Q$2205,Q321,'Daily Redemptions'!$P$7:$P$2205,P321,'Daily Redemptions'!$O$7:$O$2205,"&lt;="&amp;O321))</x:f>
      </x:c>
      <x:c r="T321" s="16" t="str">
        <x:f>IF(AND(ISBLANK(O321),Q321=""),"",IF(COUNTIFS('Redemption Setup'!$A$7:$A$105,Q321,'Redemption Setup'!$B$7:$B$105,P321)&lt;&gt;1,"Tier not in campaign",IF(COUNTIFS('Daily Redemptions'!$O$7:$O$2205,O321,'Daily Redemptions'!$Q$7:$Q$2205,Q321)&gt;1,"Duplicate day / tier",IF(OR(ISBLANK(O321),ISBLANK(R321)),"Missing date / quantity",IF(OR(R321&lt;0,MOD(R321,1)&lt;&gt;0),"Invalid redemption quantity",IF(COUNTIFS('Daily Redemptions'!$A$7:$A$735,O321,'Daily Redemptions'!$B$7:$B$735,P321)&lt;&gt;1,"Missing daily performance",IF(S321&lt;0,"Negative stock","")))))))</x:f>
      </x:c>
    </x:row>
    <x:row r="322" ht="24" customHeight="1">
      <x:c r="A322" s="10"/>
      <x:c r="B322" s="5"/>
      <x:c r="C322" s="5"/>
      <x:c r="D322" s="14"/>
      <x:c r="E322" s="5"/>
      <x:c r="F322" s="5"/>
      <x:c r="G322" s="14"/>
      <x:c r="H322" s="16" t="str">
        <x:f>IF(OR(ISBLANK(A322),B322=""),"",SUMIFS('Daily Redemptions'!$R$7:$R$2205,'Daily Redemptions'!$O$7:$O$2205,A322,'Daily Redemptions'!$P$7:$P$2205,B322))</x:f>
      </x:c>
      <x:c r="I322" s="18" t="str">
        <x:f>IF(OR(ISBLANK(A322),ISBLANK(D322),ISBLANK(C322),C322=0),"",D322/C322)</x:f>
      </x:c>
      <x:c r="J322" s="18" t="str">
        <x:f>IF(OR(ISBLANK(A322),ISBLANK(D322),ISBLANK(E322),E322=0),"",D322/E322)</x:f>
      </x:c>
      <x:c r="K322" s="18" t="str">
        <x:f>IF(OR(ISBLANK(A322),ISBLANK(G322),ISBLANK(F322)),"",G322*F322)</x:f>
      </x:c>
      <x:c r="L322" s="16" t="str">
        <x:f>IF(OR(ISBLANK(A322),ISBLANK(G322),ISBLANK(F322)),"",F322)</x:f>
      </x:c>
      <x:c r="M322" s="16" t="str">
        <x:f>IF(AND(ISBLANK(A322),B322=""),"",IF(COUNTIFS('Campaigns &amp; Budget'!$A$7:$A$8,B322)&lt;&gt;1,"Unknown campaign",IF(COUNTIFS('Daily Redemptions'!$A$7:$A$735,A322,'Daily Redemptions'!$B$7:$B$735,B322)&gt;1,"Duplicate day / campaign",IF(OR(ISBLANK(A322),ISBLANK(C322),ISBLANK(D322),ISBLANK(E322),ISBLANK(F322)),"Missing daily input",IF(OR(C322&lt;0,D322&lt;0,E322&lt;0,F322&lt;0,F322&gt;E322),"Invalid count / sales",IF(AND(F322&gt;0,ISBLANK(G322)),"Missing new-member average",IF(AND(NOT(ISBLANK(G322)),G322&lt;0),"Negative average",IF(OR(A322&lt;IFERROR(INDEX('Campaigns &amp; Budget'!$C$7:$C$8,MATCH(B322,'Campaigns &amp; Budget'!$A$7:$A$8,0)),""),A322&gt;IFERROR(INDEX('Campaigns &amp; Budget'!$D$7:$D$8,MATCH(B322,'Campaigns &amp; Budget'!$A$7:$A$8,0)),"")),"Outside campaign dates",""))))))))</x:f>
      </x:c>
      <x:c r="O322" s="10"/>
      <x:c r="P322" s="5"/>
      <x:c r="Q322" s="5"/>
      <x:c r="R322" s="5"/>
      <x:c r="S322" s="16" t="str">
        <x:f>IF(OR(ISBLANK(O322),Q322=""),"",IFERROR(INDEX('Redemption Setup'!$F$7:$F$105,MATCH(Q322,'Redemption Setup'!$A$7:$A$105,0)),"")+SUMIFS('Redemption Setup'!$Q$7:$Q$305,'Redemption Setup'!$O$7:$O$305,Q322,'Redemption Setup'!$P$7:$P$305,"&lt;="&amp;O322)-SUMIFS('Daily Redemptions'!$R$7:$R$2205,'Daily Redemptions'!$Q$7:$Q$2205,Q322,'Daily Redemptions'!$P$7:$P$2205,P322,'Daily Redemptions'!$O$7:$O$2205,"&lt;="&amp;O322))</x:f>
      </x:c>
      <x:c r="T322" s="16" t="str">
        <x:f>IF(AND(ISBLANK(O322),Q322=""),"",IF(COUNTIFS('Redemption Setup'!$A$7:$A$105,Q322,'Redemption Setup'!$B$7:$B$105,P322)&lt;&gt;1,"Tier not in campaign",IF(COUNTIFS('Daily Redemptions'!$O$7:$O$2205,O322,'Daily Redemptions'!$Q$7:$Q$2205,Q322)&gt;1,"Duplicate day / tier",IF(OR(ISBLANK(O322),ISBLANK(R322)),"Missing date / quantity",IF(OR(R322&lt;0,MOD(R322,1)&lt;&gt;0),"Invalid redemption quantity",IF(COUNTIFS('Daily Redemptions'!$A$7:$A$735,O322,'Daily Redemptions'!$B$7:$B$735,P322)&lt;&gt;1,"Missing daily performance",IF(S322&lt;0,"Negative stock","")))))))</x:f>
      </x:c>
    </x:row>
    <x:row r="323" ht="24" customHeight="1">
      <x:c r="A323" s="10"/>
      <x:c r="B323" s="5"/>
      <x:c r="C323" s="5"/>
      <x:c r="D323" s="14"/>
      <x:c r="E323" s="5"/>
      <x:c r="F323" s="5"/>
      <x:c r="G323" s="14"/>
      <x:c r="H323" s="16" t="str">
        <x:f>IF(OR(ISBLANK(A323),B323=""),"",SUMIFS('Daily Redemptions'!$R$7:$R$2205,'Daily Redemptions'!$O$7:$O$2205,A323,'Daily Redemptions'!$P$7:$P$2205,B323))</x:f>
      </x:c>
      <x:c r="I323" s="18" t="str">
        <x:f>IF(OR(ISBLANK(A323),ISBLANK(D323),ISBLANK(C323),C323=0),"",D323/C323)</x:f>
      </x:c>
      <x:c r="J323" s="18" t="str">
        <x:f>IF(OR(ISBLANK(A323),ISBLANK(D323),ISBLANK(E323),E323=0),"",D323/E323)</x:f>
      </x:c>
      <x:c r="K323" s="18" t="str">
        <x:f>IF(OR(ISBLANK(A323),ISBLANK(G323),ISBLANK(F323)),"",G323*F323)</x:f>
      </x:c>
      <x:c r="L323" s="16" t="str">
        <x:f>IF(OR(ISBLANK(A323),ISBLANK(G323),ISBLANK(F323)),"",F323)</x:f>
      </x:c>
      <x:c r="M323" s="16" t="str">
        <x:f>IF(AND(ISBLANK(A323),B323=""),"",IF(COUNTIFS('Campaigns &amp; Budget'!$A$7:$A$8,B323)&lt;&gt;1,"Unknown campaign",IF(COUNTIFS('Daily Redemptions'!$A$7:$A$735,A323,'Daily Redemptions'!$B$7:$B$735,B323)&gt;1,"Duplicate day / campaign",IF(OR(ISBLANK(A323),ISBLANK(C323),ISBLANK(D323),ISBLANK(E323),ISBLANK(F323)),"Missing daily input",IF(OR(C323&lt;0,D323&lt;0,E323&lt;0,F323&lt;0,F323&gt;E323),"Invalid count / sales",IF(AND(F323&gt;0,ISBLANK(G323)),"Missing new-member average",IF(AND(NOT(ISBLANK(G323)),G323&lt;0),"Negative average",IF(OR(A323&lt;IFERROR(INDEX('Campaigns &amp; Budget'!$C$7:$C$8,MATCH(B323,'Campaigns &amp; Budget'!$A$7:$A$8,0)),""),A323&gt;IFERROR(INDEX('Campaigns &amp; Budget'!$D$7:$D$8,MATCH(B323,'Campaigns &amp; Budget'!$A$7:$A$8,0)),"")),"Outside campaign dates",""))))))))</x:f>
      </x:c>
      <x:c r="O323" s="10"/>
      <x:c r="P323" s="5"/>
      <x:c r="Q323" s="5"/>
      <x:c r="R323" s="5"/>
      <x:c r="S323" s="16" t="str">
        <x:f>IF(OR(ISBLANK(O323),Q323=""),"",IFERROR(INDEX('Redemption Setup'!$F$7:$F$105,MATCH(Q323,'Redemption Setup'!$A$7:$A$105,0)),"")+SUMIFS('Redemption Setup'!$Q$7:$Q$305,'Redemption Setup'!$O$7:$O$305,Q323,'Redemption Setup'!$P$7:$P$305,"&lt;="&amp;O323)-SUMIFS('Daily Redemptions'!$R$7:$R$2205,'Daily Redemptions'!$Q$7:$Q$2205,Q323,'Daily Redemptions'!$P$7:$P$2205,P323,'Daily Redemptions'!$O$7:$O$2205,"&lt;="&amp;O323))</x:f>
      </x:c>
      <x:c r="T323" s="16" t="str">
        <x:f>IF(AND(ISBLANK(O323),Q323=""),"",IF(COUNTIFS('Redemption Setup'!$A$7:$A$105,Q323,'Redemption Setup'!$B$7:$B$105,P323)&lt;&gt;1,"Tier not in campaign",IF(COUNTIFS('Daily Redemptions'!$O$7:$O$2205,O323,'Daily Redemptions'!$Q$7:$Q$2205,Q323)&gt;1,"Duplicate day / tier",IF(OR(ISBLANK(O323),ISBLANK(R323)),"Missing date / quantity",IF(OR(R323&lt;0,MOD(R323,1)&lt;&gt;0),"Invalid redemption quantity",IF(COUNTIFS('Daily Redemptions'!$A$7:$A$735,O323,'Daily Redemptions'!$B$7:$B$735,P323)&lt;&gt;1,"Missing daily performance",IF(S323&lt;0,"Negative stock","")))))))</x:f>
      </x:c>
    </x:row>
    <x:row r="324" ht="24" customHeight="1">
      <x:c r="A324" s="10"/>
      <x:c r="B324" s="5"/>
      <x:c r="C324" s="5"/>
      <x:c r="D324" s="14"/>
      <x:c r="E324" s="5"/>
      <x:c r="F324" s="5"/>
      <x:c r="G324" s="14"/>
      <x:c r="H324" s="16" t="str">
        <x:f>IF(OR(ISBLANK(A324),B324=""),"",SUMIFS('Daily Redemptions'!$R$7:$R$2205,'Daily Redemptions'!$O$7:$O$2205,A324,'Daily Redemptions'!$P$7:$P$2205,B324))</x:f>
      </x:c>
      <x:c r="I324" s="18" t="str">
        <x:f>IF(OR(ISBLANK(A324),ISBLANK(D324),ISBLANK(C324),C324=0),"",D324/C324)</x:f>
      </x:c>
      <x:c r="J324" s="18" t="str">
        <x:f>IF(OR(ISBLANK(A324),ISBLANK(D324),ISBLANK(E324),E324=0),"",D324/E324)</x:f>
      </x:c>
      <x:c r="K324" s="18" t="str">
        <x:f>IF(OR(ISBLANK(A324),ISBLANK(G324),ISBLANK(F324)),"",G324*F324)</x:f>
      </x:c>
      <x:c r="L324" s="16" t="str">
        <x:f>IF(OR(ISBLANK(A324),ISBLANK(G324),ISBLANK(F324)),"",F324)</x:f>
      </x:c>
      <x:c r="M324" s="16" t="str">
        <x:f>IF(AND(ISBLANK(A324),B324=""),"",IF(COUNTIFS('Campaigns &amp; Budget'!$A$7:$A$8,B324)&lt;&gt;1,"Unknown campaign",IF(COUNTIFS('Daily Redemptions'!$A$7:$A$735,A324,'Daily Redemptions'!$B$7:$B$735,B324)&gt;1,"Duplicate day / campaign",IF(OR(ISBLANK(A324),ISBLANK(C324),ISBLANK(D324),ISBLANK(E324),ISBLANK(F324)),"Missing daily input",IF(OR(C324&lt;0,D324&lt;0,E324&lt;0,F324&lt;0,F324&gt;E324),"Invalid count / sales",IF(AND(F324&gt;0,ISBLANK(G324)),"Missing new-member average",IF(AND(NOT(ISBLANK(G324)),G324&lt;0),"Negative average",IF(OR(A324&lt;IFERROR(INDEX('Campaigns &amp; Budget'!$C$7:$C$8,MATCH(B324,'Campaigns &amp; Budget'!$A$7:$A$8,0)),""),A324&gt;IFERROR(INDEX('Campaigns &amp; Budget'!$D$7:$D$8,MATCH(B324,'Campaigns &amp; Budget'!$A$7:$A$8,0)),"")),"Outside campaign dates",""))))))))</x:f>
      </x:c>
      <x:c r="O324" s="10"/>
      <x:c r="P324" s="5"/>
      <x:c r="Q324" s="5"/>
      <x:c r="R324" s="5"/>
      <x:c r="S324" s="16" t="str">
        <x:f>IF(OR(ISBLANK(O324),Q324=""),"",IFERROR(INDEX('Redemption Setup'!$F$7:$F$105,MATCH(Q324,'Redemption Setup'!$A$7:$A$105,0)),"")+SUMIFS('Redemption Setup'!$Q$7:$Q$305,'Redemption Setup'!$O$7:$O$305,Q324,'Redemption Setup'!$P$7:$P$305,"&lt;="&amp;O324)-SUMIFS('Daily Redemptions'!$R$7:$R$2205,'Daily Redemptions'!$Q$7:$Q$2205,Q324,'Daily Redemptions'!$P$7:$P$2205,P324,'Daily Redemptions'!$O$7:$O$2205,"&lt;="&amp;O324))</x:f>
      </x:c>
      <x:c r="T324" s="16" t="str">
        <x:f>IF(AND(ISBLANK(O324),Q324=""),"",IF(COUNTIFS('Redemption Setup'!$A$7:$A$105,Q324,'Redemption Setup'!$B$7:$B$105,P324)&lt;&gt;1,"Tier not in campaign",IF(COUNTIFS('Daily Redemptions'!$O$7:$O$2205,O324,'Daily Redemptions'!$Q$7:$Q$2205,Q324)&gt;1,"Duplicate day / tier",IF(OR(ISBLANK(O324),ISBLANK(R324)),"Missing date / quantity",IF(OR(R324&lt;0,MOD(R324,1)&lt;&gt;0),"Invalid redemption quantity",IF(COUNTIFS('Daily Redemptions'!$A$7:$A$735,O324,'Daily Redemptions'!$B$7:$B$735,P324)&lt;&gt;1,"Missing daily performance",IF(S324&lt;0,"Negative stock","")))))))</x:f>
      </x:c>
    </x:row>
    <x:row r="325" ht="24" customHeight="1">
      <x:c r="A325" s="10"/>
      <x:c r="B325" s="5"/>
      <x:c r="C325" s="5"/>
      <x:c r="D325" s="14"/>
      <x:c r="E325" s="5"/>
      <x:c r="F325" s="5"/>
      <x:c r="G325" s="14"/>
      <x:c r="H325" s="16" t="str">
        <x:f>IF(OR(ISBLANK(A325),B325=""),"",SUMIFS('Daily Redemptions'!$R$7:$R$2205,'Daily Redemptions'!$O$7:$O$2205,A325,'Daily Redemptions'!$P$7:$P$2205,B325))</x:f>
      </x:c>
      <x:c r="I325" s="18" t="str">
        <x:f>IF(OR(ISBLANK(A325),ISBLANK(D325),ISBLANK(C325),C325=0),"",D325/C325)</x:f>
      </x:c>
      <x:c r="J325" s="18" t="str">
        <x:f>IF(OR(ISBLANK(A325),ISBLANK(D325),ISBLANK(E325),E325=0),"",D325/E325)</x:f>
      </x:c>
      <x:c r="K325" s="18" t="str">
        <x:f>IF(OR(ISBLANK(A325),ISBLANK(G325),ISBLANK(F325)),"",G325*F325)</x:f>
      </x:c>
      <x:c r="L325" s="16" t="str">
        <x:f>IF(OR(ISBLANK(A325),ISBLANK(G325),ISBLANK(F325)),"",F325)</x:f>
      </x:c>
      <x:c r="M325" s="16" t="str">
        <x:f>IF(AND(ISBLANK(A325),B325=""),"",IF(COUNTIFS('Campaigns &amp; Budget'!$A$7:$A$8,B325)&lt;&gt;1,"Unknown campaign",IF(COUNTIFS('Daily Redemptions'!$A$7:$A$735,A325,'Daily Redemptions'!$B$7:$B$735,B325)&gt;1,"Duplicate day / campaign",IF(OR(ISBLANK(A325),ISBLANK(C325),ISBLANK(D325),ISBLANK(E325),ISBLANK(F325)),"Missing daily input",IF(OR(C325&lt;0,D325&lt;0,E325&lt;0,F325&lt;0,F325&gt;E325),"Invalid count / sales",IF(AND(F325&gt;0,ISBLANK(G325)),"Missing new-member average",IF(AND(NOT(ISBLANK(G325)),G325&lt;0),"Negative average",IF(OR(A325&lt;IFERROR(INDEX('Campaigns &amp; Budget'!$C$7:$C$8,MATCH(B325,'Campaigns &amp; Budget'!$A$7:$A$8,0)),""),A325&gt;IFERROR(INDEX('Campaigns &amp; Budget'!$D$7:$D$8,MATCH(B325,'Campaigns &amp; Budget'!$A$7:$A$8,0)),"")),"Outside campaign dates",""))))))))</x:f>
      </x:c>
      <x:c r="O325" s="10"/>
      <x:c r="P325" s="5"/>
      <x:c r="Q325" s="5"/>
      <x:c r="R325" s="5"/>
      <x:c r="S325" s="16" t="str">
        <x:f>IF(OR(ISBLANK(O325),Q325=""),"",IFERROR(INDEX('Redemption Setup'!$F$7:$F$105,MATCH(Q325,'Redemption Setup'!$A$7:$A$105,0)),"")+SUMIFS('Redemption Setup'!$Q$7:$Q$305,'Redemption Setup'!$O$7:$O$305,Q325,'Redemption Setup'!$P$7:$P$305,"&lt;="&amp;O325)-SUMIFS('Daily Redemptions'!$R$7:$R$2205,'Daily Redemptions'!$Q$7:$Q$2205,Q325,'Daily Redemptions'!$P$7:$P$2205,P325,'Daily Redemptions'!$O$7:$O$2205,"&lt;="&amp;O325))</x:f>
      </x:c>
      <x:c r="T325" s="16" t="str">
        <x:f>IF(AND(ISBLANK(O325),Q325=""),"",IF(COUNTIFS('Redemption Setup'!$A$7:$A$105,Q325,'Redemption Setup'!$B$7:$B$105,P325)&lt;&gt;1,"Tier not in campaign",IF(COUNTIFS('Daily Redemptions'!$O$7:$O$2205,O325,'Daily Redemptions'!$Q$7:$Q$2205,Q325)&gt;1,"Duplicate day / tier",IF(OR(ISBLANK(O325),ISBLANK(R325)),"Missing date / quantity",IF(OR(R325&lt;0,MOD(R325,1)&lt;&gt;0),"Invalid redemption quantity",IF(COUNTIFS('Daily Redemptions'!$A$7:$A$735,O325,'Daily Redemptions'!$B$7:$B$735,P325)&lt;&gt;1,"Missing daily performance",IF(S325&lt;0,"Negative stock","")))))))</x:f>
      </x:c>
    </x:row>
    <x:row r="326" ht="24" customHeight="1">
      <x:c r="A326" s="10"/>
      <x:c r="B326" s="5"/>
      <x:c r="C326" s="5"/>
      <x:c r="D326" s="14"/>
      <x:c r="E326" s="5"/>
      <x:c r="F326" s="5"/>
      <x:c r="G326" s="14"/>
      <x:c r="H326" s="16" t="str">
        <x:f>IF(OR(ISBLANK(A326),B326=""),"",SUMIFS('Daily Redemptions'!$R$7:$R$2205,'Daily Redemptions'!$O$7:$O$2205,A326,'Daily Redemptions'!$P$7:$P$2205,B326))</x:f>
      </x:c>
      <x:c r="I326" s="18" t="str">
        <x:f>IF(OR(ISBLANK(A326),ISBLANK(D326),ISBLANK(C326),C326=0),"",D326/C326)</x:f>
      </x:c>
      <x:c r="J326" s="18" t="str">
        <x:f>IF(OR(ISBLANK(A326),ISBLANK(D326),ISBLANK(E326),E326=0),"",D326/E326)</x:f>
      </x:c>
      <x:c r="K326" s="18" t="str">
        <x:f>IF(OR(ISBLANK(A326),ISBLANK(G326),ISBLANK(F326)),"",G326*F326)</x:f>
      </x:c>
      <x:c r="L326" s="16" t="str">
        <x:f>IF(OR(ISBLANK(A326),ISBLANK(G326),ISBLANK(F326)),"",F326)</x:f>
      </x:c>
      <x:c r="M326" s="16" t="str">
        <x:f>IF(AND(ISBLANK(A326),B326=""),"",IF(COUNTIFS('Campaigns &amp; Budget'!$A$7:$A$8,B326)&lt;&gt;1,"Unknown campaign",IF(COUNTIFS('Daily Redemptions'!$A$7:$A$735,A326,'Daily Redemptions'!$B$7:$B$735,B326)&gt;1,"Duplicate day / campaign",IF(OR(ISBLANK(A326),ISBLANK(C326),ISBLANK(D326),ISBLANK(E326),ISBLANK(F326)),"Missing daily input",IF(OR(C326&lt;0,D326&lt;0,E326&lt;0,F326&lt;0,F326&gt;E326),"Invalid count / sales",IF(AND(F326&gt;0,ISBLANK(G326)),"Missing new-member average",IF(AND(NOT(ISBLANK(G326)),G326&lt;0),"Negative average",IF(OR(A326&lt;IFERROR(INDEX('Campaigns &amp; Budget'!$C$7:$C$8,MATCH(B326,'Campaigns &amp; Budget'!$A$7:$A$8,0)),""),A326&gt;IFERROR(INDEX('Campaigns &amp; Budget'!$D$7:$D$8,MATCH(B326,'Campaigns &amp; Budget'!$A$7:$A$8,0)),"")),"Outside campaign dates",""))))))))</x:f>
      </x:c>
      <x:c r="O326" s="10"/>
      <x:c r="P326" s="5"/>
      <x:c r="Q326" s="5"/>
      <x:c r="R326" s="5"/>
      <x:c r="S326" s="16" t="str">
        <x:f>IF(OR(ISBLANK(O326),Q326=""),"",IFERROR(INDEX('Redemption Setup'!$F$7:$F$105,MATCH(Q326,'Redemption Setup'!$A$7:$A$105,0)),"")+SUMIFS('Redemption Setup'!$Q$7:$Q$305,'Redemption Setup'!$O$7:$O$305,Q326,'Redemption Setup'!$P$7:$P$305,"&lt;="&amp;O326)-SUMIFS('Daily Redemptions'!$R$7:$R$2205,'Daily Redemptions'!$Q$7:$Q$2205,Q326,'Daily Redemptions'!$P$7:$P$2205,P326,'Daily Redemptions'!$O$7:$O$2205,"&lt;="&amp;O326))</x:f>
      </x:c>
      <x:c r="T326" s="16" t="str">
        <x:f>IF(AND(ISBLANK(O326),Q326=""),"",IF(COUNTIFS('Redemption Setup'!$A$7:$A$105,Q326,'Redemption Setup'!$B$7:$B$105,P326)&lt;&gt;1,"Tier not in campaign",IF(COUNTIFS('Daily Redemptions'!$O$7:$O$2205,O326,'Daily Redemptions'!$Q$7:$Q$2205,Q326)&gt;1,"Duplicate day / tier",IF(OR(ISBLANK(O326),ISBLANK(R326)),"Missing date / quantity",IF(OR(R326&lt;0,MOD(R326,1)&lt;&gt;0),"Invalid redemption quantity",IF(COUNTIFS('Daily Redemptions'!$A$7:$A$735,O326,'Daily Redemptions'!$B$7:$B$735,P326)&lt;&gt;1,"Missing daily performance",IF(S326&lt;0,"Negative stock","")))))))</x:f>
      </x:c>
    </x:row>
    <x:row r="327" ht="24" customHeight="1">
      <x:c r="A327" s="10"/>
      <x:c r="B327" s="5"/>
      <x:c r="C327" s="5"/>
      <x:c r="D327" s="14"/>
      <x:c r="E327" s="5"/>
      <x:c r="F327" s="5"/>
      <x:c r="G327" s="14"/>
      <x:c r="H327" s="16" t="str">
        <x:f>IF(OR(ISBLANK(A327),B327=""),"",SUMIFS('Daily Redemptions'!$R$7:$R$2205,'Daily Redemptions'!$O$7:$O$2205,A327,'Daily Redemptions'!$P$7:$P$2205,B327))</x:f>
      </x:c>
      <x:c r="I327" s="18" t="str">
        <x:f>IF(OR(ISBLANK(A327),ISBLANK(D327),ISBLANK(C327),C327=0),"",D327/C327)</x:f>
      </x:c>
      <x:c r="J327" s="18" t="str">
        <x:f>IF(OR(ISBLANK(A327),ISBLANK(D327),ISBLANK(E327),E327=0),"",D327/E327)</x:f>
      </x:c>
      <x:c r="K327" s="18" t="str">
        <x:f>IF(OR(ISBLANK(A327),ISBLANK(G327),ISBLANK(F327)),"",G327*F327)</x:f>
      </x:c>
      <x:c r="L327" s="16" t="str">
        <x:f>IF(OR(ISBLANK(A327),ISBLANK(G327),ISBLANK(F327)),"",F327)</x:f>
      </x:c>
      <x:c r="M327" s="16" t="str">
        <x:f>IF(AND(ISBLANK(A327),B327=""),"",IF(COUNTIFS('Campaigns &amp; Budget'!$A$7:$A$8,B327)&lt;&gt;1,"Unknown campaign",IF(COUNTIFS('Daily Redemptions'!$A$7:$A$735,A327,'Daily Redemptions'!$B$7:$B$735,B327)&gt;1,"Duplicate day / campaign",IF(OR(ISBLANK(A327),ISBLANK(C327),ISBLANK(D327),ISBLANK(E327),ISBLANK(F327)),"Missing daily input",IF(OR(C327&lt;0,D327&lt;0,E327&lt;0,F327&lt;0,F327&gt;E327),"Invalid count / sales",IF(AND(F327&gt;0,ISBLANK(G327)),"Missing new-member average",IF(AND(NOT(ISBLANK(G327)),G327&lt;0),"Negative average",IF(OR(A327&lt;IFERROR(INDEX('Campaigns &amp; Budget'!$C$7:$C$8,MATCH(B327,'Campaigns &amp; Budget'!$A$7:$A$8,0)),""),A327&gt;IFERROR(INDEX('Campaigns &amp; Budget'!$D$7:$D$8,MATCH(B327,'Campaigns &amp; Budget'!$A$7:$A$8,0)),"")),"Outside campaign dates",""))))))))</x:f>
      </x:c>
      <x:c r="O327" s="10"/>
      <x:c r="P327" s="5"/>
      <x:c r="Q327" s="5"/>
      <x:c r="R327" s="5"/>
      <x:c r="S327" s="16" t="str">
        <x:f>IF(OR(ISBLANK(O327),Q327=""),"",IFERROR(INDEX('Redemption Setup'!$F$7:$F$105,MATCH(Q327,'Redemption Setup'!$A$7:$A$105,0)),"")+SUMIFS('Redemption Setup'!$Q$7:$Q$305,'Redemption Setup'!$O$7:$O$305,Q327,'Redemption Setup'!$P$7:$P$305,"&lt;="&amp;O327)-SUMIFS('Daily Redemptions'!$R$7:$R$2205,'Daily Redemptions'!$Q$7:$Q$2205,Q327,'Daily Redemptions'!$P$7:$P$2205,P327,'Daily Redemptions'!$O$7:$O$2205,"&lt;="&amp;O327))</x:f>
      </x:c>
      <x:c r="T327" s="16" t="str">
        <x:f>IF(AND(ISBLANK(O327),Q327=""),"",IF(COUNTIFS('Redemption Setup'!$A$7:$A$105,Q327,'Redemption Setup'!$B$7:$B$105,P327)&lt;&gt;1,"Tier not in campaign",IF(COUNTIFS('Daily Redemptions'!$O$7:$O$2205,O327,'Daily Redemptions'!$Q$7:$Q$2205,Q327)&gt;1,"Duplicate day / tier",IF(OR(ISBLANK(O327),ISBLANK(R327)),"Missing date / quantity",IF(OR(R327&lt;0,MOD(R327,1)&lt;&gt;0),"Invalid redemption quantity",IF(COUNTIFS('Daily Redemptions'!$A$7:$A$735,O327,'Daily Redemptions'!$B$7:$B$735,P327)&lt;&gt;1,"Missing daily performance",IF(S327&lt;0,"Negative stock","")))))))</x:f>
      </x:c>
    </x:row>
    <x:row r="328" ht="24" customHeight="1">
      <x:c r="A328" s="10"/>
      <x:c r="B328" s="5"/>
      <x:c r="C328" s="5"/>
      <x:c r="D328" s="14"/>
      <x:c r="E328" s="5"/>
      <x:c r="F328" s="5"/>
      <x:c r="G328" s="14"/>
      <x:c r="H328" s="16" t="str">
        <x:f>IF(OR(ISBLANK(A328),B328=""),"",SUMIFS('Daily Redemptions'!$R$7:$R$2205,'Daily Redemptions'!$O$7:$O$2205,A328,'Daily Redemptions'!$P$7:$P$2205,B328))</x:f>
      </x:c>
      <x:c r="I328" s="18" t="str">
        <x:f>IF(OR(ISBLANK(A328),ISBLANK(D328),ISBLANK(C328),C328=0),"",D328/C328)</x:f>
      </x:c>
      <x:c r="J328" s="18" t="str">
        <x:f>IF(OR(ISBLANK(A328),ISBLANK(D328),ISBLANK(E328),E328=0),"",D328/E328)</x:f>
      </x:c>
      <x:c r="K328" s="18" t="str">
        <x:f>IF(OR(ISBLANK(A328),ISBLANK(G328),ISBLANK(F328)),"",G328*F328)</x:f>
      </x:c>
      <x:c r="L328" s="16" t="str">
        <x:f>IF(OR(ISBLANK(A328),ISBLANK(G328),ISBLANK(F328)),"",F328)</x:f>
      </x:c>
      <x:c r="M328" s="16" t="str">
        <x:f>IF(AND(ISBLANK(A328),B328=""),"",IF(COUNTIFS('Campaigns &amp; Budget'!$A$7:$A$8,B328)&lt;&gt;1,"Unknown campaign",IF(COUNTIFS('Daily Redemptions'!$A$7:$A$735,A328,'Daily Redemptions'!$B$7:$B$735,B328)&gt;1,"Duplicate day / campaign",IF(OR(ISBLANK(A328),ISBLANK(C328),ISBLANK(D328),ISBLANK(E328),ISBLANK(F328)),"Missing daily input",IF(OR(C328&lt;0,D328&lt;0,E328&lt;0,F328&lt;0,F328&gt;E328),"Invalid count / sales",IF(AND(F328&gt;0,ISBLANK(G328)),"Missing new-member average",IF(AND(NOT(ISBLANK(G328)),G328&lt;0),"Negative average",IF(OR(A328&lt;IFERROR(INDEX('Campaigns &amp; Budget'!$C$7:$C$8,MATCH(B328,'Campaigns &amp; Budget'!$A$7:$A$8,0)),""),A328&gt;IFERROR(INDEX('Campaigns &amp; Budget'!$D$7:$D$8,MATCH(B328,'Campaigns &amp; Budget'!$A$7:$A$8,0)),"")),"Outside campaign dates",""))))))))</x:f>
      </x:c>
      <x:c r="O328" s="10"/>
      <x:c r="P328" s="5"/>
      <x:c r="Q328" s="5"/>
      <x:c r="R328" s="5"/>
      <x:c r="S328" s="16" t="str">
        <x:f>IF(OR(ISBLANK(O328),Q328=""),"",IFERROR(INDEX('Redemption Setup'!$F$7:$F$105,MATCH(Q328,'Redemption Setup'!$A$7:$A$105,0)),"")+SUMIFS('Redemption Setup'!$Q$7:$Q$305,'Redemption Setup'!$O$7:$O$305,Q328,'Redemption Setup'!$P$7:$P$305,"&lt;="&amp;O328)-SUMIFS('Daily Redemptions'!$R$7:$R$2205,'Daily Redemptions'!$Q$7:$Q$2205,Q328,'Daily Redemptions'!$P$7:$P$2205,P328,'Daily Redemptions'!$O$7:$O$2205,"&lt;="&amp;O328))</x:f>
      </x:c>
      <x:c r="T328" s="16" t="str">
        <x:f>IF(AND(ISBLANK(O328),Q328=""),"",IF(COUNTIFS('Redemption Setup'!$A$7:$A$105,Q328,'Redemption Setup'!$B$7:$B$105,P328)&lt;&gt;1,"Tier not in campaign",IF(COUNTIFS('Daily Redemptions'!$O$7:$O$2205,O328,'Daily Redemptions'!$Q$7:$Q$2205,Q328)&gt;1,"Duplicate day / tier",IF(OR(ISBLANK(O328),ISBLANK(R328)),"Missing date / quantity",IF(OR(R328&lt;0,MOD(R328,1)&lt;&gt;0),"Invalid redemption quantity",IF(COUNTIFS('Daily Redemptions'!$A$7:$A$735,O328,'Daily Redemptions'!$B$7:$B$735,P328)&lt;&gt;1,"Missing daily performance",IF(S328&lt;0,"Negative stock","")))))))</x:f>
      </x:c>
    </x:row>
    <x:row r="329" ht="24" customHeight="1">
      <x:c r="A329" s="10"/>
      <x:c r="B329" s="5"/>
      <x:c r="C329" s="5"/>
      <x:c r="D329" s="14"/>
      <x:c r="E329" s="5"/>
      <x:c r="F329" s="5"/>
      <x:c r="G329" s="14"/>
      <x:c r="H329" s="16" t="str">
        <x:f>IF(OR(ISBLANK(A329),B329=""),"",SUMIFS('Daily Redemptions'!$R$7:$R$2205,'Daily Redemptions'!$O$7:$O$2205,A329,'Daily Redemptions'!$P$7:$P$2205,B329))</x:f>
      </x:c>
      <x:c r="I329" s="18" t="str">
        <x:f>IF(OR(ISBLANK(A329),ISBLANK(D329),ISBLANK(C329),C329=0),"",D329/C329)</x:f>
      </x:c>
      <x:c r="J329" s="18" t="str">
        <x:f>IF(OR(ISBLANK(A329),ISBLANK(D329),ISBLANK(E329),E329=0),"",D329/E329)</x:f>
      </x:c>
      <x:c r="K329" s="18" t="str">
        <x:f>IF(OR(ISBLANK(A329),ISBLANK(G329),ISBLANK(F329)),"",G329*F329)</x:f>
      </x:c>
      <x:c r="L329" s="16" t="str">
        <x:f>IF(OR(ISBLANK(A329),ISBLANK(G329),ISBLANK(F329)),"",F329)</x:f>
      </x:c>
      <x:c r="M329" s="16" t="str">
        <x:f>IF(AND(ISBLANK(A329),B329=""),"",IF(COUNTIFS('Campaigns &amp; Budget'!$A$7:$A$8,B329)&lt;&gt;1,"Unknown campaign",IF(COUNTIFS('Daily Redemptions'!$A$7:$A$735,A329,'Daily Redemptions'!$B$7:$B$735,B329)&gt;1,"Duplicate day / campaign",IF(OR(ISBLANK(A329),ISBLANK(C329),ISBLANK(D329),ISBLANK(E329),ISBLANK(F329)),"Missing daily input",IF(OR(C329&lt;0,D329&lt;0,E329&lt;0,F329&lt;0,F329&gt;E329),"Invalid count / sales",IF(AND(F329&gt;0,ISBLANK(G329)),"Missing new-member average",IF(AND(NOT(ISBLANK(G329)),G329&lt;0),"Negative average",IF(OR(A329&lt;IFERROR(INDEX('Campaigns &amp; Budget'!$C$7:$C$8,MATCH(B329,'Campaigns &amp; Budget'!$A$7:$A$8,0)),""),A329&gt;IFERROR(INDEX('Campaigns &amp; Budget'!$D$7:$D$8,MATCH(B329,'Campaigns &amp; Budget'!$A$7:$A$8,0)),"")),"Outside campaign dates",""))))))))</x:f>
      </x:c>
      <x:c r="O329" s="10"/>
      <x:c r="P329" s="5"/>
      <x:c r="Q329" s="5"/>
      <x:c r="R329" s="5"/>
      <x:c r="S329" s="16" t="str">
        <x:f>IF(OR(ISBLANK(O329),Q329=""),"",IFERROR(INDEX('Redemption Setup'!$F$7:$F$105,MATCH(Q329,'Redemption Setup'!$A$7:$A$105,0)),"")+SUMIFS('Redemption Setup'!$Q$7:$Q$305,'Redemption Setup'!$O$7:$O$305,Q329,'Redemption Setup'!$P$7:$P$305,"&lt;="&amp;O329)-SUMIFS('Daily Redemptions'!$R$7:$R$2205,'Daily Redemptions'!$Q$7:$Q$2205,Q329,'Daily Redemptions'!$P$7:$P$2205,P329,'Daily Redemptions'!$O$7:$O$2205,"&lt;="&amp;O329))</x:f>
      </x:c>
      <x:c r="T329" s="16" t="str">
        <x:f>IF(AND(ISBLANK(O329),Q329=""),"",IF(COUNTIFS('Redemption Setup'!$A$7:$A$105,Q329,'Redemption Setup'!$B$7:$B$105,P329)&lt;&gt;1,"Tier not in campaign",IF(COUNTIFS('Daily Redemptions'!$O$7:$O$2205,O329,'Daily Redemptions'!$Q$7:$Q$2205,Q329)&gt;1,"Duplicate day / tier",IF(OR(ISBLANK(O329),ISBLANK(R329)),"Missing date / quantity",IF(OR(R329&lt;0,MOD(R329,1)&lt;&gt;0),"Invalid redemption quantity",IF(COUNTIFS('Daily Redemptions'!$A$7:$A$735,O329,'Daily Redemptions'!$B$7:$B$735,P329)&lt;&gt;1,"Missing daily performance",IF(S329&lt;0,"Negative stock","")))))))</x:f>
      </x:c>
    </x:row>
    <x:row r="330" ht="24" customHeight="1">
      <x:c r="A330" s="10"/>
      <x:c r="B330" s="5"/>
      <x:c r="C330" s="5"/>
      <x:c r="D330" s="14"/>
      <x:c r="E330" s="5"/>
      <x:c r="F330" s="5"/>
      <x:c r="G330" s="14"/>
      <x:c r="H330" s="16" t="str">
        <x:f>IF(OR(ISBLANK(A330),B330=""),"",SUMIFS('Daily Redemptions'!$R$7:$R$2205,'Daily Redemptions'!$O$7:$O$2205,A330,'Daily Redemptions'!$P$7:$P$2205,B330))</x:f>
      </x:c>
      <x:c r="I330" s="18" t="str">
        <x:f>IF(OR(ISBLANK(A330),ISBLANK(D330),ISBLANK(C330),C330=0),"",D330/C330)</x:f>
      </x:c>
      <x:c r="J330" s="18" t="str">
        <x:f>IF(OR(ISBLANK(A330),ISBLANK(D330),ISBLANK(E330),E330=0),"",D330/E330)</x:f>
      </x:c>
      <x:c r="K330" s="18" t="str">
        <x:f>IF(OR(ISBLANK(A330),ISBLANK(G330),ISBLANK(F330)),"",G330*F330)</x:f>
      </x:c>
      <x:c r="L330" s="16" t="str">
        <x:f>IF(OR(ISBLANK(A330),ISBLANK(G330),ISBLANK(F330)),"",F330)</x:f>
      </x:c>
      <x:c r="M330" s="16" t="str">
        <x:f>IF(AND(ISBLANK(A330),B330=""),"",IF(COUNTIFS('Campaigns &amp; Budget'!$A$7:$A$8,B330)&lt;&gt;1,"Unknown campaign",IF(COUNTIFS('Daily Redemptions'!$A$7:$A$735,A330,'Daily Redemptions'!$B$7:$B$735,B330)&gt;1,"Duplicate day / campaign",IF(OR(ISBLANK(A330),ISBLANK(C330),ISBLANK(D330),ISBLANK(E330),ISBLANK(F330)),"Missing daily input",IF(OR(C330&lt;0,D330&lt;0,E330&lt;0,F330&lt;0,F330&gt;E330),"Invalid count / sales",IF(AND(F330&gt;0,ISBLANK(G330)),"Missing new-member average",IF(AND(NOT(ISBLANK(G330)),G330&lt;0),"Negative average",IF(OR(A330&lt;IFERROR(INDEX('Campaigns &amp; Budget'!$C$7:$C$8,MATCH(B330,'Campaigns &amp; Budget'!$A$7:$A$8,0)),""),A330&gt;IFERROR(INDEX('Campaigns &amp; Budget'!$D$7:$D$8,MATCH(B330,'Campaigns &amp; Budget'!$A$7:$A$8,0)),"")),"Outside campaign dates",""))))))))</x:f>
      </x:c>
      <x:c r="O330" s="10"/>
      <x:c r="P330" s="5"/>
      <x:c r="Q330" s="5"/>
      <x:c r="R330" s="5"/>
      <x:c r="S330" s="16" t="str">
        <x:f>IF(OR(ISBLANK(O330),Q330=""),"",IFERROR(INDEX('Redemption Setup'!$F$7:$F$105,MATCH(Q330,'Redemption Setup'!$A$7:$A$105,0)),"")+SUMIFS('Redemption Setup'!$Q$7:$Q$305,'Redemption Setup'!$O$7:$O$305,Q330,'Redemption Setup'!$P$7:$P$305,"&lt;="&amp;O330)-SUMIFS('Daily Redemptions'!$R$7:$R$2205,'Daily Redemptions'!$Q$7:$Q$2205,Q330,'Daily Redemptions'!$P$7:$P$2205,P330,'Daily Redemptions'!$O$7:$O$2205,"&lt;="&amp;O330))</x:f>
      </x:c>
      <x:c r="T330" s="16" t="str">
        <x:f>IF(AND(ISBLANK(O330),Q330=""),"",IF(COUNTIFS('Redemption Setup'!$A$7:$A$105,Q330,'Redemption Setup'!$B$7:$B$105,P330)&lt;&gt;1,"Tier not in campaign",IF(COUNTIFS('Daily Redemptions'!$O$7:$O$2205,O330,'Daily Redemptions'!$Q$7:$Q$2205,Q330)&gt;1,"Duplicate day / tier",IF(OR(ISBLANK(O330),ISBLANK(R330)),"Missing date / quantity",IF(OR(R330&lt;0,MOD(R330,1)&lt;&gt;0),"Invalid redemption quantity",IF(COUNTIFS('Daily Redemptions'!$A$7:$A$735,O330,'Daily Redemptions'!$B$7:$B$735,P330)&lt;&gt;1,"Missing daily performance",IF(S330&lt;0,"Negative stock","")))))))</x:f>
      </x:c>
    </x:row>
    <x:row r="331" ht="24" customHeight="1">
      <x:c r="A331" s="10"/>
      <x:c r="B331" s="5"/>
      <x:c r="C331" s="5"/>
      <x:c r="D331" s="14"/>
      <x:c r="E331" s="5"/>
      <x:c r="F331" s="5"/>
      <x:c r="G331" s="14"/>
      <x:c r="H331" s="16" t="str">
        <x:f>IF(OR(ISBLANK(A331),B331=""),"",SUMIFS('Daily Redemptions'!$R$7:$R$2205,'Daily Redemptions'!$O$7:$O$2205,A331,'Daily Redemptions'!$P$7:$P$2205,B331))</x:f>
      </x:c>
      <x:c r="I331" s="18" t="str">
        <x:f>IF(OR(ISBLANK(A331),ISBLANK(D331),ISBLANK(C331),C331=0),"",D331/C331)</x:f>
      </x:c>
      <x:c r="J331" s="18" t="str">
        <x:f>IF(OR(ISBLANK(A331),ISBLANK(D331),ISBLANK(E331),E331=0),"",D331/E331)</x:f>
      </x:c>
      <x:c r="K331" s="18" t="str">
        <x:f>IF(OR(ISBLANK(A331),ISBLANK(G331),ISBLANK(F331)),"",G331*F331)</x:f>
      </x:c>
      <x:c r="L331" s="16" t="str">
        <x:f>IF(OR(ISBLANK(A331),ISBLANK(G331),ISBLANK(F331)),"",F331)</x:f>
      </x:c>
      <x:c r="M331" s="16" t="str">
        <x:f>IF(AND(ISBLANK(A331),B331=""),"",IF(COUNTIFS('Campaigns &amp; Budget'!$A$7:$A$8,B331)&lt;&gt;1,"Unknown campaign",IF(COUNTIFS('Daily Redemptions'!$A$7:$A$735,A331,'Daily Redemptions'!$B$7:$B$735,B331)&gt;1,"Duplicate day / campaign",IF(OR(ISBLANK(A331),ISBLANK(C331),ISBLANK(D331),ISBLANK(E331),ISBLANK(F331)),"Missing daily input",IF(OR(C331&lt;0,D331&lt;0,E331&lt;0,F331&lt;0,F331&gt;E331),"Invalid count / sales",IF(AND(F331&gt;0,ISBLANK(G331)),"Missing new-member average",IF(AND(NOT(ISBLANK(G331)),G331&lt;0),"Negative average",IF(OR(A331&lt;IFERROR(INDEX('Campaigns &amp; Budget'!$C$7:$C$8,MATCH(B331,'Campaigns &amp; Budget'!$A$7:$A$8,0)),""),A331&gt;IFERROR(INDEX('Campaigns &amp; Budget'!$D$7:$D$8,MATCH(B331,'Campaigns &amp; Budget'!$A$7:$A$8,0)),"")),"Outside campaign dates",""))))))))</x:f>
      </x:c>
      <x:c r="O331" s="10"/>
      <x:c r="P331" s="5"/>
      <x:c r="Q331" s="5"/>
      <x:c r="R331" s="5"/>
      <x:c r="S331" s="16" t="str">
        <x:f>IF(OR(ISBLANK(O331),Q331=""),"",IFERROR(INDEX('Redemption Setup'!$F$7:$F$105,MATCH(Q331,'Redemption Setup'!$A$7:$A$105,0)),"")+SUMIFS('Redemption Setup'!$Q$7:$Q$305,'Redemption Setup'!$O$7:$O$305,Q331,'Redemption Setup'!$P$7:$P$305,"&lt;="&amp;O331)-SUMIFS('Daily Redemptions'!$R$7:$R$2205,'Daily Redemptions'!$Q$7:$Q$2205,Q331,'Daily Redemptions'!$P$7:$P$2205,P331,'Daily Redemptions'!$O$7:$O$2205,"&lt;="&amp;O331))</x:f>
      </x:c>
      <x:c r="T331" s="16" t="str">
        <x:f>IF(AND(ISBLANK(O331),Q331=""),"",IF(COUNTIFS('Redemption Setup'!$A$7:$A$105,Q331,'Redemption Setup'!$B$7:$B$105,P331)&lt;&gt;1,"Tier not in campaign",IF(COUNTIFS('Daily Redemptions'!$O$7:$O$2205,O331,'Daily Redemptions'!$Q$7:$Q$2205,Q331)&gt;1,"Duplicate day / tier",IF(OR(ISBLANK(O331),ISBLANK(R331)),"Missing date / quantity",IF(OR(R331&lt;0,MOD(R331,1)&lt;&gt;0),"Invalid redemption quantity",IF(COUNTIFS('Daily Redemptions'!$A$7:$A$735,O331,'Daily Redemptions'!$B$7:$B$735,P331)&lt;&gt;1,"Missing daily performance",IF(S331&lt;0,"Negative stock","")))))))</x:f>
      </x:c>
    </x:row>
    <x:row r="332" ht="24" customHeight="1">
      <x:c r="A332" s="10"/>
      <x:c r="B332" s="5"/>
      <x:c r="C332" s="5"/>
      <x:c r="D332" s="14"/>
      <x:c r="E332" s="5"/>
      <x:c r="F332" s="5"/>
      <x:c r="G332" s="14"/>
      <x:c r="H332" s="16" t="str">
        <x:f>IF(OR(ISBLANK(A332),B332=""),"",SUMIFS('Daily Redemptions'!$R$7:$R$2205,'Daily Redemptions'!$O$7:$O$2205,A332,'Daily Redemptions'!$P$7:$P$2205,B332))</x:f>
      </x:c>
      <x:c r="I332" s="18" t="str">
        <x:f>IF(OR(ISBLANK(A332),ISBLANK(D332),ISBLANK(C332),C332=0),"",D332/C332)</x:f>
      </x:c>
      <x:c r="J332" s="18" t="str">
        <x:f>IF(OR(ISBLANK(A332),ISBLANK(D332),ISBLANK(E332),E332=0),"",D332/E332)</x:f>
      </x:c>
      <x:c r="K332" s="18" t="str">
        <x:f>IF(OR(ISBLANK(A332),ISBLANK(G332),ISBLANK(F332)),"",G332*F332)</x:f>
      </x:c>
      <x:c r="L332" s="16" t="str">
        <x:f>IF(OR(ISBLANK(A332),ISBLANK(G332),ISBLANK(F332)),"",F332)</x:f>
      </x:c>
      <x:c r="M332" s="16" t="str">
        <x:f>IF(AND(ISBLANK(A332),B332=""),"",IF(COUNTIFS('Campaigns &amp; Budget'!$A$7:$A$8,B332)&lt;&gt;1,"Unknown campaign",IF(COUNTIFS('Daily Redemptions'!$A$7:$A$735,A332,'Daily Redemptions'!$B$7:$B$735,B332)&gt;1,"Duplicate day / campaign",IF(OR(ISBLANK(A332),ISBLANK(C332),ISBLANK(D332),ISBLANK(E332),ISBLANK(F332)),"Missing daily input",IF(OR(C332&lt;0,D332&lt;0,E332&lt;0,F332&lt;0,F332&gt;E332),"Invalid count / sales",IF(AND(F332&gt;0,ISBLANK(G332)),"Missing new-member average",IF(AND(NOT(ISBLANK(G332)),G332&lt;0),"Negative average",IF(OR(A332&lt;IFERROR(INDEX('Campaigns &amp; Budget'!$C$7:$C$8,MATCH(B332,'Campaigns &amp; Budget'!$A$7:$A$8,0)),""),A332&gt;IFERROR(INDEX('Campaigns &amp; Budget'!$D$7:$D$8,MATCH(B332,'Campaigns &amp; Budget'!$A$7:$A$8,0)),"")),"Outside campaign dates",""))))))))</x:f>
      </x:c>
      <x:c r="O332" s="10"/>
      <x:c r="P332" s="5"/>
      <x:c r="Q332" s="5"/>
      <x:c r="R332" s="5"/>
      <x:c r="S332" s="16" t="str">
        <x:f>IF(OR(ISBLANK(O332),Q332=""),"",IFERROR(INDEX('Redemption Setup'!$F$7:$F$105,MATCH(Q332,'Redemption Setup'!$A$7:$A$105,0)),"")+SUMIFS('Redemption Setup'!$Q$7:$Q$305,'Redemption Setup'!$O$7:$O$305,Q332,'Redemption Setup'!$P$7:$P$305,"&lt;="&amp;O332)-SUMIFS('Daily Redemptions'!$R$7:$R$2205,'Daily Redemptions'!$Q$7:$Q$2205,Q332,'Daily Redemptions'!$P$7:$P$2205,P332,'Daily Redemptions'!$O$7:$O$2205,"&lt;="&amp;O332))</x:f>
      </x:c>
      <x:c r="T332" s="16" t="str">
        <x:f>IF(AND(ISBLANK(O332),Q332=""),"",IF(COUNTIFS('Redemption Setup'!$A$7:$A$105,Q332,'Redemption Setup'!$B$7:$B$105,P332)&lt;&gt;1,"Tier not in campaign",IF(COUNTIFS('Daily Redemptions'!$O$7:$O$2205,O332,'Daily Redemptions'!$Q$7:$Q$2205,Q332)&gt;1,"Duplicate day / tier",IF(OR(ISBLANK(O332),ISBLANK(R332)),"Missing date / quantity",IF(OR(R332&lt;0,MOD(R332,1)&lt;&gt;0),"Invalid redemption quantity",IF(COUNTIFS('Daily Redemptions'!$A$7:$A$735,O332,'Daily Redemptions'!$B$7:$B$735,P332)&lt;&gt;1,"Missing daily performance",IF(S332&lt;0,"Negative stock","")))))))</x:f>
      </x:c>
    </x:row>
    <x:row r="333" ht="24" customHeight="1">
      <x:c r="A333" s="10"/>
      <x:c r="B333" s="5"/>
      <x:c r="C333" s="5"/>
      <x:c r="D333" s="14"/>
      <x:c r="E333" s="5"/>
      <x:c r="F333" s="5"/>
      <x:c r="G333" s="14"/>
      <x:c r="H333" s="16" t="str">
        <x:f>IF(OR(ISBLANK(A333),B333=""),"",SUMIFS('Daily Redemptions'!$R$7:$R$2205,'Daily Redemptions'!$O$7:$O$2205,A333,'Daily Redemptions'!$P$7:$P$2205,B333))</x:f>
      </x:c>
      <x:c r="I333" s="18" t="str">
        <x:f>IF(OR(ISBLANK(A333),ISBLANK(D333),ISBLANK(C333),C333=0),"",D333/C333)</x:f>
      </x:c>
      <x:c r="J333" s="18" t="str">
        <x:f>IF(OR(ISBLANK(A333),ISBLANK(D333),ISBLANK(E333),E333=0),"",D333/E333)</x:f>
      </x:c>
      <x:c r="K333" s="18" t="str">
        <x:f>IF(OR(ISBLANK(A333),ISBLANK(G333),ISBLANK(F333)),"",G333*F333)</x:f>
      </x:c>
      <x:c r="L333" s="16" t="str">
        <x:f>IF(OR(ISBLANK(A333),ISBLANK(G333),ISBLANK(F333)),"",F333)</x:f>
      </x:c>
      <x:c r="M333" s="16" t="str">
        <x:f>IF(AND(ISBLANK(A333),B333=""),"",IF(COUNTIFS('Campaigns &amp; Budget'!$A$7:$A$8,B333)&lt;&gt;1,"Unknown campaign",IF(COUNTIFS('Daily Redemptions'!$A$7:$A$735,A333,'Daily Redemptions'!$B$7:$B$735,B333)&gt;1,"Duplicate day / campaign",IF(OR(ISBLANK(A333),ISBLANK(C333),ISBLANK(D333),ISBLANK(E333),ISBLANK(F333)),"Missing daily input",IF(OR(C333&lt;0,D333&lt;0,E333&lt;0,F333&lt;0,F333&gt;E333),"Invalid count / sales",IF(AND(F333&gt;0,ISBLANK(G333)),"Missing new-member average",IF(AND(NOT(ISBLANK(G333)),G333&lt;0),"Negative average",IF(OR(A333&lt;IFERROR(INDEX('Campaigns &amp; Budget'!$C$7:$C$8,MATCH(B333,'Campaigns &amp; Budget'!$A$7:$A$8,0)),""),A333&gt;IFERROR(INDEX('Campaigns &amp; Budget'!$D$7:$D$8,MATCH(B333,'Campaigns &amp; Budget'!$A$7:$A$8,0)),"")),"Outside campaign dates",""))))))))</x:f>
      </x:c>
      <x:c r="O333" s="10"/>
      <x:c r="P333" s="5"/>
      <x:c r="Q333" s="5"/>
      <x:c r="R333" s="5"/>
      <x:c r="S333" s="16" t="str">
        <x:f>IF(OR(ISBLANK(O333),Q333=""),"",IFERROR(INDEX('Redemption Setup'!$F$7:$F$105,MATCH(Q333,'Redemption Setup'!$A$7:$A$105,0)),"")+SUMIFS('Redemption Setup'!$Q$7:$Q$305,'Redemption Setup'!$O$7:$O$305,Q333,'Redemption Setup'!$P$7:$P$305,"&lt;="&amp;O333)-SUMIFS('Daily Redemptions'!$R$7:$R$2205,'Daily Redemptions'!$Q$7:$Q$2205,Q333,'Daily Redemptions'!$P$7:$P$2205,P333,'Daily Redemptions'!$O$7:$O$2205,"&lt;="&amp;O333))</x:f>
      </x:c>
      <x:c r="T333" s="16" t="str">
        <x:f>IF(AND(ISBLANK(O333),Q333=""),"",IF(COUNTIFS('Redemption Setup'!$A$7:$A$105,Q333,'Redemption Setup'!$B$7:$B$105,P333)&lt;&gt;1,"Tier not in campaign",IF(COUNTIFS('Daily Redemptions'!$O$7:$O$2205,O333,'Daily Redemptions'!$Q$7:$Q$2205,Q333)&gt;1,"Duplicate day / tier",IF(OR(ISBLANK(O333),ISBLANK(R333)),"Missing date / quantity",IF(OR(R333&lt;0,MOD(R333,1)&lt;&gt;0),"Invalid redemption quantity",IF(COUNTIFS('Daily Redemptions'!$A$7:$A$735,O333,'Daily Redemptions'!$B$7:$B$735,P333)&lt;&gt;1,"Missing daily performance",IF(S333&lt;0,"Negative stock","")))))))</x:f>
      </x:c>
    </x:row>
    <x:row r="334" ht="24" customHeight="1">
      <x:c r="A334" s="10"/>
      <x:c r="B334" s="5"/>
      <x:c r="C334" s="5"/>
      <x:c r="D334" s="14"/>
      <x:c r="E334" s="5"/>
      <x:c r="F334" s="5"/>
      <x:c r="G334" s="14"/>
      <x:c r="H334" s="16" t="str">
        <x:f>IF(OR(ISBLANK(A334),B334=""),"",SUMIFS('Daily Redemptions'!$R$7:$R$2205,'Daily Redemptions'!$O$7:$O$2205,A334,'Daily Redemptions'!$P$7:$P$2205,B334))</x:f>
      </x:c>
      <x:c r="I334" s="18" t="str">
        <x:f>IF(OR(ISBLANK(A334),ISBLANK(D334),ISBLANK(C334),C334=0),"",D334/C334)</x:f>
      </x:c>
      <x:c r="J334" s="18" t="str">
        <x:f>IF(OR(ISBLANK(A334),ISBLANK(D334),ISBLANK(E334),E334=0),"",D334/E334)</x:f>
      </x:c>
      <x:c r="K334" s="18" t="str">
        <x:f>IF(OR(ISBLANK(A334),ISBLANK(G334),ISBLANK(F334)),"",G334*F334)</x:f>
      </x:c>
      <x:c r="L334" s="16" t="str">
        <x:f>IF(OR(ISBLANK(A334),ISBLANK(G334),ISBLANK(F334)),"",F334)</x:f>
      </x:c>
      <x:c r="M334" s="16" t="str">
        <x:f>IF(AND(ISBLANK(A334),B334=""),"",IF(COUNTIFS('Campaigns &amp; Budget'!$A$7:$A$8,B334)&lt;&gt;1,"Unknown campaign",IF(COUNTIFS('Daily Redemptions'!$A$7:$A$735,A334,'Daily Redemptions'!$B$7:$B$735,B334)&gt;1,"Duplicate day / campaign",IF(OR(ISBLANK(A334),ISBLANK(C334),ISBLANK(D334),ISBLANK(E334),ISBLANK(F334)),"Missing daily input",IF(OR(C334&lt;0,D334&lt;0,E334&lt;0,F334&lt;0,F334&gt;E334),"Invalid count / sales",IF(AND(F334&gt;0,ISBLANK(G334)),"Missing new-member average",IF(AND(NOT(ISBLANK(G334)),G334&lt;0),"Negative average",IF(OR(A334&lt;IFERROR(INDEX('Campaigns &amp; Budget'!$C$7:$C$8,MATCH(B334,'Campaigns &amp; Budget'!$A$7:$A$8,0)),""),A334&gt;IFERROR(INDEX('Campaigns &amp; Budget'!$D$7:$D$8,MATCH(B334,'Campaigns &amp; Budget'!$A$7:$A$8,0)),"")),"Outside campaign dates",""))))))))</x:f>
      </x:c>
      <x:c r="O334" s="10"/>
      <x:c r="P334" s="5"/>
      <x:c r="Q334" s="5"/>
      <x:c r="R334" s="5"/>
      <x:c r="S334" s="16" t="str">
        <x:f>IF(OR(ISBLANK(O334),Q334=""),"",IFERROR(INDEX('Redemption Setup'!$F$7:$F$105,MATCH(Q334,'Redemption Setup'!$A$7:$A$105,0)),"")+SUMIFS('Redemption Setup'!$Q$7:$Q$305,'Redemption Setup'!$O$7:$O$305,Q334,'Redemption Setup'!$P$7:$P$305,"&lt;="&amp;O334)-SUMIFS('Daily Redemptions'!$R$7:$R$2205,'Daily Redemptions'!$Q$7:$Q$2205,Q334,'Daily Redemptions'!$P$7:$P$2205,P334,'Daily Redemptions'!$O$7:$O$2205,"&lt;="&amp;O334))</x:f>
      </x:c>
      <x:c r="T334" s="16" t="str">
        <x:f>IF(AND(ISBLANK(O334),Q334=""),"",IF(COUNTIFS('Redemption Setup'!$A$7:$A$105,Q334,'Redemption Setup'!$B$7:$B$105,P334)&lt;&gt;1,"Tier not in campaign",IF(COUNTIFS('Daily Redemptions'!$O$7:$O$2205,O334,'Daily Redemptions'!$Q$7:$Q$2205,Q334)&gt;1,"Duplicate day / tier",IF(OR(ISBLANK(O334),ISBLANK(R334)),"Missing date / quantity",IF(OR(R334&lt;0,MOD(R334,1)&lt;&gt;0),"Invalid redemption quantity",IF(COUNTIFS('Daily Redemptions'!$A$7:$A$735,O334,'Daily Redemptions'!$B$7:$B$735,P334)&lt;&gt;1,"Missing daily performance",IF(S334&lt;0,"Negative stock","")))))))</x:f>
      </x:c>
    </x:row>
    <x:row r="335" ht="24" customHeight="1">
      <x:c r="A335" s="10"/>
      <x:c r="B335" s="5"/>
      <x:c r="C335" s="5"/>
      <x:c r="D335" s="14"/>
      <x:c r="E335" s="5"/>
      <x:c r="F335" s="5"/>
      <x:c r="G335" s="14"/>
      <x:c r="H335" s="16" t="str">
        <x:f>IF(OR(ISBLANK(A335),B335=""),"",SUMIFS('Daily Redemptions'!$R$7:$R$2205,'Daily Redemptions'!$O$7:$O$2205,A335,'Daily Redemptions'!$P$7:$P$2205,B335))</x:f>
      </x:c>
      <x:c r="I335" s="18" t="str">
        <x:f>IF(OR(ISBLANK(A335),ISBLANK(D335),ISBLANK(C335),C335=0),"",D335/C335)</x:f>
      </x:c>
      <x:c r="J335" s="18" t="str">
        <x:f>IF(OR(ISBLANK(A335),ISBLANK(D335),ISBLANK(E335),E335=0),"",D335/E335)</x:f>
      </x:c>
      <x:c r="K335" s="18" t="str">
        <x:f>IF(OR(ISBLANK(A335),ISBLANK(G335),ISBLANK(F335)),"",G335*F335)</x:f>
      </x:c>
      <x:c r="L335" s="16" t="str">
        <x:f>IF(OR(ISBLANK(A335),ISBLANK(G335),ISBLANK(F335)),"",F335)</x:f>
      </x:c>
      <x:c r="M335" s="16" t="str">
        <x:f>IF(AND(ISBLANK(A335),B335=""),"",IF(COUNTIFS('Campaigns &amp; Budget'!$A$7:$A$8,B335)&lt;&gt;1,"Unknown campaign",IF(COUNTIFS('Daily Redemptions'!$A$7:$A$735,A335,'Daily Redemptions'!$B$7:$B$735,B335)&gt;1,"Duplicate day / campaign",IF(OR(ISBLANK(A335),ISBLANK(C335),ISBLANK(D335),ISBLANK(E335),ISBLANK(F335)),"Missing daily input",IF(OR(C335&lt;0,D335&lt;0,E335&lt;0,F335&lt;0,F335&gt;E335),"Invalid count / sales",IF(AND(F335&gt;0,ISBLANK(G335)),"Missing new-member average",IF(AND(NOT(ISBLANK(G335)),G335&lt;0),"Negative average",IF(OR(A335&lt;IFERROR(INDEX('Campaigns &amp; Budget'!$C$7:$C$8,MATCH(B335,'Campaigns &amp; Budget'!$A$7:$A$8,0)),""),A335&gt;IFERROR(INDEX('Campaigns &amp; Budget'!$D$7:$D$8,MATCH(B335,'Campaigns &amp; Budget'!$A$7:$A$8,0)),"")),"Outside campaign dates",""))))))))</x:f>
      </x:c>
      <x:c r="O335" s="10"/>
      <x:c r="P335" s="5"/>
      <x:c r="Q335" s="5"/>
      <x:c r="R335" s="5"/>
      <x:c r="S335" s="16" t="str">
        <x:f>IF(OR(ISBLANK(O335),Q335=""),"",IFERROR(INDEX('Redemption Setup'!$F$7:$F$105,MATCH(Q335,'Redemption Setup'!$A$7:$A$105,0)),"")+SUMIFS('Redemption Setup'!$Q$7:$Q$305,'Redemption Setup'!$O$7:$O$305,Q335,'Redemption Setup'!$P$7:$P$305,"&lt;="&amp;O335)-SUMIFS('Daily Redemptions'!$R$7:$R$2205,'Daily Redemptions'!$Q$7:$Q$2205,Q335,'Daily Redemptions'!$P$7:$P$2205,P335,'Daily Redemptions'!$O$7:$O$2205,"&lt;="&amp;O335))</x:f>
      </x:c>
      <x:c r="T335" s="16" t="str">
        <x:f>IF(AND(ISBLANK(O335),Q335=""),"",IF(COUNTIFS('Redemption Setup'!$A$7:$A$105,Q335,'Redemption Setup'!$B$7:$B$105,P335)&lt;&gt;1,"Tier not in campaign",IF(COUNTIFS('Daily Redemptions'!$O$7:$O$2205,O335,'Daily Redemptions'!$Q$7:$Q$2205,Q335)&gt;1,"Duplicate day / tier",IF(OR(ISBLANK(O335),ISBLANK(R335)),"Missing date / quantity",IF(OR(R335&lt;0,MOD(R335,1)&lt;&gt;0),"Invalid redemption quantity",IF(COUNTIFS('Daily Redemptions'!$A$7:$A$735,O335,'Daily Redemptions'!$B$7:$B$735,P335)&lt;&gt;1,"Missing daily performance",IF(S335&lt;0,"Negative stock","")))))))</x:f>
      </x:c>
    </x:row>
    <x:row r="336" ht="24" customHeight="1">
      <x:c r="A336" s="10"/>
      <x:c r="B336" s="5"/>
      <x:c r="C336" s="5"/>
      <x:c r="D336" s="14"/>
      <x:c r="E336" s="5"/>
      <x:c r="F336" s="5"/>
      <x:c r="G336" s="14"/>
      <x:c r="H336" s="16" t="str">
        <x:f>IF(OR(ISBLANK(A336),B336=""),"",SUMIFS('Daily Redemptions'!$R$7:$R$2205,'Daily Redemptions'!$O$7:$O$2205,A336,'Daily Redemptions'!$P$7:$P$2205,B336))</x:f>
      </x:c>
      <x:c r="I336" s="18" t="str">
        <x:f>IF(OR(ISBLANK(A336),ISBLANK(D336),ISBLANK(C336),C336=0),"",D336/C336)</x:f>
      </x:c>
      <x:c r="J336" s="18" t="str">
        <x:f>IF(OR(ISBLANK(A336),ISBLANK(D336),ISBLANK(E336),E336=0),"",D336/E336)</x:f>
      </x:c>
      <x:c r="K336" s="18" t="str">
        <x:f>IF(OR(ISBLANK(A336),ISBLANK(G336),ISBLANK(F336)),"",G336*F336)</x:f>
      </x:c>
      <x:c r="L336" s="16" t="str">
        <x:f>IF(OR(ISBLANK(A336),ISBLANK(G336),ISBLANK(F336)),"",F336)</x:f>
      </x:c>
      <x:c r="M336" s="16" t="str">
        <x:f>IF(AND(ISBLANK(A336),B336=""),"",IF(COUNTIFS('Campaigns &amp; Budget'!$A$7:$A$8,B336)&lt;&gt;1,"Unknown campaign",IF(COUNTIFS('Daily Redemptions'!$A$7:$A$735,A336,'Daily Redemptions'!$B$7:$B$735,B336)&gt;1,"Duplicate day / campaign",IF(OR(ISBLANK(A336),ISBLANK(C336),ISBLANK(D336),ISBLANK(E336),ISBLANK(F336)),"Missing daily input",IF(OR(C336&lt;0,D336&lt;0,E336&lt;0,F336&lt;0,F336&gt;E336),"Invalid count / sales",IF(AND(F336&gt;0,ISBLANK(G336)),"Missing new-member average",IF(AND(NOT(ISBLANK(G336)),G336&lt;0),"Negative average",IF(OR(A336&lt;IFERROR(INDEX('Campaigns &amp; Budget'!$C$7:$C$8,MATCH(B336,'Campaigns &amp; Budget'!$A$7:$A$8,0)),""),A336&gt;IFERROR(INDEX('Campaigns &amp; Budget'!$D$7:$D$8,MATCH(B336,'Campaigns &amp; Budget'!$A$7:$A$8,0)),"")),"Outside campaign dates",""))))))))</x:f>
      </x:c>
      <x:c r="O336" s="10"/>
      <x:c r="P336" s="5"/>
      <x:c r="Q336" s="5"/>
      <x:c r="R336" s="5"/>
      <x:c r="S336" s="16" t="str">
        <x:f>IF(OR(ISBLANK(O336),Q336=""),"",IFERROR(INDEX('Redemption Setup'!$F$7:$F$105,MATCH(Q336,'Redemption Setup'!$A$7:$A$105,0)),"")+SUMIFS('Redemption Setup'!$Q$7:$Q$305,'Redemption Setup'!$O$7:$O$305,Q336,'Redemption Setup'!$P$7:$P$305,"&lt;="&amp;O336)-SUMIFS('Daily Redemptions'!$R$7:$R$2205,'Daily Redemptions'!$Q$7:$Q$2205,Q336,'Daily Redemptions'!$P$7:$P$2205,P336,'Daily Redemptions'!$O$7:$O$2205,"&lt;="&amp;O336))</x:f>
      </x:c>
      <x:c r="T336" s="16" t="str">
        <x:f>IF(AND(ISBLANK(O336),Q336=""),"",IF(COUNTIFS('Redemption Setup'!$A$7:$A$105,Q336,'Redemption Setup'!$B$7:$B$105,P336)&lt;&gt;1,"Tier not in campaign",IF(COUNTIFS('Daily Redemptions'!$O$7:$O$2205,O336,'Daily Redemptions'!$Q$7:$Q$2205,Q336)&gt;1,"Duplicate day / tier",IF(OR(ISBLANK(O336),ISBLANK(R336)),"Missing date / quantity",IF(OR(R336&lt;0,MOD(R336,1)&lt;&gt;0),"Invalid redemption quantity",IF(COUNTIFS('Daily Redemptions'!$A$7:$A$735,O336,'Daily Redemptions'!$B$7:$B$735,P336)&lt;&gt;1,"Missing daily performance",IF(S336&lt;0,"Negative stock","")))))))</x:f>
      </x:c>
    </x:row>
    <x:row r="337" ht="24" customHeight="1">
      <x:c r="A337" s="10"/>
      <x:c r="B337" s="5"/>
      <x:c r="C337" s="5"/>
      <x:c r="D337" s="14"/>
      <x:c r="E337" s="5"/>
      <x:c r="F337" s="5"/>
      <x:c r="G337" s="14"/>
      <x:c r="H337" s="16" t="str">
        <x:f>IF(OR(ISBLANK(A337),B337=""),"",SUMIFS('Daily Redemptions'!$R$7:$R$2205,'Daily Redemptions'!$O$7:$O$2205,A337,'Daily Redemptions'!$P$7:$P$2205,B337))</x:f>
      </x:c>
      <x:c r="I337" s="18" t="str">
        <x:f>IF(OR(ISBLANK(A337),ISBLANK(D337),ISBLANK(C337),C337=0),"",D337/C337)</x:f>
      </x:c>
      <x:c r="J337" s="18" t="str">
        <x:f>IF(OR(ISBLANK(A337),ISBLANK(D337),ISBLANK(E337),E337=0),"",D337/E337)</x:f>
      </x:c>
      <x:c r="K337" s="18" t="str">
        <x:f>IF(OR(ISBLANK(A337),ISBLANK(G337),ISBLANK(F337)),"",G337*F337)</x:f>
      </x:c>
      <x:c r="L337" s="16" t="str">
        <x:f>IF(OR(ISBLANK(A337),ISBLANK(G337),ISBLANK(F337)),"",F337)</x:f>
      </x:c>
      <x:c r="M337" s="16" t="str">
        <x:f>IF(AND(ISBLANK(A337),B337=""),"",IF(COUNTIFS('Campaigns &amp; Budget'!$A$7:$A$8,B337)&lt;&gt;1,"Unknown campaign",IF(COUNTIFS('Daily Redemptions'!$A$7:$A$735,A337,'Daily Redemptions'!$B$7:$B$735,B337)&gt;1,"Duplicate day / campaign",IF(OR(ISBLANK(A337),ISBLANK(C337),ISBLANK(D337),ISBLANK(E337),ISBLANK(F337)),"Missing daily input",IF(OR(C337&lt;0,D337&lt;0,E337&lt;0,F337&lt;0,F337&gt;E337),"Invalid count / sales",IF(AND(F337&gt;0,ISBLANK(G337)),"Missing new-member average",IF(AND(NOT(ISBLANK(G337)),G337&lt;0),"Negative average",IF(OR(A337&lt;IFERROR(INDEX('Campaigns &amp; Budget'!$C$7:$C$8,MATCH(B337,'Campaigns &amp; Budget'!$A$7:$A$8,0)),""),A337&gt;IFERROR(INDEX('Campaigns &amp; Budget'!$D$7:$D$8,MATCH(B337,'Campaigns &amp; Budget'!$A$7:$A$8,0)),"")),"Outside campaign dates",""))))))))</x:f>
      </x:c>
      <x:c r="O337" s="10"/>
      <x:c r="P337" s="5"/>
      <x:c r="Q337" s="5"/>
      <x:c r="R337" s="5"/>
      <x:c r="S337" s="16" t="str">
        <x:f>IF(OR(ISBLANK(O337),Q337=""),"",IFERROR(INDEX('Redemption Setup'!$F$7:$F$105,MATCH(Q337,'Redemption Setup'!$A$7:$A$105,0)),"")+SUMIFS('Redemption Setup'!$Q$7:$Q$305,'Redemption Setup'!$O$7:$O$305,Q337,'Redemption Setup'!$P$7:$P$305,"&lt;="&amp;O337)-SUMIFS('Daily Redemptions'!$R$7:$R$2205,'Daily Redemptions'!$Q$7:$Q$2205,Q337,'Daily Redemptions'!$P$7:$P$2205,P337,'Daily Redemptions'!$O$7:$O$2205,"&lt;="&amp;O337))</x:f>
      </x:c>
      <x:c r="T337" s="16" t="str">
        <x:f>IF(AND(ISBLANK(O337),Q337=""),"",IF(COUNTIFS('Redemption Setup'!$A$7:$A$105,Q337,'Redemption Setup'!$B$7:$B$105,P337)&lt;&gt;1,"Tier not in campaign",IF(COUNTIFS('Daily Redemptions'!$O$7:$O$2205,O337,'Daily Redemptions'!$Q$7:$Q$2205,Q337)&gt;1,"Duplicate day / tier",IF(OR(ISBLANK(O337),ISBLANK(R337)),"Missing date / quantity",IF(OR(R337&lt;0,MOD(R337,1)&lt;&gt;0),"Invalid redemption quantity",IF(COUNTIFS('Daily Redemptions'!$A$7:$A$735,O337,'Daily Redemptions'!$B$7:$B$735,P337)&lt;&gt;1,"Missing daily performance",IF(S337&lt;0,"Negative stock","")))))))</x:f>
      </x:c>
    </x:row>
    <x:row r="338" ht="24" customHeight="1">
      <x:c r="A338" s="10"/>
      <x:c r="B338" s="5"/>
      <x:c r="C338" s="5"/>
      <x:c r="D338" s="14"/>
      <x:c r="E338" s="5"/>
      <x:c r="F338" s="5"/>
      <x:c r="G338" s="14"/>
      <x:c r="H338" s="16" t="str">
        <x:f>IF(OR(ISBLANK(A338),B338=""),"",SUMIFS('Daily Redemptions'!$R$7:$R$2205,'Daily Redemptions'!$O$7:$O$2205,A338,'Daily Redemptions'!$P$7:$P$2205,B338))</x:f>
      </x:c>
      <x:c r="I338" s="18" t="str">
        <x:f>IF(OR(ISBLANK(A338),ISBLANK(D338),ISBLANK(C338),C338=0),"",D338/C338)</x:f>
      </x:c>
      <x:c r="J338" s="18" t="str">
        <x:f>IF(OR(ISBLANK(A338),ISBLANK(D338),ISBLANK(E338),E338=0),"",D338/E338)</x:f>
      </x:c>
      <x:c r="K338" s="18" t="str">
        <x:f>IF(OR(ISBLANK(A338),ISBLANK(G338),ISBLANK(F338)),"",G338*F338)</x:f>
      </x:c>
      <x:c r="L338" s="16" t="str">
        <x:f>IF(OR(ISBLANK(A338),ISBLANK(G338),ISBLANK(F338)),"",F338)</x:f>
      </x:c>
      <x:c r="M338" s="16" t="str">
        <x:f>IF(AND(ISBLANK(A338),B338=""),"",IF(COUNTIFS('Campaigns &amp; Budget'!$A$7:$A$8,B338)&lt;&gt;1,"Unknown campaign",IF(COUNTIFS('Daily Redemptions'!$A$7:$A$735,A338,'Daily Redemptions'!$B$7:$B$735,B338)&gt;1,"Duplicate day / campaign",IF(OR(ISBLANK(A338),ISBLANK(C338),ISBLANK(D338),ISBLANK(E338),ISBLANK(F338)),"Missing daily input",IF(OR(C338&lt;0,D338&lt;0,E338&lt;0,F338&lt;0,F338&gt;E338),"Invalid count / sales",IF(AND(F338&gt;0,ISBLANK(G338)),"Missing new-member average",IF(AND(NOT(ISBLANK(G338)),G338&lt;0),"Negative average",IF(OR(A338&lt;IFERROR(INDEX('Campaigns &amp; Budget'!$C$7:$C$8,MATCH(B338,'Campaigns &amp; Budget'!$A$7:$A$8,0)),""),A338&gt;IFERROR(INDEX('Campaigns &amp; Budget'!$D$7:$D$8,MATCH(B338,'Campaigns &amp; Budget'!$A$7:$A$8,0)),"")),"Outside campaign dates",""))))))))</x:f>
      </x:c>
      <x:c r="O338" s="10"/>
      <x:c r="P338" s="5"/>
      <x:c r="Q338" s="5"/>
      <x:c r="R338" s="5"/>
      <x:c r="S338" s="16" t="str">
        <x:f>IF(OR(ISBLANK(O338),Q338=""),"",IFERROR(INDEX('Redemption Setup'!$F$7:$F$105,MATCH(Q338,'Redemption Setup'!$A$7:$A$105,0)),"")+SUMIFS('Redemption Setup'!$Q$7:$Q$305,'Redemption Setup'!$O$7:$O$305,Q338,'Redemption Setup'!$P$7:$P$305,"&lt;="&amp;O338)-SUMIFS('Daily Redemptions'!$R$7:$R$2205,'Daily Redemptions'!$Q$7:$Q$2205,Q338,'Daily Redemptions'!$P$7:$P$2205,P338,'Daily Redemptions'!$O$7:$O$2205,"&lt;="&amp;O338))</x:f>
      </x:c>
      <x:c r="T338" s="16" t="str">
        <x:f>IF(AND(ISBLANK(O338),Q338=""),"",IF(COUNTIFS('Redemption Setup'!$A$7:$A$105,Q338,'Redemption Setup'!$B$7:$B$105,P338)&lt;&gt;1,"Tier not in campaign",IF(COUNTIFS('Daily Redemptions'!$O$7:$O$2205,O338,'Daily Redemptions'!$Q$7:$Q$2205,Q338)&gt;1,"Duplicate day / tier",IF(OR(ISBLANK(O338),ISBLANK(R338)),"Missing date / quantity",IF(OR(R338&lt;0,MOD(R338,1)&lt;&gt;0),"Invalid redemption quantity",IF(COUNTIFS('Daily Redemptions'!$A$7:$A$735,O338,'Daily Redemptions'!$B$7:$B$735,P338)&lt;&gt;1,"Missing daily performance",IF(S338&lt;0,"Negative stock","")))))))</x:f>
      </x:c>
    </x:row>
    <x:row r="339" ht="24" customHeight="1">
      <x:c r="A339" s="10"/>
      <x:c r="B339" s="5"/>
      <x:c r="C339" s="5"/>
      <x:c r="D339" s="14"/>
      <x:c r="E339" s="5"/>
      <x:c r="F339" s="5"/>
      <x:c r="G339" s="14"/>
      <x:c r="H339" s="16" t="str">
        <x:f>IF(OR(ISBLANK(A339),B339=""),"",SUMIFS('Daily Redemptions'!$R$7:$R$2205,'Daily Redemptions'!$O$7:$O$2205,A339,'Daily Redemptions'!$P$7:$P$2205,B339))</x:f>
      </x:c>
      <x:c r="I339" s="18" t="str">
        <x:f>IF(OR(ISBLANK(A339),ISBLANK(D339),ISBLANK(C339),C339=0),"",D339/C339)</x:f>
      </x:c>
      <x:c r="J339" s="18" t="str">
        <x:f>IF(OR(ISBLANK(A339),ISBLANK(D339),ISBLANK(E339),E339=0),"",D339/E339)</x:f>
      </x:c>
      <x:c r="K339" s="18" t="str">
        <x:f>IF(OR(ISBLANK(A339),ISBLANK(G339),ISBLANK(F339)),"",G339*F339)</x:f>
      </x:c>
      <x:c r="L339" s="16" t="str">
        <x:f>IF(OR(ISBLANK(A339),ISBLANK(G339),ISBLANK(F339)),"",F339)</x:f>
      </x:c>
      <x:c r="M339" s="16" t="str">
        <x:f>IF(AND(ISBLANK(A339),B339=""),"",IF(COUNTIFS('Campaigns &amp; Budget'!$A$7:$A$8,B339)&lt;&gt;1,"Unknown campaign",IF(COUNTIFS('Daily Redemptions'!$A$7:$A$735,A339,'Daily Redemptions'!$B$7:$B$735,B339)&gt;1,"Duplicate day / campaign",IF(OR(ISBLANK(A339),ISBLANK(C339),ISBLANK(D339),ISBLANK(E339),ISBLANK(F339)),"Missing daily input",IF(OR(C339&lt;0,D339&lt;0,E339&lt;0,F339&lt;0,F339&gt;E339),"Invalid count / sales",IF(AND(F339&gt;0,ISBLANK(G339)),"Missing new-member average",IF(AND(NOT(ISBLANK(G339)),G339&lt;0),"Negative average",IF(OR(A339&lt;IFERROR(INDEX('Campaigns &amp; Budget'!$C$7:$C$8,MATCH(B339,'Campaigns &amp; Budget'!$A$7:$A$8,0)),""),A339&gt;IFERROR(INDEX('Campaigns &amp; Budget'!$D$7:$D$8,MATCH(B339,'Campaigns &amp; Budget'!$A$7:$A$8,0)),"")),"Outside campaign dates",""))))))))</x:f>
      </x:c>
      <x:c r="O339" s="10"/>
      <x:c r="P339" s="5"/>
      <x:c r="Q339" s="5"/>
      <x:c r="R339" s="5"/>
      <x:c r="S339" s="16" t="str">
        <x:f>IF(OR(ISBLANK(O339),Q339=""),"",IFERROR(INDEX('Redemption Setup'!$F$7:$F$105,MATCH(Q339,'Redemption Setup'!$A$7:$A$105,0)),"")+SUMIFS('Redemption Setup'!$Q$7:$Q$305,'Redemption Setup'!$O$7:$O$305,Q339,'Redemption Setup'!$P$7:$P$305,"&lt;="&amp;O339)-SUMIFS('Daily Redemptions'!$R$7:$R$2205,'Daily Redemptions'!$Q$7:$Q$2205,Q339,'Daily Redemptions'!$P$7:$P$2205,P339,'Daily Redemptions'!$O$7:$O$2205,"&lt;="&amp;O339))</x:f>
      </x:c>
      <x:c r="T339" s="16" t="str">
        <x:f>IF(AND(ISBLANK(O339),Q339=""),"",IF(COUNTIFS('Redemption Setup'!$A$7:$A$105,Q339,'Redemption Setup'!$B$7:$B$105,P339)&lt;&gt;1,"Tier not in campaign",IF(COUNTIFS('Daily Redemptions'!$O$7:$O$2205,O339,'Daily Redemptions'!$Q$7:$Q$2205,Q339)&gt;1,"Duplicate day / tier",IF(OR(ISBLANK(O339),ISBLANK(R339)),"Missing date / quantity",IF(OR(R339&lt;0,MOD(R339,1)&lt;&gt;0),"Invalid redemption quantity",IF(COUNTIFS('Daily Redemptions'!$A$7:$A$735,O339,'Daily Redemptions'!$B$7:$B$735,P339)&lt;&gt;1,"Missing daily performance",IF(S339&lt;0,"Negative stock","")))))))</x:f>
      </x:c>
    </x:row>
    <x:row r="340" ht="24" customHeight="1">
      <x:c r="A340" s="10"/>
      <x:c r="B340" s="5"/>
      <x:c r="C340" s="5"/>
      <x:c r="D340" s="14"/>
      <x:c r="E340" s="5"/>
      <x:c r="F340" s="5"/>
      <x:c r="G340" s="14"/>
      <x:c r="H340" s="16" t="str">
        <x:f>IF(OR(ISBLANK(A340),B340=""),"",SUMIFS('Daily Redemptions'!$R$7:$R$2205,'Daily Redemptions'!$O$7:$O$2205,A340,'Daily Redemptions'!$P$7:$P$2205,B340))</x:f>
      </x:c>
      <x:c r="I340" s="18" t="str">
        <x:f>IF(OR(ISBLANK(A340),ISBLANK(D340),ISBLANK(C340),C340=0),"",D340/C340)</x:f>
      </x:c>
      <x:c r="J340" s="18" t="str">
        <x:f>IF(OR(ISBLANK(A340),ISBLANK(D340),ISBLANK(E340),E340=0),"",D340/E340)</x:f>
      </x:c>
      <x:c r="K340" s="18" t="str">
        <x:f>IF(OR(ISBLANK(A340),ISBLANK(G340),ISBLANK(F340)),"",G340*F340)</x:f>
      </x:c>
      <x:c r="L340" s="16" t="str">
        <x:f>IF(OR(ISBLANK(A340),ISBLANK(G340),ISBLANK(F340)),"",F340)</x:f>
      </x:c>
      <x:c r="M340" s="16" t="str">
        <x:f>IF(AND(ISBLANK(A340),B340=""),"",IF(COUNTIFS('Campaigns &amp; Budget'!$A$7:$A$8,B340)&lt;&gt;1,"Unknown campaign",IF(COUNTIFS('Daily Redemptions'!$A$7:$A$735,A340,'Daily Redemptions'!$B$7:$B$735,B340)&gt;1,"Duplicate day / campaign",IF(OR(ISBLANK(A340),ISBLANK(C340),ISBLANK(D340),ISBLANK(E340),ISBLANK(F340)),"Missing daily input",IF(OR(C340&lt;0,D340&lt;0,E340&lt;0,F340&lt;0,F340&gt;E340),"Invalid count / sales",IF(AND(F340&gt;0,ISBLANK(G340)),"Missing new-member average",IF(AND(NOT(ISBLANK(G340)),G340&lt;0),"Negative average",IF(OR(A340&lt;IFERROR(INDEX('Campaigns &amp; Budget'!$C$7:$C$8,MATCH(B340,'Campaigns &amp; Budget'!$A$7:$A$8,0)),""),A340&gt;IFERROR(INDEX('Campaigns &amp; Budget'!$D$7:$D$8,MATCH(B340,'Campaigns &amp; Budget'!$A$7:$A$8,0)),"")),"Outside campaign dates",""))))))))</x:f>
      </x:c>
      <x:c r="O340" s="10"/>
      <x:c r="P340" s="5"/>
      <x:c r="Q340" s="5"/>
      <x:c r="R340" s="5"/>
      <x:c r="S340" s="16" t="str">
        <x:f>IF(OR(ISBLANK(O340),Q340=""),"",IFERROR(INDEX('Redemption Setup'!$F$7:$F$105,MATCH(Q340,'Redemption Setup'!$A$7:$A$105,0)),"")+SUMIFS('Redemption Setup'!$Q$7:$Q$305,'Redemption Setup'!$O$7:$O$305,Q340,'Redemption Setup'!$P$7:$P$305,"&lt;="&amp;O340)-SUMIFS('Daily Redemptions'!$R$7:$R$2205,'Daily Redemptions'!$Q$7:$Q$2205,Q340,'Daily Redemptions'!$P$7:$P$2205,P340,'Daily Redemptions'!$O$7:$O$2205,"&lt;="&amp;O340))</x:f>
      </x:c>
      <x:c r="T340" s="16" t="str">
        <x:f>IF(AND(ISBLANK(O340),Q340=""),"",IF(COUNTIFS('Redemption Setup'!$A$7:$A$105,Q340,'Redemption Setup'!$B$7:$B$105,P340)&lt;&gt;1,"Tier not in campaign",IF(COUNTIFS('Daily Redemptions'!$O$7:$O$2205,O340,'Daily Redemptions'!$Q$7:$Q$2205,Q340)&gt;1,"Duplicate day / tier",IF(OR(ISBLANK(O340),ISBLANK(R340)),"Missing date / quantity",IF(OR(R340&lt;0,MOD(R340,1)&lt;&gt;0),"Invalid redemption quantity",IF(COUNTIFS('Daily Redemptions'!$A$7:$A$735,O340,'Daily Redemptions'!$B$7:$B$735,P340)&lt;&gt;1,"Missing daily performance",IF(S340&lt;0,"Negative stock","")))))))</x:f>
      </x:c>
    </x:row>
    <x:row r="341" ht="24" customHeight="1">
      <x:c r="A341" s="10"/>
      <x:c r="B341" s="5"/>
      <x:c r="C341" s="5"/>
      <x:c r="D341" s="14"/>
      <x:c r="E341" s="5"/>
      <x:c r="F341" s="5"/>
      <x:c r="G341" s="14"/>
      <x:c r="H341" s="16" t="str">
        <x:f>IF(OR(ISBLANK(A341),B341=""),"",SUMIFS('Daily Redemptions'!$R$7:$R$2205,'Daily Redemptions'!$O$7:$O$2205,A341,'Daily Redemptions'!$P$7:$P$2205,B341))</x:f>
      </x:c>
      <x:c r="I341" s="18" t="str">
        <x:f>IF(OR(ISBLANK(A341),ISBLANK(D341),ISBLANK(C341),C341=0),"",D341/C341)</x:f>
      </x:c>
      <x:c r="J341" s="18" t="str">
        <x:f>IF(OR(ISBLANK(A341),ISBLANK(D341),ISBLANK(E341),E341=0),"",D341/E341)</x:f>
      </x:c>
      <x:c r="K341" s="18" t="str">
        <x:f>IF(OR(ISBLANK(A341),ISBLANK(G341),ISBLANK(F341)),"",G341*F341)</x:f>
      </x:c>
      <x:c r="L341" s="16" t="str">
        <x:f>IF(OR(ISBLANK(A341),ISBLANK(G341),ISBLANK(F341)),"",F341)</x:f>
      </x:c>
      <x:c r="M341" s="16" t="str">
        <x:f>IF(AND(ISBLANK(A341),B341=""),"",IF(COUNTIFS('Campaigns &amp; Budget'!$A$7:$A$8,B341)&lt;&gt;1,"Unknown campaign",IF(COUNTIFS('Daily Redemptions'!$A$7:$A$735,A341,'Daily Redemptions'!$B$7:$B$735,B341)&gt;1,"Duplicate day / campaign",IF(OR(ISBLANK(A341),ISBLANK(C341),ISBLANK(D341),ISBLANK(E341),ISBLANK(F341)),"Missing daily input",IF(OR(C341&lt;0,D341&lt;0,E341&lt;0,F341&lt;0,F341&gt;E341),"Invalid count / sales",IF(AND(F341&gt;0,ISBLANK(G341)),"Missing new-member average",IF(AND(NOT(ISBLANK(G341)),G341&lt;0),"Negative average",IF(OR(A341&lt;IFERROR(INDEX('Campaigns &amp; Budget'!$C$7:$C$8,MATCH(B341,'Campaigns &amp; Budget'!$A$7:$A$8,0)),""),A341&gt;IFERROR(INDEX('Campaigns &amp; Budget'!$D$7:$D$8,MATCH(B341,'Campaigns &amp; Budget'!$A$7:$A$8,0)),"")),"Outside campaign dates",""))))))))</x:f>
      </x:c>
      <x:c r="O341" s="10"/>
      <x:c r="P341" s="5"/>
      <x:c r="Q341" s="5"/>
      <x:c r="R341" s="5"/>
      <x:c r="S341" s="16" t="str">
        <x:f>IF(OR(ISBLANK(O341),Q341=""),"",IFERROR(INDEX('Redemption Setup'!$F$7:$F$105,MATCH(Q341,'Redemption Setup'!$A$7:$A$105,0)),"")+SUMIFS('Redemption Setup'!$Q$7:$Q$305,'Redemption Setup'!$O$7:$O$305,Q341,'Redemption Setup'!$P$7:$P$305,"&lt;="&amp;O341)-SUMIFS('Daily Redemptions'!$R$7:$R$2205,'Daily Redemptions'!$Q$7:$Q$2205,Q341,'Daily Redemptions'!$P$7:$P$2205,P341,'Daily Redemptions'!$O$7:$O$2205,"&lt;="&amp;O341))</x:f>
      </x:c>
      <x:c r="T341" s="16" t="str">
        <x:f>IF(AND(ISBLANK(O341),Q341=""),"",IF(COUNTIFS('Redemption Setup'!$A$7:$A$105,Q341,'Redemption Setup'!$B$7:$B$105,P341)&lt;&gt;1,"Tier not in campaign",IF(COUNTIFS('Daily Redemptions'!$O$7:$O$2205,O341,'Daily Redemptions'!$Q$7:$Q$2205,Q341)&gt;1,"Duplicate day / tier",IF(OR(ISBLANK(O341),ISBLANK(R341)),"Missing date / quantity",IF(OR(R341&lt;0,MOD(R341,1)&lt;&gt;0),"Invalid redemption quantity",IF(COUNTIFS('Daily Redemptions'!$A$7:$A$735,O341,'Daily Redemptions'!$B$7:$B$735,P341)&lt;&gt;1,"Missing daily performance",IF(S341&lt;0,"Negative stock","")))))))</x:f>
      </x:c>
    </x:row>
    <x:row r="342" ht="24" customHeight="1">
      <x:c r="A342" s="10"/>
      <x:c r="B342" s="5"/>
      <x:c r="C342" s="5"/>
      <x:c r="D342" s="14"/>
      <x:c r="E342" s="5"/>
      <x:c r="F342" s="5"/>
      <x:c r="G342" s="14"/>
      <x:c r="H342" s="16" t="str">
        <x:f>IF(OR(ISBLANK(A342),B342=""),"",SUMIFS('Daily Redemptions'!$R$7:$R$2205,'Daily Redemptions'!$O$7:$O$2205,A342,'Daily Redemptions'!$P$7:$P$2205,B342))</x:f>
      </x:c>
      <x:c r="I342" s="18" t="str">
        <x:f>IF(OR(ISBLANK(A342),ISBLANK(D342),ISBLANK(C342),C342=0),"",D342/C342)</x:f>
      </x:c>
      <x:c r="J342" s="18" t="str">
        <x:f>IF(OR(ISBLANK(A342),ISBLANK(D342),ISBLANK(E342),E342=0),"",D342/E342)</x:f>
      </x:c>
      <x:c r="K342" s="18" t="str">
        <x:f>IF(OR(ISBLANK(A342),ISBLANK(G342),ISBLANK(F342)),"",G342*F342)</x:f>
      </x:c>
      <x:c r="L342" s="16" t="str">
        <x:f>IF(OR(ISBLANK(A342),ISBLANK(G342),ISBLANK(F342)),"",F342)</x:f>
      </x:c>
      <x:c r="M342" s="16" t="str">
        <x:f>IF(AND(ISBLANK(A342),B342=""),"",IF(COUNTIFS('Campaigns &amp; Budget'!$A$7:$A$8,B342)&lt;&gt;1,"Unknown campaign",IF(COUNTIFS('Daily Redemptions'!$A$7:$A$735,A342,'Daily Redemptions'!$B$7:$B$735,B342)&gt;1,"Duplicate day / campaign",IF(OR(ISBLANK(A342),ISBLANK(C342),ISBLANK(D342),ISBLANK(E342),ISBLANK(F342)),"Missing daily input",IF(OR(C342&lt;0,D342&lt;0,E342&lt;0,F342&lt;0,F342&gt;E342),"Invalid count / sales",IF(AND(F342&gt;0,ISBLANK(G342)),"Missing new-member average",IF(AND(NOT(ISBLANK(G342)),G342&lt;0),"Negative average",IF(OR(A342&lt;IFERROR(INDEX('Campaigns &amp; Budget'!$C$7:$C$8,MATCH(B342,'Campaigns &amp; Budget'!$A$7:$A$8,0)),""),A342&gt;IFERROR(INDEX('Campaigns &amp; Budget'!$D$7:$D$8,MATCH(B342,'Campaigns &amp; Budget'!$A$7:$A$8,0)),"")),"Outside campaign dates",""))))))))</x:f>
      </x:c>
      <x:c r="O342" s="10"/>
      <x:c r="P342" s="5"/>
      <x:c r="Q342" s="5"/>
      <x:c r="R342" s="5"/>
      <x:c r="S342" s="16" t="str">
        <x:f>IF(OR(ISBLANK(O342),Q342=""),"",IFERROR(INDEX('Redemption Setup'!$F$7:$F$105,MATCH(Q342,'Redemption Setup'!$A$7:$A$105,0)),"")+SUMIFS('Redemption Setup'!$Q$7:$Q$305,'Redemption Setup'!$O$7:$O$305,Q342,'Redemption Setup'!$P$7:$P$305,"&lt;="&amp;O342)-SUMIFS('Daily Redemptions'!$R$7:$R$2205,'Daily Redemptions'!$Q$7:$Q$2205,Q342,'Daily Redemptions'!$P$7:$P$2205,P342,'Daily Redemptions'!$O$7:$O$2205,"&lt;="&amp;O342))</x:f>
      </x:c>
      <x:c r="T342" s="16" t="str">
        <x:f>IF(AND(ISBLANK(O342),Q342=""),"",IF(COUNTIFS('Redemption Setup'!$A$7:$A$105,Q342,'Redemption Setup'!$B$7:$B$105,P342)&lt;&gt;1,"Tier not in campaign",IF(COUNTIFS('Daily Redemptions'!$O$7:$O$2205,O342,'Daily Redemptions'!$Q$7:$Q$2205,Q342)&gt;1,"Duplicate day / tier",IF(OR(ISBLANK(O342),ISBLANK(R342)),"Missing date / quantity",IF(OR(R342&lt;0,MOD(R342,1)&lt;&gt;0),"Invalid redemption quantity",IF(COUNTIFS('Daily Redemptions'!$A$7:$A$735,O342,'Daily Redemptions'!$B$7:$B$735,P342)&lt;&gt;1,"Missing daily performance",IF(S342&lt;0,"Negative stock","")))))))</x:f>
      </x:c>
    </x:row>
    <x:row r="343" ht="24" customHeight="1">
      <x:c r="A343" s="10"/>
      <x:c r="B343" s="5"/>
      <x:c r="C343" s="5"/>
      <x:c r="D343" s="14"/>
      <x:c r="E343" s="5"/>
      <x:c r="F343" s="5"/>
      <x:c r="G343" s="14"/>
      <x:c r="H343" s="16" t="str">
        <x:f>IF(OR(ISBLANK(A343),B343=""),"",SUMIFS('Daily Redemptions'!$R$7:$R$2205,'Daily Redemptions'!$O$7:$O$2205,A343,'Daily Redemptions'!$P$7:$P$2205,B343))</x:f>
      </x:c>
      <x:c r="I343" s="18" t="str">
        <x:f>IF(OR(ISBLANK(A343),ISBLANK(D343),ISBLANK(C343),C343=0),"",D343/C343)</x:f>
      </x:c>
      <x:c r="J343" s="18" t="str">
        <x:f>IF(OR(ISBLANK(A343),ISBLANK(D343),ISBLANK(E343),E343=0),"",D343/E343)</x:f>
      </x:c>
      <x:c r="K343" s="18" t="str">
        <x:f>IF(OR(ISBLANK(A343),ISBLANK(G343),ISBLANK(F343)),"",G343*F343)</x:f>
      </x:c>
      <x:c r="L343" s="16" t="str">
        <x:f>IF(OR(ISBLANK(A343),ISBLANK(G343),ISBLANK(F343)),"",F343)</x:f>
      </x:c>
      <x:c r="M343" s="16" t="str">
        <x:f>IF(AND(ISBLANK(A343),B343=""),"",IF(COUNTIFS('Campaigns &amp; Budget'!$A$7:$A$8,B343)&lt;&gt;1,"Unknown campaign",IF(COUNTIFS('Daily Redemptions'!$A$7:$A$735,A343,'Daily Redemptions'!$B$7:$B$735,B343)&gt;1,"Duplicate day / campaign",IF(OR(ISBLANK(A343),ISBLANK(C343),ISBLANK(D343),ISBLANK(E343),ISBLANK(F343)),"Missing daily input",IF(OR(C343&lt;0,D343&lt;0,E343&lt;0,F343&lt;0,F343&gt;E343),"Invalid count / sales",IF(AND(F343&gt;0,ISBLANK(G343)),"Missing new-member average",IF(AND(NOT(ISBLANK(G343)),G343&lt;0),"Negative average",IF(OR(A343&lt;IFERROR(INDEX('Campaigns &amp; Budget'!$C$7:$C$8,MATCH(B343,'Campaigns &amp; Budget'!$A$7:$A$8,0)),""),A343&gt;IFERROR(INDEX('Campaigns &amp; Budget'!$D$7:$D$8,MATCH(B343,'Campaigns &amp; Budget'!$A$7:$A$8,0)),"")),"Outside campaign dates",""))))))))</x:f>
      </x:c>
      <x:c r="O343" s="10"/>
      <x:c r="P343" s="5"/>
      <x:c r="Q343" s="5"/>
      <x:c r="R343" s="5"/>
      <x:c r="S343" s="16" t="str">
        <x:f>IF(OR(ISBLANK(O343),Q343=""),"",IFERROR(INDEX('Redemption Setup'!$F$7:$F$105,MATCH(Q343,'Redemption Setup'!$A$7:$A$105,0)),"")+SUMIFS('Redemption Setup'!$Q$7:$Q$305,'Redemption Setup'!$O$7:$O$305,Q343,'Redemption Setup'!$P$7:$P$305,"&lt;="&amp;O343)-SUMIFS('Daily Redemptions'!$R$7:$R$2205,'Daily Redemptions'!$Q$7:$Q$2205,Q343,'Daily Redemptions'!$P$7:$P$2205,P343,'Daily Redemptions'!$O$7:$O$2205,"&lt;="&amp;O343))</x:f>
      </x:c>
      <x:c r="T343" s="16" t="str">
        <x:f>IF(AND(ISBLANK(O343),Q343=""),"",IF(COUNTIFS('Redemption Setup'!$A$7:$A$105,Q343,'Redemption Setup'!$B$7:$B$105,P343)&lt;&gt;1,"Tier not in campaign",IF(COUNTIFS('Daily Redemptions'!$O$7:$O$2205,O343,'Daily Redemptions'!$Q$7:$Q$2205,Q343)&gt;1,"Duplicate day / tier",IF(OR(ISBLANK(O343),ISBLANK(R343)),"Missing date / quantity",IF(OR(R343&lt;0,MOD(R343,1)&lt;&gt;0),"Invalid redemption quantity",IF(COUNTIFS('Daily Redemptions'!$A$7:$A$735,O343,'Daily Redemptions'!$B$7:$B$735,P343)&lt;&gt;1,"Missing daily performance",IF(S343&lt;0,"Negative stock","")))))))</x:f>
      </x:c>
    </x:row>
    <x:row r="344" ht="24" customHeight="1">
      <x:c r="A344" s="10"/>
      <x:c r="B344" s="5"/>
      <x:c r="C344" s="5"/>
      <x:c r="D344" s="14"/>
      <x:c r="E344" s="5"/>
      <x:c r="F344" s="5"/>
      <x:c r="G344" s="14"/>
      <x:c r="H344" s="16" t="str">
        <x:f>IF(OR(ISBLANK(A344),B344=""),"",SUMIFS('Daily Redemptions'!$R$7:$R$2205,'Daily Redemptions'!$O$7:$O$2205,A344,'Daily Redemptions'!$P$7:$P$2205,B344))</x:f>
      </x:c>
      <x:c r="I344" s="18" t="str">
        <x:f>IF(OR(ISBLANK(A344),ISBLANK(D344),ISBLANK(C344),C344=0),"",D344/C344)</x:f>
      </x:c>
      <x:c r="J344" s="18" t="str">
        <x:f>IF(OR(ISBLANK(A344),ISBLANK(D344),ISBLANK(E344),E344=0),"",D344/E344)</x:f>
      </x:c>
      <x:c r="K344" s="18" t="str">
        <x:f>IF(OR(ISBLANK(A344),ISBLANK(G344),ISBLANK(F344)),"",G344*F344)</x:f>
      </x:c>
      <x:c r="L344" s="16" t="str">
        <x:f>IF(OR(ISBLANK(A344),ISBLANK(G344),ISBLANK(F344)),"",F344)</x:f>
      </x:c>
      <x:c r="M344" s="16" t="str">
        <x:f>IF(AND(ISBLANK(A344),B344=""),"",IF(COUNTIFS('Campaigns &amp; Budget'!$A$7:$A$8,B344)&lt;&gt;1,"Unknown campaign",IF(COUNTIFS('Daily Redemptions'!$A$7:$A$735,A344,'Daily Redemptions'!$B$7:$B$735,B344)&gt;1,"Duplicate day / campaign",IF(OR(ISBLANK(A344),ISBLANK(C344),ISBLANK(D344),ISBLANK(E344),ISBLANK(F344)),"Missing daily input",IF(OR(C344&lt;0,D344&lt;0,E344&lt;0,F344&lt;0,F344&gt;E344),"Invalid count / sales",IF(AND(F344&gt;0,ISBLANK(G344)),"Missing new-member average",IF(AND(NOT(ISBLANK(G344)),G344&lt;0),"Negative average",IF(OR(A344&lt;IFERROR(INDEX('Campaigns &amp; Budget'!$C$7:$C$8,MATCH(B344,'Campaigns &amp; Budget'!$A$7:$A$8,0)),""),A344&gt;IFERROR(INDEX('Campaigns &amp; Budget'!$D$7:$D$8,MATCH(B344,'Campaigns &amp; Budget'!$A$7:$A$8,0)),"")),"Outside campaign dates",""))))))))</x:f>
      </x:c>
      <x:c r="O344" s="10"/>
      <x:c r="P344" s="5"/>
      <x:c r="Q344" s="5"/>
      <x:c r="R344" s="5"/>
      <x:c r="S344" s="16" t="str">
        <x:f>IF(OR(ISBLANK(O344),Q344=""),"",IFERROR(INDEX('Redemption Setup'!$F$7:$F$105,MATCH(Q344,'Redemption Setup'!$A$7:$A$105,0)),"")+SUMIFS('Redemption Setup'!$Q$7:$Q$305,'Redemption Setup'!$O$7:$O$305,Q344,'Redemption Setup'!$P$7:$P$305,"&lt;="&amp;O344)-SUMIFS('Daily Redemptions'!$R$7:$R$2205,'Daily Redemptions'!$Q$7:$Q$2205,Q344,'Daily Redemptions'!$P$7:$P$2205,P344,'Daily Redemptions'!$O$7:$O$2205,"&lt;="&amp;O344))</x:f>
      </x:c>
      <x:c r="T344" s="16" t="str">
        <x:f>IF(AND(ISBLANK(O344),Q344=""),"",IF(COUNTIFS('Redemption Setup'!$A$7:$A$105,Q344,'Redemption Setup'!$B$7:$B$105,P344)&lt;&gt;1,"Tier not in campaign",IF(COUNTIFS('Daily Redemptions'!$O$7:$O$2205,O344,'Daily Redemptions'!$Q$7:$Q$2205,Q344)&gt;1,"Duplicate day / tier",IF(OR(ISBLANK(O344),ISBLANK(R344)),"Missing date / quantity",IF(OR(R344&lt;0,MOD(R344,1)&lt;&gt;0),"Invalid redemption quantity",IF(COUNTIFS('Daily Redemptions'!$A$7:$A$735,O344,'Daily Redemptions'!$B$7:$B$735,P344)&lt;&gt;1,"Missing daily performance",IF(S344&lt;0,"Negative stock","")))))))</x:f>
      </x:c>
    </x:row>
    <x:row r="345" ht="24" customHeight="1">
      <x:c r="A345" s="10"/>
      <x:c r="B345" s="5"/>
      <x:c r="C345" s="5"/>
      <x:c r="D345" s="14"/>
      <x:c r="E345" s="5"/>
      <x:c r="F345" s="5"/>
      <x:c r="G345" s="14"/>
      <x:c r="H345" s="16" t="str">
        <x:f>IF(OR(ISBLANK(A345),B345=""),"",SUMIFS('Daily Redemptions'!$R$7:$R$2205,'Daily Redemptions'!$O$7:$O$2205,A345,'Daily Redemptions'!$P$7:$P$2205,B345))</x:f>
      </x:c>
      <x:c r="I345" s="18" t="str">
        <x:f>IF(OR(ISBLANK(A345),ISBLANK(D345),ISBLANK(C345),C345=0),"",D345/C345)</x:f>
      </x:c>
      <x:c r="J345" s="18" t="str">
        <x:f>IF(OR(ISBLANK(A345),ISBLANK(D345),ISBLANK(E345),E345=0),"",D345/E345)</x:f>
      </x:c>
      <x:c r="K345" s="18" t="str">
        <x:f>IF(OR(ISBLANK(A345),ISBLANK(G345),ISBLANK(F345)),"",G345*F345)</x:f>
      </x:c>
      <x:c r="L345" s="16" t="str">
        <x:f>IF(OR(ISBLANK(A345),ISBLANK(G345),ISBLANK(F345)),"",F345)</x:f>
      </x:c>
      <x:c r="M345" s="16" t="str">
        <x:f>IF(AND(ISBLANK(A345),B345=""),"",IF(COUNTIFS('Campaigns &amp; Budget'!$A$7:$A$8,B345)&lt;&gt;1,"Unknown campaign",IF(COUNTIFS('Daily Redemptions'!$A$7:$A$735,A345,'Daily Redemptions'!$B$7:$B$735,B345)&gt;1,"Duplicate day / campaign",IF(OR(ISBLANK(A345),ISBLANK(C345),ISBLANK(D345),ISBLANK(E345),ISBLANK(F345)),"Missing daily input",IF(OR(C345&lt;0,D345&lt;0,E345&lt;0,F345&lt;0,F345&gt;E345),"Invalid count / sales",IF(AND(F345&gt;0,ISBLANK(G345)),"Missing new-member average",IF(AND(NOT(ISBLANK(G345)),G345&lt;0),"Negative average",IF(OR(A345&lt;IFERROR(INDEX('Campaigns &amp; Budget'!$C$7:$C$8,MATCH(B345,'Campaigns &amp; Budget'!$A$7:$A$8,0)),""),A345&gt;IFERROR(INDEX('Campaigns &amp; Budget'!$D$7:$D$8,MATCH(B345,'Campaigns &amp; Budget'!$A$7:$A$8,0)),"")),"Outside campaign dates",""))))))))</x:f>
      </x:c>
      <x:c r="O345" s="10"/>
      <x:c r="P345" s="5"/>
      <x:c r="Q345" s="5"/>
      <x:c r="R345" s="5"/>
      <x:c r="S345" s="16" t="str">
        <x:f>IF(OR(ISBLANK(O345),Q345=""),"",IFERROR(INDEX('Redemption Setup'!$F$7:$F$105,MATCH(Q345,'Redemption Setup'!$A$7:$A$105,0)),"")+SUMIFS('Redemption Setup'!$Q$7:$Q$305,'Redemption Setup'!$O$7:$O$305,Q345,'Redemption Setup'!$P$7:$P$305,"&lt;="&amp;O345)-SUMIFS('Daily Redemptions'!$R$7:$R$2205,'Daily Redemptions'!$Q$7:$Q$2205,Q345,'Daily Redemptions'!$P$7:$P$2205,P345,'Daily Redemptions'!$O$7:$O$2205,"&lt;="&amp;O345))</x:f>
      </x:c>
      <x:c r="T345" s="16" t="str">
        <x:f>IF(AND(ISBLANK(O345),Q345=""),"",IF(COUNTIFS('Redemption Setup'!$A$7:$A$105,Q345,'Redemption Setup'!$B$7:$B$105,P345)&lt;&gt;1,"Tier not in campaign",IF(COUNTIFS('Daily Redemptions'!$O$7:$O$2205,O345,'Daily Redemptions'!$Q$7:$Q$2205,Q345)&gt;1,"Duplicate day / tier",IF(OR(ISBLANK(O345),ISBLANK(R345)),"Missing date / quantity",IF(OR(R345&lt;0,MOD(R345,1)&lt;&gt;0),"Invalid redemption quantity",IF(COUNTIFS('Daily Redemptions'!$A$7:$A$735,O345,'Daily Redemptions'!$B$7:$B$735,P345)&lt;&gt;1,"Missing daily performance",IF(S345&lt;0,"Negative stock","")))))))</x:f>
      </x:c>
    </x:row>
    <x:row r="346" ht="24" customHeight="1">
      <x:c r="A346" s="10"/>
      <x:c r="B346" s="5"/>
      <x:c r="C346" s="5"/>
      <x:c r="D346" s="14"/>
      <x:c r="E346" s="5"/>
      <x:c r="F346" s="5"/>
      <x:c r="G346" s="14"/>
      <x:c r="H346" s="16" t="str">
        <x:f>IF(OR(ISBLANK(A346),B346=""),"",SUMIFS('Daily Redemptions'!$R$7:$R$2205,'Daily Redemptions'!$O$7:$O$2205,A346,'Daily Redemptions'!$P$7:$P$2205,B346))</x:f>
      </x:c>
      <x:c r="I346" s="18" t="str">
        <x:f>IF(OR(ISBLANK(A346),ISBLANK(D346),ISBLANK(C346),C346=0),"",D346/C346)</x:f>
      </x:c>
      <x:c r="J346" s="18" t="str">
        <x:f>IF(OR(ISBLANK(A346),ISBLANK(D346),ISBLANK(E346),E346=0),"",D346/E346)</x:f>
      </x:c>
      <x:c r="K346" s="18" t="str">
        <x:f>IF(OR(ISBLANK(A346),ISBLANK(G346),ISBLANK(F346)),"",G346*F346)</x:f>
      </x:c>
      <x:c r="L346" s="16" t="str">
        <x:f>IF(OR(ISBLANK(A346),ISBLANK(G346),ISBLANK(F346)),"",F346)</x:f>
      </x:c>
      <x:c r="M346" s="16" t="str">
        <x:f>IF(AND(ISBLANK(A346),B346=""),"",IF(COUNTIFS('Campaigns &amp; Budget'!$A$7:$A$8,B346)&lt;&gt;1,"Unknown campaign",IF(COUNTIFS('Daily Redemptions'!$A$7:$A$735,A346,'Daily Redemptions'!$B$7:$B$735,B346)&gt;1,"Duplicate day / campaign",IF(OR(ISBLANK(A346),ISBLANK(C346),ISBLANK(D346),ISBLANK(E346),ISBLANK(F346)),"Missing daily input",IF(OR(C346&lt;0,D346&lt;0,E346&lt;0,F346&lt;0,F346&gt;E346),"Invalid count / sales",IF(AND(F346&gt;0,ISBLANK(G346)),"Missing new-member average",IF(AND(NOT(ISBLANK(G346)),G346&lt;0),"Negative average",IF(OR(A346&lt;IFERROR(INDEX('Campaigns &amp; Budget'!$C$7:$C$8,MATCH(B346,'Campaigns &amp; Budget'!$A$7:$A$8,0)),""),A346&gt;IFERROR(INDEX('Campaigns &amp; Budget'!$D$7:$D$8,MATCH(B346,'Campaigns &amp; Budget'!$A$7:$A$8,0)),"")),"Outside campaign dates",""))))))))</x:f>
      </x:c>
      <x:c r="O346" s="10"/>
      <x:c r="P346" s="5"/>
      <x:c r="Q346" s="5"/>
      <x:c r="R346" s="5"/>
      <x:c r="S346" s="16" t="str">
        <x:f>IF(OR(ISBLANK(O346),Q346=""),"",IFERROR(INDEX('Redemption Setup'!$F$7:$F$105,MATCH(Q346,'Redemption Setup'!$A$7:$A$105,0)),"")+SUMIFS('Redemption Setup'!$Q$7:$Q$305,'Redemption Setup'!$O$7:$O$305,Q346,'Redemption Setup'!$P$7:$P$305,"&lt;="&amp;O346)-SUMIFS('Daily Redemptions'!$R$7:$R$2205,'Daily Redemptions'!$Q$7:$Q$2205,Q346,'Daily Redemptions'!$P$7:$P$2205,P346,'Daily Redemptions'!$O$7:$O$2205,"&lt;="&amp;O346))</x:f>
      </x:c>
      <x:c r="T346" s="16" t="str">
        <x:f>IF(AND(ISBLANK(O346),Q346=""),"",IF(COUNTIFS('Redemption Setup'!$A$7:$A$105,Q346,'Redemption Setup'!$B$7:$B$105,P346)&lt;&gt;1,"Tier not in campaign",IF(COUNTIFS('Daily Redemptions'!$O$7:$O$2205,O346,'Daily Redemptions'!$Q$7:$Q$2205,Q346)&gt;1,"Duplicate day / tier",IF(OR(ISBLANK(O346),ISBLANK(R346)),"Missing date / quantity",IF(OR(R346&lt;0,MOD(R346,1)&lt;&gt;0),"Invalid redemption quantity",IF(COUNTIFS('Daily Redemptions'!$A$7:$A$735,O346,'Daily Redemptions'!$B$7:$B$735,P346)&lt;&gt;1,"Missing daily performance",IF(S346&lt;0,"Negative stock","")))))))</x:f>
      </x:c>
    </x:row>
    <x:row r="347" ht="24" customHeight="1">
      <x:c r="A347" s="10"/>
      <x:c r="B347" s="5"/>
      <x:c r="C347" s="5"/>
      <x:c r="D347" s="14"/>
      <x:c r="E347" s="5"/>
      <x:c r="F347" s="5"/>
      <x:c r="G347" s="14"/>
      <x:c r="H347" s="16" t="str">
        <x:f>IF(OR(ISBLANK(A347),B347=""),"",SUMIFS('Daily Redemptions'!$R$7:$R$2205,'Daily Redemptions'!$O$7:$O$2205,A347,'Daily Redemptions'!$P$7:$P$2205,B347))</x:f>
      </x:c>
      <x:c r="I347" s="18" t="str">
        <x:f>IF(OR(ISBLANK(A347),ISBLANK(D347),ISBLANK(C347),C347=0),"",D347/C347)</x:f>
      </x:c>
      <x:c r="J347" s="18" t="str">
        <x:f>IF(OR(ISBLANK(A347),ISBLANK(D347),ISBLANK(E347),E347=0),"",D347/E347)</x:f>
      </x:c>
      <x:c r="K347" s="18" t="str">
        <x:f>IF(OR(ISBLANK(A347),ISBLANK(G347),ISBLANK(F347)),"",G347*F347)</x:f>
      </x:c>
      <x:c r="L347" s="16" t="str">
        <x:f>IF(OR(ISBLANK(A347),ISBLANK(G347),ISBLANK(F347)),"",F347)</x:f>
      </x:c>
      <x:c r="M347" s="16" t="str">
        <x:f>IF(AND(ISBLANK(A347),B347=""),"",IF(COUNTIFS('Campaigns &amp; Budget'!$A$7:$A$8,B347)&lt;&gt;1,"Unknown campaign",IF(COUNTIFS('Daily Redemptions'!$A$7:$A$735,A347,'Daily Redemptions'!$B$7:$B$735,B347)&gt;1,"Duplicate day / campaign",IF(OR(ISBLANK(A347),ISBLANK(C347),ISBLANK(D347),ISBLANK(E347),ISBLANK(F347)),"Missing daily input",IF(OR(C347&lt;0,D347&lt;0,E347&lt;0,F347&lt;0,F347&gt;E347),"Invalid count / sales",IF(AND(F347&gt;0,ISBLANK(G347)),"Missing new-member average",IF(AND(NOT(ISBLANK(G347)),G347&lt;0),"Negative average",IF(OR(A347&lt;IFERROR(INDEX('Campaigns &amp; Budget'!$C$7:$C$8,MATCH(B347,'Campaigns &amp; Budget'!$A$7:$A$8,0)),""),A347&gt;IFERROR(INDEX('Campaigns &amp; Budget'!$D$7:$D$8,MATCH(B347,'Campaigns &amp; Budget'!$A$7:$A$8,0)),"")),"Outside campaign dates",""))))))))</x:f>
      </x:c>
      <x:c r="O347" s="10"/>
      <x:c r="P347" s="5"/>
      <x:c r="Q347" s="5"/>
      <x:c r="R347" s="5"/>
      <x:c r="S347" s="16" t="str">
        <x:f>IF(OR(ISBLANK(O347),Q347=""),"",IFERROR(INDEX('Redemption Setup'!$F$7:$F$105,MATCH(Q347,'Redemption Setup'!$A$7:$A$105,0)),"")+SUMIFS('Redemption Setup'!$Q$7:$Q$305,'Redemption Setup'!$O$7:$O$305,Q347,'Redemption Setup'!$P$7:$P$305,"&lt;="&amp;O347)-SUMIFS('Daily Redemptions'!$R$7:$R$2205,'Daily Redemptions'!$Q$7:$Q$2205,Q347,'Daily Redemptions'!$P$7:$P$2205,P347,'Daily Redemptions'!$O$7:$O$2205,"&lt;="&amp;O347))</x:f>
      </x:c>
      <x:c r="T347" s="16" t="str">
        <x:f>IF(AND(ISBLANK(O347),Q347=""),"",IF(COUNTIFS('Redemption Setup'!$A$7:$A$105,Q347,'Redemption Setup'!$B$7:$B$105,P347)&lt;&gt;1,"Tier not in campaign",IF(COUNTIFS('Daily Redemptions'!$O$7:$O$2205,O347,'Daily Redemptions'!$Q$7:$Q$2205,Q347)&gt;1,"Duplicate day / tier",IF(OR(ISBLANK(O347),ISBLANK(R347)),"Missing date / quantity",IF(OR(R347&lt;0,MOD(R347,1)&lt;&gt;0),"Invalid redemption quantity",IF(COUNTIFS('Daily Redemptions'!$A$7:$A$735,O347,'Daily Redemptions'!$B$7:$B$735,P347)&lt;&gt;1,"Missing daily performance",IF(S347&lt;0,"Negative stock","")))))))</x:f>
      </x:c>
    </x:row>
    <x:row r="348" ht="24" customHeight="1">
      <x:c r="A348" s="10"/>
      <x:c r="B348" s="5"/>
      <x:c r="C348" s="5"/>
      <x:c r="D348" s="14"/>
      <x:c r="E348" s="5"/>
      <x:c r="F348" s="5"/>
      <x:c r="G348" s="14"/>
      <x:c r="H348" s="16" t="str">
        <x:f>IF(OR(ISBLANK(A348),B348=""),"",SUMIFS('Daily Redemptions'!$R$7:$R$2205,'Daily Redemptions'!$O$7:$O$2205,A348,'Daily Redemptions'!$P$7:$P$2205,B348))</x:f>
      </x:c>
      <x:c r="I348" s="18" t="str">
        <x:f>IF(OR(ISBLANK(A348),ISBLANK(D348),ISBLANK(C348),C348=0),"",D348/C348)</x:f>
      </x:c>
      <x:c r="J348" s="18" t="str">
        <x:f>IF(OR(ISBLANK(A348),ISBLANK(D348),ISBLANK(E348),E348=0),"",D348/E348)</x:f>
      </x:c>
      <x:c r="K348" s="18" t="str">
        <x:f>IF(OR(ISBLANK(A348),ISBLANK(G348),ISBLANK(F348)),"",G348*F348)</x:f>
      </x:c>
      <x:c r="L348" s="16" t="str">
        <x:f>IF(OR(ISBLANK(A348),ISBLANK(G348),ISBLANK(F348)),"",F348)</x:f>
      </x:c>
      <x:c r="M348" s="16" t="str">
        <x:f>IF(AND(ISBLANK(A348),B348=""),"",IF(COUNTIFS('Campaigns &amp; Budget'!$A$7:$A$8,B348)&lt;&gt;1,"Unknown campaign",IF(COUNTIFS('Daily Redemptions'!$A$7:$A$735,A348,'Daily Redemptions'!$B$7:$B$735,B348)&gt;1,"Duplicate day / campaign",IF(OR(ISBLANK(A348),ISBLANK(C348),ISBLANK(D348),ISBLANK(E348),ISBLANK(F348)),"Missing daily input",IF(OR(C348&lt;0,D348&lt;0,E348&lt;0,F348&lt;0,F348&gt;E348),"Invalid count / sales",IF(AND(F348&gt;0,ISBLANK(G348)),"Missing new-member average",IF(AND(NOT(ISBLANK(G348)),G348&lt;0),"Negative average",IF(OR(A348&lt;IFERROR(INDEX('Campaigns &amp; Budget'!$C$7:$C$8,MATCH(B348,'Campaigns &amp; Budget'!$A$7:$A$8,0)),""),A348&gt;IFERROR(INDEX('Campaigns &amp; Budget'!$D$7:$D$8,MATCH(B348,'Campaigns &amp; Budget'!$A$7:$A$8,0)),"")),"Outside campaign dates",""))))))))</x:f>
      </x:c>
      <x:c r="O348" s="10"/>
      <x:c r="P348" s="5"/>
      <x:c r="Q348" s="5"/>
      <x:c r="R348" s="5"/>
      <x:c r="S348" s="16" t="str">
        <x:f>IF(OR(ISBLANK(O348),Q348=""),"",IFERROR(INDEX('Redemption Setup'!$F$7:$F$105,MATCH(Q348,'Redemption Setup'!$A$7:$A$105,0)),"")+SUMIFS('Redemption Setup'!$Q$7:$Q$305,'Redemption Setup'!$O$7:$O$305,Q348,'Redemption Setup'!$P$7:$P$305,"&lt;="&amp;O348)-SUMIFS('Daily Redemptions'!$R$7:$R$2205,'Daily Redemptions'!$Q$7:$Q$2205,Q348,'Daily Redemptions'!$P$7:$P$2205,P348,'Daily Redemptions'!$O$7:$O$2205,"&lt;="&amp;O348))</x:f>
      </x:c>
      <x:c r="T348" s="16" t="str">
        <x:f>IF(AND(ISBLANK(O348),Q348=""),"",IF(COUNTIFS('Redemption Setup'!$A$7:$A$105,Q348,'Redemption Setup'!$B$7:$B$105,P348)&lt;&gt;1,"Tier not in campaign",IF(COUNTIFS('Daily Redemptions'!$O$7:$O$2205,O348,'Daily Redemptions'!$Q$7:$Q$2205,Q348)&gt;1,"Duplicate day / tier",IF(OR(ISBLANK(O348),ISBLANK(R348)),"Missing date / quantity",IF(OR(R348&lt;0,MOD(R348,1)&lt;&gt;0),"Invalid redemption quantity",IF(COUNTIFS('Daily Redemptions'!$A$7:$A$735,O348,'Daily Redemptions'!$B$7:$B$735,P348)&lt;&gt;1,"Missing daily performance",IF(S348&lt;0,"Negative stock","")))))))</x:f>
      </x:c>
    </x:row>
    <x:row r="349" ht="24" customHeight="1">
      <x:c r="A349" s="10"/>
      <x:c r="B349" s="5"/>
      <x:c r="C349" s="5"/>
      <x:c r="D349" s="14"/>
      <x:c r="E349" s="5"/>
      <x:c r="F349" s="5"/>
      <x:c r="G349" s="14"/>
      <x:c r="H349" s="16" t="str">
        <x:f>IF(OR(ISBLANK(A349),B349=""),"",SUMIFS('Daily Redemptions'!$R$7:$R$2205,'Daily Redemptions'!$O$7:$O$2205,A349,'Daily Redemptions'!$P$7:$P$2205,B349))</x:f>
      </x:c>
      <x:c r="I349" s="18" t="str">
        <x:f>IF(OR(ISBLANK(A349),ISBLANK(D349),ISBLANK(C349),C349=0),"",D349/C349)</x:f>
      </x:c>
      <x:c r="J349" s="18" t="str">
        <x:f>IF(OR(ISBLANK(A349),ISBLANK(D349),ISBLANK(E349),E349=0),"",D349/E349)</x:f>
      </x:c>
      <x:c r="K349" s="18" t="str">
        <x:f>IF(OR(ISBLANK(A349),ISBLANK(G349),ISBLANK(F349)),"",G349*F349)</x:f>
      </x:c>
      <x:c r="L349" s="16" t="str">
        <x:f>IF(OR(ISBLANK(A349),ISBLANK(G349),ISBLANK(F349)),"",F349)</x:f>
      </x:c>
      <x:c r="M349" s="16" t="str">
        <x:f>IF(AND(ISBLANK(A349),B349=""),"",IF(COUNTIFS('Campaigns &amp; Budget'!$A$7:$A$8,B349)&lt;&gt;1,"Unknown campaign",IF(COUNTIFS('Daily Redemptions'!$A$7:$A$735,A349,'Daily Redemptions'!$B$7:$B$735,B349)&gt;1,"Duplicate day / campaign",IF(OR(ISBLANK(A349),ISBLANK(C349),ISBLANK(D349),ISBLANK(E349),ISBLANK(F349)),"Missing daily input",IF(OR(C349&lt;0,D349&lt;0,E349&lt;0,F349&lt;0,F349&gt;E349),"Invalid count / sales",IF(AND(F349&gt;0,ISBLANK(G349)),"Missing new-member average",IF(AND(NOT(ISBLANK(G349)),G349&lt;0),"Negative average",IF(OR(A349&lt;IFERROR(INDEX('Campaigns &amp; Budget'!$C$7:$C$8,MATCH(B349,'Campaigns &amp; Budget'!$A$7:$A$8,0)),""),A349&gt;IFERROR(INDEX('Campaigns &amp; Budget'!$D$7:$D$8,MATCH(B349,'Campaigns &amp; Budget'!$A$7:$A$8,0)),"")),"Outside campaign dates",""))))))))</x:f>
      </x:c>
      <x:c r="O349" s="10"/>
      <x:c r="P349" s="5"/>
      <x:c r="Q349" s="5"/>
      <x:c r="R349" s="5"/>
      <x:c r="S349" s="16" t="str">
        <x:f>IF(OR(ISBLANK(O349),Q349=""),"",IFERROR(INDEX('Redemption Setup'!$F$7:$F$105,MATCH(Q349,'Redemption Setup'!$A$7:$A$105,0)),"")+SUMIFS('Redemption Setup'!$Q$7:$Q$305,'Redemption Setup'!$O$7:$O$305,Q349,'Redemption Setup'!$P$7:$P$305,"&lt;="&amp;O349)-SUMIFS('Daily Redemptions'!$R$7:$R$2205,'Daily Redemptions'!$Q$7:$Q$2205,Q349,'Daily Redemptions'!$P$7:$P$2205,P349,'Daily Redemptions'!$O$7:$O$2205,"&lt;="&amp;O349))</x:f>
      </x:c>
      <x:c r="T349" s="16" t="str">
        <x:f>IF(AND(ISBLANK(O349),Q349=""),"",IF(COUNTIFS('Redemption Setup'!$A$7:$A$105,Q349,'Redemption Setup'!$B$7:$B$105,P349)&lt;&gt;1,"Tier not in campaign",IF(COUNTIFS('Daily Redemptions'!$O$7:$O$2205,O349,'Daily Redemptions'!$Q$7:$Q$2205,Q349)&gt;1,"Duplicate day / tier",IF(OR(ISBLANK(O349),ISBLANK(R349)),"Missing date / quantity",IF(OR(R349&lt;0,MOD(R349,1)&lt;&gt;0),"Invalid redemption quantity",IF(COUNTIFS('Daily Redemptions'!$A$7:$A$735,O349,'Daily Redemptions'!$B$7:$B$735,P349)&lt;&gt;1,"Missing daily performance",IF(S349&lt;0,"Negative stock","")))))))</x:f>
      </x:c>
    </x:row>
    <x:row r="350" ht="24" customHeight="1">
      <x:c r="A350" s="10"/>
      <x:c r="B350" s="5"/>
      <x:c r="C350" s="5"/>
      <x:c r="D350" s="14"/>
      <x:c r="E350" s="5"/>
      <x:c r="F350" s="5"/>
      <x:c r="G350" s="14"/>
      <x:c r="H350" s="16" t="str">
        <x:f>IF(OR(ISBLANK(A350),B350=""),"",SUMIFS('Daily Redemptions'!$R$7:$R$2205,'Daily Redemptions'!$O$7:$O$2205,A350,'Daily Redemptions'!$P$7:$P$2205,B350))</x:f>
      </x:c>
      <x:c r="I350" s="18" t="str">
        <x:f>IF(OR(ISBLANK(A350),ISBLANK(D350),ISBLANK(C350),C350=0),"",D350/C350)</x:f>
      </x:c>
      <x:c r="J350" s="18" t="str">
        <x:f>IF(OR(ISBLANK(A350),ISBLANK(D350),ISBLANK(E350),E350=0),"",D350/E350)</x:f>
      </x:c>
      <x:c r="K350" s="18" t="str">
        <x:f>IF(OR(ISBLANK(A350),ISBLANK(G350),ISBLANK(F350)),"",G350*F350)</x:f>
      </x:c>
      <x:c r="L350" s="16" t="str">
        <x:f>IF(OR(ISBLANK(A350),ISBLANK(G350),ISBLANK(F350)),"",F350)</x:f>
      </x:c>
      <x:c r="M350" s="16" t="str">
        <x:f>IF(AND(ISBLANK(A350),B350=""),"",IF(COUNTIFS('Campaigns &amp; Budget'!$A$7:$A$8,B350)&lt;&gt;1,"Unknown campaign",IF(COUNTIFS('Daily Redemptions'!$A$7:$A$735,A350,'Daily Redemptions'!$B$7:$B$735,B350)&gt;1,"Duplicate day / campaign",IF(OR(ISBLANK(A350),ISBLANK(C350),ISBLANK(D350),ISBLANK(E350),ISBLANK(F350)),"Missing daily input",IF(OR(C350&lt;0,D350&lt;0,E350&lt;0,F350&lt;0,F350&gt;E350),"Invalid count / sales",IF(AND(F350&gt;0,ISBLANK(G350)),"Missing new-member average",IF(AND(NOT(ISBLANK(G350)),G350&lt;0),"Negative average",IF(OR(A350&lt;IFERROR(INDEX('Campaigns &amp; Budget'!$C$7:$C$8,MATCH(B350,'Campaigns &amp; Budget'!$A$7:$A$8,0)),""),A350&gt;IFERROR(INDEX('Campaigns &amp; Budget'!$D$7:$D$8,MATCH(B350,'Campaigns &amp; Budget'!$A$7:$A$8,0)),"")),"Outside campaign dates",""))))))))</x:f>
      </x:c>
      <x:c r="O350" s="10"/>
      <x:c r="P350" s="5"/>
      <x:c r="Q350" s="5"/>
      <x:c r="R350" s="5"/>
      <x:c r="S350" s="16" t="str">
        <x:f>IF(OR(ISBLANK(O350),Q350=""),"",IFERROR(INDEX('Redemption Setup'!$F$7:$F$105,MATCH(Q350,'Redemption Setup'!$A$7:$A$105,0)),"")+SUMIFS('Redemption Setup'!$Q$7:$Q$305,'Redemption Setup'!$O$7:$O$305,Q350,'Redemption Setup'!$P$7:$P$305,"&lt;="&amp;O350)-SUMIFS('Daily Redemptions'!$R$7:$R$2205,'Daily Redemptions'!$Q$7:$Q$2205,Q350,'Daily Redemptions'!$P$7:$P$2205,P350,'Daily Redemptions'!$O$7:$O$2205,"&lt;="&amp;O350))</x:f>
      </x:c>
      <x:c r="T350" s="16" t="str">
        <x:f>IF(AND(ISBLANK(O350),Q350=""),"",IF(COUNTIFS('Redemption Setup'!$A$7:$A$105,Q350,'Redemption Setup'!$B$7:$B$105,P350)&lt;&gt;1,"Tier not in campaign",IF(COUNTIFS('Daily Redemptions'!$O$7:$O$2205,O350,'Daily Redemptions'!$Q$7:$Q$2205,Q350)&gt;1,"Duplicate day / tier",IF(OR(ISBLANK(O350),ISBLANK(R350)),"Missing date / quantity",IF(OR(R350&lt;0,MOD(R350,1)&lt;&gt;0),"Invalid redemption quantity",IF(COUNTIFS('Daily Redemptions'!$A$7:$A$735,O350,'Daily Redemptions'!$B$7:$B$735,P350)&lt;&gt;1,"Missing daily performance",IF(S350&lt;0,"Negative stock","")))))))</x:f>
      </x:c>
    </x:row>
    <x:row r="351" ht="24" customHeight="1">
      <x:c r="A351" s="10"/>
      <x:c r="B351" s="5"/>
      <x:c r="C351" s="5"/>
      <x:c r="D351" s="14"/>
      <x:c r="E351" s="5"/>
      <x:c r="F351" s="5"/>
      <x:c r="G351" s="14"/>
      <x:c r="H351" s="16" t="str">
        <x:f>IF(OR(ISBLANK(A351),B351=""),"",SUMIFS('Daily Redemptions'!$R$7:$R$2205,'Daily Redemptions'!$O$7:$O$2205,A351,'Daily Redemptions'!$P$7:$P$2205,B351))</x:f>
      </x:c>
      <x:c r="I351" s="18" t="str">
        <x:f>IF(OR(ISBLANK(A351),ISBLANK(D351),ISBLANK(C351),C351=0),"",D351/C351)</x:f>
      </x:c>
      <x:c r="J351" s="18" t="str">
        <x:f>IF(OR(ISBLANK(A351),ISBLANK(D351),ISBLANK(E351),E351=0),"",D351/E351)</x:f>
      </x:c>
      <x:c r="K351" s="18" t="str">
        <x:f>IF(OR(ISBLANK(A351),ISBLANK(G351),ISBLANK(F351)),"",G351*F351)</x:f>
      </x:c>
      <x:c r="L351" s="16" t="str">
        <x:f>IF(OR(ISBLANK(A351),ISBLANK(G351),ISBLANK(F351)),"",F351)</x:f>
      </x:c>
      <x:c r="M351" s="16" t="str">
        <x:f>IF(AND(ISBLANK(A351),B351=""),"",IF(COUNTIFS('Campaigns &amp; Budget'!$A$7:$A$8,B351)&lt;&gt;1,"Unknown campaign",IF(COUNTIFS('Daily Redemptions'!$A$7:$A$735,A351,'Daily Redemptions'!$B$7:$B$735,B351)&gt;1,"Duplicate day / campaign",IF(OR(ISBLANK(A351),ISBLANK(C351),ISBLANK(D351),ISBLANK(E351),ISBLANK(F351)),"Missing daily input",IF(OR(C351&lt;0,D351&lt;0,E351&lt;0,F351&lt;0,F351&gt;E351),"Invalid count / sales",IF(AND(F351&gt;0,ISBLANK(G351)),"Missing new-member average",IF(AND(NOT(ISBLANK(G351)),G351&lt;0),"Negative average",IF(OR(A351&lt;IFERROR(INDEX('Campaigns &amp; Budget'!$C$7:$C$8,MATCH(B351,'Campaigns &amp; Budget'!$A$7:$A$8,0)),""),A351&gt;IFERROR(INDEX('Campaigns &amp; Budget'!$D$7:$D$8,MATCH(B351,'Campaigns &amp; Budget'!$A$7:$A$8,0)),"")),"Outside campaign dates",""))))))))</x:f>
      </x:c>
      <x:c r="O351" s="10"/>
      <x:c r="P351" s="5"/>
      <x:c r="Q351" s="5"/>
      <x:c r="R351" s="5"/>
      <x:c r="S351" s="16" t="str">
        <x:f>IF(OR(ISBLANK(O351),Q351=""),"",IFERROR(INDEX('Redemption Setup'!$F$7:$F$105,MATCH(Q351,'Redemption Setup'!$A$7:$A$105,0)),"")+SUMIFS('Redemption Setup'!$Q$7:$Q$305,'Redemption Setup'!$O$7:$O$305,Q351,'Redemption Setup'!$P$7:$P$305,"&lt;="&amp;O351)-SUMIFS('Daily Redemptions'!$R$7:$R$2205,'Daily Redemptions'!$Q$7:$Q$2205,Q351,'Daily Redemptions'!$P$7:$P$2205,P351,'Daily Redemptions'!$O$7:$O$2205,"&lt;="&amp;O351))</x:f>
      </x:c>
      <x:c r="T351" s="16" t="str">
        <x:f>IF(AND(ISBLANK(O351),Q351=""),"",IF(COUNTIFS('Redemption Setup'!$A$7:$A$105,Q351,'Redemption Setup'!$B$7:$B$105,P351)&lt;&gt;1,"Tier not in campaign",IF(COUNTIFS('Daily Redemptions'!$O$7:$O$2205,O351,'Daily Redemptions'!$Q$7:$Q$2205,Q351)&gt;1,"Duplicate day / tier",IF(OR(ISBLANK(O351),ISBLANK(R351)),"Missing date / quantity",IF(OR(R351&lt;0,MOD(R351,1)&lt;&gt;0),"Invalid redemption quantity",IF(COUNTIFS('Daily Redemptions'!$A$7:$A$735,O351,'Daily Redemptions'!$B$7:$B$735,P351)&lt;&gt;1,"Missing daily performance",IF(S351&lt;0,"Negative stock","")))))))</x:f>
      </x:c>
    </x:row>
    <x:row r="352" ht="24" customHeight="1">
      <x:c r="A352" s="10"/>
      <x:c r="B352" s="5"/>
      <x:c r="C352" s="5"/>
      <x:c r="D352" s="14"/>
      <x:c r="E352" s="5"/>
      <x:c r="F352" s="5"/>
      <x:c r="G352" s="14"/>
      <x:c r="H352" s="16" t="str">
        <x:f>IF(OR(ISBLANK(A352),B352=""),"",SUMIFS('Daily Redemptions'!$R$7:$R$2205,'Daily Redemptions'!$O$7:$O$2205,A352,'Daily Redemptions'!$P$7:$P$2205,B352))</x:f>
      </x:c>
      <x:c r="I352" s="18" t="str">
        <x:f>IF(OR(ISBLANK(A352),ISBLANK(D352),ISBLANK(C352),C352=0),"",D352/C352)</x:f>
      </x:c>
      <x:c r="J352" s="18" t="str">
        <x:f>IF(OR(ISBLANK(A352),ISBLANK(D352),ISBLANK(E352),E352=0),"",D352/E352)</x:f>
      </x:c>
      <x:c r="K352" s="18" t="str">
        <x:f>IF(OR(ISBLANK(A352),ISBLANK(G352),ISBLANK(F352)),"",G352*F352)</x:f>
      </x:c>
      <x:c r="L352" s="16" t="str">
        <x:f>IF(OR(ISBLANK(A352),ISBLANK(G352),ISBLANK(F352)),"",F352)</x:f>
      </x:c>
      <x:c r="M352" s="16" t="str">
        <x:f>IF(AND(ISBLANK(A352),B352=""),"",IF(COUNTIFS('Campaigns &amp; Budget'!$A$7:$A$8,B352)&lt;&gt;1,"Unknown campaign",IF(COUNTIFS('Daily Redemptions'!$A$7:$A$735,A352,'Daily Redemptions'!$B$7:$B$735,B352)&gt;1,"Duplicate day / campaign",IF(OR(ISBLANK(A352),ISBLANK(C352),ISBLANK(D352),ISBLANK(E352),ISBLANK(F352)),"Missing daily input",IF(OR(C352&lt;0,D352&lt;0,E352&lt;0,F352&lt;0,F352&gt;E352),"Invalid count / sales",IF(AND(F352&gt;0,ISBLANK(G352)),"Missing new-member average",IF(AND(NOT(ISBLANK(G352)),G352&lt;0),"Negative average",IF(OR(A352&lt;IFERROR(INDEX('Campaigns &amp; Budget'!$C$7:$C$8,MATCH(B352,'Campaigns &amp; Budget'!$A$7:$A$8,0)),""),A352&gt;IFERROR(INDEX('Campaigns &amp; Budget'!$D$7:$D$8,MATCH(B352,'Campaigns &amp; Budget'!$A$7:$A$8,0)),"")),"Outside campaign dates",""))))))))</x:f>
      </x:c>
      <x:c r="O352" s="10"/>
      <x:c r="P352" s="5"/>
      <x:c r="Q352" s="5"/>
      <x:c r="R352" s="5"/>
      <x:c r="S352" s="16" t="str">
        <x:f>IF(OR(ISBLANK(O352),Q352=""),"",IFERROR(INDEX('Redemption Setup'!$F$7:$F$105,MATCH(Q352,'Redemption Setup'!$A$7:$A$105,0)),"")+SUMIFS('Redemption Setup'!$Q$7:$Q$305,'Redemption Setup'!$O$7:$O$305,Q352,'Redemption Setup'!$P$7:$P$305,"&lt;="&amp;O352)-SUMIFS('Daily Redemptions'!$R$7:$R$2205,'Daily Redemptions'!$Q$7:$Q$2205,Q352,'Daily Redemptions'!$P$7:$P$2205,P352,'Daily Redemptions'!$O$7:$O$2205,"&lt;="&amp;O352))</x:f>
      </x:c>
      <x:c r="T352" s="16" t="str">
        <x:f>IF(AND(ISBLANK(O352),Q352=""),"",IF(COUNTIFS('Redemption Setup'!$A$7:$A$105,Q352,'Redemption Setup'!$B$7:$B$105,P352)&lt;&gt;1,"Tier not in campaign",IF(COUNTIFS('Daily Redemptions'!$O$7:$O$2205,O352,'Daily Redemptions'!$Q$7:$Q$2205,Q352)&gt;1,"Duplicate day / tier",IF(OR(ISBLANK(O352),ISBLANK(R352)),"Missing date / quantity",IF(OR(R352&lt;0,MOD(R352,1)&lt;&gt;0),"Invalid redemption quantity",IF(COUNTIFS('Daily Redemptions'!$A$7:$A$735,O352,'Daily Redemptions'!$B$7:$B$735,P352)&lt;&gt;1,"Missing daily performance",IF(S352&lt;0,"Negative stock","")))))))</x:f>
      </x:c>
    </x:row>
    <x:row r="353" ht="24" customHeight="1">
      <x:c r="A353" s="10"/>
      <x:c r="B353" s="5"/>
      <x:c r="C353" s="5"/>
      <x:c r="D353" s="14"/>
      <x:c r="E353" s="5"/>
      <x:c r="F353" s="5"/>
      <x:c r="G353" s="14"/>
      <x:c r="H353" s="16" t="str">
        <x:f>IF(OR(ISBLANK(A353),B353=""),"",SUMIFS('Daily Redemptions'!$R$7:$R$2205,'Daily Redemptions'!$O$7:$O$2205,A353,'Daily Redemptions'!$P$7:$P$2205,B353))</x:f>
      </x:c>
      <x:c r="I353" s="18" t="str">
        <x:f>IF(OR(ISBLANK(A353),ISBLANK(D353),ISBLANK(C353),C353=0),"",D353/C353)</x:f>
      </x:c>
      <x:c r="J353" s="18" t="str">
        <x:f>IF(OR(ISBLANK(A353),ISBLANK(D353),ISBLANK(E353),E353=0),"",D353/E353)</x:f>
      </x:c>
      <x:c r="K353" s="18" t="str">
        <x:f>IF(OR(ISBLANK(A353),ISBLANK(G353),ISBLANK(F353)),"",G353*F353)</x:f>
      </x:c>
      <x:c r="L353" s="16" t="str">
        <x:f>IF(OR(ISBLANK(A353),ISBLANK(G353),ISBLANK(F353)),"",F353)</x:f>
      </x:c>
      <x:c r="M353" s="16" t="str">
        <x:f>IF(AND(ISBLANK(A353),B353=""),"",IF(COUNTIFS('Campaigns &amp; Budget'!$A$7:$A$8,B353)&lt;&gt;1,"Unknown campaign",IF(COUNTIFS('Daily Redemptions'!$A$7:$A$735,A353,'Daily Redemptions'!$B$7:$B$735,B353)&gt;1,"Duplicate day / campaign",IF(OR(ISBLANK(A353),ISBLANK(C353),ISBLANK(D353),ISBLANK(E353),ISBLANK(F353)),"Missing daily input",IF(OR(C353&lt;0,D353&lt;0,E353&lt;0,F353&lt;0,F353&gt;E353),"Invalid count / sales",IF(AND(F353&gt;0,ISBLANK(G353)),"Missing new-member average",IF(AND(NOT(ISBLANK(G353)),G353&lt;0),"Negative average",IF(OR(A353&lt;IFERROR(INDEX('Campaigns &amp; Budget'!$C$7:$C$8,MATCH(B353,'Campaigns &amp; Budget'!$A$7:$A$8,0)),""),A353&gt;IFERROR(INDEX('Campaigns &amp; Budget'!$D$7:$D$8,MATCH(B353,'Campaigns &amp; Budget'!$A$7:$A$8,0)),"")),"Outside campaign dates",""))))))))</x:f>
      </x:c>
      <x:c r="O353" s="10"/>
      <x:c r="P353" s="5"/>
      <x:c r="Q353" s="5"/>
      <x:c r="R353" s="5"/>
      <x:c r="S353" s="16" t="str">
        <x:f>IF(OR(ISBLANK(O353),Q353=""),"",IFERROR(INDEX('Redemption Setup'!$F$7:$F$105,MATCH(Q353,'Redemption Setup'!$A$7:$A$105,0)),"")+SUMIFS('Redemption Setup'!$Q$7:$Q$305,'Redemption Setup'!$O$7:$O$305,Q353,'Redemption Setup'!$P$7:$P$305,"&lt;="&amp;O353)-SUMIFS('Daily Redemptions'!$R$7:$R$2205,'Daily Redemptions'!$Q$7:$Q$2205,Q353,'Daily Redemptions'!$P$7:$P$2205,P353,'Daily Redemptions'!$O$7:$O$2205,"&lt;="&amp;O353))</x:f>
      </x:c>
      <x:c r="T353" s="16" t="str">
        <x:f>IF(AND(ISBLANK(O353),Q353=""),"",IF(COUNTIFS('Redemption Setup'!$A$7:$A$105,Q353,'Redemption Setup'!$B$7:$B$105,P353)&lt;&gt;1,"Tier not in campaign",IF(COUNTIFS('Daily Redemptions'!$O$7:$O$2205,O353,'Daily Redemptions'!$Q$7:$Q$2205,Q353)&gt;1,"Duplicate day / tier",IF(OR(ISBLANK(O353),ISBLANK(R353)),"Missing date / quantity",IF(OR(R353&lt;0,MOD(R353,1)&lt;&gt;0),"Invalid redemption quantity",IF(COUNTIFS('Daily Redemptions'!$A$7:$A$735,O353,'Daily Redemptions'!$B$7:$B$735,P353)&lt;&gt;1,"Missing daily performance",IF(S353&lt;0,"Negative stock","")))))))</x:f>
      </x:c>
    </x:row>
    <x:row r="354" ht="24" customHeight="1">
      <x:c r="A354" s="10"/>
      <x:c r="B354" s="5"/>
      <x:c r="C354" s="5"/>
      <x:c r="D354" s="14"/>
      <x:c r="E354" s="5"/>
      <x:c r="F354" s="5"/>
      <x:c r="G354" s="14"/>
      <x:c r="H354" s="16" t="str">
        <x:f>IF(OR(ISBLANK(A354),B354=""),"",SUMIFS('Daily Redemptions'!$R$7:$R$2205,'Daily Redemptions'!$O$7:$O$2205,A354,'Daily Redemptions'!$P$7:$P$2205,B354))</x:f>
      </x:c>
      <x:c r="I354" s="18" t="str">
        <x:f>IF(OR(ISBLANK(A354),ISBLANK(D354),ISBLANK(C354),C354=0),"",D354/C354)</x:f>
      </x:c>
      <x:c r="J354" s="18" t="str">
        <x:f>IF(OR(ISBLANK(A354),ISBLANK(D354),ISBLANK(E354),E354=0),"",D354/E354)</x:f>
      </x:c>
      <x:c r="K354" s="18" t="str">
        <x:f>IF(OR(ISBLANK(A354),ISBLANK(G354),ISBLANK(F354)),"",G354*F354)</x:f>
      </x:c>
      <x:c r="L354" s="16" t="str">
        <x:f>IF(OR(ISBLANK(A354),ISBLANK(G354),ISBLANK(F354)),"",F354)</x:f>
      </x:c>
      <x:c r="M354" s="16" t="str">
        <x:f>IF(AND(ISBLANK(A354),B354=""),"",IF(COUNTIFS('Campaigns &amp; Budget'!$A$7:$A$8,B354)&lt;&gt;1,"Unknown campaign",IF(COUNTIFS('Daily Redemptions'!$A$7:$A$735,A354,'Daily Redemptions'!$B$7:$B$735,B354)&gt;1,"Duplicate day / campaign",IF(OR(ISBLANK(A354),ISBLANK(C354),ISBLANK(D354),ISBLANK(E354),ISBLANK(F354)),"Missing daily input",IF(OR(C354&lt;0,D354&lt;0,E354&lt;0,F354&lt;0,F354&gt;E354),"Invalid count / sales",IF(AND(F354&gt;0,ISBLANK(G354)),"Missing new-member average",IF(AND(NOT(ISBLANK(G354)),G354&lt;0),"Negative average",IF(OR(A354&lt;IFERROR(INDEX('Campaigns &amp; Budget'!$C$7:$C$8,MATCH(B354,'Campaigns &amp; Budget'!$A$7:$A$8,0)),""),A354&gt;IFERROR(INDEX('Campaigns &amp; Budget'!$D$7:$D$8,MATCH(B354,'Campaigns &amp; Budget'!$A$7:$A$8,0)),"")),"Outside campaign dates",""))))))))</x:f>
      </x:c>
      <x:c r="O354" s="10"/>
      <x:c r="P354" s="5"/>
      <x:c r="Q354" s="5"/>
      <x:c r="R354" s="5"/>
      <x:c r="S354" s="16" t="str">
        <x:f>IF(OR(ISBLANK(O354),Q354=""),"",IFERROR(INDEX('Redemption Setup'!$F$7:$F$105,MATCH(Q354,'Redemption Setup'!$A$7:$A$105,0)),"")+SUMIFS('Redemption Setup'!$Q$7:$Q$305,'Redemption Setup'!$O$7:$O$305,Q354,'Redemption Setup'!$P$7:$P$305,"&lt;="&amp;O354)-SUMIFS('Daily Redemptions'!$R$7:$R$2205,'Daily Redemptions'!$Q$7:$Q$2205,Q354,'Daily Redemptions'!$P$7:$P$2205,P354,'Daily Redemptions'!$O$7:$O$2205,"&lt;="&amp;O354))</x:f>
      </x:c>
      <x:c r="T354" s="16" t="str">
        <x:f>IF(AND(ISBLANK(O354),Q354=""),"",IF(COUNTIFS('Redemption Setup'!$A$7:$A$105,Q354,'Redemption Setup'!$B$7:$B$105,P354)&lt;&gt;1,"Tier not in campaign",IF(COUNTIFS('Daily Redemptions'!$O$7:$O$2205,O354,'Daily Redemptions'!$Q$7:$Q$2205,Q354)&gt;1,"Duplicate day / tier",IF(OR(ISBLANK(O354),ISBLANK(R354)),"Missing date / quantity",IF(OR(R354&lt;0,MOD(R354,1)&lt;&gt;0),"Invalid redemption quantity",IF(COUNTIFS('Daily Redemptions'!$A$7:$A$735,O354,'Daily Redemptions'!$B$7:$B$735,P354)&lt;&gt;1,"Missing daily performance",IF(S354&lt;0,"Negative stock","")))))))</x:f>
      </x:c>
    </x:row>
    <x:row r="355" ht="24" customHeight="1">
      <x:c r="A355" s="10"/>
      <x:c r="B355" s="5"/>
      <x:c r="C355" s="5"/>
      <x:c r="D355" s="14"/>
      <x:c r="E355" s="5"/>
      <x:c r="F355" s="5"/>
      <x:c r="G355" s="14"/>
      <x:c r="H355" s="16" t="str">
        <x:f>IF(OR(ISBLANK(A355),B355=""),"",SUMIFS('Daily Redemptions'!$R$7:$R$2205,'Daily Redemptions'!$O$7:$O$2205,A355,'Daily Redemptions'!$P$7:$P$2205,B355))</x:f>
      </x:c>
      <x:c r="I355" s="18" t="str">
        <x:f>IF(OR(ISBLANK(A355),ISBLANK(D355),ISBLANK(C355),C355=0),"",D355/C355)</x:f>
      </x:c>
      <x:c r="J355" s="18" t="str">
        <x:f>IF(OR(ISBLANK(A355),ISBLANK(D355),ISBLANK(E355),E355=0),"",D355/E355)</x:f>
      </x:c>
      <x:c r="K355" s="18" t="str">
        <x:f>IF(OR(ISBLANK(A355),ISBLANK(G355),ISBLANK(F355)),"",G355*F355)</x:f>
      </x:c>
      <x:c r="L355" s="16" t="str">
        <x:f>IF(OR(ISBLANK(A355),ISBLANK(G355),ISBLANK(F355)),"",F355)</x:f>
      </x:c>
      <x:c r="M355" s="16" t="str">
        <x:f>IF(AND(ISBLANK(A355),B355=""),"",IF(COUNTIFS('Campaigns &amp; Budget'!$A$7:$A$8,B355)&lt;&gt;1,"Unknown campaign",IF(COUNTIFS('Daily Redemptions'!$A$7:$A$735,A355,'Daily Redemptions'!$B$7:$B$735,B355)&gt;1,"Duplicate day / campaign",IF(OR(ISBLANK(A355),ISBLANK(C355),ISBLANK(D355),ISBLANK(E355),ISBLANK(F355)),"Missing daily input",IF(OR(C355&lt;0,D355&lt;0,E355&lt;0,F355&lt;0,F355&gt;E355),"Invalid count / sales",IF(AND(F355&gt;0,ISBLANK(G355)),"Missing new-member average",IF(AND(NOT(ISBLANK(G355)),G355&lt;0),"Negative average",IF(OR(A355&lt;IFERROR(INDEX('Campaigns &amp; Budget'!$C$7:$C$8,MATCH(B355,'Campaigns &amp; Budget'!$A$7:$A$8,0)),""),A355&gt;IFERROR(INDEX('Campaigns &amp; Budget'!$D$7:$D$8,MATCH(B355,'Campaigns &amp; Budget'!$A$7:$A$8,0)),"")),"Outside campaign dates",""))))))))</x:f>
      </x:c>
      <x:c r="O355" s="10"/>
      <x:c r="P355" s="5"/>
      <x:c r="Q355" s="5"/>
      <x:c r="R355" s="5"/>
      <x:c r="S355" s="16" t="str">
        <x:f>IF(OR(ISBLANK(O355),Q355=""),"",IFERROR(INDEX('Redemption Setup'!$F$7:$F$105,MATCH(Q355,'Redemption Setup'!$A$7:$A$105,0)),"")+SUMIFS('Redemption Setup'!$Q$7:$Q$305,'Redemption Setup'!$O$7:$O$305,Q355,'Redemption Setup'!$P$7:$P$305,"&lt;="&amp;O355)-SUMIFS('Daily Redemptions'!$R$7:$R$2205,'Daily Redemptions'!$Q$7:$Q$2205,Q355,'Daily Redemptions'!$P$7:$P$2205,P355,'Daily Redemptions'!$O$7:$O$2205,"&lt;="&amp;O355))</x:f>
      </x:c>
      <x:c r="T355" s="16" t="str">
        <x:f>IF(AND(ISBLANK(O355),Q355=""),"",IF(COUNTIFS('Redemption Setup'!$A$7:$A$105,Q355,'Redemption Setup'!$B$7:$B$105,P355)&lt;&gt;1,"Tier not in campaign",IF(COUNTIFS('Daily Redemptions'!$O$7:$O$2205,O355,'Daily Redemptions'!$Q$7:$Q$2205,Q355)&gt;1,"Duplicate day / tier",IF(OR(ISBLANK(O355),ISBLANK(R355)),"Missing date / quantity",IF(OR(R355&lt;0,MOD(R355,1)&lt;&gt;0),"Invalid redemption quantity",IF(COUNTIFS('Daily Redemptions'!$A$7:$A$735,O355,'Daily Redemptions'!$B$7:$B$735,P355)&lt;&gt;1,"Missing daily performance",IF(S355&lt;0,"Negative stock","")))))))</x:f>
      </x:c>
    </x:row>
    <x:row r="356" ht="24" customHeight="1">
      <x:c r="A356" s="10"/>
      <x:c r="B356" s="5"/>
      <x:c r="C356" s="5"/>
      <x:c r="D356" s="14"/>
      <x:c r="E356" s="5"/>
      <x:c r="F356" s="5"/>
      <x:c r="G356" s="14"/>
      <x:c r="H356" s="16" t="str">
        <x:f>IF(OR(ISBLANK(A356),B356=""),"",SUMIFS('Daily Redemptions'!$R$7:$R$2205,'Daily Redemptions'!$O$7:$O$2205,A356,'Daily Redemptions'!$P$7:$P$2205,B356))</x:f>
      </x:c>
      <x:c r="I356" s="18" t="str">
        <x:f>IF(OR(ISBLANK(A356),ISBLANK(D356),ISBLANK(C356),C356=0),"",D356/C356)</x:f>
      </x:c>
      <x:c r="J356" s="18" t="str">
        <x:f>IF(OR(ISBLANK(A356),ISBLANK(D356),ISBLANK(E356),E356=0),"",D356/E356)</x:f>
      </x:c>
      <x:c r="K356" s="18" t="str">
        <x:f>IF(OR(ISBLANK(A356),ISBLANK(G356),ISBLANK(F356)),"",G356*F356)</x:f>
      </x:c>
      <x:c r="L356" s="16" t="str">
        <x:f>IF(OR(ISBLANK(A356),ISBLANK(G356),ISBLANK(F356)),"",F356)</x:f>
      </x:c>
      <x:c r="M356" s="16" t="str">
        <x:f>IF(AND(ISBLANK(A356),B356=""),"",IF(COUNTIFS('Campaigns &amp; Budget'!$A$7:$A$8,B356)&lt;&gt;1,"Unknown campaign",IF(COUNTIFS('Daily Redemptions'!$A$7:$A$735,A356,'Daily Redemptions'!$B$7:$B$735,B356)&gt;1,"Duplicate day / campaign",IF(OR(ISBLANK(A356),ISBLANK(C356),ISBLANK(D356),ISBLANK(E356),ISBLANK(F356)),"Missing daily input",IF(OR(C356&lt;0,D356&lt;0,E356&lt;0,F356&lt;0,F356&gt;E356),"Invalid count / sales",IF(AND(F356&gt;0,ISBLANK(G356)),"Missing new-member average",IF(AND(NOT(ISBLANK(G356)),G356&lt;0),"Negative average",IF(OR(A356&lt;IFERROR(INDEX('Campaigns &amp; Budget'!$C$7:$C$8,MATCH(B356,'Campaigns &amp; Budget'!$A$7:$A$8,0)),""),A356&gt;IFERROR(INDEX('Campaigns &amp; Budget'!$D$7:$D$8,MATCH(B356,'Campaigns &amp; Budget'!$A$7:$A$8,0)),"")),"Outside campaign dates",""))))))))</x:f>
      </x:c>
      <x:c r="O356" s="10"/>
      <x:c r="P356" s="5"/>
      <x:c r="Q356" s="5"/>
      <x:c r="R356" s="5"/>
      <x:c r="S356" s="16" t="str">
        <x:f>IF(OR(ISBLANK(O356),Q356=""),"",IFERROR(INDEX('Redemption Setup'!$F$7:$F$105,MATCH(Q356,'Redemption Setup'!$A$7:$A$105,0)),"")+SUMIFS('Redemption Setup'!$Q$7:$Q$305,'Redemption Setup'!$O$7:$O$305,Q356,'Redemption Setup'!$P$7:$P$305,"&lt;="&amp;O356)-SUMIFS('Daily Redemptions'!$R$7:$R$2205,'Daily Redemptions'!$Q$7:$Q$2205,Q356,'Daily Redemptions'!$P$7:$P$2205,P356,'Daily Redemptions'!$O$7:$O$2205,"&lt;="&amp;O356))</x:f>
      </x:c>
      <x:c r="T356" s="16" t="str">
        <x:f>IF(AND(ISBLANK(O356),Q356=""),"",IF(COUNTIFS('Redemption Setup'!$A$7:$A$105,Q356,'Redemption Setup'!$B$7:$B$105,P356)&lt;&gt;1,"Tier not in campaign",IF(COUNTIFS('Daily Redemptions'!$O$7:$O$2205,O356,'Daily Redemptions'!$Q$7:$Q$2205,Q356)&gt;1,"Duplicate day / tier",IF(OR(ISBLANK(O356),ISBLANK(R356)),"Missing date / quantity",IF(OR(R356&lt;0,MOD(R356,1)&lt;&gt;0),"Invalid redemption quantity",IF(COUNTIFS('Daily Redemptions'!$A$7:$A$735,O356,'Daily Redemptions'!$B$7:$B$735,P356)&lt;&gt;1,"Missing daily performance",IF(S356&lt;0,"Negative stock","")))))))</x:f>
      </x:c>
    </x:row>
    <x:row r="357" ht="24" customHeight="1">
      <x:c r="A357" s="10"/>
      <x:c r="B357" s="5"/>
      <x:c r="C357" s="5"/>
      <x:c r="D357" s="14"/>
      <x:c r="E357" s="5"/>
      <x:c r="F357" s="5"/>
      <x:c r="G357" s="14"/>
      <x:c r="H357" s="16" t="str">
        <x:f>IF(OR(ISBLANK(A357),B357=""),"",SUMIFS('Daily Redemptions'!$R$7:$R$2205,'Daily Redemptions'!$O$7:$O$2205,A357,'Daily Redemptions'!$P$7:$P$2205,B357))</x:f>
      </x:c>
      <x:c r="I357" s="18" t="str">
        <x:f>IF(OR(ISBLANK(A357),ISBLANK(D357),ISBLANK(C357),C357=0),"",D357/C357)</x:f>
      </x:c>
      <x:c r="J357" s="18" t="str">
        <x:f>IF(OR(ISBLANK(A357),ISBLANK(D357),ISBLANK(E357),E357=0),"",D357/E357)</x:f>
      </x:c>
      <x:c r="K357" s="18" t="str">
        <x:f>IF(OR(ISBLANK(A357),ISBLANK(G357),ISBLANK(F357)),"",G357*F357)</x:f>
      </x:c>
      <x:c r="L357" s="16" t="str">
        <x:f>IF(OR(ISBLANK(A357),ISBLANK(G357),ISBLANK(F357)),"",F357)</x:f>
      </x:c>
      <x:c r="M357" s="16" t="str">
        <x:f>IF(AND(ISBLANK(A357),B357=""),"",IF(COUNTIFS('Campaigns &amp; Budget'!$A$7:$A$8,B357)&lt;&gt;1,"Unknown campaign",IF(COUNTIFS('Daily Redemptions'!$A$7:$A$735,A357,'Daily Redemptions'!$B$7:$B$735,B357)&gt;1,"Duplicate day / campaign",IF(OR(ISBLANK(A357),ISBLANK(C357),ISBLANK(D357),ISBLANK(E357),ISBLANK(F357)),"Missing daily input",IF(OR(C357&lt;0,D357&lt;0,E357&lt;0,F357&lt;0,F357&gt;E357),"Invalid count / sales",IF(AND(F357&gt;0,ISBLANK(G357)),"Missing new-member average",IF(AND(NOT(ISBLANK(G357)),G357&lt;0),"Negative average",IF(OR(A357&lt;IFERROR(INDEX('Campaigns &amp; Budget'!$C$7:$C$8,MATCH(B357,'Campaigns &amp; Budget'!$A$7:$A$8,0)),""),A357&gt;IFERROR(INDEX('Campaigns &amp; Budget'!$D$7:$D$8,MATCH(B357,'Campaigns &amp; Budget'!$A$7:$A$8,0)),"")),"Outside campaign dates",""))))))))</x:f>
      </x:c>
      <x:c r="O357" s="10"/>
      <x:c r="P357" s="5"/>
      <x:c r="Q357" s="5"/>
      <x:c r="R357" s="5"/>
      <x:c r="S357" s="16" t="str">
        <x:f>IF(OR(ISBLANK(O357),Q357=""),"",IFERROR(INDEX('Redemption Setup'!$F$7:$F$105,MATCH(Q357,'Redemption Setup'!$A$7:$A$105,0)),"")+SUMIFS('Redemption Setup'!$Q$7:$Q$305,'Redemption Setup'!$O$7:$O$305,Q357,'Redemption Setup'!$P$7:$P$305,"&lt;="&amp;O357)-SUMIFS('Daily Redemptions'!$R$7:$R$2205,'Daily Redemptions'!$Q$7:$Q$2205,Q357,'Daily Redemptions'!$P$7:$P$2205,P357,'Daily Redemptions'!$O$7:$O$2205,"&lt;="&amp;O357))</x:f>
      </x:c>
      <x:c r="T357" s="16" t="str">
        <x:f>IF(AND(ISBLANK(O357),Q357=""),"",IF(COUNTIFS('Redemption Setup'!$A$7:$A$105,Q357,'Redemption Setup'!$B$7:$B$105,P357)&lt;&gt;1,"Tier not in campaign",IF(COUNTIFS('Daily Redemptions'!$O$7:$O$2205,O357,'Daily Redemptions'!$Q$7:$Q$2205,Q357)&gt;1,"Duplicate day / tier",IF(OR(ISBLANK(O357),ISBLANK(R357)),"Missing date / quantity",IF(OR(R357&lt;0,MOD(R357,1)&lt;&gt;0),"Invalid redemption quantity",IF(COUNTIFS('Daily Redemptions'!$A$7:$A$735,O357,'Daily Redemptions'!$B$7:$B$735,P357)&lt;&gt;1,"Missing daily performance",IF(S357&lt;0,"Negative stock","")))))))</x:f>
      </x:c>
    </x:row>
    <x:row r="358" ht="24" customHeight="1">
      <x:c r="A358" s="10"/>
      <x:c r="B358" s="5"/>
      <x:c r="C358" s="5"/>
      <x:c r="D358" s="14"/>
      <x:c r="E358" s="5"/>
      <x:c r="F358" s="5"/>
      <x:c r="G358" s="14"/>
      <x:c r="H358" s="16" t="str">
        <x:f>IF(OR(ISBLANK(A358),B358=""),"",SUMIFS('Daily Redemptions'!$R$7:$R$2205,'Daily Redemptions'!$O$7:$O$2205,A358,'Daily Redemptions'!$P$7:$P$2205,B358))</x:f>
      </x:c>
      <x:c r="I358" s="18" t="str">
        <x:f>IF(OR(ISBLANK(A358),ISBLANK(D358),ISBLANK(C358),C358=0),"",D358/C358)</x:f>
      </x:c>
      <x:c r="J358" s="18" t="str">
        <x:f>IF(OR(ISBLANK(A358),ISBLANK(D358),ISBLANK(E358),E358=0),"",D358/E358)</x:f>
      </x:c>
      <x:c r="K358" s="18" t="str">
        <x:f>IF(OR(ISBLANK(A358),ISBLANK(G358),ISBLANK(F358)),"",G358*F358)</x:f>
      </x:c>
      <x:c r="L358" s="16" t="str">
        <x:f>IF(OR(ISBLANK(A358),ISBLANK(G358),ISBLANK(F358)),"",F358)</x:f>
      </x:c>
      <x:c r="M358" s="16" t="str">
        <x:f>IF(AND(ISBLANK(A358),B358=""),"",IF(COUNTIFS('Campaigns &amp; Budget'!$A$7:$A$8,B358)&lt;&gt;1,"Unknown campaign",IF(COUNTIFS('Daily Redemptions'!$A$7:$A$735,A358,'Daily Redemptions'!$B$7:$B$735,B358)&gt;1,"Duplicate day / campaign",IF(OR(ISBLANK(A358),ISBLANK(C358),ISBLANK(D358),ISBLANK(E358),ISBLANK(F358)),"Missing daily input",IF(OR(C358&lt;0,D358&lt;0,E358&lt;0,F358&lt;0,F358&gt;E358),"Invalid count / sales",IF(AND(F358&gt;0,ISBLANK(G358)),"Missing new-member average",IF(AND(NOT(ISBLANK(G358)),G358&lt;0),"Negative average",IF(OR(A358&lt;IFERROR(INDEX('Campaigns &amp; Budget'!$C$7:$C$8,MATCH(B358,'Campaigns &amp; Budget'!$A$7:$A$8,0)),""),A358&gt;IFERROR(INDEX('Campaigns &amp; Budget'!$D$7:$D$8,MATCH(B358,'Campaigns &amp; Budget'!$A$7:$A$8,0)),"")),"Outside campaign dates",""))))))))</x:f>
      </x:c>
      <x:c r="O358" s="10"/>
      <x:c r="P358" s="5"/>
      <x:c r="Q358" s="5"/>
      <x:c r="R358" s="5"/>
      <x:c r="S358" s="16" t="str">
        <x:f>IF(OR(ISBLANK(O358),Q358=""),"",IFERROR(INDEX('Redemption Setup'!$F$7:$F$105,MATCH(Q358,'Redemption Setup'!$A$7:$A$105,0)),"")+SUMIFS('Redemption Setup'!$Q$7:$Q$305,'Redemption Setup'!$O$7:$O$305,Q358,'Redemption Setup'!$P$7:$P$305,"&lt;="&amp;O358)-SUMIFS('Daily Redemptions'!$R$7:$R$2205,'Daily Redemptions'!$Q$7:$Q$2205,Q358,'Daily Redemptions'!$P$7:$P$2205,P358,'Daily Redemptions'!$O$7:$O$2205,"&lt;="&amp;O358))</x:f>
      </x:c>
      <x:c r="T358" s="16" t="str">
        <x:f>IF(AND(ISBLANK(O358),Q358=""),"",IF(COUNTIFS('Redemption Setup'!$A$7:$A$105,Q358,'Redemption Setup'!$B$7:$B$105,P358)&lt;&gt;1,"Tier not in campaign",IF(COUNTIFS('Daily Redemptions'!$O$7:$O$2205,O358,'Daily Redemptions'!$Q$7:$Q$2205,Q358)&gt;1,"Duplicate day / tier",IF(OR(ISBLANK(O358),ISBLANK(R358)),"Missing date / quantity",IF(OR(R358&lt;0,MOD(R358,1)&lt;&gt;0),"Invalid redemption quantity",IF(COUNTIFS('Daily Redemptions'!$A$7:$A$735,O358,'Daily Redemptions'!$B$7:$B$735,P358)&lt;&gt;1,"Missing daily performance",IF(S358&lt;0,"Negative stock","")))))))</x:f>
      </x:c>
    </x:row>
    <x:row r="359" ht="24" customHeight="1">
      <x:c r="A359" s="10"/>
      <x:c r="B359" s="5"/>
      <x:c r="C359" s="5"/>
      <x:c r="D359" s="14"/>
      <x:c r="E359" s="5"/>
      <x:c r="F359" s="5"/>
      <x:c r="G359" s="14"/>
      <x:c r="H359" s="16" t="str">
        <x:f>IF(OR(ISBLANK(A359),B359=""),"",SUMIFS('Daily Redemptions'!$R$7:$R$2205,'Daily Redemptions'!$O$7:$O$2205,A359,'Daily Redemptions'!$P$7:$P$2205,B359))</x:f>
      </x:c>
      <x:c r="I359" s="18" t="str">
        <x:f>IF(OR(ISBLANK(A359),ISBLANK(D359),ISBLANK(C359),C359=0),"",D359/C359)</x:f>
      </x:c>
      <x:c r="J359" s="18" t="str">
        <x:f>IF(OR(ISBLANK(A359),ISBLANK(D359),ISBLANK(E359),E359=0),"",D359/E359)</x:f>
      </x:c>
      <x:c r="K359" s="18" t="str">
        <x:f>IF(OR(ISBLANK(A359),ISBLANK(G359),ISBLANK(F359)),"",G359*F359)</x:f>
      </x:c>
      <x:c r="L359" s="16" t="str">
        <x:f>IF(OR(ISBLANK(A359),ISBLANK(G359),ISBLANK(F359)),"",F359)</x:f>
      </x:c>
      <x:c r="M359" s="16" t="str">
        <x:f>IF(AND(ISBLANK(A359),B359=""),"",IF(COUNTIFS('Campaigns &amp; Budget'!$A$7:$A$8,B359)&lt;&gt;1,"Unknown campaign",IF(COUNTIFS('Daily Redemptions'!$A$7:$A$735,A359,'Daily Redemptions'!$B$7:$B$735,B359)&gt;1,"Duplicate day / campaign",IF(OR(ISBLANK(A359),ISBLANK(C359),ISBLANK(D359),ISBLANK(E359),ISBLANK(F359)),"Missing daily input",IF(OR(C359&lt;0,D359&lt;0,E359&lt;0,F359&lt;0,F359&gt;E359),"Invalid count / sales",IF(AND(F359&gt;0,ISBLANK(G359)),"Missing new-member average",IF(AND(NOT(ISBLANK(G359)),G359&lt;0),"Negative average",IF(OR(A359&lt;IFERROR(INDEX('Campaigns &amp; Budget'!$C$7:$C$8,MATCH(B359,'Campaigns &amp; Budget'!$A$7:$A$8,0)),""),A359&gt;IFERROR(INDEX('Campaigns &amp; Budget'!$D$7:$D$8,MATCH(B359,'Campaigns &amp; Budget'!$A$7:$A$8,0)),"")),"Outside campaign dates",""))))))))</x:f>
      </x:c>
      <x:c r="O359" s="10"/>
      <x:c r="P359" s="5"/>
      <x:c r="Q359" s="5"/>
      <x:c r="R359" s="5"/>
      <x:c r="S359" s="16" t="str">
        <x:f>IF(OR(ISBLANK(O359),Q359=""),"",IFERROR(INDEX('Redemption Setup'!$F$7:$F$105,MATCH(Q359,'Redemption Setup'!$A$7:$A$105,0)),"")+SUMIFS('Redemption Setup'!$Q$7:$Q$305,'Redemption Setup'!$O$7:$O$305,Q359,'Redemption Setup'!$P$7:$P$305,"&lt;="&amp;O359)-SUMIFS('Daily Redemptions'!$R$7:$R$2205,'Daily Redemptions'!$Q$7:$Q$2205,Q359,'Daily Redemptions'!$P$7:$P$2205,P359,'Daily Redemptions'!$O$7:$O$2205,"&lt;="&amp;O359))</x:f>
      </x:c>
      <x:c r="T359" s="16" t="str">
        <x:f>IF(AND(ISBLANK(O359),Q359=""),"",IF(COUNTIFS('Redemption Setup'!$A$7:$A$105,Q359,'Redemption Setup'!$B$7:$B$105,P359)&lt;&gt;1,"Tier not in campaign",IF(COUNTIFS('Daily Redemptions'!$O$7:$O$2205,O359,'Daily Redemptions'!$Q$7:$Q$2205,Q359)&gt;1,"Duplicate day / tier",IF(OR(ISBLANK(O359),ISBLANK(R359)),"Missing date / quantity",IF(OR(R359&lt;0,MOD(R359,1)&lt;&gt;0),"Invalid redemption quantity",IF(COUNTIFS('Daily Redemptions'!$A$7:$A$735,O359,'Daily Redemptions'!$B$7:$B$735,P359)&lt;&gt;1,"Missing daily performance",IF(S359&lt;0,"Negative stock","")))))))</x:f>
      </x:c>
    </x:row>
    <x:row r="360" ht="24" customHeight="1">
      <x:c r="A360" s="10"/>
      <x:c r="B360" s="5"/>
      <x:c r="C360" s="5"/>
      <x:c r="D360" s="14"/>
      <x:c r="E360" s="5"/>
      <x:c r="F360" s="5"/>
      <x:c r="G360" s="14"/>
      <x:c r="H360" s="16" t="str">
        <x:f>IF(OR(ISBLANK(A360),B360=""),"",SUMIFS('Daily Redemptions'!$R$7:$R$2205,'Daily Redemptions'!$O$7:$O$2205,A360,'Daily Redemptions'!$P$7:$P$2205,B360))</x:f>
      </x:c>
      <x:c r="I360" s="18" t="str">
        <x:f>IF(OR(ISBLANK(A360),ISBLANK(D360),ISBLANK(C360),C360=0),"",D360/C360)</x:f>
      </x:c>
      <x:c r="J360" s="18" t="str">
        <x:f>IF(OR(ISBLANK(A360),ISBLANK(D360),ISBLANK(E360),E360=0),"",D360/E360)</x:f>
      </x:c>
      <x:c r="K360" s="18" t="str">
        <x:f>IF(OR(ISBLANK(A360),ISBLANK(G360),ISBLANK(F360)),"",G360*F360)</x:f>
      </x:c>
      <x:c r="L360" s="16" t="str">
        <x:f>IF(OR(ISBLANK(A360),ISBLANK(G360),ISBLANK(F360)),"",F360)</x:f>
      </x:c>
      <x:c r="M360" s="16" t="str">
        <x:f>IF(AND(ISBLANK(A360),B360=""),"",IF(COUNTIFS('Campaigns &amp; Budget'!$A$7:$A$8,B360)&lt;&gt;1,"Unknown campaign",IF(COUNTIFS('Daily Redemptions'!$A$7:$A$735,A360,'Daily Redemptions'!$B$7:$B$735,B360)&gt;1,"Duplicate day / campaign",IF(OR(ISBLANK(A360),ISBLANK(C360),ISBLANK(D360),ISBLANK(E360),ISBLANK(F360)),"Missing daily input",IF(OR(C360&lt;0,D360&lt;0,E360&lt;0,F360&lt;0,F360&gt;E360),"Invalid count / sales",IF(AND(F360&gt;0,ISBLANK(G360)),"Missing new-member average",IF(AND(NOT(ISBLANK(G360)),G360&lt;0),"Negative average",IF(OR(A360&lt;IFERROR(INDEX('Campaigns &amp; Budget'!$C$7:$C$8,MATCH(B360,'Campaigns &amp; Budget'!$A$7:$A$8,0)),""),A360&gt;IFERROR(INDEX('Campaigns &amp; Budget'!$D$7:$D$8,MATCH(B360,'Campaigns &amp; Budget'!$A$7:$A$8,0)),"")),"Outside campaign dates",""))))))))</x:f>
      </x:c>
      <x:c r="O360" s="10"/>
      <x:c r="P360" s="5"/>
      <x:c r="Q360" s="5"/>
      <x:c r="R360" s="5"/>
      <x:c r="S360" s="16" t="str">
        <x:f>IF(OR(ISBLANK(O360),Q360=""),"",IFERROR(INDEX('Redemption Setup'!$F$7:$F$105,MATCH(Q360,'Redemption Setup'!$A$7:$A$105,0)),"")+SUMIFS('Redemption Setup'!$Q$7:$Q$305,'Redemption Setup'!$O$7:$O$305,Q360,'Redemption Setup'!$P$7:$P$305,"&lt;="&amp;O360)-SUMIFS('Daily Redemptions'!$R$7:$R$2205,'Daily Redemptions'!$Q$7:$Q$2205,Q360,'Daily Redemptions'!$P$7:$P$2205,P360,'Daily Redemptions'!$O$7:$O$2205,"&lt;="&amp;O360))</x:f>
      </x:c>
      <x:c r="T360" s="16" t="str">
        <x:f>IF(AND(ISBLANK(O360),Q360=""),"",IF(COUNTIFS('Redemption Setup'!$A$7:$A$105,Q360,'Redemption Setup'!$B$7:$B$105,P360)&lt;&gt;1,"Tier not in campaign",IF(COUNTIFS('Daily Redemptions'!$O$7:$O$2205,O360,'Daily Redemptions'!$Q$7:$Q$2205,Q360)&gt;1,"Duplicate day / tier",IF(OR(ISBLANK(O360),ISBLANK(R360)),"Missing date / quantity",IF(OR(R360&lt;0,MOD(R360,1)&lt;&gt;0),"Invalid redemption quantity",IF(COUNTIFS('Daily Redemptions'!$A$7:$A$735,O360,'Daily Redemptions'!$B$7:$B$735,P360)&lt;&gt;1,"Missing daily performance",IF(S360&lt;0,"Negative stock","")))))))</x:f>
      </x:c>
    </x:row>
    <x:row r="361" ht="24" customHeight="1">
      <x:c r="A361" s="10"/>
      <x:c r="B361" s="5"/>
      <x:c r="C361" s="5"/>
      <x:c r="D361" s="14"/>
      <x:c r="E361" s="5"/>
      <x:c r="F361" s="5"/>
      <x:c r="G361" s="14"/>
      <x:c r="H361" s="16" t="str">
        <x:f>IF(OR(ISBLANK(A361),B361=""),"",SUMIFS('Daily Redemptions'!$R$7:$R$2205,'Daily Redemptions'!$O$7:$O$2205,A361,'Daily Redemptions'!$P$7:$P$2205,B361))</x:f>
      </x:c>
      <x:c r="I361" s="18" t="str">
        <x:f>IF(OR(ISBLANK(A361),ISBLANK(D361),ISBLANK(C361),C361=0),"",D361/C361)</x:f>
      </x:c>
      <x:c r="J361" s="18" t="str">
        <x:f>IF(OR(ISBLANK(A361),ISBLANK(D361),ISBLANK(E361),E361=0),"",D361/E361)</x:f>
      </x:c>
      <x:c r="K361" s="18" t="str">
        <x:f>IF(OR(ISBLANK(A361),ISBLANK(G361),ISBLANK(F361)),"",G361*F361)</x:f>
      </x:c>
      <x:c r="L361" s="16" t="str">
        <x:f>IF(OR(ISBLANK(A361),ISBLANK(G361),ISBLANK(F361)),"",F361)</x:f>
      </x:c>
      <x:c r="M361" s="16" t="str">
        <x:f>IF(AND(ISBLANK(A361),B361=""),"",IF(COUNTIFS('Campaigns &amp; Budget'!$A$7:$A$8,B361)&lt;&gt;1,"Unknown campaign",IF(COUNTIFS('Daily Redemptions'!$A$7:$A$735,A361,'Daily Redemptions'!$B$7:$B$735,B361)&gt;1,"Duplicate day / campaign",IF(OR(ISBLANK(A361),ISBLANK(C361),ISBLANK(D361),ISBLANK(E361),ISBLANK(F361)),"Missing daily input",IF(OR(C361&lt;0,D361&lt;0,E361&lt;0,F361&lt;0,F361&gt;E361),"Invalid count / sales",IF(AND(F361&gt;0,ISBLANK(G361)),"Missing new-member average",IF(AND(NOT(ISBLANK(G361)),G361&lt;0),"Negative average",IF(OR(A361&lt;IFERROR(INDEX('Campaigns &amp; Budget'!$C$7:$C$8,MATCH(B361,'Campaigns &amp; Budget'!$A$7:$A$8,0)),""),A361&gt;IFERROR(INDEX('Campaigns &amp; Budget'!$D$7:$D$8,MATCH(B361,'Campaigns &amp; Budget'!$A$7:$A$8,0)),"")),"Outside campaign dates",""))))))))</x:f>
      </x:c>
      <x:c r="O361" s="10"/>
      <x:c r="P361" s="5"/>
      <x:c r="Q361" s="5"/>
      <x:c r="R361" s="5"/>
      <x:c r="S361" s="16" t="str">
        <x:f>IF(OR(ISBLANK(O361),Q361=""),"",IFERROR(INDEX('Redemption Setup'!$F$7:$F$105,MATCH(Q361,'Redemption Setup'!$A$7:$A$105,0)),"")+SUMIFS('Redemption Setup'!$Q$7:$Q$305,'Redemption Setup'!$O$7:$O$305,Q361,'Redemption Setup'!$P$7:$P$305,"&lt;="&amp;O361)-SUMIFS('Daily Redemptions'!$R$7:$R$2205,'Daily Redemptions'!$Q$7:$Q$2205,Q361,'Daily Redemptions'!$P$7:$P$2205,P361,'Daily Redemptions'!$O$7:$O$2205,"&lt;="&amp;O361))</x:f>
      </x:c>
      <x:c r="T361" s="16" t="str">
        <x:f>IF(AND(ISBLANK(O361),Q361=""),"",IF(COUNTIFS('Redemption Setup'!$A$7:$A$105,Q361,'Redemption Setup'!$B$7:$B$105,P361)&lt;&gt;1,"Tier not in campaign",IF(COUNTIFS('Daily Redemptions'!$O$7:$O$2205,O361,'Daily Redemptions'!$Q$7:$Q$2205,Q361)&gt;1,"Duplicate day / tier",IF(OR(ISBLANK(O361),ISBLANK(R361)),"Missing date / quantity",IF(OR(R361&lt;0,MOD(R361,1)&lt;&gt;0),"Invalid redemption quantity",IF(COUNTIFS('Daily Redemptions'!$A$7:$A$735,O361,'Daily Redemptions'!$B$7:$B$735,P361)&lt;&gt;1,"Missing daily performance",IF(S361&lt;0,"Negative stock","")))))))</x:f>
      </x:c>
    </x:row>
    <x:row r="362" ht="24" customHeight="1">
      <x:c r="A362" s="10"/>
      <x:c r="B362" s="5"/>
      <x:c r="C362" s="5"/>
      <x:c r="D362" s="14"/>
      <x:c r="E362" s="5"/>
      <x:c r="F362" s="5"/>
      <x:c r="G362" s="14"/>
      <x:c r="H362" s="16" t="str">
        <x:f>IF(OR(ISBLANK(A362),B362=""),"",SUMIFS('Daily Redemptions'!$R$7:$R$2205,'Daily Redemptions'!$O$7:$O$2205,A362,'Daily Redemptions'!$P$7:$P$2205,B362))</x:f>
      </x:c>
      <x:c r="I362" s="18" t="str">
        <x:f>IF(OR(ISBLANK(A362),ISBLANK(D362),ISBLANK(C362),C362=0),"",D362/C362)</x:f>
      </x:c>
      <x:c r="J362" s="18" t="str">
        <x:f>IF(OR(ISBLANK(A362),ISBLANK(D362),ISBLANK(E362),E362=0),"",D362/E362)</x:f>
      </x:c>
      <x:c r="K362" s="18" t="str">
        <x:f>IF(OR(ISBLANK(A362),ISBLANK(G362),ISBLANK(F362)),"",G362*F362)</x:f>
      </x:c>
      <x:c r="L362" s="16" t="str">
        <x:f>IF(OR(ISBLANK(A362),ISBLANK(G362),ISBLANK(F362)),"",F362)</x:f>
      </x:c>
      <x:c r="M362" s="16" t="str">
        <x:f>IF(AND(ISBLANK(A362),B362=""),"",IF(COUNTIFS('Campaigns &amp; Budget'!$A$7:$A$8,B362)&lt;&gt;1,"Unknown campaign",IF(COUNTIFS('Daily Redemptions'!$A$7:$A$735,A362,'Daily Redemptions'!$B$7:$B$735,B362)&gt;1,"Duplicate day / campaign",IF(OR(ISBLANK(A362),ISBLANK(C362),ISBLANK(D362),ISBLANK(E362),ISBLANK(F362)),"Missing daily input",IF(OR(C362&lt;0,D362&lt;0,E362&lt;0,F362&lt;0,F362&gt;E362),"Invalid count / sales",IF(AND(F362&gt;0,ISBLANK(G362)),"Missing new-member average",IF(AND(NOT(ISBLANK(G362)),G362&lt;0),"Negative average",IF(OR(A362&lt;IFERROR(INDEX('Campaigns &amp; Budget'!$C$7:$C$8,MATCH(B362,'Campaigns &amp; Budget'!$A$7:$A$8,0)),""),A362&gt;IFERROR(INDEX('Campaigns &amp; Budget'!$D$7:$D$8,MATCH(B362,'Campaigns &amp; Budget'!$A$7:$A$8,0)),"")),"Outside campaign dates",""))))))))</x:f>
      </x:c>
      <x:c r="O362" s="10"/>
      <x:c r="P362" s="5"/>
      <x:c r="Q362" s="5"/>
      <x:c r="R362" s="5"/>
      <x:c r="S362" s="16" t="str">
        <x:f>IF(OR(ISBLANK(O362),Q362=""),"",IFERROR(INDEX('Redemption Setup'!$F$7:$F$105,MATCH(Q362,'Redemption Setup'!$A$7:$A$105,0)),"")+SUMIFS('Redemption Setup'!$Q$7:$Q$305,'Redemption Setup'!$O$7:$O$305,Q362,'Redemption Setup'!$P$7:$P$305,"&lt;="&amp;O362)-SUMIFS('Daily Redemptions'!$R$7:$R$2205,'Daily Redemptions'!$Q$7:$Q$2205,Q362,'Daily Redemptions'!$P$7:$P$2205,P362,'Daily Redemptions'!$O$7:$O$2205,"&lt;="&amp;O362))</x:f>
      </x:c>
      <x:c r="T362" s="16" t="str">
        <x:f>IF(AND(ISBLANK(O362),Q362=""),"",IF(COUNTIFS('Redemption Setup'!$A$7:$A$105,Q362,'Redemption Setup'!$B$7:$B$105,P362)&lt;&gt;1,"Tier not in campaign",IF(COUNTIFS('Daily Redemptions'!$O$7:$O$2205,O362,'Daily Redemptions'!$Q$7:$Q$2205,Q362)&gt;1,"Duplicate day / tier",IF(OR(ISBLANK(O362),ISBLANK(R362)),"Missing date / quantity",IF(OR(R362&lt;0,MOD(R362,1)&lt;&gt;0),"Invalid redemption quantity",IF(COUNTIFS('Daily Redemptions'!$A$7:$A$735,O362,'Daily Redemptions'!$B$7:$B$735,P362)&lt;&gt;1,"Missing daily performance",IF(S362&lt;0,"Negative stock","")))))))</x:f>
      </x:c>
    </x:row>
    <x:row r="363" ht="24" customHeight="1">
      <x:c r="A363" s="10"/>
      <x:c r="B363" s="5"/>
      <x:c r="C363" s="5"/>
      <x:c r="D363" s="14"/>
      <x:c r="E363" s="5"/>
      <x:c r="F363" s="5"/>
      <x:c r="G363" s="14"/>
      <x:c r="H363" s="16" t="str">
        <x:f>IF(OR(ISBLANK(A363),B363=""),"",SUMIFS('Daily Redemptions'!$R$7:$R$2205,'Daily Redemptions'!$O$7:$O$2205,A363,'Daily Redemptions'!$P$7:$P$2205,B363))</x:f>
      </x:c>
      <x:c r="I363" s="18" t="str">
        <x:f>IF(OR(ISBLANK(A363),ISBLANK(D363),ISBLANK(C363),C363=0),"",D363/C363)</x:f>
      </x:c>
      <x:c r="J363" s="18" t="str">
        <x:f>IF(OR(ISBLANK(A363),ISBLANK(D363),ISBLANK(E363),E363=0),"",D363/E363)</x:f>
      </x:c>
      <x:c r="K363" s="18" t="str">
        <x:f>IF(OR(ISBLANK(A363),ISBLANK(G363),ISBLANK(F363)),"",G363*F363)</x:f>
      </x:c>
      <x:c r="L363" s="16" t="str">
        <x:f>IF(OR(ISBLANK(A363),ISBLANK(G363),ISBLANK(F363)),"",F363)</x:f>
      </x:c>
      <x:c r="M363" s="16" t="str">
        <x:f>IF(AND(ISBLANK(A363),B363=""),"",IF(COUNTIFS('Campaigns &amp; Budget'!$A$7:$A$8,B363)&lt;&gt;1,"Unknown campaign",IF(COUNTIFS('Daily Redemptions'!$A$7:$A$735,A363,'Daily Redemptions'!$B$7:$B$735,B363)&gt;1,"Duplicate day / campaign",IF(OR(ISBLANK(A363),ISBLANK(C363),ISBLANK(D363),ISBLANK(E363),ISBLANK(F363)),"Missing daily input",IF(OR(C363&lt;0,D363&lt;0,E363&lt;0,F363&lt;0,F363&gt;E363),"Invalid count / sales",IF(AND(F363&gt;0,ISBLANK(G363)),"Missing new-member average",IF(AND(NOT(ISBLANK(G363)),G363&lt;0),"Negative average",IF(OR(A363&lt;IFERROR(INDEX('Campaigns &amp; Budget'!$C$7:$C$8,MATCH(B363,'Campaigns &amp; Budget'!$A$7:$A$8,0)),""),A363&gt;IFERROR(INDEX('Campaigns &amp; Budget'!$D$7:$D$8,MATCH(B363,'Campaigns &amp; Budget'!$A$7:$A$8,0)),"")),"Outside campaign dates",""))))))))</x:f>
      </x:c>
      <x:c r="O363" s="10"/>
      <x:c r="P363" s="5"/>
      <x:c r="Q363" s="5"/>
      <x:c r="R363" s="5"/>
      <x:c r="S363" s="16" t="str">
        <x:f>IF(OR(ISBLANK(O363),Q363=""),"",IFERROR(INDEX('Redemption Setup'!$F$7:$F$105,MATCH(Q363,'Redemption Setup'!$A$7:$A$105,0)),"")+SUMIFS('Redemption Setup'!$Q$7:$Q$305,'Redemption Setup'!$O$7:$O$305,Q363,'Redemption Setup'!$P$7:$P$305,"&lt;="&amp;O363)-SUMIFS('Daily Redemptions'!$R$7:$R$2205,'Daily Redemptions'!$Q$7:$Q$2205,Q363,'Daily Redemptions'!$P$7:$P$2205,P363,'Daily Redemptions'!$O$7:$O$2205,"&lt;="&amp;O363))</x:f>
      </x:c>
      <x:c r="T363" s="16" t="str">
        <x:f>IF(AND(ISBLANK(O363),Q363=""),"",IF(COUNTIFS('Redemption Setup'!$A$7:$A$105,Q363,'Redemption Setup'!$B$7:$B$105,P363)&lt;&gt;1,"Tier not in campaign",IF(COUNTIFS('Daily Redemptions'!$O$7:$O$2205,O363,'Daily Redemptions'!$Q$7:$Q$2205,Q363)&gt;1,"Duplicate day / tier",IF(OR(ISBLANK(O363),ISBLANK(R363)),"Missing date / quantity",IF(OR(R363&lt;0,MOD(R363,1)&lt;&gt;0),"Invalid redemption quantity",IF(COUNTIFS('Daily Redemptions'!$A$7:$A$735,O363,'Daily Redemptions'!$B$7:$B$735,P363)&lt;&gt;1,"Missing daily performance",IF(S363&lt;0,"Negative stock","")))))))</x:f>
      </x:c>
    </x:row>
    <x:row r="364" ht="24" customHeight="1">
      <x:c r="A364" s="10"/>
      <x:c r="B364" s="5"/>
      <x:c r="C364" s="5"/>
      <x:c r="D364" s="14"/>
      <x:c r="E364" s="5"/>
      <x:c r="F364" s="5"/>
      <x:c r="G364" s="14"/>
      <x:c r="H364" s="16" t="str">
        <x:f>IF(OR(ISBLANK(A364),B364=""),"",SUMIFS('Daily Redemptions'!$R$7:$R$2205,'Daily Redemptions'!$O$7:$O$2205,A364,'Daily Redemptions'!$P$7:$P$2205,B364))</x:f>
      </x:c>
      <x:c r="I364" s="18" t="str">
        <x:f>IF(OR(ISBLANK(A364),ISBLANK(D364),ISBLANK(C364),C364=0),"",D364/C364)</x:f>
      </x:c>
      <x:c r="J364" s="18" t="str">
        <x:f>IF(OR(ISBLANK(A364),ISBLANK(D364),ISBLANK(E364),E364=0),"",D364/E364)</x:f>
      </x:c>
      <x:c r="K364" s="18" t="str">
        <x:f>IF(OR(ISBLANK(A364),ISBLANK(G364),ISBLANK(F364)),"",G364*F364)</x:f>
      </x:c>
      <x:c r="L364" s="16" t="str">
        <x:f>IF(OR(ISBLANK(A364),ISBLANK(G364),ISBLANK(F364)),"",F364)</x:f>
      </x:c>
      <x:c r="M364" s="16" t="str">
        <x:f>IF(AND(ISBLANK(A364),B364=""),"",IF(COUNTIFS('Campaigns &amp; Budget'!$A$7:$A$8,B364)&lt;&gt;1,"Unknown campaign",IF(COUNTIFS('Daily Redemptions'!$A$7:$A$735,A364,'Daily Redemptions'!$B$7:$B$735,B364)&gt;1,"Duplicate day / campaign",IF(OR(ISBLANK(A364),ISBLANK(C364),ISBLANK(D364),ISBLANK(E364),ISBLANK(F364)),"Missing daily input",IF(OR(C364&lt;0,D364&lt;0,E364&lt;0,F364&lt;0,F364&gt;E364),"Invalid count / sales",IF(AND(F364&gt;0,ISBLANK(G364)),"Missing new-member average",IF(AND(NOT(ISBLANK(G364)),G364&lt;0),"Negative average",IF(OR(A364&lt;IFERROR(INDEX('Campaigns &amp; Budget'!$C$7:$C$8,MATCH(B364,'Campaigns &amp; Budget'!$A$7:$A$8,0)),""),A364&gt;IFERROR(INDEX('Campaigns &amp; Budget'!$D$7:$D$8,MATCH(B364,'Campaigns &amp; Budget'!$A$7:$A$8,0)),"")),"Outside campaign dates",""))))))))</x:f>
      </x:c>
      <x:c r="O364" s="10"/>
      <x:c r="P364" s="5"/>
      <x:c r="Q364" s="5"/>
      <x:c r="R364" s="5"/>
      <x:c r="S364" s="16" t="str">
        <x:f>IF(OR(ISBLANK(O364),Q364=""),"",IFERROR(INDEX('Redemption Setup'!$F$7:$F$105,MATCH(Q364,'Redemption Setup'!$A$7:$A$105,0)),"")+SUMIFS('Redemption Setup'!$Q$7:$Q$305,'Redemption Setup'!$O$7:$O$305,Q364,'Redemption Setup'!$P$7:$P$305,"&lt;="&amp;O364)-SUMIFS('Daily Redemptions'!$R$7:$R$2205,'Daily Redemptions'!$Q$7:$Q$2205,Q364,'Daily Redemptions'!$P$7:$P$2205,P364,'Daily Redemptions'!$O$7:$O$2205,"&lt;="&amp;O364))</x:f>
      </x:c>
      <x:c r="T364" s="16" t="str">
        <x:f>IF(AND(ISBLANK(O364),Q364=""),"",IF(COUNTIFS('Redemption Setup'!$A$7:$A$105,Q364,'Redemption Setup'!$B$7:$B$105,P364)&lt;&gt;1,"Tier not in campaign",IF(COUNTIFS('Daily Redemptions'!$O$7:$O$2205,O364,'Daily Redemptions'!$Q$7:$Q$2205,Q364)&gt;1,"Duplicate day / tier",IF(OR(ISBLANK(O364),ISBLANK(R364)),"Missing date / quantity",IF(OR(R364&lt;0,MOD(R364,1)&lt;&gt;0),"Invalid redemption quantity",IF(COUNTIFS('Daily Redemptions'!$A$7:$A$735,O364,'Daily Redemptions'!$B$7:$B$735,P364)&lt;&gt;1,"Missing daily performance",IF(S364&lt;0,"Negative stock","")))))))</x:f>
      </x:c>
    </x:row>
    <x:row r="365" ht="24" customHeight="1">
      <x:c r="A365" s="10"/>
      <x:c r="B365" s="5"/>
      <x:c r="C365" s="5"/>
      <x:c r="D365" s="14"/>
      <x:c r="E365" s="5"/>
      <x:c r="F365" s="5"/>
      <x:c r="G365" s="14"/>
      <x:c r="H365" s="16" t="str">
        <x:f>IF(OR(ISBLANK(A365),B365=""),"",SUMIFS('Daily Redemptions'!$R$7:$R$2205,'Daily Redemptions'!$O$7:$O$2205,A365,'Daily Redemptions'!$P$7:$P$2205,B365))</x:f>
      </x:c>
      <x:c r="I365" s="18" t="str">
        <x:f>IF(OR(ISBLANK(A365),ISBLANK(D365),ISBLANK(C365),C365=0),"",D365/C365)</x:f>
      </x:c>
      <x:c r="J365" s="18" t="str">
        <x:f>IF(OR(ISBLANK(A365),ISBLANK(D365),ISBLANK(E365),E365=0),"",D365/E365)</x:f>
      </x:c>
      <x:c r="K365" s="18" t="str">
        <x:f>IF(OR(ISBLANK(A365),ISBLANK(G365),ISBLANK(F365)),"",G365*F365)</x:f>
      </x:c>
      <x:c r="L365" s="16" t="str">
        <x:f>IF(OR(ISBLANK(A365),ISBLANK(G365),ISBLANK(F365)),"",F365)</x:f>
      </x:c>
      <x:c r="M365" s="16" t="str">
        <x:f>IF(AND(ISBLANK(A365),B365=""),"",IF(COUNTIFS('Campaigns &amp; Budget'!$A$7:$A$8,B365)&lt;&gt;1,"Unknown campaign",IF(COUNTIFS('Daily Redemptions'!$A$7:$A$735,A365,'Daily Redemptions'!$B$7:$B$735,B365)&gt;1,"Duplicate day / campaign",IF(OR(ISBLANK(A365),ISBLANK(C365),ISBLANK(D365),ISBLANK(E365),ISBLANK(F365)),"Missing daily input",IF(OR(C365&lt;0,D365&lt;0,E365&lt;0,F365&lt;0,F365&gt;E365),"Invalid count / sales",IF(AND(F365&gt;0,ISBLANK(G365)),"Missing new-member average",IF(AND(NOT(ISBLANK(G365)),G365&lt;0),"Negative average",IF(OR(A365&lt;IFERROR(INDEX('Campaigns &amp; Budget'!$C$7:$C$8,MATCH(B365,'Campaigns &amp; Budget'!$A$7:$A$8,0)),""),A365&gt;IFERROR(INDEX('Campaigns &amp; Budget'!$D$7:$D$8,MATCH(B365,'Campaigns &amp; Budget'!$A$7:$A$8,0)),"")),"Outside campaign dates",""))))))))</x:f>
      </x:c>
      <x:c r="O365" s="10"/>
      <x:c r="P365" s="5"/>
      <x:c r="Q365" s="5"/>
      <x:c r="R365" s="5"/>
      <x:c r="S365" s="16" t="str">
        <x:f>IF(OR(ISBLANK(O365),Q365=""),"",IFERROR(INDEX('Redemption Setup'!$F$7:$F$105,MATCH(Q365,'Redemption Setup'!$A$7:$A$105,0)),"")+SUMIFS('Redemption Setup'!$Q$7:$Q$305,'Redemption Setup'!$O$7:$O$305,Q365,'Redemption Setup'!$P$7:$P$305,"&lt;="&amp;O365)-SUMIFS('Daily Redemptions'!$R$7:$R$2205,'Daily Redemptions'!$Q$7:$Q$2205,Q365,'Daily Redemptions'!$P$7:$P$2205,P365,'Daily Redemptions'!$O$7:$O$2205,"&lt;="&amp;O365))</x:f>
      </x:c>
      <x:c r="T365" s="16" t="str">
        <x:f>IF(AND(ISBLANK(O365),Q365=""),"",IF(COUNTIFS('Redemption Setup'!$A$7:$A$105,Q365,'Redemption Setup'!$B$7:$B$105,P365)&lt;&gt;1,"Tier not in campaign",IF(COUNTIFS('Daily Redemptions'!$O$7:$O$2205,O365,'Daily Redemptions'!$Q$7:$Q$2205,Q365)&gt;1,"Duplicate day / tier",IF(OR(ISBLANK(O365),ISBLANK(R365)),"Missing date / quantity",IF(OR(R365&lt;0,MOD(R365,1)&lt;&gt;0),"Invalid redemption quantity",IF(COUNTIFS('Daily Redemptions'!$A$7:$A$735,O365,'Daily Redemptions'!$B$7:$B$735,P365)&lt;&gt;1,"Missing daily performance",IF(S365&lt;0,"Negative stock","")))))))</x:f>
      </x:c>
    </x:row>
    <x:row r="366" ht="24" customHeight="1">
      <x:c r="A366" s="10"/>
      <x:c r="B366" s="5"/>
      <x:c r="C366" s="5"/>
      <x:c r="D366" s="14"/>
      <x:c r="E366" s="5"/>
      <x:c r="F366" s="5"/>
      <x:c r="G366" s="14"/>
      <x:c r="H366" s="16" t="str">
        <x:f>IF(OR(ISBLANK(A366),B366=""),"",SUMIFS('Daily Redemptions'!$R$7:$R$2205,'Daily Redemptions'!$O$7:$O$2205,A366,'Daily Redemptions'!$P$7:$P$2205,B366))</x:f>
      </x:c>
      <x:c r="I366" s="18" t="str">
        <x:f>IF(OR(ISBLANK(A366),ISBLANK(D366),ISBLANK(C366),C366=0),"",D366/C366)</x:f>
      </x:c>
      <x:c r="J366" s="18" t="str">
        <x:f>IF(OR(ISBLANK(A366),ISBLANK(D366),ISBLANK(E366),E366=0),"",D366/E366)</x:f>
      </x:c>
      <x:c r="K366" s="18" t="str">
        <x:f>IF(OR(ISBLANK(A366),ISBLANK(G366),ISBLANK(F366)),"",G366*F366)</x:f>
      </x:c>
      <x:c r="L366" s="16" t="str">
        <x:f>IF(OR(ISBLANK(A366),ISBLANK(G366),ISBLANK(F366)),"",F366)</x:f>
      </x:c>
      <x:c r="M366" s="16" t="str">
        <x:f>IF(AND(ISBLANK(A366),B366=""),"",IF(COUNTIFS('Campaigns &amp; Budget'!$A$7:$A$8,B366)&lt;&gt;1,"Unknown campaign",IF(COUNTIFS('Daily Redemptions'!$A$7:$A$735,A366,'Daily Redemptions'!$B$7:$B$735,B366)&gt;1,"Duplicate day / campaign",IF(OR(ISBLANK(A366),ISBLANK(C366),ISBLANK(D366),ISBLANK(E366),ISBLANK(F366)),"Missing daily input",IF(OR(C366&lt;0,D366&lt;0,E366&lt;0,F366&lt;0,F366&gt;E366),"Invalid count / sales",IF(AND(F366&gt;0,ISBLANK(G366)),"Missing new-member average",IF(AND(NOT(ISBLANK(G366)),G366&lt;0),"Negative average",IF(OR(A366&lt;IFERROR(INDEX('Campaigns &amp; Budget'!$C$7:$C$8,MATCH(B366,'Campaigns &amp; Budget'!$A$7:$A$8,0)),""),A366&gt;IFERROR(INDEX('Campaigns &amp; Budget'!$D$7:$D$8,MATCH(B366,'Campaigns &amp; Budget'!$A$7:$A$8,0)),"")),"Outside campaign dates",""))))))))</x:f>
      </x:c>
      <x:c r="O366" s="10"/>
      <x:c r="P366" s="5"/>
      <x:c r="Q366" s="5"/>
      <x:c r="R366" s="5"/>
      <x:c r="S366" s="16" t="str">
        <x:f>IF(OR(ISBLANK(O366),Q366=""),"",IFERROR(INDEX('Redemption Setup'!$F$7:$F$105,MATCH(Q366,'Redemption Setup'!$A$7:$A$105,0)),"")+SUMIFS('Redemption Setup'!$Q$7:$Q$305,'Redemption Setup'!$O$7:$O$305,Q366,'Redemption Setup'!$P$7:$P$305,"&lt;="&amp;O366)-SUMIFS('Daily Redemptions'!$R$7:$R$2205,'Daily Redemptions'!$Q$7:$Q$2205,Q366,'Daily Redemptions'!$P$7:$P$2205,P366,'Daily Redemptions'!$O$7:$O$2205,"&lt;="&amp;O366))</x:f>
      </x:c>
      <x:c r="T366" s="16" t="str">
        <x:f>IF(AND(ISBLANK(O366),Q366=""),"",IF(COUNTIFS('Redemption Setup'!$A$7:$A$105,Q366,'Redemption Setup'!$B$7:$B$105,P366)&lt;&gt;1,"Tier not in campaign",IF(COUNTIFS('Daily Redemptions'!$O$7:$O$2205,O366,'Daily Redemptions'!$Q$7:$Q$2205,Q366)&gt;1,"Duplicate day / tier",IF(OR(ISBLANK(O366),ISBLANK(R366)),"Missing date / quantity",IF(OR(R366&lt;0,MOD(R366,1)&lt;&gt;0),"Invalid redemption quantity",IF(COUNTIFS('Daily Redemptions'!$A$7:$A$735,O366,'Daily Redemptions'!$B$7:$B$735,P366)&lt;&gt;1,"Missing daily performance",IF(S366&lt;0,"Negative stock","")))))))</x:f>
      </x:c>
    </x:row>
    <x:row r="367" ht="24" customHeight="1">
      <x:c r="A367" s="10"/>
      <x:c r="B367" s="5"/>
      <x:c r="C367" s="5"/>
      <x:c r="D367" s="14"/>
      <x:c r="E367" s="5"/>
      <x:c r="F367" s="5"/>
      <x:c r="G367" s="14"/>
      <x:c r="H367" s="16" t="str">
        <x:f>IF(OR(ISBLANK(A367),B367=""),"",SUMIFS('Daily Redemptions'!$R$7:$R$2205,'Daily Redemptions'!$O$7:$O$2205,A367,'Daily Redemptions'!$P$7:$P$2205,B367))</x:f>
      </x:c>
      <x:c r="I367" s="18" t="str">
        <x:f>IF(OR(ISBLANK(A367),ISBLANK(D367),ISBLANK(C367),C367=0),"",D367/C367)</x:f>
      </x:c>
      <x:c r="J367" s="18" t="str">
        <x:f>IF(OR(ISBLANK(A367),ISBLANK(D367),ISBLANK(E367),E367=0),"",D367/E367)</x:f>
      </x:c>
      <x:c r="K367" s="18" t="str">
        <x:f>IF(OR(ISBLANK(A367),ISBLANK(G367),ISBLANK(F367)),"",G367*F367)</x:f>
      </x:c>
      <x:c r="L367" s="16" t="str">
        <x:f>IF(OR(ISBLANK(A367),ISBLANK(G367),ISBLANK(F367)),"",F367)</x:f>
      </x:c>
      <x:c r="M367" s="16" t="str">
        <x:f>IF(AND(ISBLANK(A367),B367=""),"",IF(COUNTIFS('Campaigns &amp; Budget'!$A$7:$A$8,B367)&lt;&gt;1,"Unknown campaign",IF(COUNTIFS('Daily Redemptions'!$A$7:$A$735,A367,'Daily Redemptions'!$B$7:$B$735,B367)&gt;1,"Duplicate day / campaign",IF(OR(ISBLANK(A367),ISBLANK(C367),ISBLANK(D367),ISBLANK(E367),ISBLANK(F367)),"Missing daily input",IF(OR(C367&lt;0,D367&lt;0,E367&lt;0,F367&lt;0,F367&gt;E367),"Invalid count / sales",IF(AND(F367&gt;0,ISBLANK(G367)),"Missing new-member average",IF(AND(NOT(ISBLANK(G367)),G367&lt;0),"Negative average",IF(OR(A367&lt;IFERROR(INDEX('Campaigns &amp; Budget'!$C$7:$C$8,MATCH(B367,'Campaigns &amp; Budget'!$A$7:$A$8,0)),""),A367&gt;IFERROR(INDEX('Campaigns &amp; Budget'!$D$7:$D$8,MATCH(B367,'Campaigns &amp; Budget'!$A$7:$A$8,0)),"")),"Outside campaign dates",""))))))))</x:f>
      </x:c>
      <x:c r="O367" s="10"/>
      <x:c r="P367" s="5"/>
      <x:c r="Q367" s="5"/>
      <x:c r="R367" s="5"/>
      <x:c r="S367" s="16" t="str">
        <x:f>IF(OR(ISBLANK(O367),Q367=""),"",IFERROR(INDEX('Redemption Setup'!$F$7:$F$105,MATCH(Q367,'Redemption Setup'!$A$7:$A$105,0)),"")+SUMIFS('Redemption Setup'!$Q$7:$Q$305,'Redemption Setup'!$O$7:$O$305,Q367,'Redemption Setup'!$P$7:$P$305,"&lt;="&amp;O367)-SUMIFS('Daily Redemptions'!$R$7:$R$2205,'Daily Redemptions'!$Q$7:$Q$2205,Q367,'Daily Redemptions'!$P$7:$P$2205,P367,'Daily Redemptions'!$O$7:$O$2205,"&lt;="&amp;O367))</x:f>
      </x:c>
      <x:c r="T367" s="16" t="str">
        <x:f>IF(AND(ISBLANK(O367),Q367=""),"",IF(COUNTIFS('Redemption Setup'!$A$7:$A$105,Q367,'Redemption Setup'!$B$7:$B$105,P367)&lt;&gt;1,"Tier not in campaign",IF(COUNTIFS('Daily Redemptions'!$O$7:$O$2205,O367,'Daily Redemptions'!$Q$7:$Q$2205,Q367)&gt;1,"Duplicate day / tier",IF(OR(ISBLANK(O367),ISBLANK(R367)),"Missing date / quantity",IF(OR(R367&lt;0,MOD(R367,1)&lt;&gt;0),"Invalid redemption quantity",IF(COUNTIFS('Daily Redemptions'!$A$7:$A$735,O367,'Daily Redemptions'!$B$7:$B$735,P367)&lt;&gt;1,"Missing daily performance",IF(S367&lt;0,"Negative stock","")))))))</x:f>
      </x:c>
    </x:row>
    <x:row r="368" ht="24" customHeight="1">
      <x:c r="A368" s="10"/>
      <x:c r="B368" s="5"/>
      <x:c r="C368" s="5"/>
      <x:c r="D368" s="14"/>
      <x:c r="E368" s="5"/>
      <x:c r="F368" s="5"/>
      <x:c r="G368" s="14"/>
      <x:c r="H368" s="16" t="str">
        <x:f>IF(OR(ISBLANK(A368),B368=""),"",SUMIFS('Daily Redemptions'!$R$7:$R$2205,'Daily Redemptions'!$O$7:$O$2205,A368,'Daily Redemptions'!$P$7:$P$2205,B368))</x:f>
      </x:c>
      <x:c r="I368" s="18" t="str">
        <x:f>IF(OR(ISBLANK(A368),ISBLANK(D368),ISBLANK(C368),C368=0),"",D368/C368)</x:f>
      </x:c>
      <x:c r="J368" s="18" t="str">
        <x:f>IF(OR(ISBLANK(A368),ISBLANK(D368),ISBLANK(E368),E368=0),"",D368/E368)</x:f>
      </x:c>
      <x:c r="K368" s="18" t="str">
        <x:f>IF(OR(ISBLANK(A368),ISBLANK(G368),ISBLANK(F368)),"",G368*F368)</x:f>
      </x:c>
      <x:c r="L368" s="16" t="str">
        <x:f>IF(OR(ISBLANK(A368),ISBLANK(G368),ISBLANK(F368)),"",F368)</x:f>
      </x:c>
      <x:c r="M368" s="16" t="str">
        <x:f>IF(AND(ISBLANK(A368),B368=""),"",IF(COUNTIFS('Campaigns &amp; Budget'!$A$7:$A$8,B368)&lt;&gt;1,"Unknown campaign",IF(COUNTIFS('Daily Redemptions'!$A$7:$A$735,A368,'Daily Redemptions'!$B$7:$B$735,B368)&gt;1,"Duplicate day / campaign",IF(OR(ISBLANK(A368),ISBLANK(C368),ISBLANK(D368),ISBLANK(E368),ISBLANK(F368)),"Missing daily input",IF(OR(C368&lt;0,D368&lt;0,E368&lt;0,F368&lt;0,F368&gt;E368),"Invalid count / sales",IF(AND(F368&gt;0,ISBLANK(G368)),"Missing new-member average",IF(AND(NOT(ISBLANK(G368)),G368&lt;0),"Negative average",IF(OR(A368&lt;IFERROR(INDEX('Campaigns &amp; Budget'!$C$7:$C$8,MATCH(B368,'Campaigns &amp; Budget'!$A$7:$A$8,0)),""),A368&gt;IFERROR(INDEX('Campaigns &amp; Budget'!$D$7:$D$8,MATCH(B368,'Campaigns &amp; Budget'!$A$7:$A$8,0)),"")),"Outside campaign dates",""))))))))</x:f>
      </x:c>
      <x:c r="O368" s="10"/>
      <x:c r="P368" s="5"/>
      <x:c r="Q368" s="5"/>
      <x:c r="R368" s="5"/>
      <x:c r="S368" s="16" t="str">
        <x:f>IF(OR(ISBLANK(O368),Q368=""),"",IFERROR(INDEX('Redemption Setup'!$F$7:$F$105,MATCH(Q368,'Redemption Setup'!$A$7:$A$105,0)),"")+SUMIFS('Redemption Setup'!$Q$7:$Q$305,'Redemption Setup'!$O$7:$O$305,Q368,'Redemption Setup'!$P$7:$P$305,"&lt;="&amp;O368)-SUMIFS('Daily Redemptions'!$R$7:$R$2205,'Daily Redemptions'!$Q$7:$Q$2205,Q368,'Daily Redemptions'!$P$7:$P$2205,P368,'Daily Redemptions'!$O$7:$O$2205,"&lt;="&amp;O368))</x:f>
      </x:c>
      <x:c r="T368" s="16" t="str">
        <x:f>IF(AND(ISBLANK(O368),Q368=""),"",IF(COUNTIFS('Redemption Setup'!$A$7:$A$105,Q368,'Redemption Setup'!$B$7:$B$105,P368)&lt;&gt;1,"Tier not in campaign",IF(COUNTIFS('Daily Redemptions'!$O$7:$O$2205,O368,'Daily Redemptions'!$Q$7:$Q$2205,Q368)&gt;1,"Duplicate day / tier",IF(OR(ISBLANK(O368),ISBLANK(R368)),"Missing date / quantity",IF(OR(R368&lt;0,MOD(R368,1)&lt;&gt;0),"Invalid redemption quantity",IF(COUNTIFS('Daily Redemptions'!$A$7:$A$735,O368,'Daily Redemptions'!$B$7:$B$735,P368)&lt;&gt;1,"Missing daily performance",IF(S368&lt;0,"Negative stock","")))))))</x:f>
      </x:c>
    </x:row>
    <x:row r="369" ht="24" customHeight="1">
      <x:c r="A369" s="10"/>
      <x:c r="B369" s="5"/>
      <x:c r="C369" s="5"/>
      <x:c r="D369" s="14"/>
      <x:c r="E369" s="5"/>
      <x:c r="F369" s="5"/>
      <x:c r="G369" s="14"/>
      <x:c r="H369" s="16" t="str">
        <x:f>IF(OR(ISBLANK(A369),B369=""),"",SUMIFS('Daily Redemptions'!$R$7:$R$2205,'Daily Redemptions'!$O$7:$O$2205,A369,'Daily Redemptions'!$P$7:$P$2205,B369))</x:f>
      </x:c>
      <x:c r="I369" s="18" t="str">
        <x:f>IF(OR(ISBLANK(A369),ISBLANK(D369),ISBLANK(C369),C369=0),"",D369/C369)</x:f>
      </x:c>
      <x:c r="J369" s="18" t="str">
        <x:f>IF(OR(ISBLANK(A369),ISBLANK(D369),ISBLANK(E369),E369=0),"",D369/E369)</x:f>
      </x:c>
      <x:c r="K369" s="18" t="str">
        <x:f>IF(OR(ISBLANK(A369),ISBLANK(G369),ISBLANK(F369)),"",G369*F369)</x:f>
      </x:c>
      <x:c r="L369" s="16" t="str">
        <x:f>IF(OR(ISBLANK(A369),ISBLANK(G369),ISBLANK(F369)),"",F369)</x:f>
      </x:c>
      <x:c r="M369" s="16" t="str">
        <x:f>IF(AND(ISBLANK(A369),B369=""),"",IF(COUNTIFS('Campaigns &amp; Budget'!$A$7:$A$8,B369)&lt;&gt;1,"Unknown campaign",IF(COUNTIFS('Daily Redemptions'!$A$7:$A$735,A369,'Daily Redemptions'!$B$7:$B$735,B369)&gt;1,"Duplicate day / campaign",IF(OR(ISBLANK(A369),ISBLANK(C369),ISBLANK(D369),ISBLANK(E369),ISBLANK(F369)),"Missing daily input",IF(OR(C369&lt;0,D369&lt;0,E369&lt;0,F369&lt;0,F369&gt;E369),"Invalid count / sales",IF(AND(F369&gt;0,ISBLANK(G369)),"Missing new-member average",IF(AND(NOT(ISBLANK(G369)),G369&lt;0),"Negative average",IF(OR(A369&lt;IFERROR(INDEX('Campaigns &amp; Budget'!$C$7:$C$8,MATCH(B369,'Campaigns &amp; Budget'!$A$7:$A$8,0)),""),A369&gt;IFERROR(INDEX('Campaigns &amp; Budget'!$D$7:$D$8,MATCH(B369,'Campaigns &amp; Budget'!$A$7:$A$8,0)),"")),"Outside campaign dates",""))))))))</x:f>
      </x:c>
      <x:c r="O369" s="10"/>
      <x:c r="P369" s="5"/>
      <x:c r="Q369" s="5"/>
      <x:c r="R369" s="5"/>
      <x:c r="S369" s="16" t="str">
        <x:f>IF(OR(ISBLANK(O369),Q369=""),"",IFERROR(INDEX('Redemption Setup'!$F$7:$F$105,MATCH(Q369,'Redemption Setup'!$A$7:$A$105,0)),"")+SUMIFS('Redemption Setup'!$Q$7:$Q$305,'Redemption Setup'!$O$7:$O$305,Q369,'Redemption Setup'!$P$7:$P$305,"&lt;="&amp;O369)-SUMIFS('Daily Redemptions'!$R$7:$R$2205,'Daily Redemptions'!$Q$7:$Q$2205,Q369,'Daily Redemptions'!$P$7:$P$2205,P369,'Daily Redemptions'!$O$7:$O$2205,"&lt;="&amp;O369))</x:f>
      </x:c>
      <x:c r="T369" s="16" t="str">
        <x:f>IF(AND(ISBLANK(O369),Q369=""),"",IF(COUNTIFS('Redemption Setup'!$A$7:$A$105,Q369,'Redemption Setup'!$B$7:$B$105,P369)&lt;&gt;1,"Tier not in campaign",IF(COUNTIFS('Daily Redemptions'!$O$7:$O$2205,O369,'Daily Redemptions'!$Q$7:$Q$2205,Q369)&gt;1,"Duplicate day / tier",IF(OR(ISBLANK(O369),ISBLANK(R369)),"Missing date / quantity",IF(OR(R369&lt;0,MOD(R369,1)&lt;&gt;0),"Invalid redemption quantity",IF(COUNTIFS('Daily Redemptions'!$A$7:$A$735,O369,'Daily Redemptions'!$B$7:$B$735,P369)&lt;&gt;1,"Missing daily performance",IF(S369&lt;0,"Negative stock","")))))))</x:f>
      </x:c>
    </x:row>
    <x:row r="370" ht="24" customHeight="1">
      <x:c r="A370" s="10"/>
      <x:c r="B370" s="5"/>
      <x:c r="C370" s="5"/>
      <x:c r="D370" s="14"/>
      <x:c r="E370" s="5"/>
      <x:c r="F370" s="5"/>
      <x:c r="G370" s="14"/>
      <x:c r="H370" s="16" t="str">
        <x:f>IF(OR(ISBLANK(A370),B370=""),"",SUMIFS('Daily Redemptions'!$R$7:$R$2205,'Daily Redemptions'!$O$7:$O$2205,A370,'Daily Redemptions'!$P$7:$P$2205,B370))</x:f>
      </x:c>
      <x:c r="I370" s="18" t="str">
        <x:f>IF(OR(ISBLANK(A370),ISBLANK(D370),ISBLANK(C370),C370=0),"",D370/C370)</x:f>
      </x:c>
      <x:c r="J370" s="18" t="str">
        <x:f>IF(OR(ISBLANK(A370),ISBLANK(D370),ISBLANK(E370),E370=0),"",D370/E370)</x:f>
      </x:c>
      <x:c r="K370" s="18" t="str">
        <x:f>IF(OR(ISBLANK(A370),ISBLANK(G370),ISBLANK(F370)),"",G370*F370)</x:f>
      </x:c>
      <x:c r="L370" s="16" t="str">
        <x:f>IF(OR(ISBLANK(A370),ISBLANK(G370),ISBLANK(F370)),"",F370)</x:f>
      </x:c>
      <x:c r="M370" s="16" t="str">
        <x:f>IF(AND(ISBLANK(A370),B370=""),"",IF(COUNTIFS('Campaigns &amp; Budget'!$A$7:$A$8,B370)&lt;&gt;1,"Unknown campaign",IF(COUNTIFS('Daily Redemptions'!$A$7:$A$735,A370,'Daily Redemptions'!$B$7:$B$735,B370)&gt;1,"Duplicate day / campaign",IF(OR(ISBLANK(A370),ISBLANK(C370),ISBLANK(D370),ISBLANK(E370),ISBLANK(F370)),"Missing daily input",IF(OR(C370&lt;0,D370&lt;0,E370&lt;0,F370&lt;0,F370&gt;E370),"Invalid count / sales",IF(AND(F370&gt;0,ISBLANK(G370)),"Missing new-member average",IF(AND(NOT(ISBLANK(G370)),G370&lt;0),"Negative average",IF(OR(A370&lt;IFERROR(INDEX('Campaigns &amp; Budget'!$C$7:$C$8,MATCH(B370,'Campaigns &amp; Budget'!$A$7:$A$8,0)),""),A370&gt;IFERROR(INDEX('Campaigns &amp; Budget'!$D$7:$D$8,MATCH(B370,'Campaigns &amp; Budget'!$A$7:$A$8,0)),"")),"Outside campaign dates",""))))))))</x:f>
      </x:c>
      <x:c r="O370" s="10"/>
      <x:c r="P370" s="5"/>
      <x:c r="Q370" s="5"/>
      <x:c r="R370" s="5"/>
      <x:c r="S370" s="16" t="str">
        <x:f>IF(OR(ISBLANK(O370),Q370=""),"",IFERROR(INDEX('Redemption Setup'!$F$7:$F$105,MATCH(Q370,'Redemption Setup'!$A$7:$A$105,0)),"")+SUMIFS('Redemption Setup'!$Q$7:$Q$305,'Redemption Setup'!$O$7:$O$305,Q370,'Redemption Setup'!$P$7:$P$305,"&lt;="&amp;O370)-SUMIFS('Daily Redemptions'!$R$7:$R$2205,'Daily Redemptions'!$Q$7:$Q$2205,Q370,'Daily Redemptions'!$P$7:$P$2205,P370,'Daily Redemptions'!$O$7:$O$2205,"&lt;="&amp;O370))</x:f>
      </x:c>
      <x:c r="T370" s="16" t="str">
        <x:f>IF(AND(ISBLANK(O370),Q370=""),"",IF(COUNTIFS('Redemption Setup'!$A$7:$A$105,Q370,'Redemption Setup'!$B$7:$B$105,P370)&lt;&gt;1,"Tier not in campaign",IF(COUNTIFS('Daily Redemptions'!$O$7:$O$2205,O370,'Daily Redemptions'!$Q$7:$Q$2205,Q370)&gt;1,"Duplicate day / tier",IF(OR(ISBLANK(O370),ISBLANK(R370)),"Missing date / quantity",IF(OR(R370&lt;0,MOD(R370,1)&lt;&gt;0),"Invalid redemption quantity",IF(COUNTIFS('Daily Redemptions'!$A$7:$A$735,O370,'Daily Redemptions'!$B$7:$B$735,P370)&lt;&gt;1,"Missing daily performance",IF(S370&lt;0,"Negative stock","")))))))</x:f>
      </x:c>
    </x:row>
    <x:row r="371" ht="24" customHeight="1">
      <x:c r="A371" s="10"/>
      <x:c r="B371" s="5"/>
      <x:c r="C371" s="5"/>
      <x:c r="D371" s="14"/>
      <x:c r="E371" s="5"/>
      <x:c r="F371" s="5"/>
      <x:c r="G371" s="14"/>
      <x:c r="H371" s="16" t="str">
        <x:f>IF(OR(ISBLANK(A371),B371=""),"",SUMIFS('Daily Redemptions'!$R$7:$R$2205,'Daily Redemptions'!$O$7:$O$2205,A371,'Daily Redemptions'!$P$7:$P$2205,B371))</x:f>
      </x:c>
      <x:c r="I371" s="18" t="str">
        <x:f>IF(OR(ISBLANK(A371),ISBLANK(D371),ISBLANK(C371),C371=0),"",D371/C371)</x:f>
      </x:c>
      <x:c r="J371" s="18" t="str">
        <x:f>IF(OR(ISBLANK(A371),ISBLANK(D371),ISBLANK(E371),E371=0),"",D371/E371)</x:f>
      </x:c>
      <x:c r="K371" s="18" t="str">
        <x:f>IF(OR(ISBLANK(A371),ISBLANK(G371),ISBLANK(F371)),"",G371*F371)</x:f>
      </x:c>
      <x:c r="L371" s="16" t="str">
        <x:f>IF(OR(ISBLANK(A371),ISBLANK(G371),ISBLANK(F371)),"",F371)</x:f>
      </x:c>
      <x:c r="M371" s="16" t="str">
        <x:f>IF(AND(ISBLANK(A371),B371=""),"",IF(COUNTIFS('Campaigns &amp; Budget'!$A$7:$A$8,B371)&lt;&gt;1,"Unknown campaign",IF(COUNTIFS('Daily Redemptions'!$A$7:$A$735,A371,'Daily Redemptions'!$B$7:$B$735,B371)&gt;1,"Duplicate day / campaign",IF(OR(ISBLANK(A371),ISBLANK(C371),ISBLANK(D371),ISBLANK(E371),ISBLANK(F371)),"Missing daily input",IF(OR(C371&lt;0,D371&lt;0,E371&lt;0,F371&lt;0,F371&gt;E371),"Invalid count / sales",IF(AND(F371&gt;0,ISBLANK(G371)),"Missing new-member average",IF(AND(NOT(ISBLANK(G371)),G371&lt;0),"Negative average",IF(OR(A371&lt;IFERROR(INDEX('Campaigns &amp; Budget'!$C$7:$C$8,MATCH(B371,'Campaigns &amp; Budget'!$A$7:$A$8,0)),""),A371&gt;IFERROR(INDEX('Campaigns &amp; Budget'!$D$7:$D$8,MATCH(B371,'Campaigns &amp; Budget'!$A$7:$A$8,0)),"")),"Outside campaign dates",""))))))))</x:f>
      </x:c>
      <x:c r="O371" s="10"/>
      <x:c r="P371" s="5"/>
      <x:c r="Q371" s="5"/>
      <x:c r="R371" s="5"/>
      <x:c r="S371" s="16" t="str">
        <x:f>IF(OR(ISBLANK(O371),Q371=""),"",IFERROR(INDEX('Redemption Setup'!$F$7:$F$105,MATCH(Q371,'Redemption Setup'!$A$7:$A$105,0)),"")+SUMIFS('Redemption Setup'!$Q$7:$Q$305,'Redemption Setup'!$O$7:$O$305,Q371,'Redemption Setup'!$P$7:$P$305,"&lt;="&amp;O371)-SUMIFS('Daily Redemptions'!$R$7:$R$2205,'Daily Redemptions'!$Q$7:$Q$2205,Q371,'Daily Redemptions'!$P$7:$P$2205,P371,'Daily Redemptions'!$O$7:$O$2205,"&lt;="&amp;O371))</x:f>
      </x:c>
      <x:c r="T371" s="16" t="str">
        <x:f>IF(AND(ISBLANK(O371),Q371=""),"",IF(COUNTIFS('Redemption Setup'!$A$7:$A$105,Q371,'Redemption Setup'!$B$7:$B$105,P371)&lt;&gt;1,"Tier not in campaign",IF(COUNTIFS('Daily Redemptions'!$O$7:$O$2205,O371,'Daily Redemptions'!$Q$7:$Q$2205,Q371)&gt;1,"Duplicate day / tier",IF(OR(ISBLANK(O371),ISBLANK(R371)),"Missing date / quantity",IF(OR(R371&lt;0,MOD(R371,1)&lt;&gt;0),"Invalid redemption quantity",IF(COUNTIFS('Daily Redemptions'!$A$7:$A$735,O371,'Daily Redemptions'!$B$7:$B$735,P371)&lt;&gt;1,"Missing daily performance",IF(S371&lt;0,"Negative stock","")))))))</x:f>
      </x:c>
    </x:row>
    <x:row r="372" ht="24" customHeight="1">
      <x:c r="A372" s="10"/>
      <x:c r="B372" s="5"/>
      <x:c r="C372" s="5"/>
      <x:c r="D372" s="14"/>
      <x:c r="E372" s="5"/>
      <x:c r="F372" s="5"/>
      <x:c r="G372" s="14"/>
      <x:c r="H372" s="16" t="str">
        <x:f>IF(OR(ISBLANK(A372),B372=""),"",SUMIFS('Daily Redemptions'!$R$7:$R$2205,'Daily Redemptions'!$O$7:$O$2205,A372,'Daily Redemptions'!$P$7:$P$2205,B372))</x:f>
      </x:c>
      <x:c r="I372" s="18" t="str">
        <x:f>IF(OR(ISBLANK(A372),ISBLANK(D372),ISBLANK(C372),C372=0),"",D372/C372)</x:f>
      </x:c>
      <x:c r="J372" s="18" t="str">
        <x:f>IF(OR(ISBLANK(A372),ISBLANK(D372),ISBLANK(E372),E372=0),"",D372/E372)</x:f>
      </x:c>
      <x:c r="K372" s="18" t="str">
        <x:f>IF(OR(ISBLANK(A372),ISBLANK(G372),ISBLANK(F372)),"",G372*F372)</x:f>
      </x:c>
      <x:c r="L372" s="16" t="str">
        <x:f>IF(OR(ISBLANK(A372),ISBLANK(G372),ISBLANK(F372)),"",F372)</x:f>
      </x:c>
      <x:c r="M372" s="16" t="str">
        <x:f>IF(AND(ISBLANK(A372),B372=""),"",IF(COUNTIFS('Campaigns &amp; Budget'!$A$7:$A$8,B372)&lt;&gt;1,"Unknown campaign",IF(COUNTIFS('Daily Redemptions'!$A$7:$A$735,A372,'Daily Redemptions'!$B$7:$B$735,B372)&gt;1,"Duplicate day / campaign",IF(OR(ISBLANK(A372),ISBLANK(C372),ISBLANK(D372),ISBLANK(E372),ISBLANK(F372)),"Missing daily input",IF(OR(C372&lt;0,D372&lt;0,E372&lt;0,F372&lt;0,F372&gt;E372),"Invalid count / sales",IF(AND(F372&gt;0,ISBLANK(G372)),"Missing new-member average",IF(AND(NOT(ISBLANK(G372)),G372&lt;0),"Negative average",IF(OR(A372&lt;IFERROR(INDEX('Campaigns &amp; Budget'!$C$7:$C$8,MATCH(B372,'Campaigns &amp; Budget'!$A$7:$A$8,0)),""),A372&gt;IFERROR(INDEX('Campaigns &amp; Budget'!$D$7:$D$8,MATCH(B372,'Campaigns &amp; Budget'!$A$7:$A$8,0)),"")),"Outside campaign dates",""))))))))</x:f>
      </x:c>
      <x:c r="O372" s="10"/>
      <x:c r="P372" s="5"/>
      <x:c r="Q372" s="5"/>
      <x:c r="R372" s="5"/>
      <x:c r="S372" s="16" t="str">
        <x:f>IF(OR(ISBLANK(O372),Q372=""),"",IFERROR(INDEX('Redemption Setup'!$F$7:$F$105,MATCH(Q372,'Redemption Setup'!$A$7:$A$105,0)),"")+SUMIFS('Redemption Setup'!$Q$7:$Q$305,'Redemption Setup'!$O$7:$O$305,Q372,'Redemption Setup'!$P$7:$P$305,"&lt;="&amp;O372)-SUMIFS('Daily Redemptions'!$R$7:$R$2205,'Daily Redemptions'!$Q$7:$Q$2205,Q372,'Daily Redemptions'!$P$7:$P$2205,P372,'Daily Redemptions'!$O$7:$O$2205,"&lt;="&amp;O372))</x:f>
      </x:c>
      <x:c r="T372" s="16" t="str">
        <x:f>IF(AND(ISBLANK(O372),Q372=""),"",IF(COUNTIFS('Redemption Setup'!$A$7:$A$105,Q372,'Redemption Setup'!$B$7:$B$105,P372)&lt;&gt;1,"Tier not in campaign",IF(COUNTIFS('Daily Redemptions'!$O$7:$O$2205,O372,'Daily Redemptions'!$Q$7:$Q$2205,Q372)&gt;1,"Duplicate day / tier",IF(OR(ISBLANK(O372),ISBLANK(R372)),"Missing date / quantity",IF(OR(R372&lt;0,MOD(R372,1)&lt;&gt;0),"Invalid redemption quantity",IF(COUNTIFS('Daily Redemptions'!$A$7:$A$735,O372,'Daily Redemptions'!$B$7:$B$735,P372)&lt;&gt;1,"Missing daily performance",IF(S372&lt;0,"Negative stock","")))))))</x:f>
      </x:c>
    </x:row>
    <x:row r="373" ht="24" customHeight="1">
      <x:c r="A373" s="10"/>
      <x:c r="B373" s="5"/>
      <x:c r="C373" s="5"/>
      <x:c r="D373" s="14"/>
      <x:c r="E373" s="5"/>
      <x:c r="F373" s="5"/>
      <x:c r="G373" s="14"/>
      <x:c r="H373" s="16" t="str">
        <x:f>IF(OR(ISBLANK(A373),B373=""),"",SUMIFS('Daily Redemptions'!$R$7:$R$2205,'Daily Redemptions'!$O$7:$O$2205,A373,'Daily Redemptions'!$P$7:$P$2205,B373))</x:f>
      </x:c>
      <x:c r="I373" s="18" t="str">
        <x:f>IF(OR(ISBLANK(A373),ISBLANK(D373),ISBLANK(C373),C373=0),"",D373/C373)</x:f>
      </x:c>
      <x:c r="J373" s="18" t="str">
        <x:f>IF(OR(ISBLANK(A373),ISBLANK(D373),ISBLANK(E373),E373=0),"",D373/E373)</x:f>
      </x:c>
      <x:c r="K373" s="18" t="str">
        <x:f>IF(OR(ISBLANK(A373),ISBLANK(G373),ISBLANK(F373)),"",G373*F373)</x:f>
      </x:c>
      <x:c r="L373" s="16" t="str">
        <x:f>IF(OR(ISBLANK(A373),ISBLANK(G373),ISBLANK(F373)),"",F373)</x:f>
      </x:c>
      <x:c r="M373" s="16" t="str">
        <x:f>IF(AND(ISBLANK(A373),B373=""),"",IF(COUNTIFS('Campaigns &amp; Budget'!$A$7:$A$8,B373)&lt;&gt;1,"Unknown campaign",IF(COUNTIFS('Daily Redemptions'!$A$7:$A$735,A373,'Daily Redemptions'!$B$7:$B$735,B373)&gt;1,"Duplicate day / campaign",IF(OR(ISBLANK(A373),ISBLANK(C373),ISBLANK(D373),ISBLANK(E373),ISBLANK(F373)),"Missing daily input",IF(OR(C373&lt;0,D373&lt;0,E373&lt;0,F373&lt;0,F373&gt;E373),"Invalid count / sales",IF(AND(F373&gt;0,ISBLANK(G373)),"Missing new-member average",IF(AND(NOT(ISBLANK(G373)),G373&lt;0),"Negative average",IF(OR(A373&lt;IFERROR(INDEX('Campaigns &amp; Budget'!$C$7:$C$8,MATCH(B373,'Campaigns &amp; Budget'!$A$7:$A$8,0)),""),A373&gt;IFERROR(INDEX('Campaigns &amp; Budget'!$D$7:$D$8,MATCH(B373,'Campaigns &amp; Budget'!$A$7:$A$8,0)),"")),"Outside campaign dates",""))))))))</x:f>
      </x:c>
      <x:c r="O373" s="10"/>
      <x:c r="P373" s="5"/>
      <x:c r="Q373" s="5"/>
      <x:c r="R373" s="5"/>
      <x:c r="S373" s="16" t="str">
        <x:f>IF(OR(ISBLANK(O373),Q373=""),"",IFERROR(INDEX('Redemption Setup'!$F$7:$F$105,MATCH(Q373,'Redemption Setup'!$A$7:$A$105,0)),"")+SUMIFS('Redemption Setup'!$Q$7:$Q$305,'Redemption Setup'!$O$7:$O$305,Q373,'Redemption Setup'!$P$7:$P$305,"&lt;="&amp;O373)-SUMIFS('Daily Redemptions'!$R$7:$R$2205,'Daily Redemptions'!$Q$7:$Q$2205,Q373,'Daily Redemptions'!$P$7:$P$2205,P373,'Daily Redemptions'!$O$7:$O$2205,"&lt;="&amp;O373))</x:f>
      </x:c>
      <x:c r="T373" s="16" t="str">
        <x:f>IF(AND(ISBLANK(O373),Q373=""),"",IF(COUNTIFS('Redemption Setup'!$A$7:$A$105,Q373,'Redemption Setup'!$B$7:$B$105,P373)&lt;&gt;1,"Tier not in campaign",IF(COUNTIFS('Daily Redemptions'!$O$7:$O$2205,O373,'Daily Redemptions'!$Q$7:$Q$2205,Q373)&gt;1,"Duplicate day / tier",IF(OR(ISBLANK(O373),ISBLANK(R373)),"Missing date / quantity",IF(OR(R373&lt;0,MOD(R373,1)&lt;&gt;0),"Invalid redemption quantity",IF(COUNTIFS('Daily Redemptions'!$A$7:$A$735,O373,'Daily Redemptions'!$B$7:$B$735,P373)&lt;&gt;1,"Missing daily performance",IF(S373&lt;0,"Negative stock","")))))))</x:f>
      </x:c>
    </x:row>
    <x:row r="374" ht="24" customHeight="1">
      <x:c r="A374" s="10"/>
      <x:c r="B374" s="5"/>
      <x:c r="C374" s="5"/>
      <x:c r="D374" s="14"/>
      <x:c r="E374" s="5"/>
      <x:c r="F374" s="5"/>
      <x:c r="G374" s="14"/>
      <x:c r="H374" s="16" t="str">
        <x:f>IF(OR(ISBLANK(A374),B374=""),"",SUMIFS('Daily Redemptions'!$R$7:$R$2205,'Daily Redemptions'!$O$7:$O$2205,A374,'Daily Redemptions'!$P$7:$P$2205,B374))</x:f>
      </x:c>
      <x:c r="I374" s="18" t="str">
        <x:f>IF(OR(ISBLANK(A374),ISBLANK(D374),ISBLANK(C374),C374=0),"",D374/C374)</x:f>
      </x:c>
      <x:c r="J374" s="18" t="str">
        <x:f>IF(OR(ISBLANK(A374),ISBLANK(D374),ISBLANK(E374),E374=0),"",D374/E374)</x:f>
      </x:c>
      <x:c r="K374" s="18" t="str">
        <x:f>IF(OR(ISBLANK(A374),ISBLANK(G374),ISBLANK(F374)),"",G374*F374)</x:f>
      </x:c>
      <x:c r="L374" s="16" t="str">
        <x:f>IF(OR(ISBLANK(A374),ISBLANK(G374),ISBLANK(F374)),"",F374)</x:f>
      </x:c>
      <x:c r="M374" s="16" t="str">
        <x:f>IF(AND(ISBLANK(A374),B374=""),"",IF(COUNTIFS('Campaigns &amp; Budget'!$A$7:$A$8,B374)&lt;&gt;1,"Unknown campaign",IF(COUNTIFS('Daily Redemptions'!$A$7:$A$735,A374,'Daily Redemptions'!$B$7:$B$735,B374)&gt;1,"Duplicate day / campaign",IF(OR(ISBLANK(A374),ISBLANK(C374),ISBLANK(D374),ISBLANK(E374),ISBLANK(F374)),"Missing daily input",IF(OR(C374&lt;0,D374&lt;0,E374&lt;0,F374&lt;0,F374&gt;E374),"Invalid count / sales",IF(AND(F374&gt;0,ISBLANK(G374)),"Missing new-member average",IF(AND(NOT(ISBLANK(G374)),G374&lt;0),"Negative average",IF(OR(A374&lt;IFERROR(INDEX('Campaigns &amp; Budget'!$C$7:$C$8,MATCH(B374,'Campaigns &amp; Budget'!$A$7:$A$8,0)),""),A374&gt;IFERROR(INDEX('Campaigns &amp; Budget'!$D$7:$D$8,MATCH(B374,'Campaigns &amp; Budget'!$A$7:$A$8,0)),"")),"Outside campaign dates",""))))))))</x:f>
      </x:c>
      <x:c r="O374" s="10"/>
      <x:c r="P374" s="5"/>
      <x:c r="Q374" s="5"/>
      <x:c r="R374" s="5"/>
      <x:c r="S374" s="16" t="str">
        <x:f>IF(OR(ISBLANK(O374),Q374=""),"",IFERROR(INDEX('Redemption Setup'!$F$7:$F$105,MATCH(Q374,'Redemption Setup'!$A$7:$A$105,0)),"")+SUMIFS('Redemption Setup'!$Q$7:$Q$305,'Redemption Setup'!$O$7:$O$305,Q374,'Redemption Setup'!$P$7:$P$305,"&lt;="&amp;O374)-SUMIFS('Daily Redemptions'!$R$7:$R$2205,'Daily Redemptions'!$Q$7:$Q$2205,Q374,'Daily Redemptions'!$P$7:$P$2205,P374,'Daily Redemptions'!$O$7:$O$2205,"&lt;="&amp;O374))</x:f>
      </x:c>
      <x:c r="T374" s="16" t="str">
        <x:f>IF(AND(ISBLANK(O374),Q374=""),"",IF(COUNTIFS('Redemption Setup'!$A$7:$A$105,Q374,'Redemption Setup'!$B$7:$B$105,P374)&lt;&gt;1,"Tier not in campaign",IF(COUNTIFS('Daily Redemptions'!$O$7:$O$2205,O374,'Daily Redemptions'!$Q$7:$Q$2205,Q374)&gt;1,"Duplicate day / tier",IF(OR(ISBLANK(O374),ISBLANK(R374)),"Missing date / quantity",IF(OR(R374&lt;0,MOD(R374,1)&lt;&gt;0),"Invalid redemption quantity",IF(COUNTIFS('Daily Redemptions'!$A$7:$A$735,O374,'Daily Redemptions'!$B$7:$B$735,P374)&lt;&gt;1,"Missing daily performance",IF(S374&lt;0,"Negative stock","")))))))</x:f>
      </x:c>
    </x:row>
    <x:row r="375" ht="24" customHeight="1">
      <x:c r="A375" s="10"/>
      <x:c r="B375" s="5"/>
      <x:c r="C375" s="5"/>
      <x:c r="D375" s="14"/>
      <x:c r="E375" s="5"/>
      <x:c r="F375" s="5"/>
      <x:c r="G375" s="14"/>
      <x:c r="H375" s="16" t="str">
        <x:f>IF(OR(ISBLANK(A375),B375=""),"",SUMIFS('Daily Redemptions'!$R$7:$R$2205,'Daily Redemptions'!$O$7:$O$2205,A375,'Daily Redemptions'!$P$7:$P$2205,B375))</x:f>
      </x:c>
      <x:c r="I375" s="18" t="str">
        <x:f>IF(OR(ISBLANK(A375),ISBLANK(D375),ISBLANK(C375),C375=0),"",D375/C375)</x:f>
      </x:c>
      <x:c r="J375" s="18" t="str">
        <x:f>IF(OR(ISBLANK(A375),ISBLANK(D375),ISBLANK(E375),E375=0),"",D375/E375)</x:f>
      </x:c>
      <x:c r="K375" s="18" t="str">
        <x:f>IF(OR(ISBLANK(A375),ISBLANK(G375),ISBLANK(F375)),"",G375*F375)</x:f>
      </x:c>
      <x:c r="L375" s="16" t="str">
        <x:f>IF(OR(ISBLANK(A375),ISBLANK(G375),ISBLANK(F375)),"",F375)</x:f>
      </x:c>
      <x:c r="M375" s="16" t="str">
        <x:f>IF(AND(ISBLANK(A375),B375=""),"",IF(COUNTIFS('Campaigns &amp; Budget'!$A$7:$A$8,B375)&lt;&gt;1,"Unknown campaign",IF(COUNTIFS('Daily Redemptions'!$A$7:$A$735,A375,'Daily Redemptions'!$B$7:$B$735,B375)&gt;1,"Duplicate day / campaign",IF(OR(ISBLANK(A375),ISBLANK(C375),ISBLANK(D375),ISBLANK(E375),ISBLANK(F375)),"Missing daily input",IF(OR(C375&lt;0,D375&lt;0,E375&lt;0,F375&lt;0,F375&gt;E375),"Invalid count / sales",IF(AND(F375&gt;0,ISBLANK(G375)),"Missing new-member average",IF(AND(NOT(ISBLANK(G375)),G375&lt;0),"Negative average",IF(OR(A375&lt;IFERROR(INDEX('Campaigns &amp; Budget'!$C$7:$C$8,MATCH(B375,'Campaigns &amp; Budget'!$A$7:$A$8,0)),""),A375&gt;IFERROR(INDEX('Campaigns &amp; Budget'!$D$7:$D$8,MATCH(B375,'Campaigns &amp; Budget'!$A$7:$A$8,0)),"")),"Outside campaign dates",""))))))))</x:f>
      </x:c>
      <x:c r="O375" s="10"/>
      <x:c r="P375" s="5"/>
      <x:c r="Q375" s="5"/>
      <x:c r="R375" s="5"/>
      <x:c r="S375" s="16" t="str">
        <x:f>IF(OR(ISBLANK(O375),Q375=""),"",IFERROR(INDEX('Redemption Setup'!$F$7:$F$105,MATCH(Q375,'Redemption Setup'!$A$7:$A$105,0)),"")+SUMIFS('Redemption Setup'!$Q$7:$Q$305,'Redemption Setup'!$O$7:$O$305,Q375,'Redemption Setup'!$P$7:$P$305,"&lt;="&amp;O375)-SUMIFS('Daily Redemptions'!$R$7:$R$2205,'Daily Redemptions'!$Q$7:$Q$2205,Q375,'Daily Redemptions'!$P$7:$P$2205,P375,'Daily Redemptions'!$O$7:$O$2205,"&lt;="&amp;O375))</x:f>
      </x:c>
      <x:c r="T375" s="16" t="str">
        <x:f>IF(AND(ISBLANK(O375),Q375=""),"",IF(COUNTIFS('Redemption Setup'!$A$7:$A$105,Q375,'Redemption Setup'!$B$7:$B$105,P375)&lt;&gt;1,"Tier not in campaign",IF(COUNTIFS('Daily Redemptions'!$O$7:$O$2205,O375,'Daily Redemptions'!$Q$7:$Q$2205,Q375)&gt;1,"Duplicate day / tier",IF(OR(ISBLANK(O375),ISBLANK(R375)),"Missing date / quantity",IF(OR(R375&lt;0,MOD(R375,1)&lt;&gt;0),"Invalid redemption quantity",IF(COUNTIFS('Daily Redemptions'!$A$7:$A$735,O375,'Daily Redemptions'!$B$7:$B$735,P375)&lt;&gt;1,"Missing daily performance",IF(S375&lt;0,"Negative stock","")))))))</x:f>
      </x:c>
    </x:row>
    <x:row r="376" ht="24" customHeight="1">
      <x:c r="A376" s="10"/>
      <x:c r="B376" s="5"/>
      <x:c r="C376" s="5"/>
      <x:c r="D376" s="14"/>
      <x:c r="E376" s="5"/>
      <x:c r="F376" s="5"/>
      <x:c r="G376" s="14"/>
      <x:c r="H376" s="16" t="str">
        <x:f>IF(OR(ISBLANK(A376),B376=""),"",SUMIFS('Daily Redemptions'!$R$7:$R$2205,'Daily Redemptions'!$O$7:$O$2205,A376,'Daily Redemptions'!$P$7:$P$2205,B376))</x:f>
      </x:c>
      <x:c r="I376" s="18" t="str">
        <x:f>IF(OR(ISBLANK(A376),ISBLANK(D376),ISBLANK(C376),C376=0),"",D376/C376)</x:f>
      </x:c>
      <x:c r="J376" s="18" t="str">
        <x:f>IF(OR(ISBLANK(A376),ISBLANK(D376),ISBLANK(E376),E376=0),"",D376/E376)</x:f>
      </x:c>
      <x:c r="K376" s="18" t="str">
        <x:f>IF(OR(ISBLANK(A376),ISBLANK(G376),ISBLANK(F376)),"",G376*F376)</x:f>
      </x:c>
      <x:c r="L376" s="16" t="str">
        <x:f>IF(OR(ISBLANK(A376),ISBLANK(G376),ISBLANK(F376)),"",F376)</x:f>
      </x:c>
      <x:c r="M376" s="16" t="str">
        <x:f>IF(AND(ISBLANK(A376),B376=""),"",IF(COUNTIFS('Campaigns &amp; Budget'!$A$7:$A$8,B376)&lt;&gt;1,"Unknown campaign",IF(COUNTIFS('Daily Redemptions'!$A$7:$A$735,A376,'Daily Redemptions'!$B$7:$B$735,B376)&gt;1,"Duplicate day / campaign",IF(OR(ISBLANK(A376),ISBLANK(C376),ISBLANK(D376),ISBLANK(E376),ISBLANK(F376)),"Missing daily input",IF(OR(C376&lt;0,D376&lt;0,E376&lt;0,F376&lt;0,F376&gt;E376),"Invalid count / sales",IF(AND(F376&gt;0,ISBLANK(G376)),"Missing new-member average",IF(AND(NOT(ISBLANK(G376)),G376&lt;0),"Negative average",IF(OR(A376&lt;IFERROR(INDEX('Campaigns &amp; Budget'!$C$7:$C$8,MATCH(B376,'Campaigns &amp; Budget'!$A$7:$A$8,0)),""),A376&gt;IFERROR(INDEX('Campaigns &amp; Budget'!$D$7:$D$8,MATCH(B376,'Campaigns &amp; Budget'!$A$7:$A$8,0)),"")),"Outside campaign dates",""))))))))</x:f>
      </x:c>
      <x:c r="O376" s="10"/>
      <x:c r="P376" s="5"/>
      <x:c r="Q376" s="5"/>
      <x:c r="R376" s="5"/>
      <x:c r="S376" s="16" t="str">
        <x:f>IF(OR(ISBLANK(O376),Q376=""),"",IFERROR(INDEX('Redemption Setup'!$F$7:$F$105,MATCH(Q376,'Redemption Setup'!$A$7:$A$105,0)),"")+SUMIFS('Redemption Setup'!$Q$7:$Q$305,'Redemption Setup'!$O$7:$O$305,Q376,'Redemption Setup'!$P$7:$P$305,"&lt;="&amp;O376)-SUMIFS('Daily Redemptions'!$R$7:$R$2205,'Daily Redemptions'!$Q$7:$Q$2205,Q376,'Daily Redemptions'!$P$7:$P$2205,P376,'Daily Redemptions'!$O$7:$O$2205,"&lt;="&amp;O376))</x:f>
      </x:c>
      <x:c r="T376" s="16" t="str">
        <x:f>IF(AND(ISBLANK(O376),Q376=""),"",IF(COUNTIFS('Redemption Setup'!$A$7:$A$105,Q376,'Redemption Setup'!$B$7:$B$105,P376)&lt;&gt;1,"Tier not in campaign",IF(COUNTIFS('Daily Redemptions'!$O$7:$O$2205,O376,'Daily Redemptions'!$Q$7:$Q$2205,Q376)&gt;1,"Duplicate day / tier",IF(OR(ISBLANK(O376),ISBLANK(R376)),"Missing date / quantity",IF(OR(R376&lt;0,MOD(R376,1)&lt;&gt;0),"Invalid redemption quantity",IF(COUNTIFS('Daily Redemptions'!$A$7:$A$735,O376,'Daily Redemptions'!$B$7:$B$735,P376)&lt;&gt;1,"Missing daily performance",IF(S376&lt;0,"Negative stock","")))))))</x:f>
      </x:c>
    </x:row>
    <x:row r="377" ht="24" customHeight="1">
      <x:c r="A377" s="10"/>
      <x:c r="B377" s="5"/>
      <x:c r="C377" s="5"/>
      <x:c r="D377" s="14"/>
      <x:c r="E377" s="5"/>
      <x:c r="F377" s="5"/>
      <x:c r="G377" s="14"/>
      <x:c r="H377" s="16" t="str">
        <x:f>IF(OR(ISBLANK(A377),B377=""),"",SUMIFS('Daily Redemptions'!$R$7:$R$2205,'Daily Redemptions'!$O$7:$O$2205,A377,'Daily Redemptions'!$P$7:$P$2205,B377))</x:f>
      </x:c>
      <x:c r="I377" s="18" t="str">
        <x:f>IF(OR(ISBLANK(A377),ISBLANK(D377),ISBLANK(C377),C377=0),"",D377/C377)</x:f>
      </x:c>
      <x:c r="J377" s="18" t="str">
        <x:f>IF(OR(ISBLANK(A377),ISBLANK(D377),ISBLANK(E377),E377=0),"",D377/E377)</x:f>
      </x:c>
      <x:c r="K377" s="18" t="str">
        <x:f>IF(OR(ISBLANK(A377),ISBLANK(G377),ISBLANK(F377)),"",G377*F377)</x:f>
      </x:c>
      <x:c r="L377" s="16" t="str">
        <x:f>IF(OR(ISBLANK(A377),ISBLANK(G377),ISBLANK(F377)),"",F377)</x:f>
      </x:c>
      <x:c r="M377" s="16" t="str">
        <x:f>IF(AND(ISBLANK(A377),B377=""),"",IF(COUNTIFS('Campaigns &amp; Budget'!$A$7:$A$8,B377)&lt;&gt;1,"Unknown campaign",IF(COUNTIFS('Daily Redemptions'!$A$7:$A$735,A377,'Daily Redemptions'!$B$7:$B$735,B377)&gt;1,"Duplicate day / campaign",IF(OR(ISBLANK(A377),ISBLANK(C377),ISBLANK(D377),ISBLANK(E377),ISBLANK(F377)),"Missing daily input",IF(OR(C377&lt;0,D377&lt;0,E377&lt;0,F377&lt;0,F377&gt;E377),"Invalid count / sales",IF(AND(F377&gt;0,ISBLANK(G377)),"Missing new-member average",IF(AND(NOT(ISBLANK(G377)),G377&lt;0),"Negative average",IF(OR(A377&lt;IFERROR(INDEX('Campaigns &amp; Budget'!$C$7:$C$8,MATCH(B377,'Campaigns &amp; Budget'!$A$7:$A$8,0)),""),A377&gt;IFERROR(INDEX('Campaigns &amp; Budget'!$D$7:$D$8,MATCH(B377,'Campaigns &amp; Budget'!$A$7:$A$8,0)),"")),"Outside campaign dates",""))))))))</x:f>
      </x:c>
      <x:c r="O377" s="10"/>
      <x:c r="P377" s="5"/>
      <x:c r="Q377" s="5"/>
      <x:c r="R377" s="5"/>
      <x:c r="S377" s="16" t="str">
        <x:f>IF(OR(ISBLANK(O377),Q377=""),"",IFERROR(INDEX('Redemption Setup'!$F$7:$F$105,MATCH(Q377,'Redemption Setup'!$A$7:$A$105,0)),"")+SUMIFS('Redemption Setup'!$Q$7:$Q$305,'Redemption Setup'!$O$7:$O$305,Q377,'Redemption Setup'!$P$7:$P$305,"&lt;="&amp;O377)-SUMIFS('Daily Redemptions'!$R$7:$R$2205,'Daily Redemptions'!$Q$7:$Q$2205,Q377,'Daily Redemptions'!$P$7:$P$2205,P377,'Daily Redemptions'!$O$7:$O$2205,"&lt;="&amp;O377))</x:f>
      </x:c>
      <x:c r="T377" s="16" t="str">
        <x:f>IF(AND(ISBLANK(O377),Q377=""),"",IF(COUNTIFS('Redemption Setup'!$A$7:$A$105,Q377,'Redemption Setup'!$B$7:$B$105,P377)&lt;&gt;1,"Tier not in campaign",IF(COUNTIFS('Daily Redemptions'!$O$7:$O$2205,O377,'Daily Redemptions'!$Q$7:$Q$2205,Q377)&gt;1,"Duplicate day / tier",IF(OR(ISBLANK(O377),ISBLANK(R377)),"Missing date / quantity",IF(OR(R377&lt;0,MOD(R377,1)&lt;&gt;0),"Invalid redemption quantity",IF(COUNTIFS('Daily Redemptions'!$A$7:$A$735,O377,'Daily Redemptions'!$B$7:$B$735,P377)&lt;&gt;1,"Missing daily performance",IF(S377&lt;0,"Negative stock","")))))))</x:f>
      </x:c>
    </x:row>
    <x:row r="378" ht="24" customHeight="1">
      <x:c r="A378" s="10"/>
      <x:c r="B378" s="5"/>
      <x:c r="C378" s="5"/>
      <x:c r="D378" s="14"/>
      <x:c r="E378" s="5"/>
      <x:c r="F378" s="5"/>
      <x:c r="G378" s="14"/>
      <x:c r="H378" s="16" t="str">
        <x:f>IF(OR(ISBLANK(A378),B378=""),"",SUMIFS('Daily Redemptions'!$R$7:$R$2205,'Daily Redemptions'!$O$7:$O$2205,A378,'Daily Redemptions'!$P$7:$P$2205,B378))</x:f>
      </x:c>
      <x:c r="I378" s="18" t="str">
        <x:f>IF(OR(ISBLANK(A378),ISBLANK(D378),ISBLANK(C378),C378=0),"",D378/C378)</x:f>
      </x:c>
      <x:c r="J378" s="18" t="str">
        <x:f>IF(OR(ISBLANK(A378),ISBLANK(D378),ISBLANK(E378),E378=0),"",D378/E378)</x:f>
      </x:c>
      <x:c r="K378" s="18" t="str">
        <x:f>IF(OR(ISBLANK(A378),ISBLANK(G378),ISBLANK(F378)),"",G378*F378)</x:f>
      </x:c>
      <x:c r="L378" s="16" t="str">
        <x:f>IF(OR(ISBLANK(A378),ISBLANK(G378),ISBLANK(F378)),"",F378)</x:f>
      </x:c>
      <x:c r="M378" s="16" t="str">
        <x:f>IF(AND(ISBLANK(A378),B378=""),"",IF(COUNTIFS('Campaigns &amp; Budget'!$A$7:$A$8,B378)&lt;&gt;1,"Unknown campaign",IF(COUNTIFS('Daily Redemptions'!$A$7:$A$735,A378,'Daily Redemptions'!$B$7:$B$735,B378)&gt;1,"Duplicate day / campaign",IF(OR(ISBLANK(A378),ISBLANK(C378),ISBLANK(D378),ISBLANK(E378),ISBLANK(F378)),"Missing daily input",IF(OR(C378&lt;0,D378&lt;0,E378&lt;0,F378&lt;0,F378&gt;E378),"Invalid count / sales",IF(AND(F378&gt;0,ISBLANK(G378)),"Missing new-member average",IF(AND(NOT(ISBLANK(G378)),G378&lt;0),"Negative average",IF(OR(A378&lt;IFERROR(INDEX('Campaigns &amp; Budget'!$C$7:$C$8,MATCH(B378,'Campaigns &amp; Budget'!$A$7:$A$8,0)),""),A378&gt;IFERROR(INDEX('Campaigns &amp; Budget'!$D$7:$D$8,MATCH(B378,'Campaigns &amp; Budget'!$A$7:$A$8,0)),"")),"Outside campaign dates",""))))))))</x:f>
      </x:c>
      <x:c r="O378" s="10"/>
      <x:c r="P378" s="5"/>
      <x:c r="Q378" s="5"/>
      <x:c r="R378" s="5"/>
      <x:c r="S378" s="16" t="str">
        <x:f>IF(OR(ISBLANK(O378),Q378=""),"",IFERROR(INDEX('Redemption Setup'!$F$7:$F$105,MATCH(Q378,'Redemption Setup'!$A$7:$A$105,0)),"")+SUMIFS('Redemption Setup'!$Q$7:$Q$305,'Redemption Setup'!$O$7:$O$305,Q378,'Redemption Setup'!$P$7:$P$305,"&lt;="&amp;O378)-SUMIFS('Daily Redemptions'!$R$7:$R$2205,'Daily Redemptions'!$Q$7:$Q$2205,Q378,'Daily Redemptions'!$P$7:$P$2205,P378,'Daily Redemptions'!$O$7:$O$2205,"&lt;="&amp;O378))</x:f>
      </x:c>
      <x:c r="T378" s="16" t="str">
        <x:f>IF(AND(ISBLANK(O378),Q378=""),"",IF(COUNTIFS('Redemption Setup'!$A$7:$A$105,Q378,'Redemption Setup'!$B$7:$B$105,P378)&lt;&gt;1,"Tier not in campaign",IF(COUNTIFS('Daily Redemptions'!$O$7:$O$2205,O378,'Daily Redemptions'!$Q$7:$Q$2205,Q378)&gt;1,"Duplicate day / tier",IF(OR(ISBLANK(O378),ISBLANK(R378)),"Missing date / quantity",IF(OR(R378&lt;0,MOD(R378,1)&lt;&gt;0),"Invalid redemption quantity",IF(COUNTIFS('Daily Redemptions'!$A$7:$A$735,O378,'Daily Redemptions'!$B$7:$B$735,P378)&lt;&gt;1,"Missing daily performance",IF(S378&lt;0,"Negative stock","")))))))</x:f>
      </x:c>
    </x:row>
    <x:row r="379" ht="24" customHeight="1">
      <x:c r="A379" s="10"/>
      <x:c r="B379" s="5"/>
      <x:c r="C379" s="5"/>
      <x:c r="D379" s="14"/>
      <x:c r="E379" s="5"/>
      <x:c r="F379" s="5"/>
      <x:c r="G379" s="14"/>
      <x:c r="H379" s="16" t="str">
        <x:f>IF(OR(ISBLANK(A379),B379=""),"",SUMIFS('Daily Redemptions'!$R$7:$R$2205,'Daily Redemptions'!$O$7:$O$2205,A379,'Daily Redemptions'!$P$7:$P$2205,B379))</x:f>
      </x:c>
      <x:c r="I379" s="18" t="str">
        <x:f>IF(OR(ISBLANK(A379),ISBLANK(D379),ISBLANK(C379),C379=0),"",D379/C379)</x:f>
      </x:c>
      <x:c r="J379" s="18" t="str">
        <x:f>IF(OR(ISBLANK(A379),ISBLANK(D379),ISBLANK(E379),E379=0),"",D379/E379)</x:f>
      </x:c>
      <x:c r="K379" s="18" t="str">
        <x:f>IF(OR(ISBLANK(A379),ISBLANK(G379),ISBLANK(F379)),"",G379*F379)</x:f>
      </x:c>
      <x:c r="L379" s="16" t="str">
        <x:f>IF(OR(ISBLANK(A379),ISBLANK(G379),ISBLANK(F379)),"",F379)</x:f>
      </x:c>
      <x:c r="M379" s="16" t="str">
        <x:f>IF(AND(ISBLANK(A379),B379=""),"",IF(COUNTIFS('Campaigns &amp; Budget'!$A$7:$A$8,B379)&lt;&gt;1,"Unknown campaign",IF(COUNTIFS('Daily Redemptions'!$A$7:$A$735,A379,'Daily Redemptions'!$B$7:$B$735,B379)&gt;1,"Duplicate day / campaign",IF(OR(ISBLANK(A379),ISBLANK(C379),ISBLANK(D379),ISBLANK(E379),ISBLANK(F379)),"Missing daily input",IF(OR(C379&lt;0,D379&lt;0,E379&lt;0,F379&lt;0,F379&gt;E379),"Invalid count / sales",IF(AND(F379&gt;0,ISBLANK(G379)),"Missing new-member average",IF(AND(NOT(ISBLANK(G379)),G379&lt;0),"Negative average",IF(OR(A379&lt;IFERROR(INDEX('Campaigns &amp; Budget'!$C$7:$C$8,MATCH(B379,'Campaigns &amp; Budget'!$A$7:$A$8,0)),""),A379&gt;IFERROR(INDEX('Campaigns &amp; Budget'!$D$7:$D$8,MATCH(B379,'Campaigns &amp; Budget'!$A$7:$A$8,0)),"")),"Outside campaign dates",""))))))))</x:f>
      </x:c>
      <x:c r="O379" s="10"/>
      <x:c r="P379" s="5"/>
      <x:c r="Q379" s="5"/>
      <x:c r="R379" s="5"/>
      <x:c r="S379" s="16" t="str">
        <x:f>IF(OR(ISBLANK(O379),Q379=""),"",IFERROR(INDEX('Redemption Setup'!$F$7:$F$105,MATCH(Q379,'Redemption Setup'!$A$7:$A$105,0)),"")+SUMIFS('Redemption Setup'!$Q$7:$Q$305,'Redemption Setup'!$O$7:$O$305,Q379,'Redemption Setup'!$P$7:$P$305,"&lt;="&amp;O379)-SUMIFS('Daily Redemptions'!$R$7:$R$2205,'Daily Redemptions'!$Q$7:$Q$2205,Q379,'Daily Redemptions'!$P$7:$P$2205,P379,'Daily Redemptions'!$O$7:$O$2205,"&lt;="&amp;O379))</x:f>
      </x:c>
      <x:c r="T379" s="16" t="str">
        <x:f>IF(AND(ISBLANK(O379),Q379=""),"",IF(COUNTIFS('Redemption Setup'!$A$7:$A$105,Q379,'Redemption Setup'!$B$7:$B$105,P379)&lt;&gt;1,"Tier not in campaign",IF(COUNTIFS('Daily Redemptions'!$O$7:$O$2205,O379,'Daily Redemptions'!$Q$7:$Q$2205,Q379)&gt;1,"Duplicate day / tier",IF(OR(ISBLANK(O379),ISBLANK(R379)),"Missing date / quantity",IF(OR(R379&lt;0,MOD(R379,1)&lt;&gt;0),"Invalid redemption quantity",IF(COUNTIFS('Daily Redemptions'!$A$7:$A$735,O379,'Daily Redemptions'!$B$7:$B$735,P379)&lt;&gt;1,"Missing daily performance",IF(S379&lt;0,"Negative stock","")))))))</x:f>
      </x:c>
    </x:row>
    <x:row r="380" ht="24" customHeight="1">
      <x:c r="A380" s="10"/>
      <x:c r="B380" s="5"/>
      <x:c r="C380" s="5"/>
      <x:c r="D380" s="14"/>
      <x:c r="E380" s="5"/>
      <x:c r="F380" s="5"/>
      <x:c r="G380" s="14"/>
      <x:c r="H380" s="16" t="str">
        <x:f>IF(OR(ISBLANK(A380),B380=""),"",SUMIFS('Daily Redemptions'!$R$7:$R$2205,'Daily Redemptions'!$O$7:$O$2205,A380,'Daily Redemptions'!$P$7:$P$2205,B380))</x:f>
      </x:c>
      <x:c r="I380" s="18" t="str">
        <x:f>IF(OR(ISBLANK(A380),ISBLANK(D380),ISBLANK(C380),C380=0),"",D380/C380)</x:f>
      </x:c>
      <x:c r="J380" s="18" t="str">
        <x:f>IF(OR(ISBLANK(A380),ISBLANK(D380),ISBLANK(E380),E380=0),"",D380/E380)</x:f>
      </x:c>
      <x:c r="K380" s="18" t="str">
        <x:f>IF(OR(ISBLANK(A380),ISBLANK(G380),ISBLANK(F380)),"",G380*F380)</x:f>
      </x:c>
      <x:c r="L380" s="16" t="str">
        <x:f>IF(OR(ISBLANK(A380),ISBLANK(G380),ISBLANK(F380)),"",F380)</x:f>
      </x:c>
      <x:c r="M380" s="16" t="str">
        <x:f>IF(AND(ISBLANK(A380),B380=""),"",IF(COUNTIFS('Campaigns &amp; Budget'!$A$7:$A$8,B380)&lt;&gt;1,"Unknown campaign",IF(COUNTIFS('Daily Redemptions'!$A$7:$A$735,A380,'Daily Redemptions'!$B$7:$B$735,B380)&gt;1,"Duplicate day / campaign",IF(OR(ISBLANK(A380),ISBLANK(C380),ISBLANK(D380),ISBLANK(E380),ISBLANK(F380)),"Missing daily input",IF(OR(C380&lt;0,D380&lt;0,E380&lt;0,F380&lt;0,F380&gt;E380),"Invalid count / sales",IF(AND(F380&gt;0,ISBLANK(G380)),"Missing new-member average",IF(AND(NOT(ISBLANK(G380)),G380&lt;0),"Negative average",IF(OR(A380&lt;IFERROR(INDEX('Campaigns &amp; Budget'!$C$7:$C$8,MATCH(B380,'Campaigns &amp; Budget'!$A$7:$A$8,0)),""),A380&gt;IFERROR(INDEX('Campaigns &amp; Budget'!$D$7:$D$8,MATCH(B380,'Campaigns &amp; Budget'!$A$7:$A$8,0)),"")),"Outside campaign dates",""))))))))</x:f>
      </x:c>
      <x:c r="O380" s="10"/>
      <x:c r="P380" s="5"/>
      <x:c r="Q380" s="5"/>
      <x:c r="R380" s="5"/>
      <x:c r="S380" s="16" t="str">
        <x:f>IF(OR(ISBLANK(O380),Q380=""),"",IFERROR(INDEX('Redemption Setup'!$F$7:$F$105,MATCH(Q380,'Redemption Setup'!$A$7:$A$105,0)),"")+SUMIFS('Redemption Setup'!$Q$7:$Q$305,'Redemption Setup'!$O$7:$O$305,Q380,'Redemption Setup'!$P$7:$P$305,"&lt;="&amp;O380)-SUMIFS('Daily Redemptions'!$R$7:$R$2205,'Daily Redemptions'!$Q$7:$Q$2205,Q380,'Daily Redemptions'!$P$7:$P$2205,P380,'Daily Redemptions'!$O$7:$O$2205,"&lt;="&amp;O380))</x:f>
      </x:c>
      <x:c r="T380" s="16" t="str">
        <x:f>IF(AND(ISBLANK(O380),Q380=""),"",IF(COUNTIFS('Redemption Setup'!$A$7:$A$105,Q380,'Redemption Setup'!$B$7:$B$105,P380)&lt;&gt;1,"Tier not in campaign",IF(COUNTIFS('Daily Redemptions'!$O$7:$O$2205,O380,'Daily Redemptions'!$Q$7:$Q$2205,Q380)&gt;1,"Duplicate day / tier",IF(OR(ISBLANK(O380),ISBLANK(R380)),"Missing date / quantity",IF(OR(R380&lt;0,MOD(R380,1)&lt;&gt;0),"Invalid redemption quantity",IF(COUNTIFS('Daily Redemptions'!$A$7:$A$735,O380,'Daily Redemptions'!$B$7:$B$735,P380)&lt;&gt;1,"Missing daily performance",IF(S380&lt;0,"Negative stock","")))))))</x:f>
      </x:c>
    </x:row>
    <x:row r="381" ht="24" customHeight="1">
      <x:c r="A381" s="10"/>
      <x:c r="B381" s="5"/>
      <x:c r="C381" s="5"/>
      <x:c r="D381" s="14"/>
      <x:c r="E381" s="5"/>
      <x:c r="F381" s="5"/>
      <x:c r="G381" s="14"/>
      <x:c r="H381" s="16" t="str">
        <x:f>IF(OR(ISBLANK(A381),B381=""),"",SUMIFS('Daily Redemptions'!$R$7:$R$2205,'Daily Redemptions'!$O$7:$O$2205,A381,'Daily Redemptions'!$P$7:$P$2205,B381))</x:f>
      </x:c>
      <x:c r="I381" s="18" t="str">
        <x:f>IF(OR(ISBLANK(A381),ISBLANK(D381),ISBLANK(C381),C381=0),"",D381/C381)</x:f>
      </x:c>
      <x:c r="J381" s="18" t="str">
        <x:f>IF(OR(ISBLANK(A381),ISBLANK(D381),ISBLANK(E381),E381=0),"",D381/E381)</x:f>
      </x:c>
      <x:c r="K381" s="18" t="str">
        <x:f>IF(OR(ISBLANK(A381),ISBLANK(G381),ISBLANK(F381)),"",G381*F381)</x:f>
      </x:c>
      <x:c r="L381" s="16" t="str">
        <x:f>IF(OR(ISBLANK(A381),ISBLANK(G381),ISBLANK(F381)),"",F381)</x:f>
      </x:c>
      <x:c r="M381" s="16" t="str">
        <x:f>IF(AND(ISBLANK(A381),B381=""),"",IF(COUNTIFS('Campaigns &amp; Budget'!$A$7:$A$8,B381)&lt;&gt;1,"Unknown campaign",IF(COUNTIFS('Daily Redemptions'!$A$7:$A$735,A381,'Daily Redemptions'!$B$7:$B$735,B381)&gt;1,"Duplicate day / campaign",IF(OR(ISBLANK(A381),ISBLANK(C381),ISBLANK(D381),ISBLANK(E381),ISBLANK(F381)),"Missing daily input",IF(OR(C381&lt;0,D381&lt;0,E381&lt;0,F381&lt;0,F381&gt;E381),"Invalid count / sales",IF(AND(F381&gt;0,ISBLANK(G381)),"Missing new-member average",IF(AND(NOT(ISBLANK(G381)),G381&lt;0),"Negative average",IF(OR(A381&lt;IFERROR(INDEX('Campaigns &amp; Budget'!$C$7:$C$8,MATCH(B381,'Campaigns &amp; Budget'!$A$7:$A$8,0)),""),A381&gt;IFERROR(INDEX('Campaigns &amp; Budget'!$D$7:$D$8,MATCH(B381,'Campaigns &amp; Budget'!$A$7:$A$8,0)),"")),"Outside campaign dates",""))))))))</x:f>
      </x:c>
      <x:c r="O381" s="10"/>
      <x:c r="P381" s="5"/>
      <x:c r="Q381" s="5"/>
      <x:c r="R381" s="5"/>
      <x:c r="S381" s="16" t="str">
        <x:f>IF(OR(ISBLANK(O381),Q381=""),"",IFERROR(INDEX('Redemption Setup'!$F$7:$F$105,MATCH(Q381,'Redemption Setup'!$A$7:$A$105,0)),"")+SUMIFS('Redemption Setup'!$Q$7:$Q$305,'Redemption Setup'!$O$7:$O$305,Q381,'Redemption Setup'!$P$7:$P$305,"&lt;="&amp;O381)-SUMIFS('Daily Redemptions'!$R$7:$R$2205,'Daily Redemptions'!$Q$7:$Q$2205,Q381,'Daily Redemptions'!$P$7:$P$2205,P381,'Daily Redemptions'!$O$7:$O$2205,"&lt;="&amp;O381))</x:f>
      </x:c>
      <x:c r="T381" s="16" t="str">
        <x:f>IF(AND(ISBLANK(O381),Q381=""),"",IF(COUNTIFS('Redemption Setup'!$A$7:$A$105,Q381,'Redemption Setup'!$B$7:$B$105,P381)&lt;&gt;1,"Tier not in campaign",IF(COUNTIFS('Daily Redemptions'!$O$7:$O$2205,O381,'Daily Redemptions'!$Q$7:$Q$2205,Q381)&gt;1,"Duplicate day / tier",IF(OR(ISBLANK(O381),ISBLANK(R381)),"Missing date / quantity",IF(OR(R381&lt;0,MOD(R381,1)&lt;&gt;0),"Invalid redemption quantity",IF(COUNTIFS('Daily Redemptions'!$A$7:$A$735,O381,'Daily Redemptions'!$B$7:$B$735,P381)&lt;&gt;1,"Missing daily performance",IF(S381&lt;0,"Negative stock","")))))))</x:f>
      </x:c>
    </x:row>
    <x:row r="382" ht="24" customHeight="1">
      <x:c r="A382" s="10"/>
      <x:c r="B382" s="5"/>
      <x:c r="C382" s="5"/>
      <x:c r="D382" s="14"/>
      <x:c r="E382" s="5"/>
      <x:c r="F382" s="5"/>
      <x:c r="G382" s="14"/>
      <x:c r="H382" s="16" t="str">
        <x:f>IF(OR(ISBLANK(A382),B382=""),"",SUMIFS('Daily Redemptions'!$R$7:$R$2205,'Daily Redemptions'!$O$7:$O$2205,A382,'Daily Redemptions'!$P$7:$P$2205,B382))</x:f>
      </x:c>
      <x:c r="I382" s="18" t="str">
        <x:f>IF(OR(ISBLANK(A382),ISBLANK(D382),ISBLANK(C382),C382=0),"",D382/C382)</x:f>
      </x:c>
      <x:c r="J382" s="18" t="str">
        <x:f>IF(OR(ISBLANK(A382),ISBLANK(D382),ISBLANK(E382),E382=0),"",D382/E382)</x:f>
      </x:c>
      <x:c r="K382" s="18" t="str">
        <x:f>IF(OR(ISBLANK(A382),ISBLANK(G382),ISBLANK(F382)),"",G382*F382)</x:f>
      </x:c>
      <x:c r="L382" s="16" t="str">
        <x:f>IF(OR(ISBLANK(A382),ISBLANK(G382),ISBLANK(F382)),"",F382)</x:f>
      </x:c>
      <x:c r="M382" s="16" t="str">
        <x:f>IF(AND(ISBLANK(A382),B382=""),"",IF(COUNTIFS('Campaigns &amp; Budget'!$A$7:$A$8,B382)&lt;&gt;1,"Unknown campaign",IF(COUNTIFS('Daily Redemptions'!$A$7:$A$735,A382,'Daily Redemptions'!$B$7:$B$735,B382)&gt;1,"Duplicate day / campaign",IF(OR(ISBLANK(A382),ISBLANK(C382),ISBLANK(D382),ISBLANK(E382),ISBLANK(F382)),"Missing daily input",IF(OR(C382&lt;0,D382&lt;0,E382&lt;0,F382&lt;0,F382&gt;E382),"Invalid count / sales",IF(AND(F382&gt;0,ISBLANK(G382)),"Missing new-member average",IF(AND(NOT(ISBLANK(G382)),G382&lt;0),"Negative average",IF(OR(A382&lt;IFERROR(INDEX('Campaigns &amp; Budget'!$C$7:$C$8,MATCH(B382,'Campaigns &amp; Budget'!$A$7:$A$8,0)),""),A382&gt;IFERROR(INDEX('Campaigns &amp; Budget'!$D$7:$D$8,MATCH(B382,'Campaigns &amp; Budget'!$A$7:$A$8,0)),"")),"Outside campaign dates",""))))))))</x:f>
      </x:c>
      <x:c r="O382" s="10"/>
      <x:c r="P382" s="5"/>
      <x:c r="Q382" s="5"/>
      <x:c r="R382" s="5"/>
      <x:c r="S382" s="16" t="str">
        <x:f>IF(OR(ISBLANK(O382),Q382=""),"",IFERROR(INDEX('Redemption Setup'!$F$7:$F$105,MATCH(Q382,'Redemption Setup'!$A$7:$A$105,0)),"")+SUMIFS('Redemption Setup'!$Q$7:$Q$305,'Redemption Setup'!$O$7:$O$305,Q382,'Redemption Setup'!$P$7:$P$305,"&lt;="&amp;O382)-SUMIFS('Daily Redemptions'!$R$7:$R$2205,'Daily Redemptions'!$Q$7:$Q$2205,Q382,'Daily Redemptions'!$P$7:$P$2205,P382,'Daily Redemptions'!$O$7:$O$2205,"&lt;="&amp;O382))</x:f>
      </x:c>
      <x:c r="T382" s="16" t="str">
        <x:f>IF(AND(ISBLANK(O382),Q382=""),"",IF(COUNTIFS('Redemption Setup'!$A$7:$A$105,Q382,'Redemption Setup'!$B$7:$B$105,P382)&lt;&gt;1,"Tier not in campaign",IF(COUNTIFS('Daily Redemptions'!$O$7:$O$2205,O382,'Daily Redemptions'!$Q$7:$Q$2205,Q382)&gt;1,"Duplicate day / tier",IF(OR(ISBLANK(O382),ISBLANK(R382)),"Missing date / quantity",IF(OR(R382&lt;0,MOD(R382,1)&lt;&gt;0),"Invalid redemption quantity",IF(COUNTIFS('Daily Redemptions'!$A$7:$A$735,O382,'Daily Redemptions'!$B$7:$B$735,P382)&lt;&gt;1,"Missing daily performance",IF(S382&lt;0,"Negative stock","")))))))</x:f>
      </x:c>
    </x:row>
    <x:row r="383" ht="24" customHeight="1">
      <x:c r="A383" s="10"/>
      <x:c r="B383" s="5"/>
      <x:c r="C383" s="5"/>
      <x:c r="D383" s="14"/>
      <x:c r="E383" s="5"/>
      <x:c r="F383" s="5"/>
      <x:c r="G383" s="14"/>
      <x:c r="H383" s="16" t="str">
        <x:f>IF(OR(ISBLANK(A383),B383=""),"",SUMIFS('Daily Redemptions'!$R$7:$R$2205,'Daily Redemptions'!$O$7:$O$2205,A383,'Daily Redemptions'!$P$7:$P$2205,B383))</x:f>
      </x:c>
      <x:c r="I383" s="18" t="str">
        <x:f>IF(OR(ISBLANK(A383),ISBLANK(D383),ISBLANK(C383),C383=0),"",D383/C383)</x:f>
      </x:c>
      <x:c r="J383" s="18" t="str">
        <x:f>IF(OR(ISBLANK(A383),ISBLANK(D383),ISBLANK(E383),E383=0),"",D383/E383)</x:f>
      </x:c>
      <x:c r="K383" s="18" t="str">
        <x:f>IF(OR(ISBLANK(A383),ISBLANK(G383),ISBLANK(F383)),"",G383*F383)</x:f>
      </x:c>
      <x:c r="L383" s="16" t="str">
        <x:f>IF(OR(ISBLANK(A383),ISBLANK(G383),ISBLANK(F383)),"",F383)</x:f>
      </x:c>
      <x:c r="M383" s="16" t="str">
        <x:f>IF(AND(ISBLANK(A383),B383=""),"",IF(COUNTIFS('Campaigns &amp; Budget'!$A$7:$A$8,B383)&lt;&gt;1,"Unknown campaign",IF(COUNTIFS('Daily Redemptions'!$A$7:$A$735,A383,'Daily Redemptions'!$B$7:$B$735,B383)&gt;1,"Duplicate day / campaign",IF(OR(ISBLANK(A383),ISBLANK(C383),ISBLANK(D383),ISBLANK(E383),ISBLANK(F383)),"Missing daily input",IF(OR(C383&lt;0,D383&lt;0,E383&lt;0,F383&lt;0,F383&gt;E383),"Invalid count / sales",IF(AND(F383&gt;0,ISBLANK(G383)),"Missing new-member average",IF(AND(NOT(ISBLANK(G383)),G383&lt;0),"Negative average",IF(OR(A383&lt;IFERROR(INDEX('Campaigns &amp; Budget'!$C$7:$C$8,MATCH(B383,'Campaigns &amp; Budget'!$A$7:$A$8,0)),""),A383&gt;IFERROR(INDEX('Campaigns &amp; Budget'!$D$7:$D$8,MATCH(B383,'Campaigns &amp; Budget'!$A$7:$A$8,0)),"")),"Outside campaign dates",""))))))))</x:f>
      </x:c>
      <x:c r="O383" s="10"/>
      <x:c r="P383" s="5"/>
      <x:c r="Q383" s="5"/>
      <x:c r="R383" s="5"/>
      <x:c r="S383" s="16" t="str">
        <x:f>IF(OR(ISBLANK(O383),Q383=""),"",IFERROR(INDEX('Redemption Setup'!$F$7:$F$105,MATCH(Q383,'Redemption Setup'!$A$7:$A$105,0)),"")+SUMIFS('Redemption Setup'!$Q$7:$Q$305,'Redemption Setup'!$O$7:$O$305,Q383,'Redemption Setup'!$P$7:$P$305,"&lt;="&amp;O383)-SUMIFS('Daily Redemptions'!$R$7:$R$2205,'Daily Redemptions'!$Q$7:$Q$2205,Q383,'Daily Redemptions'!$P$7:$P$2205,P383,'Daily Redemptions'!$O$7:$O$2205,"&lt;="&amp;O383))</x:f>
      </x:c>
      <x:c r="T383" s="16" t="str">
        <x:f>IF(AND(ISBLANK(O383),Q383=""),"",IF(COUNTIFS('Redemption Setup'!$A$7:$A$105,Q383,'Redemption Setup'!$B$7:$B$105,P383)&lt;&gt;1,"Tier not in campaign",IF(COUNTIFS('Daily Redemptions'!$O$7:$O$2205,O383,'Daily Redemptions'!$Q$7:$Q$2205,Q383)&gt;1,"Duplicate day / tier",IF(OR(ISBLANK(O383),ISBLANK(R383)),"Missing date / quantity",IF(OR(R383&lt;0,MOD(R383,1)&lt;&gt;0),"Invalid redemption quantity",IF(COUNTIFS('Daily Redemptions'!$A$7:$A$735,O383,'Daily Redemptions'!$B$7:$B$735,P383)&lt;&gt;1,"Missing daily performance",IF(S383&lt;0,"Negative stock","")))))))</x:f>
      </x:c>
    </x:row>
    <x:row r="384" ht="24" customHeight="1">
      <x:c r="A384" s="10"/>
      <x:c r="B384" s="5"/>
      <x:c r="C384" s="5"/>
      <x:c r="D384" s="14"/>
      <x:c r="E384" s="5"/>
      <x:c r="F384" s="5"/>
      <x:c r="G384" s="14"/>
      <x:c r="H384" s="16" t="str">
        <x:f>IF(OR(ISBLANK(A384),B384=""),"",SUMIFS('Daily Redemptions'!$R$7:$R$2205,'Daily Redemptions'!$O$7:$O$2205,A384,'Daily Redemptions'!$P$7:$P$2205,B384))</x:f>
      </x:c>
      <x:c r="I384" s="18" t="str">
        <x:f>IF(OR(ISBLANK(A384),ISBLANK(D384),ISBLANK(C384),C384=0),"",D384/C384)</x:f>
      </x:c>
      <x:c r="J384" s="18" t="str">
        <x:f>IF(OR(ISBLANK(A384),ISBLANK(D384),ISBLANK(E384),E384=0),"",D384/E384)</x:f>
      </x:c>
      <x:c r="K384" s="18" t="str">
        <x:f>IF(OR(ISBLANK(A384),ISBLANK(G384),ISBLANK(F384)),"",G384*F384)</x:f>
      </x:c>
      <x:c r="L384" s="16" t="str">
        <x:f>IF(OR(ISBLANK(A384),ISBLANK(G384),ISBLANK(F384)),"",F384)</x:f>
      </x:c>
      <x:c r="M384" s="16" t="str">
        <x:f>IF(AND(ISBLANK(A384),B384=""),"",IF(COUNTIFS('Campaigns &amp; Budget'!$A$7:$A$8,B384)&lt;&gt;1,"Unknown campaign",IF(COUNTIFS('Daily Redemptions'!$A$7:$A$735,A384,'Daily Redemptions'!$B$7:$B$735,B384)&gt;1,"Duplicate day / campaign",IF(OR(ISBLANK(A384),ISBLANK(C384),ISBLANK(D384),ISBLANK(E384),ISBLANK(F384)),"Missing daily input",IF(OR(C384&lt;0,D384&lt;0,E384&lt;0,F384&lt;0,F384&gt;E384),"Invalid count / sales",IF(AND(F384&gt;0,ISBLANK(G384)),"Missing new-member average",IF(AND(NOT(ISBLANK(G384)),G384&lt;0),"Negative average",IF(OR(A384&lt;IFERROR(INDEX('Campaigns &amp; Budget'!$C$7:$C$8,MATCH(B384,'Campaigns &amp; Budget'!$A$7:$A$8,0)),""),A384&gt;IFERROR(INDEX('Campaigns &amp; Budget'!$D$7:$D$8,MATCH(B384,'Campaigns &amp; Budget'!$A$7:$A$8,0)),"")),"Outside campaign dates",""))))))))</x:f>
      </x:c>
      <x:c r="O384" s="10"/>
      <x:c r="P384" s="5"/>
      <x:c r="Q384" s="5"/>
      <x:c r="R384" s="5"/>
      <x:c r="S384" s="16" t="str">
        <x:f>IF(OR(ISBLANK(O384),Q384=""),"",IFERROR(INDEX('Redemption Setup'!$F$7:$F$105,MATCH(Q384,'Redemption Setup'!$A$7:$A$105,0)),"")+SUMIFS('Redemption Setup'!$Q$7:$Q$305,'Redemption Setup'!$O$7:$O$305,Q384,'Redemption Setup'!$P$7:$P$305,"&lt;="&amp;O384)-SUMIFS('Daily Redemptions'!$R$7:$R$2205,'Daily Redemptions'!$Q$7:$Q$2205,Q384,'Daily Redemptions'!$P$7:$P$2205,P384,'Daily Redemptions'!$O$7:$O$2205,"&lt;="&amp;O384))</x:f>
      </x:c>
      <x:c r="T384" s="16" t="str">
        <x:f>IF(AND(ISBLANK(O384),Q384=""),"",IF(COUNTIFS('Redemption Setup'!$A$7:$A$105,Q384,'Redemption Setup'!$B$7:$B$105,P384)&lt;&gt;1,"Tier not in campaign",IF(COUNTIFS('Daily Redemptions'!$O$7:$O$2205,O384,'Daily Redemptions'!$Q$7:$Q$2205,Q384)&gt;1,"Duplicate day / tier",IF(OR(ISBLANK(O384),ISBLANK(R384)),"Missing date / quantity",IF(OR(R384&lt;0,MOD(R384,1)&lt;&gt;0),"Invalid redemption quantity",IF(COUNTIFS('Daily Redemptions'!$A$7:$A$735,O384,'Daily Redemptions'!$B$7:$B$735,P384)&lt;&gt;1,"Missing daily performance",IF(S384&lt;0,"Negative stock","")))))))</x:f>
      </x:c>
    </x:row>
    <x:row r="385" ht="24" customHeight="1">
      <x:c r="A385" s="10"/>
      <x:c r="B385" s="5"/>
      <x:c r="C385" s="5"/>
      <x:c r="D385" s="14"/>
      <x:c r="E385" s="5"/>
      <x:c r="F385" s="5"/>
      <x:c r="G385" s="14"/>
      <x:c r="H385" s="16" t="str">
        <x:f>IF(OR(ISBLANK(A385),B385=""),"",SUMIFS('Daily Redemptions'!$R$7:$R$2205,'Daily Redemptions'!$O$7:$O$2205,A385,'Daily Redemptions'!$P$7:$P$2205,B385))</x:f>
      </x:c>
      <x:c r="I385" s="18" t="str">
        <x:f>IF(OR(ISBLANK(A385),ISBLANK(D385),ISBLANK(C385),C385=0),"",D385/C385)</x:f>
      </x:c>
      <x:c r="J385" s="18" t="str">
        <x:f>IF(OR(ISBLANK(A385),ISBLANK(D385),ISBLANK(E385),E385=0),"",D385/E385)</x:f>
      </x:c>
      <x:c r="K385" s="18" t="str">
        <x:f>IF(OR(ISBLANK(A385),ISBLANK(G385),ISBLANK(F385)),"",G385*F385)</x:f>
      </x:c>
      <x:c r="L385" s="16" t="str">
        <x:f>IF(OR(ISBLANK(A385),ISBLANK(G385),ISBLANK(F385)),"",F385)</x:f>
      </x:c>
      <x:c r="M385" s="16" t="str">
        <x:f>IF(AND(ISBLANK(A385),B385=""),"",IF(COUNTIFS('Campaigns &amp; Budget'!$A$7:$A$8,B385)&lt;&gt;1,"Unknown campaign",IF(COUNTIFS('Daily Redemptions'!$A$7:$A$735,A385,'Daily Redemptions'!$B$7:$B$735,B385)&gt;1,"Duplicate day / campaign",IF(OR(ISBLANK(A385),ISBLANK(C385),ISBLANK(D385),ISBLANK(E385),ISBLANK(F385)),"Missing daily input",IF(OR(C385&lt;0,D385&lt;0,E385&lt;0,F385&lt;0,F385&gt;E385),"Invalid count / sales",IF(AND(F385&gt;0,ISBLANK(G385)),"Missing new-member average",IF(AND(NOT(ISBLANK(G385)),G385&lt;0),"Negative average",IF(OR(A385&lt;IFERROR(INDEX('Campaigns &amp; Budget'!$C$7:$C$8,MATCH(B385,'Campaigns &amp; Budget'!$A$7:$A$8,0)),""),A385&gt;IFERROR(INDEX('Campaigns &amp; Budget'!$D$7:$D$8,MATCH(B385,'Campaigns &amp; Budget'!$A$7:$A$8,0)),"")),"Outside campaign dates",""))))))))</x:f>
      </x:c>
      <x:c r="O385" s="10"/>
      <x:c r="P385" s="5"/>
      <x:c r="Q385" s="5"/>
      <x:c r="R385" s="5"/>
      <x:c r="S385" s="16" t="str">
        <x:f>IF(OR(ISBLANK(O385),Q385=""),"",IFERROR(INDEX('Redemption Setup'!$F$7:$F$105,MATCH(Q385,'Redemption Setup'!$A$7:$A$105,0)),"")+SUMIFS('Redemption Setup'!$Q$7:$Q$305,'Redemption Setup'!$O$7:$O$305,Q385,'Redemption Setup'!$P$7:$P$305,"&lt;="&amp;O385)-SUMIFS('Daily Redemptions'!$R$7:$R$2205,'Daily Redemptions'!$Q$7:$Q$2205,Q385,'Daily Redemptions'!$P$7:$P$2205,P385,'Daily Redemptions'!$O$7:$O$2205,"&lt;="&amp;O385))</x:f>
      </x:c>
      <x:c r="T385" s="16" t="str">
        <x:f>IF(AND(ISBLANK(O385),Q385=""),"",IF(COUNTIFS('Redemption Setup'!$A$7:$A$105,Q385,'Redemption Setup'!$B$7:$B$105,P385)&lt;&gt;1,"Tier not in campaign",IF(COUNTIFS('Daily Redemptions'!$O$7:$O$2205,O385,'Daily Redemptions'!$Q$7:$Q$2205,Q385)&gt;1,"Duplicate day / tier",IF(OR(ISBLANK(O385),ISBLANK(R385)),"Missing date / quantity",IF(OR(R385&lt;0,MOD(R385,1)&lt;&gt;0),"Invalid redemption quantity",IF(COUNTIFS('Daily Redemptions'!$A$7:$A$735,O385,'Daily Redemptions'!$B$7:$B$735,P385)&lt;&gt;1,"Missing daily performance",IF(S385&lt;0,"Negative stock","")))))))</x:f>
      </x:c>
    </x:row>
    <x:row r="386" ht="24" customHeight="1">
      <x:c r="A386" s="10"/>
      <x:c r="B386" s="5"/>
      <x:c r="C386" s="5"/>
      <x:c r="D386" s="14"/>
      <x:c r="E386" s="5"/>
      <x:c r="F386" s="5"/>
      <x:c r="G386" s="14"/>
      <x:c r="H386" s="16" t="str">
        <x:f>IF(OR(ISBLANK(A386),B386=""),"",SUMIFS('Daily Redemptions'!$R$7:$R$2205,'Daily Redemptions'!$O$7:$O$2205,A386,'Daily Redemptions'!$P$7:$P$2205,B386))</x:f>
      </x:c>
      <x:c r="I386" s="18" t="str">
        <x:f>IF(OR(ISBLANK(A386),ISBLANK(D386),ISBLANK(C386),C386=0),"",D386/C386)</x:f>
      </x:c>
      <x:c r="J386" s="18" t="str">
        <x:f>IF(OR(ISBLANK(A386),ISBLANK(D386),ISBLANK(E386),E386=0),"",D386/E386)</x:f>
      </x:c>
      <x:c r="K386" s="18" t="str">
        <x:f>IF(OR(ISBLANK(A386),ISBLANK(G386),ISBLANK(F386)),"",G386*F386)</x:f>
      </x:c>
      <x:c r="L386" s="16" t="str">
        <x:f>IF(OR(ISBLANK(A386),ISBLANK(G386),ISBLANK(F386)),"",F386)</x:f>
      </x:c>
      <x:c r="M386" s="16" t="str">
        <x:f>IF(AND(ISBLANK(A386),B386=""),"",IF(COUNTIFS('Campaigns &amp; Budget'!$A$7:$A$8,B386)&lt;&gt;1,"Unknown campaign",IF(COUNTIFS('Daily Redemptions'!$A$7:$A$735,A386,'Daily Redemptions'!$B$7:$B$735,B386)&gt;1,"Duplicate day / campaign",IF(OR(ISBLANK(A386),ISBLANK(C386),ISBLANK(D386),ISBLANK(E386),ISBLANK(F386)),"Missing daily input",IF(OR(C386&lt;0,D386&lt;0,E386&lt;0,F386&lt;0,F386&gt;E386),"Invalid count / sales",IF(AND(F386&gt;0,ISBLANK(G386)),"Missing new-member average",IF(AND(NOT(ISBLANK(G386)),G386&lt;0),"Negative average",IF(OR(A386&lt;IFERROR(INDEX('Campaigns &amp; Budget'!$C$7:$C$8,MATCH(B386,'Campaigns &amp; Budget'!$A$7:$A$8,0)),""),A386&gt;IFERROR(INDEX('Campaigns &amp; Budget'!$D$7:$D$8,MATCH(B386,'Campaigns &amp; Budget'!$A$7:$A$8,0)),"")),"Outside campaign dates",""))))))))</x:f>
      </x:c>
      <x:c r="O386" s="10"/>
      <x:c r="P386" s="5"/>
      <x:c r="Q386" s="5"/>
      <x:c r="R386" s="5"/>
      <x:c r="S386" s="16" t="str">
        <x:f>IF(OR(ISBLANK(O386),Q386=""),"",IFERROR(INDEX('Redemption Setup'!$F$7:$F$105,MATCH(Q386,'Redemption Setup'!$A$7:$A$105,0)),"")+SUMIFS('Redemption Setup'!$Q$7:$Q$305,'Redemption Setup'!$O$7:$O$305,Q386,'Redemption Setup'!$P$7:$P$305,"&lt;="&amp;O386)-SUMIFS('Daily Redemptions'!$R$7:$R$2205,'Daily Redemptions'!$Q$7:$Q$2205,Q386,'Daily Redemptions'!$P$7:$P$2205,P386,'Daily Redemptions'!$O$7:$O$2205,"&lt;="&amp;O386))</x:f>
      </x:c>
      <x:c r="T386" s="16" t="str">
        <x:f>IF(AND(ISBLANK(O386),Q386=""),"",IF(COUNTIFS('Redemption Setup'!$A$7:$A$105,Q386,'Redemption Setup'!$B$7:$B$105,P386)&lt;&gt;1,"Tier not in campaign",IF(COUNTIFS('Daily Redemptions'!$O$7:$O$2205,O386,'Daily Redemptions'!$Q$7:$Q$2205,Q386)&gt;1,"Duplicate day / tier",IF(OR(ISBLANK(O386),ISBLANK(R386)),"Missing date / quantity",IF(OR(R386&lt;0,MOD(R386,1)&lt;&gt;0),"Invalid redemption quantity",IF(COUNTIFS('Daily Redemptions'!$A$7:$A$735,O386,'Daily Redemptions'!$B$7:$B$735,P386)&lt;&gt;1,"Missing daily performance",IF(S386&lt;0,"Negative stock","")))))))</x:f>
      </x:c>
    </x:row>
    <x:row r="387" ht="24" customHeight="1">
      <x:c r="A387" s="10"/>
      <x:c r="B387" s="5"/>
      <x:c r="C387" s="5"/>
      <x:c r="D387" s="14"/>
      <x:c r="E387" s="5"/>
      <x:c r="F387" s="5"/>
      <x:c r="G387" s="14"/>
      <x:c r="H387" s="16" t="str">
        <x:f>IF(OR(ISBLANK(A387),B387=""),"",SUMIFS('Daily Redemptions'!$R$7:$R$2205,'Daily Redemptions'!$O$7:$O$2205,A387,'Daily Redemptions'!$P$7:$P$2205,B387))</x:f>
      </x:c>
      <x:c r="I387" s="18" t="str">
        <x:f>IF(OR(ISBLANK(A387),ISBLANK(D387),ISBLANK(C387),C387=0),"",D387/C387)</x:f>
      </x:c>
      <x:c r="J387" s="18" t="str">
        <x:f>IF(OR(ISBLANK(A387),ISBLANK(D387),ISBLANK(E387),E387=0),"",D387/E387)</x:f>
      </x:c>
      <x:c r="K387" s="18" t="str">
        <x:f>IF(OR(ISBLANK(A387),ISBLANK(G387),ISBLANK(F387)),"",G387*F387)</x:f>
      </x:c>
      <x:c r="L387" s="16" t="str">
        <x:f>IF(OR(ISBLANK(A387),ISBLANK(G387),ISBLANK(F387)),"",F387)</x:f>
      </x:c>
      <x:c r="M387" s="16" t="str">
        <x:f>IF(AND(ISBLANK(A387),B387=""),"",IF(COUNTIFS('Campaigns &amp; Budget'!$A$7:$A$8,B387)&lt;&gt;1,"Unknown campaign",IF(COUNTIFS('Daily Redemptions'!$A$7:$A$735,A387,'Daily Redemptions'!$B$7:$B$735,B387)&gt;1,"Duplicate day / campaign",IF(OR(ISBLANK(A387),ISBLANK(C387),ISBLANK(D387),ISBLANK(E387),ISBLANK(F387)),"Missing daily input",IF(OR(C387&lt;0,D387&lt;0,E387&lt;0,F387&lt;0,F387&gt;E387),"Invalid count / sales",IF(AND(F387&gt;0,ISBLANK(G387)),"Missing new-member average",IF(AND(NOT(ISBLANK(G387)),G387&lt;0),"Negative average",IF(OR(A387&lt;IFERROR(INDEX('Campaigns &amp; Budget'!$C$7:$C$8,MATCH(B387,'Campaigns &amp; Budget'!$A$7:$A$8,0)),""),A387&gt;IFERROR(INDEX('Campaigns &amp; Budget'!$D$7:$D$8,MATCH(B387,'Campaigns &amp; Budget'!$A$7:$A$8,0)),"")),"Outside campaign dates",""))))))))</x:f>
      </x:c>
      <x:c r="O387" s="10"/>
      <x:c r="P387" s="5"/>
      <x:c r="Q387" s="5"/>
      <x:c r="R387" s="5"/>
      <x:c r="S387" s="16" t="str">
        <x:f>IF(OR(ISBLANK(O387),Q387=""),"",IFERROR(INDEX('Redemption Setup'!$F$7:$F$105,MATCH(Q387,'Redemption Setup'!$A$7:$A$105,0)),"")+SUMIFS('Redemption Setup'!$Q$7:$Q$305,'Redemption Setup'!$O$7:$O$305,Q387,'Redemption Setup'!$P$7:$P$305,"&lt;="&amp;O387)-SUMIFS('Daily Redemptions'!$R$7:$R$2205,'Daily Redemptions'!$Q$7:$Q$2205,Q387,'Daily Redemptions'!$P$7:$P$2205,P387,'Daily Redemptions'!$O$7:$O$2205,"&lt;="&amp;O387))</x:f>
      </x:c>
      <x:c r="T387" s="16" t="str">
        <x:f>IF(AND(ISBLANK(O387),Q387=""),"",IF(COUNTIFS('Redemption Setup'!$A$7:$A$105,Q387,'Redemption Setup'!$B$7:$B$105,P387)&lt;&gt;1,"Tier not in campaign",IF(COUNTIFS('Daily Redemptions'!$O$7:$O$2205,O387,'Daily Redemptions'!$Q$7:$Q$2205,Q387)&gt;1,"Duplicate day / tier",IF(OR(ISBLANK(O387),ISBLANK(R387)),"Missing date / quantity",IF(OR(R387&lt;0,MOD(R387,1)&lt;&gt;0),"Invalid redemption quantity",IF(COUNTIFS('Daily Redemptions'!$A$7:$A$735,O387,'Daily Redemptions'!$B$7:$B$735,P387)&lt;&gt;1,"Missing daily performance",IF(S387&lt;0,"Negative stock","")))))))</x:f>
      </x:c>
    </x:row>
    <x:row r="388" ht="24" customHeight="1">
      <x:c r="A388" s="10"/>
      <x:c r="B388" s="5"/>
      <x:c r="C388" s="5"/>
      <x:c r="D388" s="14"/>
      <x:c r="E388" s="5"/>
      <x:c r="F388" s="5"/>
      <x:c r="G388" s="14"/>
      <x:c r="H388" s="16" t="str">
        <x:f>IF(OR(ISBLANK(A388),B388=""),"",SUMIFS('Daily Redemptions'!$R$7:$R$2205,'Daily Redemptions'!$O$7:$O$2205,A388,'Daily Redemptions'!$P$7:$P$2205,B388))</x:f>
      </x:c>
      <x:c r="I388" s="18" t="str">
        <x:f>IF(OR(ISBLANK(A388),ISBLANK(D388),ISBLANK(C388),C388=0),"",D388/C388)</x:f>
      </x:c>
      <x:c r="J388" s="18" t="str">
        <x:f>IF(OR(ISBLANK(A388),ISBLANK(D388),ISBLANK(E388),E388=0),"",D388/E388)</x:f>
      </x:c>
      <x:c r="K388" s="18" t="str">
        <x:f>IF(OR(ISBLANK(A388),ISBLANK(G388),ISBLANK(F388)),"",G388*F388)</x:f>
      </x:c>
      <x:c r="L388" s="16" t="str">
        <x:f>IF(OR(ISBLANK(A388),ISBLANK(G388),ISBLANK(F388)),"",F388)</x:f>
      </x:c>
      <x:c r="M388" s="16" t="str">
        <x:f>IF(AND(ISBLANK(A388),B388=""),"",IF(COUNTIFS('Campaigns &amp; Budget'!$A$7:$A$8,B388)&lt;&gt;1,"Unknown campaign",IF(COUNTIFS('Daily Redemptions'!$A$7:$A$735,A388,'Daily Redemptions'!$B$7:$B$735,B388)&gt;1,"Duplicate day / campaign",IF(OR(ISBLANK(A388),ISBLANK(C388),ISBLANK(D388),ISBLANK(E388),ISBLANK(F388)),"Missing daily input",IF(OR(C388&lt;0,D388&lt;0,E388&lt;0,F388&lt;0,F388&gt;E388),"Invalid count / sales",IF(AND(F388&gt;0,ISBLANK(G388)),"Missing new-member average",IF(AND(NOT(ISBLANK(G388)),G388&lt;0),"Negative average",IF(OR(A388&lt;IFERROR(INDEX('Campaigns &amp; Budget'!$C$7:$C$8,MATCH(B388,'Campaigns &amp; Budget'!$A$7:$A$8,0)),""),A388&gt;IFERROR(INDEX('Campaigns &amp; Budget'!$D$7:$D$8,MATCH(B388,'Campaigns &amp; Budget'!$A$7:$A$8,0)),"")),"Outside campaign dates",""))))))))</x:f>
      </x:c>
      <x:c r="O388" s="10"/>
      <x:c r="P388" s="5"/>
      <x:c r="Q388" s="5"/>
      <x:c r="R388" s="5"/>
      <x:c r="S388" s="16" t="str">
        <x:f>IF(OR(ISBLANK(O388),Q388=""),"",IFERROR(INDEX('Redemption Setup'!$F$7:$F$105,MATCH(Q388,'Redemption Setup'!$A$7:$A$105,0)),"")+SUMIFS('Redemption Setup'!$Q$7:$Q$305,'Redemption Setup'!$O$7:$O$305,Q388,'Redemption Setup'!$P$7:$P$305,"&lt;="&amp;O388)-SUMIFS('Daily Redemptions'!$R$7:$R$2205,'Daily Redemptions'!$Q$7:$Q$2205,Q388,'Daily Redemptions'!$P$7:$P$2205,P388,'Daily Redemptions'!$O$7:$O$2205,"&lt;="&amp;O388))</x:f>
      </x:c>
      <x:c r="T388" s="16" t="str">
        <x:f>IF(AND(ISBLANK(O388),Q388=""),"",IF(COUNTIFS('Redemption Setup'!$A$7:$A$105,Q388,'Redemption Setup'!$B$7:$B$105,P388)&lt;&gt;1,"Tier not in campaign",IF(COUNTIFS('Daily Redemptions'!$O$7:$O$2205,O388,'Daily Redemptions'!$Q$7:$Q$2205,Q388)&gt;1,"Duplicate day / tier",IF(OR(ISBLANK(O388),ISBLANK(R388)),"Missing date / quantity",IF(OR(R388&lt;0,MOD(R388,1)&lt;&gt;0),"Invalid redemption quantity",IF(COUNTIFS('Daily Redemptions'!$A$7:$A$735,O388,'Daily Redemptions'!$B$7:$B$735,P388)&lt;&gt;1,"Missing daily performance",IF(S388&lt;0,"Negative stock","")))))))</x:f>
      </x:c>
    </x:row>
    <x:row r="389" ht="24" customHeight="1">
      <x:c r="A389" s="10"/>
      <x:c r="B389" s="5"/>
      <x:c r="C389" s="5"/>
      <x:c r="D389" s="14"/>
      <x:c r="E389" s="5"/>
      <x:c r="F389" s="5"/>
      <x:c r="G389" s="14"/>
      <x:c r="H389" s="16" t="str">
        <x:f>IF(OR(ISBLANK(A389),B389=""),"",SUMIFS('Daily Redemptions'!$R$7:$R$2205,'Daily Redemptions'!$O$7:$O$2205,A389,'Daily Redemptions'!$P$7:$P$2205,B389))</x:f>
      </x:c>
      <x:c r="I389" s="18" t="str">
        <x:f>IF(OR(ISBLANK(A389),ISBLANK(D389),ISBLANK(C389),C389=0),"",D389/C389)</x:f>
      </x:c>
      <x:c r="J389" s="18" t="str">
        <x:f>IF(OR(ISBLANK(A389),ISBLANK(D389),ISBLANK(E389),E389=0),"",D389/E389)</x:f>
      </x:c>
      <x:c r="K389" s="18" t="str">
        <x:f>IF(OR(ISBLANK(A389),ISBLANK(G389),ISBLANK(F389)),"",G389*F389)</x:f>
      </x:c>
      <x:c r="L389" s="16" t="str">
        <x:f>IF(OR(ISBLANK(A389),ISBLANK(G389),ISBLANK(F389)),"",F389)</x:f>
      </x:c>
      <x:c r="M389" s="16" t="str">
        <x:f>IF(AND(ISBLANK(A389),B389=""),"",IF(COUNTIFS('Campaigns &amp; Budget'!$A$7:$A$8,B389)&lt;&gt;1,"Unknown campaign",IF(COUNTIFS('Daily Redemptions'!$A$7:$A$735,A389,'Daily Redemptions'!$B$7:$B$735,B389)&gt;1,"Duplicate day / campaign",IF(OR(ISBLANK(A389),ISBLANK(C389),ISBLANK(D389),ISBLANK(E389),ISBLANK(F389)),"Missing daily input",IF(OR(C389&lt;0,D389&lt;0,E389&lt;0,F389&lt;0,F389&gt;E389),"Invalid count / sales",IF(AND(F389&gt;0,ISBLANK(G389)),"Missing new-member average",IF(AND(NOT(ISBLANK(G389)),G389&lt;0),"Negative average",IF(OR(A389&lt;IFERROR(INDEX('Campaigns &amp; Budget'!$C$7:$C$8,MATCH(B389,'Campaigns &amp; Budget'!$A$7:$A$8,0)),""),A389&gt;IFERROR(INDEX('Campaigns &amp; Budget'!$D$7:$D$8,MATCH(B389,'Campaigns &amp; Budget'!$A$7:$A$8,0)),"")),"Outside campaign dates",""))))))))</x:f>
      </x:c>
      <x:c r="O389" s="10"/>
      <x:c r="P389" s="5"/>
      <x:c r="Q389" s="5"/>
      <x:c r="R389" s="5"/>
      <x:c r="S389" s="16" t="str">
        <x:f>IF(OR(ISBLANK(O389),Q389=""),"",IFERROR(INDEX('Redemption Setup'!$F$7:$F$105,MATCH(Q389,'Redemption Setup'!$A$7:$A$105,0)),"")+SUMIFS('Redemption Setup'!$Q$7:$Q$305,'Redemption Setup'!$O$7:$O$305,Q389,'Redemption Setup'!$P$7:$P$305,"&lt;="&amp;O389)-SUMIFS('Daily Redemptions'!$R$7:$R$2205,'Daily Redemptions'!$Q$7:$Q$2205,Q389,'Daily Redemptions'!$P$7:$P$2205,P389,'Daily Redemptions'!$O$7:$O$2205,"&lt;="&amp;O389))</x:f>
      </x:c>
      <x:c r="T389" s="16" t="str">
        <x:f>IF(AND(ISBLANK(O389),Q389=""),"",IF(COUNTIFS('Redemption Setup'!$A$7:$A$105,Q389,'Redemption Setup'!$B$7:$B$105,P389)&lt;&gt;1,"Tier not in campaign",IF(COUNTIFS('Daily Redemptions'!$O$7:$O$2205,O389,'Daily Redemptions'!$Q$7:$Q$2205,Q389)&gt;1,"Duplicate day / tier",IF(OR(ISBLANK(O389),ISBLANK(R389)),"Missing date / quantity",IF(OR(R389&lt;0,MOD(R389,1)&lt;&gt;0),"Invalid redemption quantity",IF(COUNTIFS('Daily Redemptions'!$A$7:$A$735,O389,'Daily Redemptions'!$B$7:$B$735,P389)&lt;&gt;1,"Missing daily performance",IF(S389&lt;0,"Negative stock","")))))))</x:f>
      </x:c>
    </x:row>
    <x:row r="390" ht="24" customHeight="1">
      <x:c r="A390" s="10"/>
      <x:c r="B390" s="5"/>
      <x:c r="C390" s="5"/>
      <x:c r="D390" s="14"/>
      <x:c r="E390" s="5"/>
      <x:c r="F390" s="5"/>
      <x:c r="G390" s="14"/>
      <x:c r="H390" s="16" t="str">
        <x:f>IF(OR(ISBLANK(A390),B390=""),"",SUMIFS('Daily Redemptions'!$R$7:$R$2205,'Daily Redemptions'!$O$7:$O$2205,A390,'Daily Redemptions'!$P$7:$P$2205,B390))</x:f>
      </x:c>
      <x:c r="I390" s="18" t="str">
        <x:f>IF(OR(ISBLANK(A390),ISBLANK(D390),ISBLANK(C390),C390=0),"",D390/C390)</x:f>
      </x:c>
      <x:c r="J390" s="18" t="str">
        <x:f>IF(OR(ISBLANK(A390),ISBLANK(D390),ISBLANK(E390),E390=0),"",D390/E390)</x:f>
      </x:c>
      <x:c r="K390" s="18" t="str">
        <x:f>IF(OR(ISBLANK(A390),ISBLANK(G390),ISBLANK(F390)),"",G390*F390)</x:f>
      </x:c>
      <x:c r="L390" s="16" t="str">
        <x:f>IF(OR(ISBLANK(A390),ISBLANK(G390),ISBLANK(F390)),"",F390)</x:f>
      </x:c>
      <x:c r="M390" s="16" t="str">
        <x:f>IF(AND(ISBLANK(A390),B390=""),"",IF(COUNTIFS('Campaigns &amp; Budget'!$A$7:$A$8,B390)&lt;&gt;1,"Unknown campaign",IF(COUNTIFS('Daily Redemptions'!$A$7:$A$735,A390,'Daily Redemptions'!$B$7:$B$735,B390)&gt;1,"Duplicate day / campaign",IF(OR(ISBLANK(A390),ISBLANK(C390),ISBLANK(D390),ISBLANK(E390),ISBLANK(F390)),"Missing daily input",IF(OR(C390&lt;0,D390&lt;0,E390&lt;0,F390&lt;0,F390&gt;E390),"Invalid count / sales",IF(AND(F390&gt;0,ISBLANK(G390)),"Missing new-member average",IF(AND(NOT(ISBLANK(G390)),G390&lt;0),"Negative average",IF(OR(A390&lt;IFERROR(INDEX('Campaigns &amp; Budget'!$C$7:$C$8,MATCH(B390,'Campaigns &amp; Budget'!$A$7:$A$8,0)),""),A390&gt;IFERROR(INDEX('Campaigns &amp; Budget'!$D$7:$D$8,MATCH(B390,'Campaigns &amp; Budget'!$A$7:$A$8,0)),"")),"Outside campaign dates",""))))))))</x:f>
      </x:c>
      <x:c r="O390" s="10"/>
      <x:c r="P390" s="5"/>
      <x:c r="Q390" s="5"/>
      <x:c r="R390" s="5"/>
      <x:c r="S390" s="16" t="str">
        <x:f>IF(OR(ISBLANK(O390),Q390=""),"",IFERROR(INDEX('Redemption Setup'!$F$7:$F$105,MATCH(Q390,'Redemption Setup'!$A$7:$A$105,0)),"")+SUMIFS('Redemption Setup'!$Q$7:$Q$305,'Redemption Setup'!$O$7:$O$305,Q390,'Redemption Setup'!$P$7:$P$305,"&lt;="&amp;O390)-SUMIFS('Daily Redemptions'!$R$7:$R$2205,'Daily Redemptions'!$Q$7:$Q$2205,Q390,'Daily Redemptions'!$P$7:$P$2205,P390,'Daily Redemptions'!$O$7:$O$2205,"&lt;="&amp;O390))</x:f>
      </x:c>
      <x:c r="T390" s="16" t="str">
        <x:f>IF(AND(ISBLANK(O390),Q390=""),"",IF(COUNTIFS('Redemption Setup'!$A$7:$A$105,Q390,'Redemption Setup'!$B$7:$B$105,P390)&lt;&gt;1,"Tier not in campaign",IF(COUNTIFS('Daily Redemptions'!$O$7:$O$2205,O390,'Daily Redemptions'!$Q$7:$Q$2205,Q390)&gt;1,"Duplicate day / tier",IF(OR(ISBLANK(O390),ISBLANK(R390)),"Missing date / quantity",IF(OR(R390&lt;0,MOD(R390,1)&lt;&gt;0),"Invalid redemption quantity",IF(COUNTIFS('Daily Redemptions'!$A$7:$A$735,O390,'Daily Redemptions'!$B$7:$B$735,P390)&lt;&gt;1,"Missing daily performance",IF(S390&lt;0,"Negative stock","")))))))</x:f>
      </x:c>
    </x:row>
    <x:row r="391" ht="24" customHeight="1">
      <x:c r="A391" s="10"/>
      <x:c r="B391" s="5"/>
      <x:c r="C391" s="5"/>
      <x:c r="D391" s="14"/>
      <x:c r="E391" s="5"/>
      <x:c r="F391" s="5"/>
      <x:c r="G391" s="14"/>
      <x:c r="H391" s="16" t="str">
        <x:f>IF(OR(ISBLANK(A391),B391=""),"",SUMIFS('Daily Redemptions'!$R$7:$R$2205,'Daily Redemptions'!$O$7:$O$2205,A391,'Daily Redemptions'!$P$7:$P$2205,B391))</x:f>
      </x:c>
      <x:c r="I391" s="18" t="str">
        <x:f>IF(OR(ISBLANK(A391),ISBLANK(D391),ISBLANK(C391),C391=0),"",D391/C391)</x:f>
      </x:c>
      <x:c r="J391" s="18" t="str">
        <x:f>IF(OR(ISBLANK(A391),ISBLANK(D391),ISBLANK(E391),E391=0),"",D391/E391)</x:f>
      </x:c>
      <x:c r="K391" s="18" t="str">
        <x:f>IF(OR(ISBLANK(A391),ISBLANK(G391),ISBLANK(F391)),"",G391*F391)</x:f>
      </x:c>
      <x:c r="L391" s="16" t="str">
        <x:f>IF(OR(ISBLANK(A391),ISBLANK(G391),ISBLANK(F391)),"",F391)</x:f>
      </x:c>
      <x:c r="M391" s="16" t="str">
        <x:f>IF(AND(ISBLANK(A391),B391=""),"",IF(COUNTIFS('Campaigns &amp; Budget'!$A$7:$A$8,B391)&lt;&gt;1,"Unknown campaign",IF(COUNTIFS('Daily Redemptions'!$A$7:$A$735,A391,'Daily Redemptions'!$B$7:$B$735,B391)&gt;1,"Duplicate day / campaign",IF(OR(ISBLANK(A391),ISBLANK(C391),ISBLANK(D391),ISBLANK(E391),ISBLANK(F391)),"Missing daily input",IF(OR(C391&lt;0,D391&lt;0,E391&lt;0,F391&lt;0,F391&gt;E391),"Invalid count / sales",IF(AND(F391&gt;0,ISBLANK(G391)),"Missing new-member average",IF(AND(NOT(ISBLANK(G391)),G391&lt;0),"Negative average",IF(OR(A391&lt;IFERROR(INDEX('Campaigns &amp; Budget'!$C$7:$C$8,MATCH(B391,'Campaigns &amp; Budget'!$A$7:$A$8,0)),""),A391&gt;IFERROR(INDEX('Campaigns &amp; Budget'!$D$7:$D$8,MATCH(B391,'Campaigns &amp; Budget'!$A$7:$A$8,0)),"")),"Outside campaign dates",""))))))))</x:f>
      </x:c>
      <x:c r="O391" s="10"/>
      <x:c r="P391" s="5"/>
      <x:c r="Q391" s="5"/>
      <x:c r="R391" s="5"/>
      <x:c r="S391" s="16" t="str">
        <x:f>IF(OR(ISBLANK(O391),Q391=""),"",IFERROR(INDEX('Redemption Setup'!$F$7:$F$105,MATCH(Q391,'Redemption Setup'!$A$7:$A$105,0)),"")+SUMIFS('Redemption Setup'!$Q$7:$Q$305,'Redemption Setup'!$O$7:$O$305,Q391,'Redemption Setup'!$P$7:$P$305,"&lt;="&amp;O391)-SUMIFS('Daily Redemptions'!$R$7:$R$2205,'Daily Redemptions'!$Q$7:$Q$2205,Q391,'Daily Redemptions'!$P$7:$P$2205,P391,'Daily Redemptions'!$O$7:$O$2205,"&lt;="&amp;O391))</x:f>
      </x:c>
      <x:c r="T391" s="16" t="str">
        <x:f>IF(AND(ISBLANK(O391),Q391=""),"",IF(COUNTIFS('Redemption Setup'!$A$7:$A$105,Q391,'Redemption Setup'!$B$7:$B$105,P391)&lt;&gt;1,"Tier not in campaign",IF(COUNTIFS('Daily Redemptions'!$O$7:$O$2205,O391,'Daily Redemptions'!$Q$7:$Q$2205,Q391)&gt;1,"Duplicate day / tier",IF(OR(ISBLANK(O391),ISBLANK(R391)),"Missing date / quantity",IF(OR(R391&lt;0,MOD(R391,1)&lt;&gt;0),"Invalid redemption quantity",IF(COUNTIFS('Daily Redemptions'!$A$7:$A$735,O391,'Daily Redemptions'!$B$7:$B$735,P391)&lt;&gt;1,"Missing daily performance",IF(S391&lt;0,"Negative stock","")))))))</x:f>
      </x:c>
    </x:row>
    <x:row r="392" ht="24" customHeight="1">
      <x:c r="A392" s="10"/>
      <x:c r="B392" s="5"/>
      <x:c r="C392" s="5"/>
      <x:c r="D392" s="14"/>
      <x:c r="E392" s="5"/>
      <x:c r="F392" s="5"/>
      <x:c r="G392" s="14"/>
      <x:c r="H392" s="16" t="str">
        <x:f>IF(OR(ISBLANK(A392),B392=""),"",SUMIFS('Daily Redemptions'!$R$7:$R$2205,'Daily Redemptions'!$O$7:$O$2205,A392,'Daily Redemptions'!$P$7:$P$2205,B392))</x:f>
      </x:c>
      <x:c r="I392" s="18" t="str">
        <x:f>IF(OR(ISBLANK(A392),ISBLANK(D392),ISBLANK(C392),C392=0),"",D392/C392)</x:f>
      </x:c>
      <x:c r="J392" s="18" t="str">
        <x:f>IF(OR(ISBLANK(A392),ISBLANK(D392),ISBLANK(E392),E392=0),"",D392/E392)</x:f>
      </x:c>
      <x:c r="K392" s="18" t="str">
        <x:f>IF(OR(ISBLANK(A392),ISBLANK(G392),ISBLANK(F392)),"",G392*F392)</x:f>
      </x:c>
      <x:c r="L392" s="16" t="str">
        <x:f>IF(OR(ISBLANK(A392),ISBLANK(G392),ISBLANK(F392)),"",F392)</x:f>
      </x:c>
      <x:c r="M392" s="16" t="str">
        <x:f>IF(AND(ISBLANK(A392),B392=""),"",IF(COUNTIFS('Campaigns &amp; Budget'!$A$7:$A$8,B392)&lt;&gt;1,"Unknown campaign",IF(COUNTIFS('Daily Redemptions'!$A$7:$A$735,A392,'Daily Redemptions'!$B$7:$B$735,B392)&gt;1,"Duplicate day / campaign",IF(OR(ISBLANK(A392),ISBLANK(C392),ISBLANK(D392),ISBLANK(E392),ISBLANK(F392)),"Missing daily input",IF(OR(C392&lt;0,D392&lt;0,E392&lt;0,F392&lt;0,F392&gt;E392),"Invalid count / sales",IF(AND(F392&gt;0,ISBLANK(G392)),"Missing new-member average",IF(AND(NOT(ISBLANK(G392)),G392&lt;0),"Negative average",IF(OR(A392&lt;IFERROR(INDEX('Campaigns &amp; Budget'!$C$7:$C$8,MATCH(B392,'Campaigns &amp; Budget'!$A$7:$A$8,0)),""),A392&gt;IFERROR(INDEX('Campaigns &amp; Budget'!$D$7:$D$8,MATCH(B392,'Campaigns &amp; Budget'!$A$7:$A$8,0)),"")),"Outside campaign dates",""))))))))</x:f>
      </x:c>
      <x:c r="O392" s="10"/>
      <x:c r="P392" s="5"/>
      <x:c r="Q392" s="5"/>
      <x:c r="R392" s="5"/>
      <x:c r="S392" s="16" t="str">
        <x:f>IF(OR(ISBLANK(O392),Q392=""),"",IFERROR(INDEX('Redemption Setup'!$F$7:$F$105,MATCH(Q392,'Redemption Setup'!$A$7:$A$105,0)),"")+SUMIFS('Redemption Setup'!$Q$7:$Q$305,'Redemption Setup'!$O$7:$O$305,Q392,'Redemption Setup'!$P$7:$P$305,"&lt;="&amp;O392)-SUMIFS('Daily Redemptions'!$R$7:$R$2205,'Daily Redemptions'!$Q$7:$Q$2205,Q392,'Daily Redemptions'!$P$7:$P$2205,P392,'Daily Redemptions'!$O$7:$O$2205,"&lt;="&amp;O392))</x:f>
      </x:c>
      <x:c r="T392" s="16" t="str">
        <x:f>IF(AND(ISBLANK(O392),Q392=""),"",IF(COUNTIFS('Redemption Setup'!$A$7:$A$105,Q392,'Redemption Setup'!$B$7:$B$105,P392)&lt;&gt;1,"Tier not in campaign",IF(COUNTIFS('Daily Redemptions'!$O$7:$O$2205,O392,'Daily Redemptions'!$Q$7:$Q$2205,Q392)&gt;1,"Duplicate day / tier",IF(OR(ISBLANK(O392),ISBLANK(R392)),"Missing date / quantity",IF(OR(R392&lt;0,MOD(R392,1)&lt;&gt;0),"Invalid redemption quantity",IF(COUNTIFS('Daily Redemptions'!$A$7:$A$735,O392,'Daily Redemptions'!$B$7:$B$735,P392)&lt;&gt;1,"Missing daily performance",IF(S392&lt;0,"Negative stock","")))))))</x:f>
      </x:c>
    </x:row>
    <x:row r="393" ht="24" customHeight="1">
      <x:c r="A393" s="10"/>
      <x:c r="B393" s="5"/>
      <x:c r="C393" s="5"/>
      <x:c r="D393" s="14"/>
      <x:c r="E393" s="5"/>
      <x:c r="F393" s="5"/>
      <x:c r="G393" s="14"/>
      <x:c r="H393" s="16" t="str">
        <x:f>IF(OR(ISBLANK(A393),B393=""),"",SUMIFS('Daily Redemptions'!$R$7:$R$2205,'Daily Redemptions'!$O$7:$O$2205,A393,'Daily Redemptions'!$P$7:$P$2205,B393))</x:f>
      </x:c>
      <x:c r="I393" s="18" t="str">
        <x:f>IF(OR(ISBLANK(A393),ISBLANK(D393),ISBLANK(C393),C393=0),"",D393/C393)</x:f>
      </x:c>
      <x:c r="J393" s="18" t="str">
        <x:f>IF(OR(ISBLANK(A393),ISBLANK(D393),ISBLANK(E393),E393=0),"",D393/E393)</x:f>
      </x:c>
      <x:c r="K393" s="18" t="str">
        <x:f>IF(OR(ISBLANK(A393),ISBLANK(G393),ISBLANK(F393)),"",G393*F393)</x:f>
      </x:c>
      <x:c r="L393" s="16" t="str">
        <x:f>IF(OR(ISBLANK(A393),ISBLANK(G393),ISBLANK(F393)),"",F393)</x:f>
      </x:c>
      <x:c r="M393" s="16" t="str">
        <x:f>IF(AND(ISBLANK(A393),B393=""),"",IF(COUNTIFS('Campaigns &amp; Budget'!$A$7:$A$8,B393)&lt;&gt;1,"Unknown campaign",IF(COUNTIFS('Daily Redemptions'!$A$7:$A$735,A393,'Daily Redemptions'!$B$7:$B$735,B393)&gt;1,"Duplicate day / campaign",IF(OR(ISBLANK(A393),ISBLANK(C393),ISBLANK(D393),ISBLANK(E393),ISBLANK(F393)),"Missing daily input",IF(OR(C393&lt;0,D393&lt;0,E393&lt;0,F393&lt;0,F393&gt;E393),"Invalid count / sales",IF(AND(F393&gt;0,ISBLANK(G393)),"Missing new-member average",IF(AND(NOT(ISBLANK(G393)),G393&lt;0),"Negative average",IF(OR(A393&lt;IFERROR(INDEX('Campaigns &amp; Budget'!$C$7:$C$8,MATCH(B393,'Campaigns &amp; Budget'!$A$7:$A$8,0)),""),A393&gt;IFERROR(INDEX('Campaigns &amp; Budget'!$D$7:$D$8,MATCH(B393,'Campaigns &amp; Budget'!$A$7:$A$8,0)),"")),"Outside campaign dates",""))))))))</x:f>
      </x:c>
      <x:c r="O393" s="10"/>
      <x:c r="P393" s="5"/>
      <x:c r="Q393" s="5"/>
      <x:c r="R393" s="5"/>
      <x:c r="S393" s="16" t="str">
        <x:f>IF(OR(ISBLANK(O393),Q393=""),"",IFERROR(INDEX('Redemption Setup'!$F$7:$F$105,MATCH(Q393,'Redemption Setup'!$A$7:$A$105,0)),"")+SUMIFS('Redemption Setup'!$Q$7:$Q$305,'Redemption Setup'!$O$7:$O$305,Q393,'Redemption Setup'!$P$7:$P$305,"&lt;="&amp;O393)-SUMIFS('Daily Redemptions'!$R$7:$R$2205,'Daily Redemptions'!$Q$7:$Q$2205,Q393,'Daily Redemptions'!$P$7:$P$2205,P393,'Daily Redemptions'!$O$7:$O$2205,"&lt;="&amp;O393))</x:f>
      </x:c>
      <x:c r="T393" s="16" t="str">
        <x:f>IF(AND(ISBLANK(O393),Q393=""),"",IF(COUNTIFS('Redemption Setup'!$A$7:$A$105,Q393,'Redemption Setup'!$B$7:$B$105,P393)&lt;&gt;1,"Tier not in campaign",IF(COUNTIFS('Daily Redemptions'!$O$7:$O$2205,O393,'Daily Redemptions'!$Q$7:$Q$2205,Q393)&gt;1,"Duplicate day / tier",IF(OR(ISBLANK(O393),ISBLANK(R393)),"Missing date / quantity",IF(OR(R393&lt;0,MOD(R393,1)&lt;&gt;0),"Invalid redemption quantity",IF(COUNTIFS('Daily Redemptions'!$A$7:$A$735,O393,'Daily Redemptions'!$B$7:$B$735,P393)&lt;&gt;1,"Missing daily performance",IF(S393&lt;0,"Negative stock","")))))))</x:f>
      </x:c>
    </x:row>
    <x:row r="394" ht="24" customHeight="1">
      <x:c r="A394" s="10"/>
      <x:c r="B394" s="5"/>
      <x:c r="C394" s="5"/>
      <x:c r="D394" s="14"/>
      <x:c r="E394" s="5"/>
      <x:c r="F394" s="5"/>
      <x:c r="G394" s="14"/>
      <x:c r="H394" s="16" t="str">
        <x:f>IF(OR(ISBLANK(A394),B394=""),"",SUMIFS('Daily Redemptions'!$R$7:$R$2205,'Daily Redemptions'!$O$7:$O$2205,A394,'Daily Redemptions'!$P$7:$P$2205,B394))</x:f>
      </x:c>
      <x:c r="I394" s="18" t="str">
        <x:f>IF(OR(ISBLANK(A394),ISBLANK(D394),ISBLANK(C394),C394=0),"",D394/C394)</x:f>
      </x:c>
      <x:c r="J394" s="18" t="str">
        <x:f>IF(OR(ISBLANK(A394),ISBLANK(D394),ISBLANK(E394),E394=0),"",D394/E394)</x:f>
      </x:c>
      <x:c r="K394" s="18" t="str">
        <x:f>IF(OR(ISBLANK(A394),ISBLANK(G394),ISBLANK(F394)),"",G394*F394)</x:f>
      </x:c>
      <x:c r="L394" s="16" t="str">
        <x:f>IF(OR(ISBLANK(A394),ISBLANK(G394),ISBLANK(F394)),"",F394)</x:f>
      </x:c>
      <x:c r="M394" s="16" t="str">
        <x:f>IF(AND(ISBLANK(A394),B394=""),"",IF(COUNTIFS('Campaigns &amp; Budget'!$A$7:$A$8,B394)&lt;&gt;1,"Unknown campaign",IF(COUNTIFS('Daily Redemptions'!$A$7:$A$735,A394,'Daily Redemptions'!$B$7:$B$735,B394)&gt;1,"Duplicate day / campaign",IF(OR(ISBLANK(A394),ISBLANK(C394),ISBLANK(D394),ISBLANK(E394),ISBLANK(F394)),"Missing daily input",IF(OR(C394&lt;0,D394&lt;0,E394&lt;0,F394&lt;0,F394&gt;E394),"Invalid count / sales",IF(AND(F394&gt;0,ISBLANK(G394)),"Missing new-member average",IF(AND(NOT(ISBLANK(G394)),G394&lt;0),"Negative average",IF(OR(A394&lt;IFERROR(INDEX('Campaigns &amp; Budget'!$C$7:$C$8,MATCH(B394,'Campaigns &amp; Budget'!$A$7:$A$8,0)),""),A394&gt;IFERROR(INDEX('Campaigns &amp; Budget'!$D$7:$D$8,MATCH(B394,'Campaigns &amp; Budget'!$A$7:$A$8,0)),"")),"Outside campaign dates",""))))))))</x:f>
      </x:c>
      <x:c r="O394" s="10"/>
      <x:c r="P394" s="5"/>
      <x:c r="Q394" s="5"/>
      <x:c r="R394" s="5"/>
      <x:c r="S394" s="16" t="str">
        <x:f>IF(OR(ISBLANK(O394),Q394=""),"",IFERROR(INDEX('Redemption Setup'!$F$7:$F$105,MATCH(Q394,'Redemption Setup'!$A$7:$A$105,0)),"")+SUMIFS('Redemption Setup'!$Q$7:$Q$305,'Redemption Setup'!$O$7:$O$305,Q394,'Redemption Setup'!$P$7:$P$305,"&lt;="&amp;O394)-SUMIFS('Daily Redemptions'!$R$7:$R$2205,'Daily Redemptions'!$Q$7:$Q$2205,Q394,'Daily Redemptions'!$P$7:$P$2205,P394,'Daily Redemptions'!$O$7:$O$2205,"&lt;="&amp;O394))</x:f>
      </x:c>
      <x:c r="T394" s="16" t="str">
        <x:f>IF(AND(ISBLANK(O394),Q394=""),"",IF(COUNTIFS('Redemption Setup'!$A$7:$A$105,Q394,'Redemption Setup'!$B$7:$B$105,P394)&lt;&gt;1,"Tier not in campaign",IF(COUNTIFS('Daily Redemptions'!$O$7:$O$2205,O394,'Daily Redemptions'!$Q$7:$Q$2205,Q394)&gt;1,"Duplicate day / tier",IF(OR(ISBLANK(O394),ISBLANK(R394)),"Missing date / quantity",IF(OR(R394&lt;0,MOD(R394,1)&lt;&gt;0),"Invalid redemption quantity",IF(COUNTIFS('Daily Redemptions'!$A$7:$A$735,O394,'Daily Redemptions'!$B$7:$B$735,P394)&lt;&gt;1,"Missing daily performance",IF(S394&lt;0,"Negative stock","")))))))</x:f>
      </x:c>
    </x:row>
    <x:row r="395" ht="24" customHeight="1">
      <x:c r="A395" s="10"/>
      <x:c r="B395" s="5"/>
      <x:c r="C395" s="5"/>
      <x:c r="D395" s="14"/>
      <x:c r="E395" s="5"/>
      <x:c r="F395" s="5"/>
      <x:c r="G395" s="14"/>
      <x:c r="H395" s="16" t="str">
        <x:f>IF(OR(ISBLANK(A395),B395=""),"",SUMIFS('Daily Redemptions'!$R$7:$R$2205,'Daily Redemptions'!$O$7:$O$2205,A395,'Daily Redemptions'!$P$7:$P$2205,B395))</x:f>
      </x:c>
      <x:c r="I395" s="18" t="str">
        <x:f>IF(OR(ISBLANK(A395),ISBLANK(D395),ISBLANK(C395),C395=0),"",D395/C395)</x:f>
      </x:c>
      <x:c r="J395" s="18" t="str">
        <x:f>IF(OR(ISBLANK(A395),ISBLANK(D395),ISBLANK(E395),E395=0),"",D395/E395)</x:f>
      </x:c>
      <x:c r="K395" s="18" t="str">
        <x:f>IF(OR(ISBLANK(A395),ISBLANK(G395),ISBLANK(F395)),"",G395*F395)</x:f>
      </x:c>
      <x:c r="L395" s="16" t="str">
        <x:f>IF(OR(ISBLANK(A395),ISBLANK(G395),ISBLANK(F395)),"",F395)</x:f>
      </x:c>
      <x:c r="M395" s="16" t="str">
        <x:f>IF(AND(ISBLANK(A395),B395=""),"",IF(COUNTIFS('Campaigns &amp; Budget'!$A$7:$A$8,B395)&lt;&gt;1,"Unknown campaign",IF(COUNTIFS('Daily Redemptions'!$A$7:$A$735,A395,'Daily Redemptions'!$B$7:$B$735,B395)&gt;1,"Duplicate day / campaign",IF(OR(ISBLANK(A395),ISBLANK(C395),ISBLANK(D395),ISBLANK(E395),ISBLANK(F395)),"Missing daily input",IF(OR(C395&lt;0,D395&lt;0,E395&lt;0,F395&lt;0,F395&gt;E395),"Invalid count / sales",IF(AND(F395&gt;0,ISBLANK(G395)),"Missing new-member average",IF(AND(NOT(ISBLANK(G395)),G395&lt;0),"Negative average",IF(OR(A395&lt;IFERROR(INDEX('Campaigns &amp; Budget'!$C$7:$C$8,MATCH(B395,'Campaigns &amp; Budget'!$A$7:$A$8,0)),""),A395&gt;IFERROR(INDEX('Campaigns &amp; Budget'!$D$7:$D$8,MATCH(B395,'Campaigns &amp; Budget'!$A$7:$A$8,0)),"")),"Outside campaign dates",""))))))))</x:f>
      </x:c>
      <x:c r="O395" s="10"/>
      <x:c r="P395" s="5"/>
      <x:c r="Q395" s="5"/>
      <x:c r="R395" s="5"/>
      <x:c r="S395" s="16" t="str">
        <x:f>IF(OR(ISBLANK(O395),Q395=""),"",IFERROR(INDEX('Redemption Setup'!$F$7:$F$105,MATCH(Q395,'Redemption Setup'!$A$7:$A$105,0)),"")+SUMIFS('Redemption Setup'!$Q$7:$Q$305,'Redemption Setup'!$O$7:$O$305,Q395,'Redemption Setup'!$P$7:$P$305,"&lt;="&amp;O395)-SUMIFS('Daily Redemptions'!$R$7:$R$2205,'Daily Redemptions'!$Q$7:$Q$2205,Q395,'Daily Redemptions'!$P$7:$P$2205,P395,'Daily Redemptions'!$O$7:$O$2205,"&lt;="&amp;O395))</x:f>
      </x:c>
      <x:c r="T395" s="16" t="str">
        <x:f>IF(AND(ISBLANK(O395),Q395=""),"",IF(COUNTIFS('Redemption Setup'!$A$7:$A$105,Q395,'Redemption Setup'!$B$7:$B$105,P395)&lt;&gt;1,"Tier not in campaign",IF(COUNTIFS('Daily Redemptions'!$O$7:$O$2205,O395,'Daily Redemptions'!$Q$7:$Q$2205,Q395)&gt;1,"Duplicate day / tier",IF(OR(ISBLANK(O395),ISBLANK(R395)),"Missing date / quantity",IF(OR(R395&lt;0,MOD(R395,1)&lt;&gt;0),"Invalid redemption quantity",IF(COUNTIFS('Daily Redemptions'!$A$7:$A$735,O395,'Daily Redemptions'!$B$7:$B$735,P395)&lt;&gt;1,"Missing daily performance",IF(S395&lt;0,"Negative stock","")))))))</x:f>
      </x:c>
    </x:row>
    <x:row r="396" ht="24" customHeight="1">
      <x:c r="A396" s="10"/>
      <x:c r="B396" s="5"/>
      <x:c r="C396" s="5"/>
      <x:c r="D396" s="14"/>
      <x:c r="E396" s="5"/>
      <x:c r="F396" s="5"/>
      <x:c r="G396" s="14"/>
      <x:c r="H396" s="16" t="str">
        <x:f>IF(OR(ISBLANK(A396),B396=""),"",SUMIFS('Daily Redemptions'!$R$7:$R$2205,'Daily Redemptions'!$O$7:$O$2205,A396,'Daily Redemptions'!$P$7:$P$2205,B396))</x:f>
      </x:c>
      <x:c r="I396" s="18" t="str">
        <x:f>IF(OR(ISBLANK(A396),ISBLANK(D396),ISBLANK(C396),C396=0),"",D396/C396)</x:f>
      </x:c>
      <x:c r="J396" s="18" t="str">
        <x:f>IF(OR(ISBLANK(A396),ISBLANK(D396),ISBLANK(E396),E396=0),"",D396/E396)</x:f>
      </x:c>
      <x:c r="K396" s="18" t="str">
        <x:f>IF(OR(ISBLANK(A396),ISBLANK(G396),ISBLANK(F396)),"",G396*F396)</x:f>
      </x:c>
      <x:c r="L396" s="16" t="str">
        <x:f>IF(OR(ISBLANK(A396),ISBLANK(G396),ISBLANK(F396)),"",F396)</x:f>
      </x:c>
      <x:c r="M396" s="16" t="str">
        <x:f>IF(AND(ISBLANK(A396),B396=""),"",IF(COUNTIFS('Campaigns &amp; Budget'!$A$7:$A$8,B396)&lt;&gt;1,"Unknown campaign",IF(COUNTIFS('Daily Redemptions'!$A$7:$A$735,A396,'Daily Redemptions'!$B$7:$B$735,B396)&gt;1,"Duplicate day / campaign",IF(OR(ISBLANK(A396),ISBLANK(C396),ISBLANK(D396),ISBLANK(E396),ISBLANK(F396)),"Missing daily input",IF(OR(C396&lt;0,D396&lt;0,E396&lt;0,F396&lt;0,F396&gt;E396),"Invalid count / sales",IF(AND(F396&gt;0,ISBLANK(G396)),"Missing new-member average",IF(AND(NOT(ISBLANK(G396)),G396&lt;0),"Negative average",IF(OR(A396&lt;IFERROR(INDEX('Campaigns &amp; Budget'!$C$7:$C$8,MATCH(B396,'Campaigns &amp; Budget'!$A$7:$A$8,0)),""),A396&gt;IFERROR(INDEX('Campaigns &amp; Budget'!$D$7:$D$8,MATCH(B396,'Campaigns &amp; Budget'!$A$7:$A$8,0)),"")),"Outside campaign dates",""))))))))</x:f>
      </x:c>
      <x:c r="O396" s="10"/>
      <x:c r="P396" s="5"/>
      <x:c r="Q396" s="5"/>
      <x:c r="R396" s="5"/>
      <x:c r="S396" s="16" t="str">
        <x:f>IF(OR(ISBLANK(O396),Q396=""),"",IFERROR(INDEX('Redemption Setup'!$F$7:$F$105,MATCH(Q396,'Redemption Setup'!$A$7:$A$105,0)),"")+SUMIFS('Redemption Setup'!$Q$7:$Q$305,'Redemption Setup'!$O$7:$O$305,Q396,'Redemption Setup'!$P$7:$P$305,"&lt;="&amp;O396)-SUMIFS('Daily Redemptions'!$R$7:$R$2205,'Daily Redemptions'!$Q$7:$Q$2205,Q396,'Daily Redemptions'!$P$7:$P$2205,P396,'Daily Redemptions'!$O$7:$O$2205,"&lt;="&amp;O396))</x:f>
      </x:c>
      <x:c r="T396" s="16" t="str">
        <x:f>IF(AND(ISBLANK(O396),Q396=""),"",IF(COUNTIFS('Redemption Setup'!$A$7:$A$105,Q396,'Redemption Setup'!$B$7:$B$105,P396)&lt;&gt;1,"Tier not in campaign",IF(COUNTIFS('Daily Redemptions'!$O$7:$O$2205,O396,'Daily Redemptions'!$Q$7:$Q$2205,Q396)&gt;1,"Duplicate day / tier",IF(OR(ISBLANK(O396),ISBLANK(R396)),"Missing date / quantity",IF(OR(R396&lt;0,MOD(R396,1)&lt;&gt;0),"Invalid redemption quantity",IF(COUNTIFS('Daily Redemptions'!$A$7:$A$735,O396,'Daily Redemptions'!$B$7:$B$735,P396)&lt;&gt;1,"Missing daily performance",IF(S396&lt;0,"Negative stock","")))))))</x:f>
      </x:c>
    </x:row>
    <x:row r="397" ht="24" customHeight="1">
      <x:c r="A397" s="10"/>
      <x:c r="B397" s="5"/>
      <x:c r="C397" s="5"/>
      <x:c r="D397" s="14"/>
      <x:c r="E397" s="5"/>
      <x:c r="F397" s="5"/>
      <x:c r="G397" s="14"/>
      <x:c r="H397" s="16" t="str">
        <x:f>IF(OR(ISBLANK(A397),B397=""),"",SUMIFS('Daily Redemptions'!$R$7:$R$2205,'Daily Redemptions'!$O$7:$O$2205,A397,'Daily Redemptions'!$P$7:$P$2205,B397))</x:f>
      </x:c>
      <x:c r="I397" s="18" t="str">
        <x:f>IF(OR(ISBLANK(A397),ISBLANK(D397),ISBLANK(C397),C397=0),"",D397/C397)</x:f>
      </x:c>
      <x:c r="J397" s="18" t="str">
        <x:f>IF(OR(ISBLANK(A397),ISBLANK(D397),ISBLANK(E397),E397=0),"",D397/E397)</x:f>
      </x:c>
      <x:c r="K397" s="18" t="str">
        <x:f>IF(OR(ISBLANK(A397),ISBLANK(G397),ISBLANK(F397)),"",G397*F397)</x:f>
      </x:c>
      <x:c r="L397" s="16" t="str">
        <x:f>IF(OR(ISBLANK(A397),ISBLANK(G397),ISBLANK(F397)),"",F397)</x:f>
      </x:c>
      <x:c r="M397" s="16" t="str">
        <x:f>IF(AND(ISBLANK(A397),B397=""),"",IF(COUNTIFS('Campaigns &amp; Budget'!$A$7:$A$8,B397)&lt;&gt;1,"Unknown campaign",IF(COUNTIFS('Daily Redemptions'!$A$7:$A$735,A397,'Daily Redemptions'!$B$7:$B$735,B397)&gt;1,"Duplicate day / campaign",IF(OR(ISBLANK(A397),ISBLANK(C397),ISBLANK(D397),ISBLANK(E397),ISBLANK(F397)),"Missing daily input",IF(OR(C397&lt;0,D397&lt;0,E397&lt;0,F397&lt;0,F397&gt;E397),"Invalid count / sales",IF(AND(F397&gt;0,ISBLANK(G397)),"Missing new-member average",IF(AND(NOT(ISBLANK(G397)),G397&lt;0),"Negative average",IF(OR(A397&lt;IFERROR(INDEX('Campaigns &amp; Budget'!$C$7:$C$8,MATCH(B397,'Campaigns &amp; Budget'!$A$7:$A$8,0)),""),A397&gt;IFERROR(INDEX('Campaigns &amp; Budget'!$D$7:$D$8,MATCH(B397,'Campaigns &amp; Budget'!$A$7:$A$8,0)),"")),"Outside campaign dates",""))))))))</x:f>
      </x:c>
      <x:c r="O397" s="10"/>
      <x:c r="P397" s="5"/>
      <x:c r="Q397" s="5"/>
      <x:c r="R397" s="5"/>
      <x:c r="S397" s="16" t="str">
        <x:f>IF(OR(ISBLANK(O397),Q397=""),"",IFERROR(INDEX('Redemption Setup'!$F$7:$F$105,MATCH(Q397,'Redemption Setup'!$A$7:$A$105,0)),"")+SUMIFS('Redemption Setup'!$Q$7:$Q$305,'Redemption Setup'!$O$7:$O$305,Q397,'Redemption Setup'!$P$7:$P$305,"&lt;="&amp;O397)-SUMIFS('Daily Redemptions'!$R$7:$R$2205,'Daily Redemptions'!$Q$7:$Q$2205,Q397,'Daily Redemptions'!$P$7:$P$2205,P397,'Daily Redemptions'!$O$7:$O$2205,"&lt;="&amp;O397))</x:f>
      </x:c>
      <x:c r="T397" s="16" t="str">
        <x:f>IF(AND(ISBLANK(O397),Q397=""),"",IF(COUNTIFS('Redemption Setup'!$A$7:$A$105,Q397,'Redemption Setup'!$B$7:$B$105,P397)&lt;&gt;1,"Tier not in campaign",IF(COUNTIFS('Daily Redemptions'!$O$7:$O$2205,O397,'Daily Redemptions'!$Q$7:$Q$2205,Q397)&gt;1,"Duplicate day / tier",IF(OR(ISBLANK(O397),ISBLANK(R397)),"Missing date / quantity",IF(OR(R397&lt;0,MOD(R397,1)&lt;&gt;0),"Invalid redemption quantity",IF(COUNTIFS('Daily Redemptions'!$A$7:$A$735,O397,'Daily Redemptions'!$B$7:$B$735,P397)&lt;&gt;1,"Missing daily performance",IF(S397&lt;0,"Negative stock","")))))))</x:f>
      </x:c>
    </x:row>
    <x:row r="398" ht="24" customHeight="1">
      <x:c r="A398" s="10"/>
      <x:c r="B398" s="5"/>
      <x:c r="C398" s="5"/>
      <x:c r="D398" s="14"/>
      <x:c r="E398" s="5"/>
      <x:c r="F398" s="5"/>
      <x:c r="G398" s="14"/>
      <x:c r="H398" s="16" t="str">
        <x:f>IF(OR(ISBLANK(A398),B398=""),"",SUMIFS('Daily Redemptions'!$R$7:$R$2205,'Daily Redemptions'!$O$7:$O$2205,A398,'Daily Redemptions'!$P$7:$P$2205,B398))</x:f>
      </x:c>
      <x:c r="I398" s="18" t="str">
        <x:f>IF(OR(ISBLANK(A398),ISBLANK(D398),ISBLANK(C398),C398=0),"",D398/C398)</x:f>
      </x:c>
      <x:c r="J398" s="18" t="str">
        <x:f>IF(OR(ISBLANK(A398),ISBLANK(D398),ISBLANK(E398),E398=0),"",D398/E398)</x:f>
      </x:c>
      <x:c r="K398" s="18" t="str">
        <x:f>IF(OR(ISBLANK(A398),ISBLANK(G398),ISBLANK(F398)),"",G398*F398)</x:f>
      </x:c>
      <x:c r="L398" s="16" t="str">
        <x:f>IF(OR(ISBLANK(A398),ISBLANK(G398),ISBLANK(F398)),"",F398)</x:f>
      </x:c>
      <x:c r="M398" s="16" t="str">
        <x:f>IF(AND(ISBLANK(A398),B398=""),"",IF(COUNTIFS('Campaigns &amp; Budget'!$A$7:$A$8,B398)&lt;&gt;1,"Unknown campaign",IF(COUNTIFS('Daily Redemptions'!$A$7:$A$735,A398,'Daily Redemptions'!$B$7:$B$735,B398)&gt;1,"Duplicate day / campaign",IF(OR(ISBLANK(A398),ISBLANK(C398),ISBLANK(D398),ISBLANK(E398),ISBLANK(F398)),"Missing daily input",IF(OR(C398&lt;0,D398&lt;0,E398&lt;0,F398&lt;0,F398&gt;E398),"Invalid count / sales",IF(AND(F398&gt;0,ISBLANK(G398)),"Missing new-member average",IF(AND(NOT(ISBLANK(G398)),G398&lt;0),"Negative average",IF(OR(A398&lt;IFERROR(INDEX('Campaigns &amp; Budget'!$C$7:$C$8,MATCH(B398,'Campaigns &amp; Budget'!$A$7:$A$8,0)),""),A398&gt;IFERROR(INDEX('Campaigns &amp; Budget'!$D$7:$D$8,MATCH(B398,'Campaigns &amp; Budget'!$A$7:$A$8,0)),"")),"Outside campaign dates",""))))))))</x:f>
      </x:c>
      <x:c r="O398" s="10"/>
      <x:c r="P398" s="5"/>
      <x:c r="Q398" s="5"/>
      <x:c r="R398" s="5"/>
      <x:c r="S398" s="16" t="str">
        <x:f>IF(OR(ISBLANK(O398),Q398=""),"",IFERROR(INDEX('Redemption Setup'!$F$7:$F$105,MATCH(Q398,'Redemption Setup'!$A$7:$A$105,0)),"")+SUMIFS('Redemption Setup'!$Q$7:$Q$305,'Redemption Setup'!$O$7:$O$305,Q398,'Redemption Setup'!$P$7:$P$305,"&lt;="&amp;O398)-SUMIFS('Daily Redemptions'!$R$7:$R$2205,'Daily Redemptions'!$Q$7:$Q$2205,Q398,'Daily Redemptions'!$P$7:$P$2205,P398,'Daily Redemptions'!$O$7:$O$2205,"&lt;="&amp;O398))</x:f>
      </x:c>
      <x:c r="T398" s="16" t="str">
        <x:f>IF(AND(ISBLANK(O398),Q398=""),"",IF(COUNTIFS('Redemption Setup'!$A$7:$A$105,Q398,'Redemption Setup'!$B$7:$B$105,P398)&lt;&gt;1,"Tier not in campaign",IF(COUNTIFS('Daily Redemptions'!$O$7:$O$2205,O398,'Daily Redemptions'!$Q$7:$Q$2205,Q398)&gt;1,"Duplicate day / tier",IF(OR(ISBLANK(O398),ISBLANK(R398)),"Missing date / quantity",IF(OR(R398&lt;0,MOD(R398,1)&lt;&gt;0),"Invalid redemption quantity",IF(COUNTIFS('Daily Redemptions'!$A$7:$A$735,O398,'Daily Redemptions'!$B$7:$B$735,P398)&lt;&gt;1,"Missing daily performance",IF(S398&lt;0,"Negative stock","")))))))</x:f>
      </x:c>
    </x:row>
    <x:row r="399" ht="24" customHeight="1">
      <x:c r="A399" s="10"/>
      <x:c r="B399" s="5"/>
      <x:c r="C399" s="5"/>
      <x:c r="D399" s="14"/>
      <x:c r="E399" s="5"/>
      <x:c r="F399" s="5"/>
      <x:c r="G399" s="14"/>
      <x:c r="H399" s="16" t="str">
        <x:f>IF(OR(ISBLANK(A399),B399=""),"",SUMIFS('Daily Redemptions'!$R$7:$R$2205,'Daily Redemptions'!$O$7:$O$2205,A399,'Daily Redemptions'!$P$7:$P$2205,B399))</x:f>
      </x:c>
      <x:c r="I399" s="18" t="str">
        <x:f>IF(OR(ISBLANK(A399),ISBLANK(D399),ISBLANK(C399),C399=0),"",D399/C399)</x:f>
      </x:c>
      <x:c r="J399" s="18" t="str">
        <x:f>IF(OR(ISBLANK(A399),ISBLANK(D399),ISBLANK(E399),E399=0),"",D399/E399)</x:f>
      </x:c>
      <x:c r="K399" s="18" t="str">
        <x:f>IF(OR(ISBLANK(A399),ISBLANK(G399),ISBLANK(F399)),"",G399*F399)</x:f>
      </x:c>
      <x:c r="L399" s="16" t="str">
        <x:f>IF(OR(ISBLANK(A399),ISBLANK(G399),ISBLANK(F399)),"",F399)</x:f>
      </x:c>
      <x:c r="M399" s="16" t="str">
        <x:f>IF(AND(ISBLANK(A399),B399=""),"",IF(COUNTIFS('Campaigns &amp; Budget'!$A$7:$A$8,B399)&lt;&gt;1,"Unknown campaign",IF(COUNTIFS('Daily Redemptions'!$A$7:$A$735,A399,'Daily Redemptions'!$B$7:$B$735,B399)&gt;1,"Duplicate day / campaign",IF(OR(ISBLANK(A399),ISBLANK(C399),ISBLANK(D399),ISBLANK(E399),ISBLANK(F399)),"Missing daily input",IF(OR(C399&lt;0,D399&lt;0,E399&lt;0,F399&lt;0,F399&gt;E399),"Invalid count / sales",IF(AND(F399&gt;0,ISBLANK(G399)),"Missing new-member average",IF(AND(NOT(ISBLANK(G399)),G399&lt;0),"Negative average",IF(OR(A399&lt;IFERROR(INDEX('Campaigns &amp; Budget'!$C$7:$C$8,MATCH(B399,'Campaigns &amp; Budget'!$A$7:$A$8,0)),""),A399&gt;IFERROR(INDEX('Campaigns &amp; Budget'!$D$7:$D$8,MATCH(B399,'Campaigns &amp; Budget'!$A$7:$A$8,0)),"")),"Outside campaign dates",""))))))))</x:f>
      </x:c>
      <x:c r="O399" s="10"/>
      <x:c r="P399" s="5"/>
      <x:c r="Q399" s="5"/>
      <x:c r="R399" s="5"/>
      <x:c r="S399" s="16" t="str">
        <x:f>IF(OR(ISBLANK(O399),Q399=""),"",IFERROR(INDEX('Redemption Setup'!$F$7:$F$105,MATCH(Q399,'Redemption Setup'!$A$7:$A$105,0)),"")+SUMIFS('Redemption Setup'!$Q$7:$Q$305,'Redemption Setup'!$O$7:$O$305,Q399,'Redemption Setup'!$P$7:$P$305,"&lt;="&amp;O399)-SUMIFS('Daily Redemptions'!$R$7:$R$2205,'Daily Redemptions'!$Q$7:$Q$2205,Q399,'Daily Redemptions'!$P$7:$P$2205,P399,'Daily Redemptions'!$O$7:$O$2205,"&lt;="&amp;O399))</x:f>
      </x:c>
      <x:c r="T399" s="16" t="str">
        <x:f>IF(AND(ISBLANK(O399),Q399=""),"",IF(COUNTIFS('Redemption Setup'!$A$7:$A$105,Q399,'Redemption Setup'!$B$7:$B$105,P399)&lt;&gt;1,"Tier not in campaign",IF(COUNTIFS('Daily Redemptions'!$O$7:$O$2205,O399,'Daily Redemptions'!$Q$7:$Q$2205,Q399)&gt;1,"Duplicate day / tier",IF(OR(ISBLANK(O399),ISBLANK(R399)),"Missing date / quantity",IF(OR(R399&lt;0,MOD(R399,1)&lt;&gt;0),"Invalid redemption quantity",IF(COUNTIFS('Daily Redemptions'!$A$7:$A$735,O399,'Daily Redemptions'!$B$7:$B$735,P399)&lt;&gt;1,"Missing daily performance",IF(S399&lt;0,"Negative stock","")))))))</x:f>
      </x:c>
    </x:row>
    <x:row r="400" ht="24" customHeight="1">
      <x:c r="A400" s="10"/>
      <x:c r="B400" s="5"/>
      <x:c r="C400" s="5"/>
      <x:c r="D400" s="14"/>
      <x:c r="E400" s="5"/>
      <x:c r="F400" s="5"/>
      <x:c r="G400" s="14"/>
      <x:c r="H400" s="16" t="str">
        <x:f>IF(OR(ISBLANK(A400),B400=""),"",SUMIFS('Daily Redemptions'!$R$7:$R$2205,'Daily Redemptions'!$O$7:$O$2205,A400,'Daily Redemptions'!$P$7:$P$2205,B400))</x:f>
      </x:c>
      <x:c r="I400" s="18" t="str">
        <x:f>IF(OR(ISBLANK(A400),ISBLANK(D400),ISBLANK(C400),C400=0),"",D400/C400)</x:f>
      </x:c>
      <x:c r="J400" s="18" t="str">
        <x:f>IF(OR(ISBLANK(A400),ISBLANK(D400),ISBLANK(E400),E400=0),"",D400/E400)</x:f>
      </x:c>
      <x:c r="K400" s="18" t="str">
        <x:f>IF(OR(ISBLANK(A400),ISBLANK(G400),ISBLANK(F400)),"",G400*F400)</x:f>
      </x:c>
      <x:c r="L400" s="16" t="str">
        <x:f>IF(OR(ISBLANK(A400),ISBLANK(G400),ISBLANK(F400)),"",F400)</x:f>
      </x:c>
      <x:c r="M400" s="16" t="str">
        <x:f>IF(AND(ISBLANK(A400),B400=""),"",IF(COUNTIFS('Campaigns &amp; Budget'!$A$7:$A$8,B400)&lt;&gt;1,"Unknown campaign",IF(COUNTIFS('Daily Redemptions'!$A$7:$A$735,A400,'Daily Redemptions'!$B$7:$B$735,B400)&gt;1,"Duplicate day / campaign",IF(OR(ISBLANK(A400),ISBLANK(C400),ISBLANK(D400),ISBLANK(E400),ISBLANK(F400)),"Missing daily input",IF(OR(C400&lt;0,D400&lt;0,E400&lt;0,F400&lt;0,F400&gt;E400),"Invalid count / sales",IF(AND(F400&gt;0,ISBLANK(G400)),"Missing new-member average",IF(AND(NOT(ISBLANK(G400)),G400&lt;0),"Negative average",IF(OR(A400&lt;IFERROR(INDEX('Campaigns &amp; Budget'!$C$7:$C$8,MATCH(B400,'Campaigns &amp; Budget'!$A$7:$A$8,0)),""),A400&gt;IFERROR(INDEX('Campaigns &amp; Budget'!$D$7:$D$8,MATCH(B400,'Campaigns &amp; Budget'!$A$7:$A$8,0)),"")),"Outside campaign dates",""))))))))</x:f>
      </x:c>
      <x:c r="O400" s="10"/>
      <x:c r="P400" s="5"/>
      <x:c r="Q400" s="5"/>
      <x:c r="R400" s="5"/>
      <x:c r="S400" s="16" t="str">
        <x:f>IF(OR(ISBLANK(O400),Q400=""),"",IFERROR(INDEX('Redemption Setup'!$F$7:$F$105,MATCH(Q400,'Redemption Setup'!$A$7:$A$105,0)),"")+SUMIFS('Redemption Setup'!$Q$7:$Q$305,'Redemption Setup'!$O$7:$O$305,Q400,'Redemption Setup'!$P$7:$P$305,"&lt;="&amp;O400)-SUMIFS('Daily Redemptions'!$R$7:$R$2205,'Daily Redemptions'!$Q$7:$Q$2205,Q400,'Daily Redemptions'!$P$7:$P$2205,P400,'Daily Redemptions'!$O$7:$O$2205,"&lt;="&amp;O400))</x:f>
      </x:c>
      <x:c r="T400" s="16" t="str">
        <x:f>IF(AND(ISBLANK(O400),Q400=""),"",IF(COUNTIFS('Redemption Setup'!$A$7:$A$105,Q400,'Redemption Setup'!$B$7:$B$105,P400)&lt;&gt;1,"Tier not in campaign",IF(COUNTIFS('Daily Redemptions'!$O$7:$O$2205,O400,'Daily Redemptions'!$Q$7:$Q$2205,Q400)&gt;1,"Duplicate day / tier",IF(OR(ISBLANK(O400),ISBLANK(R400)),"Missing date / quantity",IF(OR(R400&lt;0,MOD(R400,1)&lt;&gt;0),"Invalid redemption quantity",IF(COUNTIFS('Daily Redemptions'!$A$7:$A$735,O400,'Daily Redemptions'!$B$7:$B$735,P400)&lt;&gt;1,"Missing daily performance",IF(S400&lt;0,"Negative stock","")))))))</x:f>
      </x:c>
    </x:row>
    <x:row r="401" ht="24" customHeight="1">
      <x:c r="A401" s="10"/>
      <x:c r="B401" s="5"/>
      <x:c r="C401" s="5"/>
      <x:c r="D401" s="14"/>
      <x:c r="E401" s="5"/>
      <x:c r="F401" s="5"/>
      <x:c r="G401" s="14"/>
      <x:c r="H401" s="16" t="str">
        <x:f>IF(OR(ISBLANK(A401),B401=""),"",SUMIFS('Daily Redemptions'!$R$7:$R$2205,'Daily Redemptions'!$O$7:$O$2205,A401,'Daily Redemptions'!$P$7:$P$2205,B401))</x:f>
      </x:c>
      <x:c r="I401" s="18" t="str">
        <x:f>IF(OR(ISBLANK(A401),ISBLANK(D401),ISBLANK(C401),C401=0),"",D401/C401)</x:f>
      </x:c>
      <x:c r="J401" s="18" t="str">
        <x:f>IF(OR(ISBLANK(A401),ISBLANK(D401),ISBLANK(E401),E401=0),"",D401/E401)</x:f>
      </x:c>
      <x:c r="K401" s="18" t="str">
        <x:f>IF(OR(ISBLANK(A401),ISBLANK(G401),ISBLANK(F401)),"",G401*F401)</x:f>
      </x:c>
      <x:c r="L401" s="16" t="str">
        <x:f>IF(OR(ISBLANK(A401),ISBLANK(G401),ISBLANK(F401)),"",F401)</x:f>
      </x:c>
      <x:c r="M401" s="16" t="str">
        <x:f>IF(AND(ISBLANK(A401),B401=""),"",IF(COUNTIFS('Campaigns &amp; Budget'!$A$7:$A$8,B401)&lt;&gt;1,"Unknown campaign",IF(COUNTIFS('Daily Redemptions'!$A$7:$A$735,A401,'Daily Redemptions'!$B$7:$B$735,B401)&gt;1,"Duplicate day / campaign",IF(OR(ISBLANK(A401),ISBLANK(C401),ISBLANK(D401),ISBLANK(E401),ISBLANK(F401)),"Missing daily input",IF(OR(C401&lt;0,D401&lt;0,E401&lt;0,F401&lt;0,F401&gt;E401),"Invalid count / sales",IF(AND(F401&gt;0,ISBLANK(G401)),"Missing new-member average",IF(AND(NOT(ISBLANK(G401)),G401&lt;0),"Negative average",IF(OR(A401&lt;IFERROR(INDEX('Campaigns &amp; Budget'!$C$7:$C$8,MATCH(B401,'Campaigns &amp; Budget'!$A$7:$A$8,0)),""),A401&gt;IFERROR(INDEX('Campaigns &amp; Budget'!$D$7:$D$8,MATCH(B401,'Campaigns &amp; Budget'!$A$7:$A$8,0)),"")),"Outside campaign dates",""))))))))</x:f>
      </x:c>
      <x:c r="O401" s="10"/>
      <x:c r="P401" s="5"/>
      <x:c r="Q401" s="5"/>
      <x:c r="R401" s="5"/>
      <x:c r="S401" s="16" t="str">
        <x:f>IF(OR(ISBLANK(O401),Q401=""),"",IFERROR(INDEX('Redemption Setup'!$F$7:$F$105,MATCH(Q401,'Redemption Setup'!$A$7:$A$105,0)),"")+SUMIFS('Redemption Setup'!$Q$7:$Q$305,'Redemption Setup'!$O$7:$O$305,Q401,'Redemption Setup'!$P$7:$P$305,"&lt;="&amp;O401)-SUMIFS('Daily Redemptions'!$R$7:$R$2205,'Daily Redemptions'!$Q$7:$Q$2205,Q401,'Daily Redemptions'!$P$7:$P$2205,P401,'Daily Redemptions'!$O$7:$O$2205,"&lt;="&amp;O401))</x:f>
      </x:c>
      <x:c r="T401" s="16" t="str">
        <x:f>IF(AND(ISBLANK(O401),Q401=""),"",IF(COUNTIFS('Redemption Setup'!$A$7:$A$105,Q401,'Redemption Setup'!$B$7:$B$105,P401)&lt;&gt;1,"Tier not in campaign",IF(COUNTIFS('Daily Redemptions'!$O$7:$O$2205,O401,'Daily Redemptions'!$Q$7:$Q$2205,Q401)&gt;1,"Duplicate day / tier",IF(OR(ISBLANK(O401),ISBLANK(R401)),"Missing date / quantity",IF(OR(R401&lt;0,MOD(R401,1)&lt;&gt;0),"Invalid redemption quantity",IF(COUNTIFS('Daily Redemptions'!$A$7:$A$735,O401,'Daily Redemptions'!$B$7:$B$735,P401)&lt;&gt;1,"Missing daily performance",IF(S401&lt;0,"Negative stock","")))))))</x:f>
      </x:c>
    </x:row>
    <x:row r="402" ht="24" customHeight="1">
      <x:c r="A402" s="10"/>
      <x:c r="B402" s="5"/>
      <x:c r="C402" s="5"/>
      <x:c r="D402" s="14"/>
      <x:c r="E402" s="5"/>
      <x:c r="F402" s="5"/>
      <x:c r="G402" s="14"/>
      <x:c r="H402" s="16" t="str">
        <x:f>IF(OR(ISBLANK(A402),B402=""),"",SUMIFS('Daily Redemptions'!$R$7:$R$2205,'Daily Redemptions'!$O$7:$O$2205,A402,'Daily Redemptions'!$P$7:$P$2205,B402))</x:f>
      </x:c>
      <x:c r="I402" s="18" t="str">
        <x:f>IF(OR(ISBLANK(A402),ISBLANK(D402),ISBLANK(C402),C402=0),"",D402/C402)</x:f>
      </x:c>
      <x:c r="J402" s="18" t="str">
        <x:f>IF(OR(ISBLANK(A402),ISBLANK(D402),ISBLANK(E402),E402=0),"",D402/E402)</x:f>
      </x:c>
      <x:c r="K402" s="18" t="str">
        <x:f>IF(OR(ISBLANK(A402),ISBLANK(G402),ISBLANK(F402)),"",G402*F402)</x:f>
      </x:c>
      <x:c r="L402" s="16" t="str">
        <x:f>IF(OR(ISBLANK(A402),ISBLANK(G402),ISBLANK(F402)),"",F402)</x:f>
      </x:c>
      <x:c r="M402" s="16" t="str">
        <x:f>IF(AND(ISBLANK(A402),B402=""),"",IF(COUNTIFS('Campaigns &amp; Budget'!$A$7:$A$8,B402)&lt;&gt;1,"Unknown campaign",IF(COUNTIFS('Daily Redemptions'!$A$7:$A$735,A402,'Daily Redemptions'!$B$7:$B$735,B402)&gt;1,"Duplicate day / campaign",IF(OR(ISBLANK(A402),ISBLANK(C402),ISBLANK(D402),ISBLANK(E402),ISBLANK(F402)),"Missing daily input",IF(OR(C402&lt;0,D402&lt;0,E402&lt;0,F402&lt;0,F402&gt;E402),"Invalid count / sales",IF(AND(F402&gt;0,ISBLANK(G402)),"Missing new-member average",IF(AND(NOT(ISBLANK(G402)),G402&lt;0),"Negative average",IF(OR(A402&lt;IFERROR(INDEX('Campaigns &amp; Budget'!$C$7:$C$8,MATCH(B402,'Campaigns &amp; Budget'!$A$7:$A$8,0)),""),A402&gt;IFERROR(INDEX('Campaigns &amp; Budget'!$D$7:$D$8,MATCH(B402,'Campaigns &amp; Budget'!$A$7:$A$8,0)),"")),"Outside campaign dates",""))))))))</x:f>
      </x:c>
      <x:c r="O402" s="10"/>
      <x:c r="P402" s="5"/>
      <x:c r="Q402" s="5"/>
      <x:c r="R402" s="5"/>
      <x:c r="S402" s="16" t="str">
        <x:f>IF(OR(ISBLANK(O402),Q402=""),"",IFERROR(INDEX('Redemption Setup'!$F$7:$F$105,MATCH(Q402,'Redemption Setup'!$A$7:$A$105,0)),"")+SUMIFS('Redemption Setup'!$Q$7:$Q$305,'Redemption Setup'!$O$7:$O$305,Q402,'Redemption Setup'!$P$7:$P$305,"&lt;="&amp;O402)-SUMIFS('Daily Redemptions'!$R$7:$R$2205,'Daily Redemptions'!$Q$7:$Q$2205,Q402,'Daily Redemptions'!$P$7:$P$2205,P402,'Daily Redemptions'!$O$7:$O$2205,"&lt;="&amp;O402))</x:f>
      </x:c>
      <x:c r="T402" s="16" t="str">
        <x:f>IF(AND(ISBLANK(O402),Q402=""),"",IF(COUNTIFS('Redemption Setup'!$A$7:$A$105,Q402,'Redemption Setup'!$B$7:$B$105,P402)&lt;&gt;1,"Tier not in campaign",IF(COUNTIFS('Daily Redemptions'!$O$7:$O$2205,O402,'Daily Redemptions'!$Q$7:$Q$2205,Q402)&gt;1,"Duplicate day / tier",IF(OR(ISBLANK(O402),ISBLANK(R402)),"Missing date / quantity",IF(OR(R402&lt;0,MOD(R402,1)&lt;&gt;0),"Invalid redemption quantity",IF(COUNTIFS('Daily Redemptions'!$A$7:$A$735,O402,'Daily Redemptions'!$B$7:$B$735,P402)&lt;&gt;1,"Missing daily performance",IF(S402&lt;0,"Negative stock","")))))))</x:f>
      </x:c>
    </x:row>
    <x:row r="403" ht="24" customHeight="1">
      <x:c r="A403" s="10"/>
      <x:c r="B403" s="5"/>
      <x:c r="C403" s="5"/>
      <x:c r="D403" s="14"/>
      <x:c r="E403" s="5"/>
      <x:c r="F403" s="5"/>
      <x:c r="G403" s="14"/>
      <x:c r="H403" s="16" t="str">
        <x:f>IF(OR(ISBLANK(A403),B403=""),"",SUMIFS('Daily Redemptions'!$R$7:$R$2205,'Daily Redemptions'!$O$7:$O$2205,A403,'Daily Redemptions'!$P$7:$P$2205,B403))</x:f>
      </x:c>
      <x:c r="I403" s="18" t="str">
        <x:f>IF(OR(ISBLANK(A403),ISBLANK(D403),ISBLANK(C403),C403=0),"",D403/C403)</x:f>
      </x:c>
      <x:c r="J403" s="18" t="str">
        <x:f>IF(OR(ISBLANK(A403),ISBLANK(D403),ISBLANK(E403),E403=0),"",D403/E403)</x:f>
      </x:c>
      <x:c r="K403" s="18" t="str">
        <x:f>IF(OR(ISBLANK(A403),ISBLANK(G403),ISBLANK(F403)),"",G403*F403)</x:f>
      </x:c>
      <x:c r="L403" s="16" t="str">
        <x:f>IF(OR(ISBLANK(A403),ISBLANK(G403),ISBLANK(F403)),"",F403)</x:f>
      </x:c>
      <x:c r="M403" s="16" t="str">
        <x:f>IF(AND(ISBLANK(A403),B403=""),"",IF(COUNTIFS('Campaigns &amp; Budget'!$A$7:$A$8,B403)&lt;&gt;1,"Unknown campaign",IF(COUNTIFS('Daily Redemptions'!$A$7:$A$735,A403,'Daily Redemptions'!$B$7:$B$735,B403)&gt;1,"Duplicate day / campaign",IF(OR(ISBLANK(A403),ISBLANK(C403),ISBLANK(D403),ISBLANK(E403),ISBLANK(F403)),"Missing daily input",IF(OR(C403&lt;0,D403&lt;0,E403&lt;0,F403&lt;0,F403&gt;E403),"Invalid count / sales",IF(AND(F403&gt;0,ISBLANK(G403)),"Missing new-member average",IF(AND(NOT(ISBLANK(G403)),G403&lt;0),"Negative average",IF(OR(A403&lt;IFERROR(INDEX('Campaigns &amp; Budget'!$C$7:$C$8,MATCH(B403,'Campaigns &amp; Budget'!$A$7:$A$8,0)),""),A403&gt;IFERROR(INDEX('Campaigns &amp; Budget'!$D$7:$D$8,MATCH(B403,'Campaigns &amp; Budget'!$A$7:$A$8,0)),"")),"Outside campaign dates",""))))))))</x:f>
      </x:c>
      <x:c r="O403" s="10"/>
      <x:c r="P403" s="5"/>
      <x:c r="Q403" s="5"/>
      <x:c r="R403" s="5"/>
      <x:c r="S403" s="16" t="str">
        <x:f>IF(OR(ISBLANK(O403),Q403=""),"",IFERROR(INDEX('Redemption Setup'!$F$7:$F$105,MATCH(Q403,'Redemption Setup'!$A$7:$A$105,0)),"")+SUMIFS('Redemption Setup'!$Q$7:$Q$305,'Redemption Setup'!$O$7:$O$305,Q403,'Redemption Setup'!$P$7:$P$305,"&lt;="&amp;O403)-SUMIFS('Daily Redemptions'!$R$7:$R$2205,'Daily Redemptions'!$Q$7:$Q$2205,Q403,'Daily Redemptions'!$P$7:$P$2205,P403,'Daily Redemptions'!$O$7:$O$2205,"&lt;="&amp;O403))</x:f>
      </x:c>
      <x:c r="T403" s="16" t="str">
        <x:f>IF(AND(ISBLANK(O403),Q403=""),"",IF(COUNTIFS('Redemption Setup'!$A$7:$A$105,Q403,'Redemption Setup'!$B$7:$B$105,P403)&lt;&gt;1,"Tier not in campaign",IF(COUNTIFS('Daily Redemptions'!$O$7:$O$2205,O403,'Daily Redemptions'!$Q$7:$Q$2205,Q403)&gt;1,"Duplicate day / tier",IF(OR(ISBLANK(O403),ISBLANK(R403)),"Missing date / quantity",IF(OR(R403&lt;0,MOD(R403,1)&lt;&gt;0),"Invalid redemption quantity",IF(COUNTIFS('Daily Redemptions'!$A$7:$A$735,O403,'Daily Redemptions'!$B$7:$B$735,P403)&lt;&gt;1,"Missing daily performance",IF(S403&lt;0,"Negative stock","")))))))</x:f>
      </x:c>
    </x:row>
    <x:row r="404" ht="24" customHeight="1">
      <x:c r="A404" s="10"/>
      <x:c r="B404" s="5"/>
      <x:c r="C404" s="5"/>
      <x:c r="D404" s="14"/>
      <x:c r="E404" s="5"/>
      <x:c r="F404" s="5"/>
      <x:c r="G404" s="14"/>
      <x:c r="H404" s="16" t="str">
        <x:f>IF(OR(ISBLANK(A404),B404=""),"",SUMIFS('Daily Redemptions'!$R$7:$R$2205,'Daily Redemptions'!$O$7:$O$2205,A404,'Daily Redemptions'!$P$7:$P$2205,B404))</x:f>
      </x:c>
      <x:c r="I404" s="18" t="str">
        <x:f>IF(OR(ISBLANK(A404),ISBLANK(D404),ISBLANK(C404),C404=0),"",D404/C404)</x:f>
      </x:c>
      <x:c r="J404" s="18" t="str">
        <x:f>IF(OR(ISBLANK(A404),ISBLANK(D404),ISBLANK(E404),E404=0),"",D404/E404)</x:f>
      </x:c>
      <x:c r="K404" s="18" t="str">
        <x:f>IF(OR(ISBLANK(A404),ISBLANK(G404),ISBLANK(F404)),"",G404*F404)</x:f>
      </x:c>
      <x:c r="L404" s="16" t="str">
        <x:f>IF(OR(ISBLANK(A404),ISBLANK(G404),ISBLANK(F404)),"",F404)</x:f>
      </x:c>
      <x:c r="M404" s="16" t="str">
        <x:f>IF(AND(ISBLANK(A404),B404=""),"",IF(COUNTIFS('Campaigns &amp; Budget'!$A$7:$A$8,B404)&lt;&gt;1,"Unknown campaign",IF(COUNTIFS('Daily Redemptions'!$A$7:$A$735,A404,'Daily Redemptions'!$B$7:$B$735,B404)&gt;1,"Duplicate day / campaign",IF(OR(ISBLANK(A404),ISBLANK(C404),ISBLANK(D404),ISBLANK(E404),ISBLANK(F404)),"Missing daily input",IF(OR(C404&lt;0,D404&lt;0,E404&lt;0,F404&lt;0,F404&gt;E404),"Invalid count / sales",IF(AND(F404&gt;0,ISBLANK(G404)),"Missing new-member average",IF(AND(NOT(ISBLANK(G404)),G404&lt;0),"Negative average",IF(OR(A404&lt;IFERROR(INDEX('Campaigns &amp; Budget'!$C$7:$C$8,MATCH(B404,'Campaigns &amp; Budget'!$A$7:$A$8,0)),""),A404&gt;IFERROR(INDEX('Campaigns &amp; Budget'!$D$7:$D$8,MATCH(B404,'Campaigns &amp; Budget'!$A$7:$A$8,0)),"")),"Outside campaign dates",""))))))))</x:f>
      </x:c>
      <x:c r="O404" s="10"/>
      <x:c r="P404" s="5"/>
      <x:c r="Q404" s="5"/>
      <x:c r="R404" s="5"/>
      <x:c r="S404" s="16" t="str">
        <x:f>IF(OR(ISBLANK(O404),Q404=""),"",IFERROR(INDEX('Redemption Setup'!$F$7:$F$105,MATCH(Q404,'Redemption Setup'!$A$7:$A$105,0)),"")+SUMIFS('Redemption Setup'!$Q$7:$Q$305,'Redemption Setup'!$O$7:$O$305,Q404,'Redemption Setup'!$P$7:$P$305,"&lt;="&amp;O404)-SUMIFS('Daily Redemptions'!$R$7:$R$2205,'Daily Redemptions'!$Q$7:$Q$2205,Q404,'Daily Redemptions'!$P$7:$P$2205,P404,'Daily Redemptions'!$O$7:$O$2205,"&lt;="&amp;O404))</x:f>
      </x:c>
      <x:c r="T404" s="16" t="str">
        <x:f>IF(AND(ISBLANK(O404),Q404=""),"",IF(COUNTIFS('Redemption Setup'!$A$7:$A$105,Q404,'Redemption Setup'!$B$7:$B$105,P404)&lt;&gt;1,"Tier not in campaign",IF(COUNTIFS('Daily Redemptions'!$O$7:$O$2205,O404,'Daily Redemptions'!$Q$7:$Q$2205,Q404)&gt;1,"Duplicate day / tier",IF(OR(ISBLANK(O404),ISBLANK(R404)),"Missing date / quantity",IF(OR(R404&lt;0,MOD(R404,1)&lt;&gt;0),"Invalid redemption quantity",IF(COUNTIFS('Daily Redemptions'!$A$7:$A$735,O404,'Daily Redemptions'!$B$7:$B$735,P404)&lt;&gt;1,"Missing daily performance",IF(S404&lt;0,"Negative stock","")))))))</x:f>
      </x:c>
    </x:row>
    <x:row r="405" ht="24" customHeight="1">
      <x:c r="A405" s="10"/>
      <x:c r="B405" s="5"/>
      <x:c r="C405" s="5"/>
      <x:c r="D405" s="14"/>
      <x:c r="E405" s="5"/>
      <x:c r="F405" s="5"/>
      <x:c r="G405" s="14"/>
      <x:c r="H405" s="16" t="str">
        <x:f>IF(OR(ISBLANK(A405),B405=""),"",SUMIFS('Daily Redemptions'!$R$7:$R$2205,'Daily Redemptions'!$O$7:$O$2205,A405,'Daily Redemptions'!$P$7:$P$2205,B405))</x:f>
      </x:c>
      <x:c r="I405" s="18" t="str">
        <x:f>IF(OR(ISBLANK(A405),ISBLANK(D405),ISBLANK(C405),C405=0),"",D405/C405)</x:f>
      </x:c>
      <x:c r="J405" s="18" t="str">
        <x:f>IF(OR(ISBLANK(A405),ISBLANK(D405),ISBLANK(E405),E405=0),"",D405/E405)</x:f>
      </x:c>
      <x:c r="K405" s="18" t="str">
        <x:f>IF(OR(ISBLANK(A405),ISBLANK(G405),ISBLANK(F405)),"",G405*F405)</x:f>
      </x:c>
      <x:c r="L405" s="16" t="str">
        <x:f>IF(OR(ISBLANK(A405),ISBLANK(G405),ISBLANK(F405)),"",F405)</x:f>
      </x:c>
      <x:c r="M405" s="16" t="str">
        <x:f>IF(AND(ISBLANK(A405),B405=""),"",IF(COUNTIFS('Campaigns &amp; Budget'!$A$7:$A$8,B405)&lt;&gt;1,"Unknown campaign",IF(COUNTIFS('Daily Redemptions'!$A$7:$A$735,A405,'Daily Redemptions'!$B$7:$B$735,B405)&gt;1,"Duplicate day / campaign",IF(OR(ISBLANK(A405),ISBLANK(C405),ISBLANK(D405),ISBLANK(E405),ISBLANK(F405)),"Missing daily input",IF(OR(C405&lt;0,D405&lt;0,E405&lt;0,F405&lt;0,F405&gt;E405),"Invalid count / sales",IF(AND(F405&gt;0,ISBLANK(G405)),"Missing new-member average",IF(AND(NOT(ISBLANK(G405)),G405&lt;0),"Negative average",IF(OR(A405&lt;IFERROR(INDEX('Campaigns &amp; Budget'!$C$7:$C$8,MATCH(B405,'Campaigns &amp; Budget'!$A$7:$A$8,0)),""),A405&gt;IFERROR(INDEX('Campaigns &amp; Budget'!$D$7:$D$8,MATCH(B405,'Campaigns &amp; Budget'!$A$7:$A$8,0)),"")),"Outside campaign dates",""))))))))</x:f>
      </x:c>
      <x:c r="O405" s="10"/>
      <x:c r="P405" s="5"/>
      <x:c r="Q405" s="5"/>
      <x:c r="R405" s="5"/>
      <x:c r="S405" s="16" t="str">
        <x:f>IF(OR(ISBLANK(O405),Q405=""),"",IFERROR(INDEX('Redemption Setup'!$F$7:$F$105,MATCH(Q405,'Redemption Setup'!$A$7:$A$105,0)),"")+SUMIFS('Redemption Setup'!$Q$7:$Q$305,'Redemption Setup'!$O$7:$O$305,Q405,'Redemption Setup'!$P$7:$P$305,"&lt;="&amp;O405)-SUMIFS('Daily Redemptions'!$R$7:$R$2205,'Daily Redemptions'!$Q$7:$Q$2205,Q405,'Daily Redemptions'!$P$7:$P$2205,P405,'Daily Redemptions'!$O$7:$O$2205,"&lt;="&amp;O405))</x:f>
      </x:c>
      <x:c r="T405" s="16" t="str">
        <x:f>IF(AND(ISBLANK(O405),Q405=""),"",IF(COUNTIFS('Redemption Setup'!$A$7:$A$105,Q405,'Redemption Setup'!$B$7:$B$105,P405)&lt;&gt;1,"Tier not in campaign",IF(COUNTIFS('Daily Redemptions'!$O$7:$O$2205,O405,'Daily Redemptions'!$Q$7:$Q$2205,Q405)&gt;1,"Duplicate day / tier",IF(OR(ISBLANK(O405),ISBLANK(R405)),"Missing date / quantity",IF(OR(R405&lt;0,MOD(R405,1)&lt;&gt;0),"Invalid redemption quantity",IF(COUNTIFS('Daily Redemptions'!$A$7:$A$735,O405,'Daily Redemptions'!$B$7:$B$735,P405)&lt;&gt;1,"Missing daily performance",IF(S405&lt;0,"Negative stock","")))))))</x:f>
      </x:c>
    </x:row>
    <x:row r="406" ht="24" customHeight="1">
      <x:c r="A406" s="10"/>
      <x:c r="B406" s="5"/>
      <x:c r="C406" s="5"/>
      <x:c r="D406" s="14"/>
      <x:c r="E406" s="5"/>
      <x:c r="F406" s="5"/>
      <x:c r="G406" s="14"/>
      <x:c r="H406" s="16" t="str">
        <x:f>IF(OR(ISBLANK(A406),B406=""),"",SUMIFS('Daily Redemptions'!$R$7:$R$2205,'Daily Redemptions'!$O$7:$O$2205,A406,'Daily Redemptions'!$P$7:$P$2205,B406))</x:f>
      </x:c>
      <x:c r="I406" s="18" t="str">
        <x:f>IF(OR(ISBLANK(A406),ISBLANK(D406),ISBLANK(C406),C406=0),"",D406/C406)</x:f>
      </x:c>
      <x:c r="J406" s="18" t="str">
        <x:f>IF(OR(ISBLANK(A406),ISBLANK(D406),ISBLANK(E406),E406=0),"",D406/E406)</x:f>
      </x:c>
      <x:c r="K406" s="18" t="str">
        <x:f>IF(OR(ISBLANK(A406),ISBLANK(G406),ISBLANK(F406)),"",G406*F406)</x:f>
      </x:c>
      <x:c r="L406" s="16" t="str">
        <x:f>IF(OR(ISBLANK(A406),ISBLANK(G406),ISBLANK(F406)),"",F406)</x:f>
      </x:c>
      <x:c r="M406" s="16" t="str">
        <x:f>IF(AND(ISBLANK(A406),B406=""),"",IF(COUNTIFS('Campaigns &amp; Budget'!$A$7:$A$8,B406)&lt;&gt;1,"Unknown campaign",IF(COUNTIFS('Daily Redemptions'!$A$7:$A$735,A406,'Daily Redemptions'!$B$7:$B$735,B406)&gt;1,"Duplicate day / campaign",IF(OR(ISBLANK(A406),ISBLANK(C406),ISBLANK(D406),ISBLANK(E406),ISBLANK(F406)),"Missing daily input",IF(OR(C406&lt;0,D406&lt;0,E406&lt;0,F406&lt;0,F406&gt;E406),"Invalid count / sales",IF(AND(F406&gt;0,ISBLANK(G406)),"Missing new-member average",IF(AND(NOT(ISBLANK(G406)),G406&lt;0),"Negative average",IF(OR(A406&lt;IFERROR(INDEX('Campaigns &amp; Budget'!$C$7:$C$8,MATCH(B406,'Campaigns &amp; Budget'!$A$7:$A$8,0)),""),A406&gt;IFERROR(INDEX('Campaigns &amp; Budget'!$D$7:$D$8,MATCH(B406,'Campaigns &amp; Budget'!$A$7:$A$8,0)),"")),"Outside campaign dates",""))))))))</x:f>
      </x:c>
      <x:c r="O406" s="10"/>
      <x:c r="P406" s="5"/>
      <x:c r="Q406" s="5"/>
      <x:c r="R406" s="5"/>
      <x:c r="S406" s="16" t="str">
        <x:f>IF(OR(ISBLANK(O406),Q406=""),"",IFERROR(INDEX('Redemption Setup'!$F$7:$F$105,MATCH(Q406,'Redemption Setup'!$A$7:$A$105,0)),"")+SUMIFS('Redemption Setup'!$Q$7:$Q$305,'Redemption Setup'!$O$7:$O$305,Q406,'Redemption Setup'!$P$7:$P$305,"&lt;="&amp;O406)-SUMIFS('Daily Redemptions'!$R$7:$R$2205,'Daily Redemptions'!$Q$7:$Q$2205,Q406,'Daily Redemptions'!$P$7:$P$2205,P406,'Daily Redemptions'!$O$7:$O$2205,"&lt;="&amp;O406))</x:f>
      </x:c>
      <x:c r="T406" s="16" t="str">
        <x:f>IF(AND(ISBLANK(O406),Q406=""),"",IF(COUNTIFS('Redemption Setup'!$A$7:$A$105,Q406,'Redemption Setup'!$B$7:$B$105,P406)&lt;&gt;1,"Tier not in campaign",IF(COUNTIFS('Daily Redemptions'!$O$7:$O$2205,O406,'Daily Redemptions'!$Q$7:$Q$2205,Q406)&gt;1,"Duplicate day / tier",IF(OR(ISBLANK(O406),ISBLANK(R406)),"Missing date / quantity",IF(OR(R406&lt;0,MOD(R406,1)&lt;&gt;0),"Invalid redemption quantity",IF(COUNTIFS('Daily Redemptions'!$A$7:$A$735,O406,'Daily Redemptions'!$B$7:$B$735,P406)&lt;&gt;1,"Missing daily performance",IF(S406&lt;0,"Negative stock","")))))))</x:f>
      </x:c>
    </x:row>
    <x:row r="407" ht="24" customHeight="1">
      <x:c r="A407" s="10"/>
      <x:c r="B407" s="5"/>
      <x:c r="C407" s="5"/>
      <x:c r="D407" s="14"/>
      <x:c r="E407" s="5"/>
      <x:c r="F407" s="5"/>
      <x:c r="G407" s="14"/>
      <x:c r="H407" s="16" t="str">
        <x:f>IF(OR(ISBLANK(A407),B407=""),"",SUMIFS('Daily Redemptions'!$R$7:$R$2205,'Daily Redemptions'!$O$7:$O$2205,A407,'Daily Redemptions'!$P$7:$P$2205,B407))</x:f>
      </x:c>
      <x:c r="I407" s="18" t="str">
        <x:f>IF(OR(ISBLANK(A407),ISBLANK(D407),ISBLANK(C407),C407=0),"",D407/C407)</x:f>
      </x:c>
      <x:c r="J407" s="18" t="str">
        <x:f>IF(OR(ISBLANK(A407),ISBLANK(D407),ISBLANK(E407),E407=0),"",D407/E407)</x:f>
      </x:c>
      <x:c r="K407" s="18" t="str">
        <x:f>IF(OR(ISBLANK(A407),ISBLANK(G407),ISBLANK(F407)),"",G407*F407)</x:f>
      </x:c>
      <x:c r="L407" s="16" t="str">
        <x:f>IF(OR(ISBLANK(A407),ISBLANK(G407),ISBLANK(F407)),"",F407)</x:f>
      </x:c>
      <x:c r="M407" s="16" t="str">
        <x:f>IF(AND(ISBLANK(A407),B407=""),"",IF(COUNTIFS('Campaigns &amp; Budget'!$A$7:$A$8,B407)&lt;&gt;1,"Unknown campaign",IF(COUNTIFS('Daily Redemptions'!$A$7:$A$735,A407,'Daily Redemptions'!$B$7:$B$735,B407)&gt;1,"Duplicate day / campaign",IF(OR(ISBLANK(A407),ISBLANK(C407),ISBLANK(D407),ISBLANK(E407),ISBLANK(F407)),"Missing daily input",IF(OR(C407&lt;0,D407&lt;0,E407&lt;0,F407&lt;0,F407&gt;E407),"Invalid count / sales",IF(AND(F407&gt;0,ISBLANK(G407)),"Missing new-member average",IF(AND(NOT(ISBLANK(G407)),G407&lt;0),"Negative average",IF(OR(A407&lt;IFERROR(INDEX('Campaigns &amp; Budget'!$C$7:$C$8,MATCH(B407,'Campaigns &amp; Budget'!$A$7:$A$8,0)),""),A407&gt;IFERROR(INDEX('Campaigns &amp; Budget'!$D$7:$D$8,MATCH(B407,'Campaigns &amp; Budget'!$A$7:$A$8,0)),"")),"Outside campaign dates",""))))))))</x:f>
      </x:c>
      <x:c r="O407" s="10"/>
      <x:c r="P407" s="5"/>
      <x:c r="Q407" s="5"/>
      <x:c r="R407" s="5"/>
      <x:c r="S407" s="16" t="str">
        <x:f>IF(OR(ISBLANK(O407),Q407=""),"",IFERROR(INDEX('Redemption Setup'!$F$7:$F$105,MATCH(Q407,'Redemption Setup'!$A$7:$A$105,0)),"")+SUMIFS('Redemption Setup'!$Q$7:$Q$305,'Redemption Setup'!$O$7:$O$305,Q407,'Redemption Setup'!$P$7:$P$305,"&lt;="&amp;O407)-SUMIFS('Daily Redemptions'!$R$7:$R$2205,'Daily Redemptions'!$Q$7:$Q$2205,Q407,'Daily Redemptions'!$P$7:$P$2205,P407,'Daily Redemptions'!$O$7:$O$2205,"&lt;="&amp;O407))</x:f>
      </x:c>
      <x:c r="T407" s="16" t="str">
        <x:f>IF(AND(ISBLANK(O407),Q407=""),"",IF(COUNTIFS('Redemption Setup'!$A$7:$A$105,Q407,'Redemption Setup'!$B$7:$B$105,P407)&lt;&gt;1,"Tier not in campaign",IF(COUNTIFS('Daily Redemptions'!$O$7:$O$2205,O407,'Daily Redemptions'!$Q$7:$Q$2205,Q407)&gt;1,"Duplicate day / tier",IF(OR(ISBLANK(O407),ISBLANK(R407)),"Missing date / quantity",IF(OR(R407&lt;0,MOD(R407,1)&lt;&gt;0),"Invalid redemption quantity",IF(COUNTIFS('Daily Redemptions'!$A$7:$A$735,O407,'Daily Redemptions'!$B$7:$B$735,P407)&lt;&gt;1,"Missing daily performance",IF(S407&lt;0,"Negative stock","")))))))</x:f>
      </x:c>
    </x:row>
    <x:row r="408" ht="24" customHeight="1">
      <x:c r="A408" s="10"/>
      <x:c r="B408" s="5"/>
      <x:c r="C408" s="5"/>
      <x:c r="D408" s="14"/>
      <x:c r="E408" s="5"/>
      <x:c r="F408" s="5"/>
      <x:c r="G408" s="14"/>
      <x:c r="H408" s="16" t="str">
        <x:f>IF(OR(ISBLANK(A408),B408=""),"",SUMIFS('Daily Redemptions'!$R$7:$R$2205,'Daily Redemptions'!$O$7:$O$2205,A408,'Daily Redemptions'!$P$7:$P$2205,B408))</x:f>
      </x:c>
      <x:c r="I408" s="18" t="str">
        <x:f>IF(OR(ISBLANK(A408),ISBLANK(D408),ISBLANK(C408),C408=0),"",D408/C408)</x:f>
      </x:c>
      <x:c r="J408" s="18" t="str">
        <x:f>IF(OR(ISBLANK(A408),ISBLANK(D408),ISBLANK(E408),E408=0),"",D408/E408)</x:f>
      </x:c>
      <x:c r="K408" s="18" t="str">
        <x:f>IF(OR(ISBLANK(A408),ISBLANK(G408),ISBLANK(F408)),"",G408*F408)</x:f>
      </x:c>
      <x:c r="L408" s="16" t="str">
        <x:f>IF(OR(ISBLANK(A408),ISBLANK(G408),ISBLANK(F408)),"",F408)</x:f>
      </x:c>
      <x:c r="M408" s="16" t="str">
        <x:f>IF(AND(ISBLANK(A408),B408=""),"",IF(COUNTIFS('Campaigns &amp; Budget'!$A$7:$A$8,B408)&lt;&gt;1,"Unknown campaign",IF(COUNTIFS('Daily Redemptions'!$A$7:$A$735,A408,'Daily Redemptions'!$B$7:$B$735,B408)&gt;1,"Duplicate day / campaign",IF(OR(ISBLANK(A408),ISBLANK(C408),ISBLANK(D408),ISBLANK(E408),ISBLANK(F408)),"Missing daily input",IF(OR(C408&lt;0,D408&lt;0,E408&lt;0,F408&lt;0,F408&gt;E408),"Invalid count / sales",IF(AND(F408&gt;0,ISBLANK(G408)),"Missing new-member average",IF(AND(NOT(ISBLANK(G408)),G408&lt;0),"Negative average",IF(OR(A408&lt;IFERROR(INDEX('Campaigns &amp; Budget'!$C$7:$C$8,MATCH(B408,'Campaigns &amp; Budget'!$A$7:$A$8,0)),""),A408&gt;IFERROR(INDEX('Campaigns &amp; Budget'!$D$7:$D$8,MATCH(B408,'Campaigns &amp; Budget'!$A$7:$A$8,0)),"")),"Outside campaign dates",""))))))))</x:f>
      </x:c>
      <x:c r="O408" s="10"/>
      <x:c r="P408" s="5"/>
      <x:c r="Q408" s="5"/>
      <x:c r="R408" s="5"/>
      <x:c r="S408" s="16" t="str">
        <x:f>IF(OR(ISBLANK(O408),Q408=""),"",IFERROR(INDEX('Redemption Setup'!$F$7:$F$105,MATCH(Q408,'Redemption Setup'!$A$7:$A$105,0)),"")+SUMIFS('Redemption Setup'!$Q$7:$Q$305,'Redemption Setup'!$O$7:$O$305,Q408,'Redemption Setup'!$P$7:$P$305,"&lt;="&amp;O408)-SUMIFS('Daily Redemptions'!$R$7:$R$2205,'Daily Redemptions'!$Q$7:$Q$2205,Q408,'Daily Redemptions'!$P$7:$P$2205,P408,'Daily Redemptions'!$O$7:$O$2205,"&lt;="&amp;O408))</x:f>
      </x:c>
      <x:c r="T408" s="16" t="str">
        <x:f>IF(AND(ISBLANK(O408),Q408=""),"",IF(COUNTIFS('Redemption Setup'!$A$7:$A$105,Q408,'Redemption Setup'!$B$7:$B$105,P408)&lt;&gt;1,"Tier not in campaign",IF(COUNTIFS('Daily Redemptions'!$O$7:$O$2205,O408,'Daily Redemptions'!$Q$7:$Q$2205,Q408)&gt;1,"Duplicate day / tier",IF(OR(ISBLANK(O408),ISBLANK(R408)),"Missing date / quantity",IF(OR(R408&lt;0,MOD(R408,1)&lt;&gt;0),"Invalid redemption quantity",IF(COUNTIFS('Daily Redemptions'!$A$7:$A$735,O408,'Daily Redemptions'!$B$7:$B$735,P408)&lt;&gt;1,"Missing daily performance",IF(S408&lt;0,"Negative stock","")))))))</x:f>
      </x:c>
    </x:row>
    <x:row r="409" ht="24" customHeight="1">
      <x:c r="A409" s="10"/>
      <x:c r="B409" s="5"/>
      <x:c r="C409" s="5"/>
      <x:c r="D409" s="14"/>
      <x:c r="E409" s="5"/>
      <x:c r="F409" s="5"/>
      <x:c r="G409" s="14"/>
      <x:c r="H409" s="16" t="str">
        <x:f>IF(OR(ISBLANK(A409),B409=""),"",SUMIFS('Daily Redemptions'!$R$7:$R$2205,'Daily Redemptions'!$O$7:$O$2205,A409,'Daily Redemptions'!$P$7:$P$2205,B409))</x:f>
      </x:c>
      <x:c r="I409" s="18" t="str">
        <x:f>IF(OR(ISBLANK(A409),ISBLANK(D409),ISBLANK(C409),C409=0),"",D409/C409)</x:f>
      </x:c>
      <x:c r="J409" s="18" t="str">
        <x:f>IF(OR(ISBLANK(A409),ISBLANK(D409),ISBLANK(E409),E409=0),"",D409/E409)</x:f>
      </x:c>
      <x:c r="K409" s="18" t="str">
        <x:f>IF(OR(ISBLANK(A409),ISBLANK(G409),ISBLANK(F409)),"",G409*F409)</x:f>
      </x:c>
      <x:c r="L409" s="16" t="str">
        <x:f>IF(OR(ISBLANK(A409),ISBLANK(G409),ISBLANK(F409)),"",F409)</x:f>
      </x:c>
      <x:c r="M409" s="16" t="str">
        <x:f>IF(AND(ISBLANK(A409),B409=""),"",IF(COUNTIFS('Campaigns &amp; Budget'!$A$7:$A$8,B409)&lt;&gt;1,"Unknown campaign",IF(COUNTIFS('Daily Redemptions'!$A$7:$A$735,A409,'Daily Redemptions'!$B$7:$B$735,B409)&gt;1,"Duplicate day / campaign",IF(OR(ISBLANK(A409),ISBLANK(C409),ISBLANK(D409),ISBLANK(E409),ISBLANK(F409)),"Missing daily input",IF(OR(C409&lt;0,D409&lt;0,E409&lt;0,F409&lt;0,F409&gt;E409),"Invalid count / sales",IF(AND(F409&gt;0,ISBLANK(G409)),"Missing new-member average",IF(AND(NOT(ISBLANK(G409)),G409&lt;0),"Negative average",IF(OR(A409&lt;IFERROR(INDEX('Campaigns &amp; Budget'!$C$7:$C$8,MATCH(B409,'Campaigns &amp; Budget'!$A$7:$A$8,0)),""),A409&gt;IFERROR(INDEX('Campaigns &amp; Budget'!$D$7:$D$8,MATCH(B409,'Campaigns &amp; Budget'!$A$7:$A$8,0)),"")),"Outside campaign dates",""))))))))</x:f>
      </x:c>
      <x:c r="O409" s="10"/>
      <x:c r="P409" s="5"/>
      <x:c r="Q409" s="5"/>
      <x:c r="R409" s="5"/>
      <x:c r="S409" s="16" t="str">
        <x:f>IF(OR(ISBLANK(O409),Q409=""),"",IFERROR(INDEX('Redemption Setup'!$F$7:$F$105,MATCH(Q409,'Redemption Setup'!$A$7:$A$105,0)),"")+SUMIFS('Redemption Setup'!$Q$7:$Q$305,'Redemption Setup'!$O$7:$O$305,Q409,'Redemption Setup'!$P$7:$P$305,"&lt;="&amp;O409)-SUMIFS('Daily Redemptions'!$R$7:$R$2205,'Daily Redemptions'!$Q$7:$Q$2205,Q409,'Daily Redemptions'!$P$7:$P$2205,P409,'Daily Redemptions'!$O$7:$O$2205,"&lt;="&amp;O409))</x:f>
      </x:c>
      <x:c r="T409" s="16" t="str">
        <x:f>IF(AND(ISBLANK(O409),Q409=""),"",IF(COUNTIFS('Redemption Setup'!$A$7:$A$105,Q409,'Redemption Setup'!$B$7:$B$105,P409)&lt;&gt;1,"Tier not in campaign",IF(COUNTIFS('Daily Redemptions'!$O$7:$O$2205,O409,'Daily Redemptions'!$Q$7:$Q$2205,Q409)&gt;1,"Duplicate day / tier",IF(OR(ISBLANK(O409),ISBLANK(R409)),"Missing date / quantity",IF(OR(R409&lt;0,MOD(R409,1)&lt;&gt;0),"Invalid redemption quantity",IF(COUNTIFS('Daily Redemptions'!$A$7:$A$735,O409,'Daily Redemptions'!$B$7:$B$735,P409)&lt;&gt;1,"Missing daily performance",IF(S409&lt;0,"Negative stock","")))))))</x:f>
      </x:c>
    </x:row>
    <x:row r="410" ht="24" customHeight="1">
      <x:c r="A410" s="10"/>
      <x:c r="B410" s="5"/>
      <x:c r="C410" s="5"/>
      <x:c r="D410" s="14"/>
      <x:c r="E410" s="5"/>
      <x:c r="F410" s="5"/>
      <x:c r="G410" s="14"/>
      <x:c r="H410" s="16" t="str">
        <x:f>IF(OR(ISBLANK(A410),B410=""),"",SUMIFS('Daily Redemptions'!$R$7:$R$2205,'Daily Redemptions'!$O$7:$O$2205,A410,'Daily Redemptions'!$P$7:$P$2205,B410))</x:f>
      </x:c>
      <x:c r="I410" s="18" t="str">
        <x:f>IF(OR(ISBLANK(A410),ISBLANK(D410),ISBLANK(C410),C410=0),"",D410/C410)</x:f>
      </x:c>
      <x:c r="J410" s="18" t="str">
        <x:f>IF(OR(ISBLANK(A410),ISBLANK(D410),ISBLANK(E410),E410=0),"",D410/E410)</x:f>
      </x:c>
      <x:c r="K410" s="18" t="str">
        <x:f>IF(OR(ISBLANK(A410),ISBLANK(G410),ISBLANK(F410)),"",G410*F410)</x:f>
      </x:c>
      <x:c r="L410" s="16" t="str">
        <x:f>IF(OR(ISBLANK(A410),ISBLANK(G410),ISBLANK(F410)),"",F410)</x:f>
      </x:c>
      <x:c r="M410" s="16" t="str">
        <x:f>IF(AND(ISBLANK(A410),B410=""),"",IF(COUNTIFS('Campaigns &amp; Budget'!$A$7:$A$8,B410)&lt;&gt;1,"Unknown campaign",IF(COUNTIFS('Daily Redemptions'!$A$7:$A$735,A410,'Daily Redemptions'!$B$7:$B$735,B410)&gt;1,"Duplicate day / campaign",IF(OR(ISBLANK(A410),ISBLANK(C410),ISBLANK(D410),ISBLANK(E410),ISBLANK(F410)),"Missing daily input",IF(OR(C410&lt;0,D410&lt;0,E410&lt;0,F410&lt;0,F410&gt;E410),"Invalid count / sales",IF(AND(F410&gt;0,ISBLANK(G410)),"Missing new-member average",IF(AND(NOT(ISBLANK(G410)),G410&lt;0),"Negative average",IF(OR(A410&lt;IFERROR(INDEX('Campaigns &amp; Budget'!$C$7:$C$8,MATCH(B410,'Campaigns &amp; Budget'!$A$7:$A$8,0)),""),A410&gt;IFERROR(INDEX('Campaigns &amp; Budget'!$D$7:$D$8,MATCH(B410,'Campaigns &amp; Budget'!$A$7:$A$8,0)),"")),"Outside campaign dates",""))))))))</x:f>
      </x:c>
      <x:c r="O410" s="10"/>
      <x:c r="P410" s="5"/>
      <x:c r="Q410" s="5"/>
      <x:c r="R410" s="5"/>
      <x:c r="S410" s="16" t="str">
        <x:f>IF(OR(ISBLANK(O410),Q410=""),"",IFERROR(INDEX('Redemption Setup'!$F$7:$F$105,MATCH(Q410,'Redemption Setup'!$A$7:$A$105,0)),"")+SUMIFS('Redemption Setup'!$Q$7:$Q$305,'Redemption Setup'!$O$7:$O$305,Q410,'Redemption Setup'!$P$7:$P$305,"&lt;="&amp;O410)-SUMIFS('Daily Redemptions'!$R$7:$R$2205,'Daily Redemptions'!$Q$7:$Q$2205,Q410,'Daily Redemptions'!$P$7:$P$2205,P410,'Daily Redemptions'!$O$7:$O$2205,"&lt;="&amp;O410))</x:f>
      </x:c>
      <x:c r="T410" s="16" t="str">
        <x:f>IF(AND(ISBLANK(O410),Q410=""),"",IF(COUNTIFS('Redemption Setup'!$A$7:$A$105,Q410,'Redemption Setup'!$B$7:$B$105,P410)&lt;&gt;1,"Tier not in campaign",IF(COUNTIFS('Daily Redemptions'!$O$7:$O$2205,O410,'Daily Redemptions'!$Q$7:$Q$2205,Q410)&gt;1,"Duplicate day / tier",IF(OR(ISBLANK(O410),ISBLANK(R410)),"Missing date / quantity",IF(OR(R410&lt;0,MOD(R410,1)&lt;&gt;0),"Invalid redemption quantity",IF(COUNTIFS('Daily Redemptions'!$A$7:$A$735,O410,'Daily Redemptions'!$B$7:$B$735,P410)&lt;&gt;1,"Missing daily performance",IF(S410&lt;0,"Negative stock","")))))))</x:f>
      </x:c>
    </x:row>
    <x:row r="411" ht="24" customHeight="1">
      <x:c r="A411" s="10"/>
      <x:c r="B411" s="5"/>
      <x:c r="C411" s="5"/>
      <x:c r="D411" s="14"/>
      <x:c r="E411" s="5"/>
      <x:c r="F411" s="5"/>
      <x:c r="G411" s="14"/>
      <x:c r="H411" s="16" t="str">
        <x:f>IF(OR(ISBLANK(A411),B411=""),"",SUMIFS('Daily Redemptions'!$R$7:$R$2205,'Daily Redemptions'!$O$7:$O$2205,A411,'Daily Redemptions'!$P$7:$P$2205,B411))</x:f>
      </x:c>
      <x:c r="I411" s="18" t="str">
        <x:f>IF(OR(ISBLANK(A411),ISBLANK(D411),ISBLANK(C411),C411=0),"",D411/C411)</x:f>
      </x:c>
      <x:c r="J411" s="18" t="str">
        <x:f>IF(OR(ISBLANK(A411),ISBLANK(D411),ISBLANK(E411),E411=0),"",D411/E411)</x:f>
      </x:c>
      <x:c r="K411" s="18" t="str">
        <x:f>IF(OR(ISBLANK(A411),ISBLANK(G411),ISBLANK(F411)),"",G411*F411)</x:f>
      </x:c>
      <x:c r="L411" s="16" t="str">
        <x:f>IF(OR(ISBLANK(A411),ISBLANK(G411),ISBLANK(F411)),"",F411)</x:f>
      </x:c>
      <x:c r="M411" s="16" t="str">
        <x:f>IF(AND(ISBLANK(A411),B411=""),"",IF(COUNTIFS('Campaigns &amp; Budget'!$A$7:$A$8,B411)&lt;&gt;1,"Unknown campaign",IF(COUNTIFS('Daily Redemptions'!$A$7:$A$735,A411,'Daily Redemptions'!$B$7:$B$735,B411)&gt;1,"Duplicate day / campaign",IF(OR(ISBLANK(A411),ISBLANK(C411),ISBLANK(D411),ISBLANK(E411),ISBLANK(F411)),"Missing daily input",IF(OR(C411&lt;0,D411&lt;0,E411&lt;0,F411&lt;0,F411&gt;E411),"Invalid count / sales",IF(AND(F411&gt;0,ISBLANK(G411)),"Missing new-member average",IF(AND(NOT(ISBLANK(G411)),G411&lt;0),"Negative average",IF(OR(A411&lt;IFERROR(INDEX('Campaigns &amp; Budget'!$C$7:$C$8,MATCH(B411,'Campaigns &amp; Budget'!$A$7:$A$8,0)),""),A411&gt;IFERROR(INDEX('Campaigns &amp; Budget'!$D$7:$D$8,MATCH(B411,'Campaigns &amp; Budget'!$A$7:$A$8,0)),"")),"Outside campaign dates",""))))))))</x:f>
      </x:c>
      <x:c r="O411" s="10"/>
      <x:c r="P411" s="5"/>
      <x:c r="Q411" s="5"/>
      <x:c r="R411" s="5"/>
      <x:c r="S411" s="16" t="str">
        <x:f>IF(OR(ISBLANK(O411),Q411=""),"",IFERROR(INDEX('Redemption Setup'!$F$7:$F$105,MATCH(Q411,'Redemption Setup'!$A$7:$A$105,0)),"")+SUMIFS('Redemption Setup'!$Q$7:$Q$305,'Redemption Setup'!$O$7:$O$305,Q411,'Redemption Setup'!$P$7:$P$305,"&lt;="&amp;O411)-SUMIFS('Daily Redemptions'!$R$7:$R$2205,'Daily Redemptions'!$Q$7:$Q$2205,Q411,'Daily Redemptions'!$P$7:$P$2205,P411,'Daily Redemptions'!$O$7:$O$2205,"&lt;="&amp;O411))</x:f>
      </x:c>
      <x:c r="T411" s="16" t="str">
        <x:f>IF(AND(ISBLANK(O411),Q411=""),"",IF(COUNTIFS('Redemption Setup'!$A$7:$A$105,Q411,'Redemption Setup'!$B$7:$B$105,P411)&lt;&gt;1,"Tier not in campaign",IF(COUNTIFS('Daily Redemptions'!$O$7:$O$2205,O411,'Daily Redemptions'!$Q$7:$Q$2205,Q411)&gt;1,"Duplicate day / tier",IF(OR(ISBLANK(O411),ISBLANK(R411)),"Missing date / quantity",IF(OR(R411&lt;0,MOD(R411,1)&lt;&gt;0),"Invalid redemption quantity",IF(COUNTIFS('Daily Redemptions'!$A$7:$A$735,O411,'Daily Redemptions'!$B$7:$B$735,P411)&lt;&gt;1,"Missing daily performance",IF(S411&lt;0,"Negative stock","")))))))</x:f>
      </x:c>
    </x:row>
    <x:row r="412" ht="24" customHeight="1">
      <x:c r="A412" s="10"/>
      <x:c r="B412" s="5"/>
      <x:c r="C412" s="5"/>
      <x:c r="D412" s="14"/>
      <x:c r="E412" s="5"/>
      <x:c r="F412" s="5"/>
      <x:c r="G412" s="14"/>
      <x:c r="H412" s="16" t="str">
        <x:f>IF(OR(ISBLANK(A412),B412=""),"",SUMIFS('Daily Redemptions'!$R$7:$R$2205,'Daily Redemptions'!$O$7:$O$2205,A412,'Daily Redemptions'!$P$7:$P$2205,B412))</x:f>
      </x:c>
      <x:c r="I412" s="18" t="str">
        <x:f>IF(OR(ISBLANK(A412),ISBLANK(D412),ISBLANK(C412),C412=0),"",D412/C412)</x:f>
      </x:c>
      <x:c r="J412" s="18" t="str">
        <x:f>IF(OR(ISBLANK(A412),ISBLANK(D412),ISBLANK(E412),E412=0),"",D412/E412)</x:f>
      </x:c>
      <x:c r="K412" s="18" t="str">
        <x:f>IF(OR(ISBLANK(A412),ISBLANK(G412),ISBLANK(F412)),"",G412*F412)</x:f>
      </x:c>
      <x:c r="L412" s="16" t="str">
        <x:f>IF(OR(ISBLANK(A412),ISBLANK(G412),ISBLANK(F412)),"",F412)</x:f>
      </x:c>
      <x:c r="M412" s="16" t="str">
        <x:f>IF(AND(ISBLANK(A412),B412=""),"",IF(COUNTIFS('Campaigns &amp; Budget'!$A$7:$A$8,B412)&lt;&gt;1,"Unknown campaign",IF(COUNTIFS('Daily Redemptions'!$A$7:$A$735,A412,'Daily Redemptions'!$B$7:$B$735,B412)&gt;1,"Duplicate day / campaign",IF(OR(ISBLANK(A412),ISBLANK(C412),ISBLANK(D412),ISBLANK(E412),ISBLANK(F412)),"Missing daily input",IF(OR(C412&lt;0,D412&lt;0,E412&lt;0,F412&lt;0,F412&gt;E412),"Invalid count / sales",IF(AND(F412&gt;0,ISBLANK(G412)),"Missing new-member average",IF(AND(NOT(ISBLANK(G412)),G412&lt;0),"Negative average",IF(OR(A412&lt;IFERROR(INDEX('Campaigns &amp; Budget'!$C$7:$C$8,MATCH(B412,'Campaigns &amp; Budget'!$A$7:$A$8,0)),""),A412&gt;IFERROR(INDEX('Campaigns &amp; Budget'!$D$7:$D$8,MATCH(B412,'Campaigns &amp; Budget'!$A$7:$A$8,0)),"")),"Outside campaign dates",""))))))))</x:f>
      </x:c>
      <x:c r="O412" s="10"/>
      <x:c r="P412" s="5"/>
      <x:c r="Q412" s="5"/>
      <x:c r="R412" s="5"/>
      <x:c r="S412" s="16" t="str">
        <x:f>IF(OR(ISBLANK(O412),Q412=""),"",IFERROR(INDEX('Redemption Setup'!$F$7:$F$105,MATCH(Q412,'Redemption Setup'!$A$7:$A$105,0)),"")+SUMIFS('Redemption Setup'!$Q$7:$Q$305,'Redemption Setup'!$O$7:$O$305,Q412,'Redemption Setup'!$P$7:$P$305,"&lt;="&amp;O412)-SUMIFS('Daily Redemptions'!$R$7:$R$2205,'Daily Redemptions'!$Q$7:$Q$2205,Q412,'Daily Redemptions'!$P$7:$P$2205,P412,'Daily Redemptions'!$O$7:$O$2205,"&lt;="&amp;O412))</x:f>
      </x:c>
      <x:c r="T412" s="16" t="str">
        <x:f>IF(AND(ISBLANK(O412),Q412=""),"",IF(COUNTIFS('Redemption Setup'!$A$7:$A$105,Q412,'Redemption Setup'!$B$7:$B$105,P412)&lt;&gt;1,"Tier not in campaign",IF(COUNTIFS('Daily Redemptions'!$O$7:$O$2205,O412,'Daily Redemptions'!$Q$7:$Q$2205,Q412)&gt;1,"Duplicate day / tier",IF(OR(ISBLANK(O412),ISBLANK(R412)),"Missing date / quantity",IF(OR(R412&lt;0,MOD(R412,1)&lt;&gt;0),"Invalid redemption quantity",IF(COUNTIFS('Daily Redemptions'!$A$7:$A$735,O412,'Daily Redemptions'!$B$7:$B$735,P412)&lt;&gt;1,"Missing daily performance",IF(S412&lt;0,"Negative stock","")))))))</x:f>
      </x:c>
    </x:row>
    <x:row r="413" ht="24" customHeight="1">
      <x:c r="A413" s="10"/>
      <x:c r="B413" s="5"/>
      <x:c r="C413" s="5"/>
      <x:c r="D413" s="14"/>
      <x:c r="E413" s="5"/>
      <x:c r="F413" s="5"/>
      <x:c r="G413" s="14"/>
      <x:c r="H413" s="16" t="str">
        <x:f>IF(OR(ISBLANK(A413),B413=""),"",SUMIFS('Daily Redemptions'!$R$7:$R$2205,'Daily Redemptions'!$O$7:$O$2205,A413,'Daily Redemptions'!$P$7:$P$2205,B413))</x:f>
      </x:c>
      <x:c r="I413" s="18" t="str">
        <x:f>IF(OR(ISBLANK(A413),ISBLANK(D413),ISBLANK(C413),C413=0),"",D413/C413)</x:f>
      </x:c>
      <x:c r="J413" s="18" t="str">
        <x:f>IF(OR(ISBLANK(A413),ISBLANK(D413),ISBLANK(E413),E413=0),"",D413/E413)</x:f>
      </x:c>
      <x:c r="K413" s="18" t="str">
        <x:f>IF(OR(ISBLANK(A413),ISBLANK(G413),ISBLANK(F413)),"",G413*F413)</x:f>
      </x:c>
      <x:c r="L413" s="16" t="str">
        <x:f>IF(OR(ISBLANK(A413),ISBLANK(G413),ISBLANK(F413)),"",F413)</x:f>
      </x:c>
      <x:c r="M413" s="16" t="str">
        <x:f>IF(AND(ISBLANK(A413),B413=""),"",IF(COUNTIFS('Campaigns &amp; Budget'!$A$7:$A$8,B413)&lt;&gt;1,"Unknown campaign",IF(COUNTIFS('Daily Redemptions'!$A$7:$A$735,A413,'Daily Redemptions'!$B$7:$B$735,B413)&gt;1,"Duplicate day / campaign",IF(OR(ISBLANK(A413),ISBLANK(C413),ISBLANK(D413),ISBLANK(E413),ISBLANK(F413)),"Missing daily input",IF(OR(C413&lt;0,D413&lt;0,E413&lt;0,F413&lt;0,F413&gt;E413),"Invalid count / sales",IF(AND(F413&gt;0,ISBLANK(G413)),"Missing new-member average",IF(AND(NOT(ISBLANK(G413)),G413&lt;0),"Negative average",IF(OR(A413&lt;IFERROR(INDEX('Campaigns &amp; Budget'!$C$7:$C$8,MATCH(B413,'Campaigns &amp; Budget'!$A$7:$A$8,0)),""),A413&gt;IFERROR(INDEX('Campaigns &amp; Budget'!$D$7:$D$8,MATCH(B413,'Campaigns &amp; Budget'!$A$7:$A$8,0)),"")),"Outside campaign dates",""))))))))</x:f>
      </x:c>
      <x:c r="O413" s="10"/>
      <x:c r="P413" s="5"/>
      <x:c r="Q413" s="5"/>
      <x:c r="R413" s="5"/>
      <x:c r="S413" s="16" t="str">
        <x:f>IF(OR(ISBLANK(O413),Q413=""),"",IFERROR(INDEX('Redemption Setup'!$F$7:$F$105,MATCH(Q413,'Redemption Setup'!$A$7:$A$105,0)),"")+SUMIFS('Redemption Setup'!$Q$7:$Q$305,'Redemption Setup'!$O$7:$O$305,Q413,'Redemption Setup'!$P$7:$P$305,"&lt;="&amp;O413)-SUMIFS('Daily Redemptions'!$R$7:$R$2205,'Daily Redemptions'!$Q$7:$Q$2205,Q413,'Daily Redemptions'!$P$7:$P$2205,P413,'Daily Redemptions'!$O$7:$O$2205,"&lt;="&amp;O413))</x:f>
      </x:c>
      <x:c r="T413" s="16" t="str">
        <x:f>IF(AND(ISBLANK(O413),Q413=""),"",IF(COUNTIFS('Redemption Setup'!$A$7:$A$105,Q413,'Redemption Setup'!$B$7:$B$105,P413)&lt;&gt;1,"Tier not in campaign",IF(COUNTIFS('Daily Redemptions'!$O$7:$O$2205,O413,'Daily Redemptions'!$Q$7:$Q$2205,Q413)&gt;1,"Duplicate day / tier",IF(OR(ISBLANK(O413),ISBLANK(R413)),"Missing date / quantity",IF(OR(R413&lt;0,MOD(R413,1)&lt;&gt;0),"Invalid redemption quantity",IF(COUNTIFS('Daily Redemptions'!$A$7:$A$735,O413,'Daily Redemptions'!$B$7:$B$735,P413)&lt;&gt;1,"Missing daily performance",IF(S413&lt;0,"Negative stock","")))))))</x:f>
      </x:c>
    </x:row>
    <x:row r="414" ht="24" customHeight="1">
      <x:c r="A414" s="10"/>
      <x:c r="B414" s="5"/>
      <x:c r="C414" s="5"/>
      <x:c r="D414" s="14"/>
      <x:c r="E414" s="5"/>
      <x:c r="F414" s="5"/>
      <x:c r="G414" s="14"/>
      <x:c r="H414" s="16" t="str">
        <x:f>IF(OR(ISBLANK(A414),B414=""),"",SUMIFS('Daily Redemptions'!$R$7:$R$2205,'Daily Redemptions'!$O$7:$O$2205,A414,'Daily Redemptions'!$P$7:$P$2205,B414))</x:f>
      </x:c>
      <x:c r="I414" s="18" t="str">
        <x:f>IF(OR(ISBLANK(A414),ISBLANK(D414),ISBLANK(C414),C414=0),"",D414/C414)</x:f>
      </x:c>
      <x:c r="J414" s="18" t="str">
        <x:f>IF(OR(ISBLANK(A414),ISBLANK(D414),ISBLANK(E414),E414=0),"",D414/E414)</x:f>
      </x:c>
      <x:c r="K414" s="18" t="str">
        <x:f>IF(OR(ISBLANK(A414),ISBLANK(G414),ISBLANK(F414)),"",G414*F414)</x:f>
      </x:c>
      <x:c r="L414" s="16" t="str">
        <x:f>IF(OR(ISBLANK(A414),ISBLANK(G414),ISBLANK(F414)),"",F414)</x:f>
      </x:c>
      <x:c r="M414" s="16" t="str">
        <x:f>IF(AND(ISBLANK(A414),B414=""),"",IF(COUNTIFS('Campaigns &amp; Budget'!$A$7:$A$8,B414)&lt;&gt;1,"Unknown campaign",IF(COUNTIFS('Daily Redemptions'!$A$7:$A$735,A414,'Daily Redemptions'!$B$7:$B$735,B414)&gt;1,"Duplicate day / campaign",IF(OR(ISBLANK(A414),ISBLANK(C414),ISBLANK(D414),ISBLANK(E414),ISBLANK(F414)),"Missing daily input",IF(OR(C414&lt;0,D414&lt;0,E414&lt;0,F414&lt;0,F414&gt;E414),"Invalid count / sales",IF(AND(F414&gt;0,ISBLANK(G414)),"Missing new-member average",IF(AND(NOT(ISBLANK(G414)),G414&lt;0),"Negative average",IF(OR(A414&lt;IFERROR(INDEX('Campaigns &amp; Budget'!$C$7:$C$8,MATCH(B414,'Campaigns &amp; Budget'!$A$7:$A$8,0)),""),A414&gt;IFERROR(INDEX('Campaigns &amp; Budget'!$D$7:$D$8,MATCH(B414,'Campaigns &amp; Budget'!$A$7:$A$8,0)),"")),"Outside campaign dates",""))))))))</x:f>
      </x:c>
      <x:c r="O414" s="10"/>
      <x:c r="P414" s="5"/>
      <x:c r="Q414" s="5"/>
      <x:c r="R414" s="5"/>
      <x:c r="S414" s="16" t="str">
        <x:f>IF(OR(ISBLANK(O414),Q414=""),"",IFERROR(INDEX('Redemption Setup'!$F$7:$F$105,MATCH(Q414,'Redemption Setup'!$A$7:$A$105,0)),"")+SUMIFS('Redemption Setup'!$Q$7:$Q$305,'Redemption Setup'!$O$7:$O$305,Q414,'Redemption Setup'!$P$7:$P$305,"&lt;="&amp;O414)-SUMIFS('Daily Redemptions'!$R$7:$R$2205,'Daily Redemptions'!$Q$7:$Q$2205,Q414,'Daily Redemptions'!$P$7:$P$2205,P414,'Daily Redemptions'!$O$7:$O$2205,"&lt;="&amp;O414))</x:f>
      </x:c>
      <x:c r="T414" s="16" t="str">
        <x:f>IF(AND(ISBLANK(O414),Q414=""),"",IF(COUNTIFS('Redemption Setup'!$A$7:$A$105,Q414,'Redemption Setup'!$B$7:$B$105,P414)&lt;&gt;1,"Tier not in campaign",IF(COUNTIFS('Daily Redemptions'!$O$7:$O$2205,O414,'Daily Redemptions'!$Q$7:$Q$2205,Q414)&gt;1,"Duplicate day / tier",IF(OR(ISBLANK(O414),ISBLANK(R414)),"Missing date / quantity",IF(OR(R414&lt;0,MOD(R414,1)&lt;&gt;0),"Invalid redemption quantity",IF(COUNTIFS('Daily Redemptions'!$A$7:$A$735,O414,'Daily Redemptions'!$B$7:$B$735,P414)&lt;&gt;1,"Missing daily performance",IF(S414&lt;0,"Negative stock","")))))))</x:f>
      </x:c>
    </x:row>
    <x:row r="415" ht="24" customHeight="1">
      <x:c r="A415" s="10"/>
      <x:c r="B415" s="5"/>
      <x:c r="C415" s="5"/>
      <x:c r="D415" s="14"/>
      <x:c r="E415" s="5"/>
      <x:c r="F415" s="5"/>
      <x:c r="G415" s="14"/>
      <x:c r="H415" s="16" t="str">
        <x:f>IF(OR(ISBLANK(A415),B415=""),"",SUMIFS('Daily Redemptions'!$R$7:$R$2205,'Daily Redemptions'!$O$7:$O$2205,A415,'Daily Redemptions'!$P$7:$P$2205,B415))</x:f>
      </x:c>
      <x:c r="I415" s="18" t="str">
        <x:f>IF(OR(ISBLANK(A415),ISBLANK(D415),ISBLANK(C415),C415=0),"",D415/C415)</x:f>
      </x:c>
      <x:c r="J415" s="18" t="str">
        <x:f>IF(OR(ISBLANK(A415),ISBLANK(D415),ISBLANK(E415),E415=0),"",D415/E415)</x:f>
      </x:c>
      <x:c r="K415" s="18" t="str">
        <x:f>IF(OR(ISBLANK(A415),ISBLANK(G415),ISBLANK(F415)),"",G415*F415)</x:f>
      </x:c>
      <x:c r="L415" s="16" t="str">
        <x:f>IF(OR(ISBLANK(A415),ISBLANK(G415),ISBLANK(F415)),"",F415)</x:f>
      </x:c>
      <x:c r="M415" s="16" t="str">
        <x:f>IF(AND(ISBLANK(A415),B415=""),"",IF(COUNTIFS('Campaigns &amp; Budget'!$A$7:$A$8,B415)&lt;&gt;1,"Unknown campaign",IF(COUNTIFS('Daily Redemptions'!$A$7:$A$735,A415,'Daily Redemptions'!$B$7:$B$735,B415)&gt;1,"Duplicate day / campaign",IF(OR(ISBLANK(A415),ISBLANK(C415),ISBLANK(D415),ISBLANK(E415),ISBLANK(F415)),"Missing daily input",IF(OR(C415&lt;0,D415&lt;0,E415&lt;0,F415&lt;0,F415&gt;E415),"Invalid count / sales",IF(AND(F415&gt;0,ISBLANK(G415)),"Missing new-member average",IF(AND(NOT(ISBLANK(G415)),G415&lt;0),"Negative average",IF(OR(A415&lt;IFERROR(INDEX('Campaigns &amp; Budget'!$C$7:$C$8,MATCH(B415,'Campaigns &amp; Budget'!$A$7:$A$8,0)),""),A415&gt;IFERROR(INDEX('Campaigns &amp; Budget'!$D$7:$D$8,MATCH(B415,'Campaigns &amp; Budget'!$A$7:$A$8,0)),"")),"Outside campaign dates",""))))))))</x:f>
      </x:c>
      <x:c r="O415" s="10"/>
      <x:c r="P415" s="5"/>
      <x:c r="Q415" s="5"/>
      <x:c r="R415" s="5"/>
      <x:c r="S415" s="16" t="str">
        <x:f>IF(OR(ISBLANK(O415),Q415=""),"",IFERROR(INDEX('Redemption Setup'!$F$7:$F$105,MATCH(Q415,'Redemption Setup'!$A$7:$A$105,0)),"")+SUMIFS('Redemption Setup'!$Q$7:$Q$305,'Redemption Setup'!$O$7:$O$305,Q415,'Redemption Setup'!$P$7:$P$305,"&lt;="&amp;O415)-SUMIFS('Daily Redemptions'!$R$7:$R$2205,'Daily Redemptions'!$Q$7:$Q$2205,Q415,'Daily Redemptions'!$P$7:$P$2205,P415,'Daily Redemptions'!$O$7:$O$2205,"&lt;="&amp;O415))</x:f>
      </x:c>
      <x:c r="T415" s="16" t="str">
        <x:f>IF(AND(ISBLANK(O415),Q415=""),"",IF(COUNTIFS('Redemption Setup'!$A$7:$A$105,Q415,'Redemption Setup'!$B$7:$B$105,P415)&lt;&gt;1,"Tier not in campaign",IF(COUNTIFS('Daily Redemptions'!$O$7:$O$2205,O415,'Daily Redemptions'!$Q$7:$Q$2205,Q415)&gt;1,"Duplicate day / tier",IF(OR(ISBLANK(O415),ISBLANK(R415)),"Missing date / quantity",IF(OR(R415&lt;0,MOD(R415,1)&lt;&gt;0),"Invalid redemption quantity",IF(COUNTIFS('Daily Redemptions'!$A$7:$A$735,O415,'Daily Redemptions'!$B$7:$B$735,P415)&lt;&gt;1,"Missing daily performance",IF(S415&lt;0,"Negative stock","")))))))</x:f>
      </x:c>
    </x:row>
    <x:row r="416" ht="24" customHeight="1">
      <x:c r="A416" s="10"/>
      <x:c r="B416" s="5"/>
      <x:c r="C416" s="5"/>
      <x:c r="D416" s="14"/>
      <x:c r="E416" s="5"/>
      <x:c r="F416" s="5"/>
      <x:c r="G416" s="14"/>
      <x:c r="H416" s="16" t="str">
        <x:f>IF(OR(ISBLANK(A416),B416=""),"",SUMIFS('Daily Redemptions'!$R$7:$R$2205,'Daily Redemptions'!$O$7:$O$2205,A416,'Daily Redemptions'!$P$7:$P$2205,B416))</x:f>
      </x:c>
      <x:c r="I416" s="18" t="str">
        <x:f>IF(OR(ISBLANK(A416),ISBLANK(D416),ISBLANK(C416),C416=0),"",D416/C416)</x:f>
      </x:c>
      <x:c r="J416" s="18" t="str">
        <x:f>IF(OR(ISBLANK(A416),ISBLANK(D416),ISBLANK(E416),E416=0),"",D416/E416)</x:f>
      </x:c>
      <x:c r="K416" s="18" t="str">
        <x:f>IF(OR(ISBLANK(A416),ISBLANK(G416),ISBLANK(F416)),"",G416*F416)</x:f>
      </x:c>
      <x:c r="L416" s="16" t="str">
        <x:f>IF(OR(ISBLANK(A416),ISBLANK(G416),ISBLANK(F416)),"",F416)</x:f>
      </x:c>
      <x:c r="M416" s="16" t="str">
        <x:f>IF(AND(ISBLANK(A416),B416=""),"",IF(COUNTIFS('Campaigns &amp; Budget'!$A$7:$A$8,B416)&lt;&gt;1,"Unknown campaign",IF(COUNTIFS('Daily Redemptions'!$A$7:$A$735,A416,'Daily Redemptions'!$B$7:$B$735,B416)&gt;1,"Duplicate day / campaign",IF(OR(ISBLANK(A416),ISBLANK(C416),ISBLANK(D416),ISBLANK(E416),ISBLANK(F416)),"Missing daily input",IF(OR(C416&lt;0,D416&lt;0,E416&lt;0,F416&lt;0,F416&gt;E416),"Invalid count / sales",IF(AND(F416&gt;0,ISBLANK(G416)),"Missing new-member average",IF(AND(NOT(ISBLANK(G416)),G416&lt;0),"Negative average",IF(OR(A416&lt;IFERROR(INDEX('Campaigns &amp; Budget'!$C$7:$C$8,MATCH(B416,'Campaigns &amp; Budget'!$A$7:$A$8,0)),""),A416&gt;IFERROR(INDEX('Campaigns &amp; Budget'!$D$7:$D$8,MATCH(B416,'Campaigns &amp; Budget'!$A$7:$A$8,0)),"")),"Outside campaign dates",""))))))))</x:f>
      </x:c>
      <x:c r="O416" s="10"/>
      <x:c r="P416" s="5"/>
      <x:c r="Q416" s="5"/>
      <x:c r="R416" s="5"/>
      <x:c r="S416" s="16" t="str">
        <x:f>IF(OR(ISBLANK(O416),Q416=""),"",IFERROR(INDEX('Redemption Setup'!$F$7:$F$105,MATCH(Q416,'Redemption Setup'!$A$7:$A$105,0)),"")+SUMIFS('Redemption Setup'!$Q$7:$Q$305,'Redemption Setup'!$O$7:$O$305,Q416,'Redemption Setup'!$P$7:$P$305,"&lt;="&amp;O416)-SUMIFS('Daily Redemptions'!$R$7:$R$2205,'Daily Redemptions'!$Q$7:$Q$2205,Q416,'Daily Redemptions'!$P$7:$P$2205,P416,'Daily Redemptions'!$O$7:$O$2205,"&lt;="&amp;O416))</x:f>
      </x:c>
      <x:c r="T416" s="16" t="str">
        <x:f>IF(AND(ISBLANK(O416),Q416=""),"",IF(COUNTIFS('Redemption Setup'!$A$7:$A$105,Q416,'Redemption Setup'!$B$7:$B$105,P416)&lt;&gt;1,"Tier not in campaign",IF(COUNTIFS('Daily Redemptions'!$O$7:$O$2205,O416,'Daily Redemptions'!$Q$7:$Q$2205,Q416)&gt;1,"Duplicate day / tier",IF(OR(ISBLANK(O416),ISBLANK(R416)),"Missing date / quantity",IF(OR(R416&lt;0,MOD(R416,1)&lt;&gt;0),"Invalid redemption quantity",IF(COUNTIFS('Daily Redemptions'!$A$7:$A$735,O416,'Daily Redemptions'!$B$7:$B$735,P416)&lt;&gt;1,"Missing daily performance",IF(S416&lt;0,"Negative stock","")))))))</x:f>
      </x:c>
    </x:row>
    <x:row r="417" ht="24" customHeight="1">
      <x:c r="A417" s="10"/>
      <x:c r="B417" s="5"/>
      <x:c r="C417" s="5"/>
      <x:c r="D417" s="14"/>
      <x:c r="E417" s="5"/>
      <x:c r="F417" s="5"/>
      <x:c r="G417" s="14"/>
      <x:c r="H417" s="16" t="str">
        <x:f>IF(OR(ISBLANK(A417),B417=""),"",SUMIFS('Daily Redemptions'!$R$7:$R$2205,'Daily Redemptions'!$O$7:$O$2205,A417,'Daily Redemptions'!$P$7:$P$2205,B417))</x:f>
      </x:c>
      <x:c r="I417" s="18" t="str">
        <x:f>IF(OR(ISBLANK(A417),ISBLANK(D417),ISBLANK(C417),C417=0),"",D417/C417)</x:f>
      </x:c>
      <x:c r="J417" s="18" t="str">
        <x:f>IF(OR(ISBLANK(A417),ISBLANK(D417),ISBLANK(E417),E417=0),"",D417/E417)</x:f>
      </x:c>
      <x:c r="K417" s="18" t="str">
        <x:f>IF(OR(ISBLANK(A417),ISBLANK(G417),ISBLANK(F417)),"",G417*F417)</x:f>
      </x:c>
      <x:c r="L417" s="16" t="str">
        <x:f>IF(OR(ISBLANK(A417),ISBLANK(G417),ISBLANK(F417)),"",F417)</x:f>
      </x:c>
      <x:c r="M417" s="16" t="str">
        <x:f>IF(AND(ISBLANK(A417),B417=""),"",IF(COUNTIFS('Campaigns &amp; Budget'!$A$7:$A$8,B417)&lt;&gt;1,"Unknown campaign",IF(COUNTIFS('Daily Redemptions'!$A$7:$A$735,A417,'Daily Redemptions'!$B$7:$B$735,B417)&gt;1,"Duplicate day / campaign",IF(OR(ISBLANK(A417),ISBLANK(C417),ISBLANK(D417),ISBLANK(E417),ISBLANK(F417)),"Missing daily input",IF(OR(C417&lt;0,D417&lt;0,E417&lt;0,F417&lt;0,F417&gt;E417),"Invalid count / sales",IF(AND(F417&gt;0,ISBLANK(G417)),"Missing new-member average",IF(AND(NOT(ISBLANK(G417)),G417&lt;0),"Negative average",IF(OR(A417&lt;IFERROR(INDEX('Campaigns &amp; Budget'!$C$7:$C$8,MATCH(B417,'Campaigns &amp; Budget'!$A$7:$A$8,0)),""),A417&gt;IFERROR(INDEX('Campaigns &amp; Budget'!$D$7:$D$8,MATCH(B417,'Campaigns &amp; Budget'!$A$7:$A$8,0)),"")),"Outside campaign dates",""))))))))</x:f>
      </x:c>
      <x:c r="O417" s="10"/>
      <x:c r="P417" s="5"/>
      <x:c r="Q417" s="5"/>
      <x:c r="R417" s="5"/>
      <x:c r="S417" s="16" t="str">
        <x:f>IF(OR(ISBLANK(O417),Q417=""),"",IFERROR(INDEX('Redemption Setup'!$F$7:$F$105,MATCH(Q417,'Redemption Setup'!$A$7:$A$105,0)),"")+SUMIFS('Redemption Setup'!$Q$7:$Q$305,'Redemption Setup'!$O$7:$O$305,Q417,'Redemption Setup'!$P$7:$P$305,"&lt;="&amp;O417)-SUMIFS('Daily Redemptions'!$R$7:$R$2205,'Daily Redemptions'!$Q$7:$Q$2205,Q417,'Daily Redemptions'!$P$7:$P$2205,P417,'Daily Redemptions'!$O$7:$O$2205,"&lt;="&amp;O417))</x:f>
      </x:c>
      <x:c r="T417" s="16" t="str">
        <x:f>IF(AND(ISBLANK(O417),Q417=""),"",IF(COUNTIFS('Redemption Setup'!$A$7:$A$105,Q417,'Redemption Setup'!$B$7:$B$105,P417)&lt;&gt;1,"Tier not in campaign",IF(COUNTIFS('Daily Redemptions'!$O$7:$O$2205,O417,'Daily Redemptions'!$Q$7:$Q$2205,Q417)&gt;1,"Duplicate day / tier",IF(OR(ISBLANK(O417),ISBLANK(R417)),"Missing date / quantity",IF(OR(R417&lt;0,MOD(R417,1)&lt;&gt;0),"Invalid redemption quantity",IF(COUNTIFS('Daily Redemptions'!$A$7:$A$735,O417,'Daily Redemptions'!$B$7:$B$735,P417)&lt;&gt;1,"Missing daily performance",IF(S417&lt;0,"Negative stock","")))))))</x:f>
      </x:c>
    </x:row>
    <x:row r="418" ht="24" customHeight="1">
      <x:c r="A418" s="10"/>
      <x:c r="B418" s="5"/>
      <x:c r="C418" s="5"/>
      <x:c r="D418" s="14"/>
      <x:c r="E418" s="5"/>
      <x:c r="F418" s="5"/>
      <x:c r="G418" s="14"/>
      <x:c r="H418" s="16" t="str">
        <x:f>IF(OR(ISBLANK(A418),B418=""),"",SUMIFS('Daily Redemptions'!$R$7:$R$2205,'Daily Redemptions'!$O$7:$O$2205,A418,'Daily Redemptions'!$P$7:$P$2205,B418))</x:f>
      </x:c>
      <x:c r="I418" s="18" t="str">
        <x:f>IF(OR(ISBLANK(A418),ISBLANK(D418),ISBLANK(C418),C418=0),"",D418/C418)</x:f>
      </x:c>
      <x:c r="J418" s="18" t="str">
        <x:f>IF(OR(ISBLANK(A418),ISBLANK(D418),ISBLANK(E418),E418=0),"",D418/E418)</x:f>
      </x:c>
      <x:c r="K418" s="18" t="str">
        <x:f>IF(OR(ISBLANK(A418),ISBLANK(G418),ISBLANK(F418)),"",G418*F418)</x:f>
      </x:c>
      <x:c r="L418" s="16" t="str">
        <x:f>IF(OR(ISBLANK(A418),ISBLANK(G418),ISBLANK(F418)),"",F418)</x:f>
      </x:c>
      <x:c r="M418" s="16" t="str">
        <x:f>IF(AND(ISBLANK(A418),B418=""),"",IF(COUNTIFS('Campaigns &amp; Budget'!$A$7:$A$8,B418)&lt;&gt;1,"Unknown campaign",IF(COUNTIFS('Daily Redemptions'!$A$7:$A$735,A418,'Daily Redemptions'!$B$7:$B$735,B418)&gt;1,"Duplicate day / campaign",IF(OR(ISBLANK(A418),ISBLANK(C418),ISBLANK(D418),ISBLANK(E418),ISBLANK(F418)),"Missing daily input",IF(OR(C418&lt;0,D418&lt;0,E418&lt;0,F418&lt;0,F418&gt;E418),"Invalid count / sales",IF(AND(F418&gt;0,ISBLANK(G418)),"Missing new-member average",IF(AND(NOT(ISBLANK(G418)),G418&lt;0),"Negative average",IF(OR(A418&lt;IFERROR(INDEX('Campaigns &amp; Budget'!$C$7:$C$8,MATCH(B418,'Campaigns &amp; Budget'!$A$7:$A$8,0)),""),A418&gt;IFERROR(INDEX('Campaigns &amp; Budget'!$D$7:$D$8,MATCH(B418,'Campaigns &amp; Budget'!$A$7:$A$8,0)),"")),"Outside campaign dates",""))))))))</x:f>
      </x:c>
      <x:c r="O418" s="10"/>
      <x:c r="P418" s="5"/>
      <x:c r="Q418" s="5"/>
      <x:c r="R418" s="5"/>
      <x:c r="S418" s="16" t="str">
        <x:f>IF(OR(ISBLANK(O418),Q418=""),"",IFERROR(INDEX('Redemption Setup'!$F$7:$F$105,MATCH(Q418,'Redemption Setup'!$A$7:$A$105,0)),"")+SUMIFS('Redemption Setup'!$Q$7:$Q$305,'Redemption Setup'!$O$7:$O$305,Q418,'Redemption Setup'!$P$7:$P$305,"&lt;="&amp;O418)-SUMIFS('Daily Redemptions'!$R$7:$R$2205,'Daily Redemptions'!$Q$7:$Q$2205,Q418,'Daily Redemptions'!$P$7:$P$2205,P418,'Daily Redemptions'!$O$7:$O$2205,"&lt;="&amp;O418))</x:f>
      </x:c>
      <x:c r="T418" s="16" t="str">
        <x:f>IF(AND(ISBLANK(O418),Q418=""),"",IF(COUNTIFS('Redemption Setup'!$A$7:$A$105,Q418,'Redemption Setup'!$B$7:$B$105,P418)&lt;&gt;1,"Tier not in campaign",IF(COUNTIFS('Daily Redemptions'!$O$7:$O$2205,O418,'Daily Redemptions'!$Q$7:$Q$2205,Q418)&gt;1,"Duplicate day / tier",IF(OR(ISBLANK(O418),ISBLANK(R418)),"Missing date / quantity",IF(OR(R418&lt;0,MOD(R418,1)&lt;&gt;0),"Invalid redemption quantity",IF(COUNTIFS('Daily Redemptions'!$A$7:$A$735,O418,'Daily Redemptions'!$B$7:$B$735,P418)&lt;&gt;1,"Missing daily performance",IF(S418&lt;0,"Negative stock","")))))))</x:f>
      </x:c>
    </x:row>
    <x:row r="419" ht="24" customHeight="1">
      <x:c r="A419" s="10"/>
      <x:c r="B419" s="5"/>
      <x:c r="C419" s="5"/>
      <x:c r="D419" s="14"/>
      <x:c r="E419" s="5"/>
      <x:c r="F419" s="5"/>
      <x:c r="G419" s="14"/>
      <x:c r="H419" s="16" t="str">
        <x:f>IF(OR(ISBLANK(A419),B419=""),"",SUMIFS('Daily Redemptions'!$R$7:$R$2205,'Daily Redemptions'!$O$7:$O$2205,A419,'Daily Redemptions'!$P$7:$P$2205,B419))</x:f>
      </x:c>
      <x:c r="I419" s="18" t="str">
        <x:f>IF(OR(ISBLANK(A419),ISBLANK(D419),ISBLANK(C419),C419=0),"",D419/C419)</x:f>
      </x:c>
      <x:c r="J419" s="18" t="str">
        <x:f>IF(OR(ISBLANK(A419),ISBLANK(D419),ISBLANK(E419),E419=0),"",D419/E419)</x:f>
      </x:c>
      <x:c r="K419" s="18" t="str">
        <x:f>IF(OR(ISBLANK(A419),ISBLANK(G419),ISBLANK(F419)),"",G419*F419)</x:f>
      </x:c>
      <x:c r="L419" s="16" t="str">
        <x:f>IF(OR(ISBLANK(A419),ISBLANK(G419),ISBLANK(F419)),"",F419)</x:f>
      </x:c>
      <x:c r="M419" s="16" t="str">
        <x:f>IF(AND(ISBLANK(A419),B419=""),"",IF(COUNTIFS('Campaigns &amp; Budget'!$A$7:$A$8,B419)&lt;&gt;1,"Unknown campaign",IF(COUNTIFS('Daily Redemptions'!$A$7:$A$735,A419,'Daily Redemptions'!$B$7:$B$735,B419)&gt;1,"Duplicate day / campaign",IF(OR(ISBLANK(A419),ISBLANK(C419),ISBLANK(D419),ISBLANK(E419),ISBLANK(F419)),"Missing daily input",IF(OR(C419&lt;0,D419&lt;0,E419&lt;0,F419&lt;0,F419&gt;E419),"Invalid count / sales",IF(AND(F419&gt;0,ISBLANK(G419)),"Missing new-member average",IF(AND(NOT(ISBLANK(G419)),G419&lt;0),"Negative average",IF(OR(A419&lt;IFERROR(INDEX('Campaigns &amp; Budget'!$C$7:$C$8,MATCH(B419,'Campaigns &amp; Budget'!$A$7:$A$8,0)),""),A419&gt;IFERROR(INDEX('Campaigns &amp; Budget'!$D$7:$D$8,MATCH(B419,'Campaigns &amp; Budget'!$A$7:$A$8,0)),"")),"Outside campaign dates",""))))))))</x:f>
      </x:c>
      <x:c r="O419" s="10"/>
      <x:c r="P419" s="5"/>
      <x:c r="Q419" s="5"/>
      <x:c r="R419" s="5"/>
      <x:c r="S419" s="16" t="str">
        <x:f>IF(OR(ISBLANK(O419),Q419=""),"",IFERROR(INDEX('Redemption Setup'!$F$7:$F$105,MATCH(Q419,'Redemption Setup'!$A$7:$A$105,0)),"")+SUMIFS('Redemption Setup'!$Q$7:$Q$305,'Redemption Setup'!$O$7:$O$305,Q419,'Redemption Setup'!$P$7:$P$305,"&lt;="&amp;O419)-SUMIFS('Daily Redemptions'!$R$7:$R$2205,'Daily Redemptions'!$Q$7:$Q$2205,Q419,'Daily Redemptions'!$P$7:$P$2205,P419,'Daily Redemptions'!$O$7:$O$2205,"&lt;="&amp;O419))</x:f>
      </x:c>
      <x:c r="T419" s="16" t="str">
        <x:f>IF(AND(ISBLANK(O419),Q419=""),"",IF(COUNTIFS('Redemption Setup'!$A$7:$A$105,Q419,'Redemption Setup'!$B$7:$B$105,P419)&lt;&gt;1,"Tier not in campaign",IF(COUNTIFS('Daily Redemptions'!$O$7:$O$2205,O419,'Daily Redemptions'!$Q$7:$Q$2205,Q419)&gt;1,"Duplicate day / tier",IF(OR(ISBLANK(O419),ISBLANK(R419)),"Missing date / quantity",IF(OR(R419&lt;0,MOD(R419,1)&lt;&gt;0),"Invalid redemption quantity",IF(COUNTIFS('Daily Redemptions'!$A$7:$A$735,O419,'Daily Redemptions'!$B$7:$B$735,P419)&lt;&gt;1,"Missing daily performance",IF(S419&lt;0,"Negative stock","")))))))</x:f>
      </x:c>
    </x:row>
    <x:row r="420" ht="24" customHeight="1">
      <x:c r="A420" s="10"/>
      <x:c r="B420" s="5"/>
      <x:c r="C420" s="5"/>
      <x:c r="D420" s="14"/>
      <x:c r="E420" s="5"/>
      <x:c r="F420" s="5"/>
      <x:c r="G420" s="14"/>
      <x:c r="H420" s="16" t="str">
        <x:f>IF(OR(ISBLANK(A420),B420=""),"",SUMIFS('Daily Redemptions'!$R$7:$R$2205,'Daily Redemptions'!$O$7:$O$2205,A420,'Daily Redemptions'!$P$7:$P$2205,B420))</x:f>
      </x:c>
      <x:c r="I420" s="18" t="str">
        <x:f>IF(OR(ISBLANK(A420),ISBLANK(D420),ISBLANK(C420),C420=0),"",D420/C420)</x:f>
      </x:c>
      <x:c r="J420" s="18" t="str">
        <x:f>IF(OR(ISBLANK(A420),ISBLANK(D420),ISBLANK(E420),E420=0),"",D420/E420)</x:f>
      </x:c>
      <x:c r="K420" s="18" t="str">
        <x:f>IF(OR(ISBLANK(A420),ISBLANK(G420),ISBLANK(F420)),"",G420*F420)</x:f>
      </x:c>
      <x:c r="L420" s="16" t="str">
        <x:f>IF(OR(ISBLANK(A420),ISBLANK(G420),ISBLANK(F420)),"",F420)</x:f>
      </x:c>
      <x:c r="M420" s="16" t="str">
        <x:f>IF(AND(ISBLANK(A420),B420=""),"",IF(COUNTIFS('Campaigns &amp; Budget'!$A$7:$A$8,B420)&lt;&gt;1,"Unknown campaign",IF(COUNTIFS('Daily Redemptions'!$A$7:$A$735,A420,'Daily Redemptions'!$B$7:$B$735,B420)&gt;1,"Duplicate day / campaign",IF(OR(ISBLANK(A420),ISBLANK(C420),ISBLANK(D420),ISBLANK(E420),ISBLANK(F420)),"Missing daily input",IF(OR(C420&lt;0,D420&lt;0,E420&lt;0,F420&lt;0,F420&gt;E420),"Invalid count / sales",IF(AND(F420&gt;0,ISBLANK(G420)),"Missing new-member average",IF(AND(NOT(ISBLANK(G420)),G420&lt;0),"Negative average",IF(OR(A420&lt;IFERROR(INDEX('Campaigns &amp; Budget'!$C$7:$C$8,MATCH(B420,'Campaigns &amp; Budget'!$A$7:$A$8,0)),""),A420&gt;IFERROR(INDEX('Campaigns &amp; Budget'!$D$7:$D$8,MATCH(B420,'Campaigns &amp; Budget'!$A$7:$A$8,0)),"")),"Outside campaign dates",""))))))))</x:f>
      </x:c>
      <x:c r="O420" s="10"/>
      <x:c r="P420" s="5"/>
      <x:c r="Q420" s="5"/>
      <x:c r="R420" s="5"/>
      <x:c r="S420" s="16" t="str">
        <x:f>IF(OR(ISBLANK(O420),Q420=""),"",IFERROR(INDEX('Redemption Setup'!$F$7:$F$105,MATCH(Q420,'Redemption Setup'!$A$7:$A$105,0)),"")+SUMIFS('Redemption Setup'!$Q$7:$Q$305,'Redemption Setup'!$O$7:$O$305,Q420,'Redemption Setup'!$P$7:$P$305,"&lt;="&amp;O420)-SUMIFS('Daily Redemptions'!$R$7:$R$2205,'Daily Redemptions'!$Q$7:$Q$2205,Q420,'Daily Redemptions'!$P$7:$P$2205,P420,'Daily Redemptions'!$O$7:$O$2205,"&lt;="&amp;O420))</x:f>
      </x:c>
      <x:c r="T420" s="16" t="str">
        <x:f>IF(AND(ISBLANK(O420),Q420=""),"",IF(COUNTIFS('Redemption Setup'!$A$7:$A$105,Q420,'Redemption Setup'!$B$7:$B$105,P420)&lt;&gt;1,"Tier not in campaign",IF(COUNTIFS('Daily Redemptions'!$O$7:$O$2205,O420,'Daily Redemptions'!$Q$7:$Q$2205,Q420)&gt;1,"Duplicate day / tier",IF(OR(ISBLANK(O420),ISBLANK(R420)),"Missing date / quantity",IF(OR(R420&lt;0,MOD(R420,1)&lt;&gt;0),"Invalid redemption quantity",IF(COUNTIFS('Daily Redemptions'!$A$7:$A$735,O420,'Daily Redemptions'!$B$7:$B$735,P420)&lt;&gt;1,"Missing daily performance",IF(S420&lt;0,"Negative stock","")))))))</x:f>
      </x:c>
    </x:row>
    <x:row r="421" ht="24" customHeight="1">
      <x:c r="A421" s="10"/>
      <x:c r="B421" s="5"/>
      <x:c r="C421" s="5"/>
      <x:c r="D421" s="14"/>
      <x:c r="E421" s="5"/>
      <x:c r="F421" s="5"/>
      <x:c r="G421" s="14"/>
      <x:c r="H421" s="16" t="str">
        <x:f>IF(OR(ISBLANK(A421),B421=""),"",SUMIFS('Daily Redemptions'!$R$7:$R$2205,'Daily Redemptions'!$O$7:$O$2205,A421,'Daily Redemptions'!$P$7:$P$2205,B421))</x:f>
      </x:c>
      <x:c r="I421" s="18" t="str">
        <x:f>IF(OR(ISBLANK(A421),ISBLANK(D421),ISBLANK(C421),C421=0),"",D421/C421)</x:f>
      </x:c>
      <x:c r="J421" s="18" t="str">
        <x:f>IF(OR(ISBLANK(A421),ISBLANK(D421),ISBLANK(E421),E421=0),"",D421/E421)</x:f>
      </x:c>
      <x:c r="K421" s="18" t="str">
        <x:f>IF(OR(ISBLANK(A421),ISBLANK(G421),ISBLANK(F421)),"",G421*F421)</x:f>
      </x:c>
      <x:c r="L421" s="16" t="str">
        <x:f>IF(OR(ISBLANK(A421),ISBLANK(G421),ISBLANK(F421)),"",F421)</x:f>
      </x:c>
      <x:c r="M421" s="16" t="str">
        <x:f>IF(AND(ISBLANK(A421),B421=""),"",IF(COUNTIFS('Campaigns &amp; Budget'!$A$7:$A$8,B421)&lt;&gt;1,"Unknown campaign",IF(COUNTIFS('Daily Redemptions'!$A$7:$A$735,A421,'Daily Redemptions'!$B$7:$B$735,B421)&gt;1,"Duplicate day / campaign",IF(OR(ISBLANK(A421),ISBLANK(C421),ISBLANK(D421),ISBLANK(E421),ISBLANK(F421)),"Missing daily input",IF(OR(C421&lt;0,D421&lt;0,E421&lt;0,F421&lt;0,F421&gt;E421),"Invalid count / sales",IF(AND(F421&gt;0,ISBLANK(G421)),"Missing new-member average",IF(AND(NOT(ISBLANK(G421)),G421&lt;0),"Negative average",IF(OR(A421&lt;IFERROR(INDEX('Campaigns &amp; Budget'!$C$7:$C$8,MATCH(B421,'Campaigns &amp; Budget'!$A$7:$A$8,0)),""),A421&gt;IFERROR(INDEX('Campaigns &amp; Budget'!$D$7:$D$8,MATCH(B421,'Campaigns &amp; Budget'!$A$7:$A$8,0)),"")),"Outside campaign dates",""))))))))</x:f>
      </x:c>
      <x:c r="O421" s="10"/>
      <x:c r="P421" s="5"/>
      <x:c r="Q421" s="5"/>
      <x:c r="R421" s="5"/>
      <x:c r="S421" s="16" t="str">
        <x:f>IF(OR(ISBLANK(O421),Q421=""),"",IFERROR(INDEX('Redemption Setup'!$F$7:$F$105,MATCH(Q421,'Redemption Setup'!$A$7:$A$105,0)),"")+SUMIFS('Redemption Setup'!$Q$7:$Q$305,'Redemption Setup'!$O$7:$O$305,Q421,'Redemption Setup'!$P$7:$P$305,"&lt;="&amp;O421)-SUMIFS('Daily Redemptions'!$R$7:$R$2205,'Daily Redemptions'!$Q$7:$Q$2205,Q421,'Daily Redemptions'!$P$7:$P$2205,P421,'Daily Redemptions'!$O$7:$O$2205,"&lt;="&amp;O421))</x:f>
      </x:c>
      <x:c r="T421" s="16" t="str">
        <x:f>IF(AND(ISBLANK(O421),Q421=""),"",IF(COUNTIFS('Redemption Setup'!$A$7:$A$105,Q421,'Redemption Setup'!$B$7:$B$105,P421)&lt;&gt;1,"Tier not in campaign",IF(COUNTIFS('Daily Redemptions'!$O$7:$O$2205,O421,'Daily Redemptions'!$Q$7:$Q$2205,Q421)&gt;1,"Duplicate day / tier",IF(OR(ISBLANK(O421),ISBLANK(R421)),"Missing date / quantity",IF(OR(R421&lt;0,MOD(R421,1)&lt;&gt;0),"Invalid redemption quantity",IF(COUNTIFS('Daily Redemptions'!$A$7:$A$735,O421,'Daily Redemptions'!$B$7:$B$735,P421)&lt;&gt;1,"Missing daily performance",IF(S421&lt;0,"Negative stock","")))))))</x:f>
      </x:c>
    </x:row>
    <x:row r="422" ht="24" customHeight="1">
      <x:c r="A422" s="10"/>
      <x:c r="B422" s="5"/>
      <x:c r="C422" s="5"/>
      <x:c r="D422" s="14"/>
      <x:c r="E422" s="5"/>
      <x:c r="F422" s="5"/>
      <x:c r="G422" s="14"/>
      <x:c r="H422" s="16" t="str">
        <x:f>IF(OR(ISBLANK(A422),B422=""),"",SUMIFS('Daily Redemptions'!$R$7:$R$2205,'Daily Redemptions'!$O$7:$O$2205,A422,'Daily Redemptions'!$P$7:$P$2205,B422))</x:f>
      </x:c>
      <x:c r="I422" s="18" t="str">
        <x:f>IF(OR(ISBLANK(A422),ISBLANK(D422),ISBLANK(C422),C422=0),"",D422/C422)</x:f>
      </x:c>
      <x:c r="J422" s="18" t="str">
        <x:f>IF(OR(ISBLANK(A422),ISBLANK(D422),ISBLANK(E422),E422=0),"",D422/E422)</x:f>
      </x:c>
      <x:c r="K422" s="18" t="str">
        <x:f>IF(OR(ISBLANK(A422),ISBLANK(G422),ISBLANK(F422)),"",G422*F422)</x:f>
      </x:c>
      <x:c r="L422" s="16" t="str">
        <x:f>IF(OR(ISBLANK(A422),ISBLANK(G422),ISBLANK(F422)),"",F422)</x:f>
      </x:c>
      <x:c r="M422" s="16" t="str">
        <x:f>IF(AND(ISBLANK(A422),B422=""),"",IF(COUNTIFS('Campaigns &amp; Budget'!$A$7:$A$8,B422)&lt;&gt;1,"Unknown campaign",IF(COUNTIFS('Daily Redemptions'!$A$7:$A$735,A422,'Daily Redemptions'!$B$7:$B$735,B422)&gt;1,"Duplicate day / campaign",IF(OR(ISBLANK(A422),ISBLANK(C422),ISBLANK(D422),ISBLANK(E422),ISBLANK(F422)),"Missing daily input",IF(OR(C422&lt;0,D422&lt;0,E422&lt;0,F422&lt;0,F422&gt;E422),"Invalid count / sales",IF(AND(F422&gt;0,ISBLANK(G422)),"Missing new-member average",IF(AND(NOT(ISBLANK(G422)),G422&lt;0),"Negative average",IF(OR(A422&lt;IFERROR(INDEX('Campaigns &amp; Budget'!$C$7:$C$8,MATCH(B422,'Campaigns &amp; Budget'!$A$7:$A$8,0)),""),A422&gt;IFERROR(INDEX('Campaigns &amp; Budget'!$D$7:$D$8,MATCH(B422,'Campaigns &amp; Budget'!$A$7:$A$8,0)),"")),"Outside campaign dates",""))))))))</x:f>
      </x:c>
      <x:c r="O422" s="10"/>
      <x:c r="P422" s="5"/>
      <x:c r="Q422" s="5"/>
      <x:c r="R422" s="5"/>
      <x:c r="S422" s="16" t="str">
        <x:f>IF(OR(ISBLANK(O422),Q422=""),"",IFERROR(INDEX('Redemption Setup'!$F$7:$F$105,MATCH(Q422,'Redemption Setup'!$A$7:$A$105,0)),"")+SUMIFS('Redemption Setup'!$Q$7:$Q$305,'Redemption Setup'!$O$7:$O$305,Q422,'Redemption Setup'!$P$7:$P$305,"&lt;="&amp;O422)-SUMIFS('Daily Redemptions'!$R$7:$R$2205,'Daily Redemptions'!$Q$7:$Q$2205,Q422,'Daily Redemptions'!$P$7:$P$2205,P422,'Daily Redemptions'!$O$7:$O$2205,"&lt;="&amp;O422))</x:f>
      </x:c>
      <x:c r="T422" s="16" t="str">
        <x:f>IF(AND(ISBLANK(O422),Q422=""),"",IF(COUNTIFS('Redemption Setup'!$A$7:$A$105,Q422,'Redemption Setup'!$B$7:$B$105,P422)&lt;&gt;1,"Tier not in campaign",IF(COUNTIFS('Daily Redemptions'!$O$7:$O$2205,O422,'Daily Redemptions'!$Q$7:$Q$2205,Q422)&gt;1,"Duplicate day / tier",IF(OR(ISBLANK(O422),ISBLANK(R422)),"Missing date / quantity",IF(OR(R422&lt;0,MOD(R422,1)&lt;&gt;0),"Invalid redemption quantity",IF(COUNTIFS('Daily Redemptions'!$A$7:$A$735,O422,'Daily Redemptions'!$B$7:$B$735,P422)&lt;&gt;1,"Missing daily performance",IF(S422&lt;0,"Negative stock","")))))))</x:f>
      </x:c>
    </x:row>
    <x:row r="423" ht="24" customHeight="1">
      <x:c r="A423" s="10"/>
      <x:c r="B423" s="5"/>
      <x:c r="C423" s="5"/>
      <x:c r="D423" s="14"/>
      <x:c r="E423" s="5"/>
      <x:c r="F423" s="5"/>
      <x:c r="G423" s="14"/>
      <x:c r="H423" s="16" t="str">
        <x:f>IF(OR(ISBLANK(A423),B423=""),"",SUMIFS('Daily Redemptions'!$R$7:$R$2205,'Daily Redemptions'!$O$7:$O$2205,A423,'Daily Redemptions'!$P$7:$P$2205,B423))</x:f>
      </x:c>
      <x:c r="I423" s="18" t="str">
        <x:f>IF(OR(ISBLANK(A423),ISBLANK(D423),ISBLANK(C423),C423=0),"",D423/C423)</x:f>
      </x:c>
      <x:c r="J423" s="18" t="str">
        <x:f>IF(OR(ISBLANK(A423),ISBLANK(D423),ISBLANK(E423),E423=0),"",D423/E423)</x:f>
      </x:c>
      <x:c r="K423" s="18" t="str">
        <x:f>IF(OR(ISBLANK(A423),ISBLANK(G423),ISBLANK(F423)),"",G423*F423)</x:f>
      </x:c>
      <x:c r="L423" s="16" t="str">
        <x:f>IF(OR(ISBLANK(A423),ISBLANK(G423),ISBLANK(F423)),"",F423)</x:f>
      </x:c>
      <x:c r="M423" s="16" t="str">
        <x:f>IF(AND(ISBLANK(A423),B423=""),"",IF(COUNTIFS('Campaigns &amp; Budget'!$A$7:$A$8,B423)&lt;&gt;1,"Unknown campaign",IF(COUNTIFS('Daily Redemptions'!$A$7:$A$735,A423,'Daily Redemptions'!$B$7:$B$735,B423)&gt;1,"Duplicate day / campaign",IF(OR(ISBLANK(A423),ISBLANK(C423),ISBLANK(D423),ISBLANK(E423),ISBLANK(F423)),"Missing daily input",IF(OR(C423&lt;0,D423&lt;0,E423&lt;0,F423&lt;0,F423&gt;E423),"Invalid count / sales",IF(AND(F423&gt;0,ISBLANK(G423)),"Missing new-member average",IF(AND(NOT(ISBLANK(G423)),G423&lt;0),"Negative average",IF(OR(A423&lt;IFERROR(INDEX('Campaigns &amp; Budget'!$C$7:$C$8,MATCH(B423,'Campaigns &amp; Budget'!$A$7:$A$8,0)),""),A423&gt;IFERROR(INDEX('Campaigns &amp; Budget'!$D$7:$D$8,MATCH(B423,'Campaigns &amp; Budget'!$A$7:$A$8,0)),"")),"Outside campaign dates",""))))))))</x:f>
      </x:c>
      <x:c r="O423" s="10"/>
      <x:c r="P423" s="5"/>
      <x:c r="Q423" s="5"/>
      <x:c r="R423" s="5"/>
      <x:c r="S423" s="16" t="str">
        <x:f>IF(OR(ISBLANK(O423),Q423=""),"",IFERROR(INDEX('Redemption Setup'!$F$7:$F$105,MATCH(Q423,'Redemption Setup'!$A$7:$A$105,0)),"")+SUMIFS('Redemption Setup'!$Q$7:$Q$305,'Redemption Setup'!$O$7:$O$305,Q423,'Redemption Setup'!$P$7:$P$305,"&lt;="&amp;O423)-SUMIFS('Daily Redemptions'!$R$7:$R$2205,'Daily Redemptions'!$Q$7:$Q$2205,Q423,'Daily Redemptions'!$P$7:$P$2205,P423,'Daily Redemptions'!$O$7:$O$2205,"&lt;="&amp;O423))</x:f>
      </x:c>
      <x:c r="T423" s="16" t="str">
        <x:f>IF(AND(ISBLANK(O423),Q423=""),"",IF(COUNTIFS('Redemption Setup'!$A$7:$A$105,Q423,'Redemption Setup'!$B$7:$B$105,P423)&lt;&gt;1,"Tier not in campaign",IF(COUNTIFS('Daily Redemptions'!$O$7:$O$2205,O423,'Daily Redemptions'!$Q$7:$Q$2205,Q423)&gt;1,"Duplicate day / tier",IF(OR(ISBLANK(O423),ISBLANK(R423)),"Missing date / quantity",IF(OR(R423&lt;0,MOD(R423,1)&lt;&gt;0),"Invalid redemption quantity",IF(COUNTIFS('Daily Redemptions'!$A$7:$A$735,O423,'Daily Redemptions'!$B$7:$B$735,P423)&lt;&gt;1,"Missing daily performance",IF(S423&lt;0,"Negative stock","")))))))</x:f>
      </x:c>
    </x:row>
    <x:row r="424" ht="24" customHeight="1">
      <x:c r="A424" s="10"/>
      <x:c r="B424" s="5"/>
      <x:c r="C424" s="5"/>
      <x:c r="D424" s="14"/>
      <x:c r="E424" s="5"/>
      <x:c r="F424" s="5"/>
      <x:c r="G424" s="14"/>
      <x:c r="H424" s="16" t="str">
        <x:f>IF(OR(ISBLANK(A424),B424=""),"",SUMIFS('Daily Redemptions'!$R$7:$R$2205,'Daily Redemptions'!$O$7:$O$2205,A424,'Daily Redemptions'!$P$7:$P$2205,B424))</x:f>
      </x:c>
      <x:c r="I424" s="18" t="str">
        <x:f>IF(OR(ISBLANK(A424),ISBLANK(D424),ISBLANK(C424),C424=0),"",D424/C424)</x:f>
      </x:c>
      <x:c r="J424" s="18" t="str">
        <x:f>IF(OR(ISBLANK(A424),ISBLANK(D424),ISBLANK(E424),E424=0),"",D424/E424)</x:f>
      </x:c>
      <x:c r="K424" s="18" t="str">
        <x:f>IF(OR(ISBLANK(A424),ISBLANK(G424),ISBLANK(F424)),"",G424*F424)</x:f>
      </x:c>
      <x:c r="L424" s="16" t="str">
        <x:f>IF(OR(ISBLANK(A424),ISBLANK(G424),ISBLANK(F424)),"",F424)</x:f>
      </x:c>
      <x:c r="M424" s="16" t="str">
        <x:f>IF(AND(ISBLANK(A424),B424=""),"",IF(COUNTIFS('Campaigns &amp; Budget'!$A$7:$A$8,B424)&lt;&gt;1,"Unknown campaign",IF(COUNTIFS('Daily Redemptions'!$A$7:$A$735,A424,'Daily Redemptions'!$B$7:$B$735,B424)&gt;1,"Duplicate day / campaign",IF(OR(ISBLANK(A424),ISBLANK(C424),ISBLANK(D424),ISBLANK(E424),ISBLANK(F424)),"Missing daily input",IF(OR(C424&lt;0,D424&lt;0,E424&lt;0,F424&lt;0,F424&gt;E424),"Invalid count / sales",IF(AND(F424&gt;0,ISBLANK(G424)),"Missing new-member average",IF(AND(NOT(ISBLANK(G424)),G424&lt;0),"Negative average",IF(OR(A424&lt;IFERROR(INDEX('Campaigns &amp; Budget'!$C$7:$C$8,MATCH(B424,'Campaigns &amp; Budget'!$A$7:$A$8,0)),""),A424&gt;IFERROR(INDEX('Campaigns &amp; Budget'!$D$7:$D$8,MATCH(B424,'Campaigns &amp; Budget'!$A$7:$A$8,0)),"")),"Outside campaign dates",""))))))))</x:f>
      </x:c>
      <x:c r="O424" s="10"/>
      <x:c r="P424" s="5"/>
      <x:c r="Q424" s="5"/>
      <x:c r="R424" s="5"/>
      <x:c r="S424" s="16" t="str">
        <x:f>IF(OR(ISBLANK(O424),Q424=""),"",IFERROR(INDEX('Redemption Setup'!$F$7:$F$105,MATCH(Q424,'Redemption Setup'!$A$7:$A$105,0)),"")+SUMIFS('Redemption Setup'!$Q$7:$Q$305,'Redemption Setup'!$O$7:$O$305,Q424,'Redemption Setup'!$P$7:$P$305,"&lt;="&amp;O424)-SUMIFS('Daily Redemptions'!$R$7:$R$2205,'Daily Redemptions'!$Q$7:$Q$2205,Q424,'Daily Redemptions'!$P$7:$P$2205,P424,'Daily Redemptions'!$O$7:$O$2205,"&lt;="&amp;O424))</x:f>
      </x:c>
      <x:c r="T424" s="16" t="str">
        <x:f>IF(AND(ISBLANK(O424),Q424=""),"",IF(COUNTIFS('Redemption Setup'!$A$7:$A$105,Q424,'Redemption Setup'!$B$7:$B$105,P424)&lt;&gt;1,"Tier not in campaign",IF(COUNTIFS('Daily Redemptions'!$O$7:$O$2205,O424,'Daily Redemptions'!$Q$7:$Q$2205,Q424)&gt;1,"Duplicate day / tier",IF(OR(ISBLANK(O424),ISBLANK(R424)),"Missing date / quantity",IF(OR(R424&lt;0,MOD(R424,1)&lt;&gt;0),"Invalid redemption quantity",IF(COUNTIFS('Daily Redemptions'!$A$7:$A$735,O424,'Daily Redemptions'!$B$7:$B$735,P424)&lt;&gt;1,"Missing daily performance",IF(S424&lt;0,"Negative stock","")))))))</x:f>
      </x:c>
    </x:row>
    <x:row r="425" ht="24" customHeight="1">
      <x:c r="A425" s="10"/>
      <x:c r="B425" s="5"/>
      <x:c r="C425" s="5"/>
      <x:c r="D425" s="14"/>
      <x:c r="E425" s="5"/>
      <x:c r="F425" s="5"/>
      <x:c r="G425" s="14"/>
      <x:c r="H425" s="16" t="str">
        <x:f>IF(OR(ISBLANK(A425),B425=""),"",SUMIFS('Daily Redemptions'!$R$7:$R$2205,'Daily Redemptions'!$O$7:$O$2205,A425,'Daily Redemptions'!$P$7:$P$2205,B425))</x:f>
      </x:c>
      <x:c r="I425" s="18" t="str">
        <x:f>IF(OR(ISBLANK(A425),ISBLANK(D425),ISBLANK(C425),C425=0),"",D425/C425)</x:f>
      </x:c>
      <x:c r="J425" s="18" t="str">
        <x:f>IF(OR(ISBLANK(A425),ISBLANK(D425),ISBLANK(E425),E425=0),"",D425/E425)</x:f>
      </x:c>
      <x:c r="K425" s="18" t="str">
        <x:f>IF(OR(ISBLANK(A425),ISBLANK(G425),ISBLANK(F425)),"",G425*F425)</x:f>
      </x:c>
      <x:c r="L425" s="16" t="str">
        <x:f>IF(OR(ISBLANK(A425),ISBLANK(G425),ISBLANK(F425)),"",F425)</x:f>
      </x:c>
      <x:c r="M425" s="16" t="str">
        <x:f>IF(AND(ISBLANK(A425),B425=""),"",IF(COUNTIFS('Campaigns &amp; Budget'!$A$7:$A$8,B425)&lt;&gt;1,"Unknown campaign",IF(COUNTIFS('Daily Redemptions'!$A$7:$A$735,A425,'Daily Redemptions'!$B$7:$B$735,B425)&gt;1,"Duplicate day / campaign",IF(OR(ISBLANK(A425),ISBLANK(C425),ISBLANK(D425),ISBLANK(E425),ISBLANK(F425)),"Missing daily input",IF(OR(C425&lt;0,D425&lt;0,E425&lt;0,F425&lt;0,F425&gt;E425),"Invalid count / sales",IF(AND(F425&gt;0,ISBLANK(G425)),"Missing new-member average",IF(AND(NOT(ISBLANK(G425)),G425&lt;0),"Negative average",IF(OR(A425&lt;IFERROR(INDEX('Campaigns &amp; Budget'!$C$7:$C$8,MATCH(B425,'Campaigns &amp; Budget'!$A$7:$A$8,0)),""),A425&gt;IFERROR(INDEX('Campaigns &amp; Budget'!$D$7:$D$8,MATCH(B425,'Campaigns &amp; Budget'!$A$7:$A$8,0)),"")),"Outside campaign dates",""))))))))</x:f>
      </x:c>
      <x:c r="O425" s="10"/>
      <x:c r="P425" s="5"/>
      <x:c r="Q425" s="5"/>
      <x:c r="R425" s="5"/>
      <x:c r="S425" s="16" t="str">
        <x:f>IF(OR(ISBLANK(O425),Q425=""),"",IFERROR(INDEX('Redemption Setup'!$F$7:$F$105,MATCH(Q425,'Redemption Setup'!$A$7:$A$105,0)),"")+SUMIFS('Redemption Setup'!$Q$7:$Q$305,'Redemption Setup'!$O$7:$O$305,Q425,'Redemption Setup'!$P$7:$P$305,"&lt;="&amp;O425)-SUMIFS('Daily Redemptions'!$R$7:$R$2205,'Daily Redemptions'!$Q$7:$Q$2205,Q425,'Daily Redemptions'!$P$7:$P$2205,P425,'Daily Redemptions'!$O$7:$O$2205,"&lt;="&amp;O425))</x:f>
      </x:c>
      <x:c r="T425" s="16" t="str">
        <x:f>IF(AND(ISBLANK(O425),Q425=""),"",IF(COUNTIFS('Redemption Setup'!$A$7:$A$105,Q425,'Redemption Setup'!$B$7:$B$105,P425)&lt;&gt;1,"Tier not in campaign",IF(COUNTIFS('Daily Redemptions'!$O$7:$O$2205,O425,'Daily Redemptions'!$Q$7:$Q$2205,Q425)&gt;1,"Duplicate day / tier",IF(OR(ISBLANK(O425),ISBLANK(R425)),"Missing date / quantity",IF(OR(R425&lt;0,MOD(R425,1)&lt;&gt;0),"Invalid redemption quantity",IF(COUNTIFS('Daily Redemptions'!$A$7:$A$735,O425,'Daily Redemptions'!$B$7:$B$735,P425)&lt;&gt;1,"Missing daily performance",IF(S425&lt;0,"Negative stock","")))))))</x:f>
      </x:c>
    </x:row>
    <x:row r="426" ht="24" customHeight="1">
      <x:c r="A426" s="10"/>
      <x:c r="B426" s="5"/>
      <x:c r="C426" s="5"/>
      <x:c r="D426" s="14"/>
      <x:c r="E426" s="5"/>
      <x:c r="F426" s="5"/>
      <x:c r="G426" s="14"/>
      <x:c r="H426" s="16" t="str">
        <x:f>IF(OR(ISBLANK(A426),B426=""),"",SUMIFS('Daily Redemptions'!$R$7:$R$2205,'Daily Redemptions'!$O$7:$O$2205,A426,'Daily Redemptions'!$P$7:$P$2205,B426))</x:f>
      </x:c>
      <x:c r="I426" s="18" t="str">
        <x:f>IF(OR(ISBLANK(A426),ISBLANK(D426),ISBLANK(C426),C426=0),"",D426/C426)</x:f>
      </x:c>
      <x:c r="J426" s="18" t="str">
        <x:f>IF(OR(ISBLANK(A426),ISBLANK(D426),ISBLANK(E426),E426=0),"",D426/E426)</x:f>
      </x:c>
      <x:c r="K426" s="18" t="str">
        <x:f>IF(OR(ISBLANK(A426),ISBLANK(G426),ISBLANK(F426)),"",G426*F426)</x:f>
      </x:c>
      <x:c r="L426" s="16" t="str">
        <x:f>IF(OR(ISBLANK(A426),ISBLANK(G426),ISBLANK(F426)),"",F426)</x:f>
      </x:c>
      <x:c r="M426" s="16" t="str">
        <x:f>IF(AND(ISBLANK(A426),B426=""),"",IF(COUNTIFS('Campaigns &amp; Budget'!$A$7:$A$8,B426)&lt;&gt;1,"Unknown campaign",IF(COUNTIFS('Daily Redemptions'!$A$7:$A$735,A426,'Daily Redemptions'!$B$7:$B$735,B426)&gt;1,"Duplicate day / campaign",IF(OR(ISBLANK(A426),ISBLANK(C426),ISBLANK(D426),ISBLANK(E426),ISBLANK(F426)),"Missing daily input",IF(OR(C426&lt;0,D426&lt;0,E426&lt;0,F426&lt;0,F426&gt;E426),"Invalid count / sales",IF(AND(F426&gt;0,ISBLANK(G426)),"Missing new-member average",IF(AND(NOT(ISBLANK(G426)),G426&lt;0),"Negative average",IF(OR(A426&lt;IFERROR(INDEX('Campaigns &amp; Budget'!$C$7:$C$8,MATCH(B426,'Campaigns &amp; Budget'!$A$7:$A$8,0)),""),A426&gt;IFERROR(INDEX('Campaigns &amp; Budget'!$D$7:$D$8,MATCH(B426,'Campaigns &amp; Budget'!$A$7:$A$8,0)),"")),"Outside campaign dates",""))))))))</x:f>
      </x:c>
      <x:c r="O426" s="10"/>
      <x:c r="P426" s="5"/>
      <x:c r="Q426" s="5"/>
      <x:c r="R426" s="5"/>
      <x:c r="S426" s="16" t="str">
        <x:f>IF(OR(ISBLANK(O426),Q426=""),"",IFERROR(INDEX('Redemption Setup'!$F$7:$F$105,MATCH(Q426,'Redemption Setup'!$A$7:$A$105,0)),"")+SUMIFS('Redemption Setup'!$Q$7:$Q$305,'Redemption Setup'!$O$7:$O$305,Q426,'Redemption Setup'!$P$7:$P$305,"&lt;="&amp;O426)-SUMIFS('Daily Redemptions'!$R$7:$R$2205,'Daily Redemptions'!$Q$7:$Q$2205,Q426,'Daily Redemptions'!$P$7:$P$2205,P426,'Daily Redemptions'!$O$7:$O$2205,"&lt;="&amp;O426))</x:f>
      </x:c>
      <x:c r="T426" s="16" t="str">
        <x:f>IF(AND(ISBLANK(O426),Q426=""),"",IF(COUNTIFS('Redemption Setup'!$A$7:$A$105,Q426,'Redemption Setup'!$B$7:$B$105,P426)&lt;&gt;1,"Tier not in campaign",IF(COUNTIFS('Daily Redemptions'!$O$7:$O$2205,O426,'Daily Redemptions'!$Q$7:$Q$2205,Q426)&gt;1,"Duplicate day / tier",IF(OR(ISBLANK(O426),ISBLANK(R426)),"Missing date / quantity",IF(OR(R426&lt;0,MOD(R426,1)&lt;&gt;0),"Invalid redemption quantity",IF(COUNTIFS('Daily Redemptions'!$A$7:$A$735,O426,'Daily Redemptions'!$B$7:$B$735,P426)&lt;&gt;1,"Missing daily performance",IF(S426&lt;0,"Negative stock","")))))))</x:f>
      </x:c>
    </x:row>
    <x:row r="427" ht="24" customHeight="1">
      <x:c r="A427" s="10"/>
      <x:c r="B427" s="5"/>
      <x:c r="C427" s="5"/>
      <x:c r="D427" s="14"/>
      <x:c r="E427" s="5"/>
      <x:c r="F427" s="5"/>
      <x:c r="G427" s="14"/>
      <x:c r="H427" s="16" t="str">
        <x:f>IF(OR(ISBLANK(A427),B427=""),"",SUMIFS('Daily Redemptions'!$R$7:$R$2205,'Daily Redemptions'!$O$7:$O$2205,A427,'Daily Redemptions'!$P$7:$P$2205,B427))</x:f>
      </x:c>
      <x:c r="I427" s="18" t="str">
        <x:f>IF(OR(ISBLANK(A427),ISBLANK(D427),ISBLANK(C427),C427=0),"",D427/C427)</x:f>
      </x:c>
      <x:c r="J427" s="18" t="str">
        <x:f>IF(OR(ISBLANK(A427),ISBLANK(D427),ISBLANK(E427),E427=0),"",D427/E427)</x:f>
      </x:c>
      <x:c r="K427" s="18" t="str">
        <x:f>IF(OR(ISBLANK(A427),ISBLANK(G427),ISBLANK(F427)),"",G427*F427)</x:f>
      </x:c>
      <x:c r="L427" s="16" t="str">
        <x:f>IF(OR(ISBLANK(A427),ISBLANK(G427),ISBLANK(F427)),"",F427)</x:f>
      </x:c>
      <x:c r="M427" s="16" t="str">
        <x:f>IF(AND(ISBLANK(A427),B427=""),"",IF(COUNTIFS('Campaigns &amp; Budget'!$A$7:$A$8,B427)&lt;&gt;1,"Unknown campaign",IF(COUNTIFS('Daily Redemptions'!$A$7:$A$735,A427,'Daily Redemptions'!$B$7:$B$735,B427)&gt;1,"Duplicate day / campaign",IF(OR(ISBLANK(A427),ISBLANK(C427),ISBLANK(D427),ISBLANK(E427),ISBLANK(F427)),"Missing daily input",IF(OR(C427&lt;0,D427&lt;0,E427&lt;0,F427&lt;0,F427&gt;E427),"Invalid count / sales",IF(AND(F427&gt;0,ISBLANK(G427)),"Missing new-member average",IF(AND(NOT(ISBLANK(G427)),G427&lt;0),"Negative average",IF(OR(A427&lt;IFERROR(INDEX('Campaigns &amp; Budget'!$C$7:$C$8,MATCH(B427,'Campaigns &amp; Budget'!$A$7:$A$8,0)),""),A427&gt;IFERROR(INDEX('Campaigns &amp; Budget'!$D$7:$D$8,MATCH(B427,'Campaigns &amp; Budget'!$A$7:$A$8,0)),"")),"Outside campaign dates",""))))))))</x:f>
      </x:c>
      <x:c r="O427" s="10"/>
      <x:c r="P427" s="5"/>
      <x:c r="Q427" s="5"/>
      <x:c r="R427" s="5"/>
      <x:c r="S427" s="16" t="str">
        <x:f>IF(OR(ISBLANK(O427),Q427=""),"",IFERROR(INDEX('Redemption Setup'!$F$7:$F$105,MATCH(Q427,'Redemption Setup'!$A$7:$A$105,0)),"")+SUMIFS('Redemption Setup'!$Q$7:$Q$305,'Redemption Setup'!$O$7:$O$305,Q427,'Redemption Setup'!$P$7:$P$305,"&lt;="&amp;O427)-SUMIFS('Daily Redemptions'!$R$7:$R$2205,'Daily Redemptions'!$Q$7:$Q$2205,Q427,'Daily Redemptions'!$P$7:$P$2205,P427,'Daily Redemptions'!$O$7:$O$2205,"&lt;="&amp;O427))</x:f>
      </x:c>
      <x:c r="T427" s="16" t="str">
        <x:f>IF(AND(ISBLANK(O427),Q427=""),"",IF(COUNTIFS('Redemption Setup'!$A$7:$A$105,Q427,'Redemption Setup'!$B$7:$B$105,P427)&lt;&gt;1,"Tier not in campaign",IF(COUNTIFS('Daily Redemptions'!$O$7:$O$2205,O427,'Daily Redemptions'!$Q$7:$Q$2205,Q427)&gt;1,"Duplicate day / tier",IF(OR(ISBLANK(O427),ISBLANK(R427)),"Missing date / quantity",IF(OR(R427&lt;0,MOD(R427,1)&lt;&gt;0),"Invalid redemption quantity",IF(COUNTIFS('Daily Redemptions'!$A$7:$A$735,O427,'Daily Redemptions'!$B$7:$B$735,P427)&lt;&gt;1,"Missing daily performance",IF(S427&lt;0,"Negative stock","")))))))</x:f>
      </x:c>
    </x:row>
    <x:row r="428" ht="24" customHeight="1">
      <x:c r="A428" s="10"/>
      <x:c r="B428" s="5"/>
      <x:c r="C428" s="5"/>
      <x:c r="D428" s="14"/>
      <x:c r="E428" s="5"/>
      <x:c r="F428" s="5"/>
      <x:c r="G428" s="14"/>
      <x:c r="H428" s="16" t="str">
        <x:f>IF(OR(ISBLANK(A428),B428=""),"",SUMIFS('Daily Redemptions'!$R$7:$R$2205,'Daily Redemptions'!$O$7:$O$2205,A428,'Daily Redemptions'!$P$7:$P$2205,B428))</x:f>
      </x:c>
      <x:c r="I428" s="18" t="str">
        <x:f>IF(OR(ISBLANK(A428),ISBLANK(D428),ISBLANK(C428),C428=0),"",D428/C428)</x:f>
      </x:c>
      <x:c r="J428" s="18" t="str">
        <x:f>IF(OR(ISBLANK(A428),ISBLANK(D428),ISBLANK(E428),E428=0),"",D428/E428)</x:f>
      </x:c>
      <x:c r="K428" s="18" t="str">
        <x:f>IF(OR(ISBLANK(A428),ISBLANK(G428),ISBLANK(F428)),"",G428*F428)</x:f>
      </x:c>
      <x:c r="L428" s="16" t="str">
        <x:f>IF(OR(ISBLANK(A428),ISBLANK(G428),ISBLANK(F428)),"",F428)</x:f>
      </x:c>
      <x:c r="M428" s="16" t="str">
        <x:f>IF(AND(ISBLANK(A428),B428=""),"",IF(COUNTIFS('Campaigns &amp; Budget'!$A$7:$A$8,B428)&lt;&gt;1,"Unknown campaign",IF(COUNTIFS('Daily Redemptions'!$A$7:$A$735,A428,'Daily Redemptions'!$B$7:$B$735,B428)&gt;1,"Duplicate day / campaign",IF(OR(ISBLANK(A428),ISBLANK(C428),ISBLANK(D428),ISBLANK(E428),ISBLANK(F428)),"Missing daily input",IF(OR(C428&lt;0,D428&lt;0,E428&lt;0,F428&lt;0,F428&gt;E428),"Invalid count / sales",IF(AND(F428&gt;0,ISBLANK(G428)),"Missing new-member average",IF(AND(NOT(ISBLANK(G428)),G428&lt;0),"Negative average",IF(OR(A428&lt;IFERROR(INDEX('Campaigns &amp; Budget'!$C$7:$C$8,MATCH(B428,'Campaigns &amp; Budget'!$A$7:$A$8,0)),""),A428&gt;IFERROR(INDEX('Campaigns &amp; Budget'!$D$7:$D$8,MATCH(B428,'Campaigns &amp; Budget'!$A$7:$A$8,0)),"")),"Outside campaign dates",""))))))))</x:f>
      </x:c>
      <x:c r="O428" s="10"/>
      <x:c r="P428" s="5"/>
      <x:c r="Q428" s="5"/>
      <x:c r="R428" s="5"/>
      <x:c r="S428" s="16" t="str">
        <x:f>IF(OR(ISBLANK(O428),Q428=""),"",IFERROR(INDEX('Redemption Setup'!$F$7:$F$105,MATCH(Q428,'Redemption Setup'!$A$7:$A$105,0)),"")+SUMIFS('Redemption Setup'!$Q$7:$Q$305,'Redemption Setup'!$O$7:$O$305,Q428,'Redemption Setup'!$P$7:$P$305,"&lt;="&amp;O428)-SUMIFS('Daily Redemptions'!$R$7:$R$2205,'Daily Redemptions'!$Q$7:$Q$2205,Q428,'Daily Redemptions'!$P$7:$P$2205,P428,'Daily Redemptions'!$O$7:$O$2205,"&lt;="&amp;O428))</x:f>
      </x:c>
      <x:c r="T428" s="16" t="str">
        <x:f>IF(AND(ISBLANK(O428),Q428=""),"",IF(COUNTIFS('Redemption Setup'!$A$7:$A$105,Q428,'Redemption Setup'!$B$7:$B$105,P428)&lt;&gt;1,"Tier not in campaign",IF(COUNTIFS('Daily Redemptions'!$O$7:$O$2205,O428,'Daily Redemptions'!$Q$7:$Q$2205,Q428)&gt;1,"Duplicate day / tier",IF(OR(ISBLANK(O428),ISBLANK(R428)),"Missing date / quantity",IF(OR(R428&lt;0,MOD(R428,1)&lt;&gt;0),"Invalid redemption quantity",IF(COUNTIFS('Daily Redemptions'!$A$7:$A$735,O428,'Daily Redemptions'!$B$7:$B$735,P428)&lt;&gt;1,"Missing daily performance",IF(S428&lt;0,"Negative stock","")))))))</x:f>
      </x:c>
    </x:row>
    <x:row r="429" ht="24" customHeight="1">
      <x:c r="A429" s="10"/>
      <x:c r="B429" s="5"/>
      <x:c r="C429" s="5"/>
      <x:c r="D429" s="14"/>
      <x:c r="E429" s="5"/>
      <x:c r="F429" s="5"/>
      <x:c r="G429" s="14"/>
      <x:c r="H429" s="16" t="str">
        <x:f>IF(OR(ISBLANK(A429),B429=""),"",SUMIFS('Daily Redemptions'!$R$7:$R$2205,'Daily Redemptions'!$O$7:$O$2205,A429,'Daily Redemptions'!$P$7:$P$2205,B429))</x:f>
      </x:c>
      <x:c r="I429" s="18" t="str">
        <x:f>IF(OR(ISBLANK(A429),ISBLANK(D429),ISBLANK(C429),C429=0),"",D429/C429)</x:f>
      </x:c>
      <x:c r="J429" s="18" t="str">
        <x:f>IF(OR(ISBLANK(A429),ISBLANK(D429),ISBLANK(E429),E429=0),"",D429/E429)</x:f>
      </x:c>
      <x:c r="K429" s="18" t="str">
        <x:f>IF(OR(ISBLANK(A429),ISBLANK(G429),ISBLANK(F429)),"",G429*F429)</x:f>
      </x:c>
      <x:c r="L429" s="16" t="str">
        <x:f>IF(OR(ISBLANK(A429),ISBLANK(G429),ISBLANK(F429)),"",F429)</x:f>
      </x:c>
      <x:c r="M429" s="16" t="str">
        <x:f>IF(AND(ISBLANK(A429),B429=""),"",IF(COUNTIFS('Campaigns &amp; Budget'!$A$7:$A$8,B429)&lt;&gt;1,"Unknown campaign",IF(COUNTIFS('Daily Redemptions'!$A$7:$A$735,A429,'Daily Redemptions'!$B$7:$B$735,B429)&gt;1,"Duplicate day / campaign",IF(OR(ISBLANK(A429),ISBLANK(C429),ISBLANK(D429),ISBLANK(E429),ISBLANK(F429)),"Missing daily input",IF(OR(C429&lt;0,D429&lt;0,E429&lt;0,F429&lt;0,F429&gt;E429),"Invalid count / sales",IF(AND(F429&gt;0,ISBLANK(G429)),"Missing new-member average",IF(AND(NOT(ISBLANK(G429)),G429&lt;0),"Negative average",IF(OR(A429&lt;IFERROR(INDEX('Campaigns &amp; Budget'!$C$7:$C$8,MATCH(B429,'Campaigns &amp; Budget'!$A$7:$A$8,0)),""),A429&gt;IFERROR(INDEX('Campaigns &amp; Budget'!$D$7:$D$8,MATCH(B429,'Campaigns &amp; Budget'!$A$7:$A$8,0)),"")),"Outside campaign dates",""))))))))</x:f>
      </x:c>
      <x:c r="O429" s="10"/>
      <x:c r="P429" s="5"/>
      <x:c r="Q429" s="5"/>
      <x:c r="R429" s="5"/>
      <x:c r="S429" s="16" t="str">
        <x:f>IF(OR(ISBLANK(O429),Q429=""),"",IFERROR(INDEX('Redemption Setup'!$F$7:$F$105,MATCH(Q429,'Redemption Setup'!$A$7:$A$105,0)),"")+SUMIFS('Redemption Setup'!$Q$7:$Q$305,'Redemption Setup'!$O$7:$O$305,Q429,'Redemption Setup'!$P$7:$P$305,"&lt;="&amp;O429)-SUMIFS('Daily Redemptions'!$R$7:$R$2205,'Daily Redemptions'!$Q$7:$Q$2205,Q429,'Daily Redemptions'!$P$7:$P$2205,P429,'Daily Redemptions'!$O$7:$O$2205,"&lt;="&amp;O429))</x:f>
      </x:c>
      <x:c r="T429" s="16" t="str">
        <x:f>IF(AND(ISBLANK(O429),Q429=""),"",IF(COUNTIFS('Redemption Setup'!$A$7:$A$105,Q429,'Redemption Setup'!$B$7:$B$105,P429)&lt;&gt;1,"Tier not in campaign",IF(COUNTIFS('Daily Redemptions'!$O$7:$O$2205,O429,'Daily Redemptions'!$Q$7:$Q$2205,Q429)&gt;1,"Duplicate day / tier",IF(OR(ISBLANK(O429),ISBLANK(R429)),"Missing date / quantity",IF(OR(R429&lt;0,MOD(R429,1)&lt;&gt;0),"Invalid redemption quantity",IF(COUNTIFS('Daily Redemptions'!$A$7:$A$735,O429,'Daily Redemptions'!$B$7:$B$735,P429)&lt;&gt;1,"Missing daily performance",IF(S429&lt;0,"Negative stock","")))))))</x:f>
      </x:c>
    </x:row>
    <x:row r="430" ht="24" customHeight="1">
      <x:c r="A430" s="10"/>
      <x:c r="B430" s="5"/>
      <x:c r="C430" s="5"/>
      <x:c r="D430" s="14"/>
      <x:c r="E430" s="5"/>
      <x:c r="F430" s="5"/>
      <x:c r="G430" s="14"/>
      <x:c r="H430" s="16" t="str">
        <x:f>IF(OR(ISBLANK(A430),B430=""),"",SUMIFS('Daily Redemptions'!$R$7:$R$2205,'Daily Redemptions'!$O$7:$O$2205,A430,'Daily Redemptions'!$P$7:$P$2205,B430))</x:f>
      </x:c>
      <x:c r="I430" s="18" t="str">
        <x:f>IF(OR(ISBLANK(A430),ISBLANK(D430),ISBLANK(C430),C430=0),"",D430/C430)</x:f>
      </x:c>
      <x:c r="J430" s="18" t="str">
        <x:f>IF(OR(ISBLANK(A430),ISBLANK(D430),ISBLANK(E430),E430=0),"",D430/E430)</x:f>
      </x:c>
      <x:c r="K430" s="18" t="str">
        <x:f>IF(OR(ISBLANK(A430),ISBLANK(G430),ISBLANK(F430)),"",G430*F430)</x:f>
      </x:c>
      <x:c r="L430" s="16" t="str">
        <x:f>IF(OR(ISBLANK(A430),ISBLANK(G430),ISBLANK(F430)),"",F430)</x:f>
      </x:c>
      <x:c r="M430" s="16" t="str">
        <x:f>IF(AND(ISBLANK(A430),B430=""),"",IF(COUNTIFS('Campaigns &amp; Budget'!$A$7:$A$8,B430)&lt;&gt;1,"Unknown campaign",IF(COUNTIFS('Daily Redemptions'!$A$7:$A$735,A430,'Daily Redemptions'!$B$7:$B$735,B430)&gt;1,"Duplicate day / campaign",IF(OR(ISBLANK(A430),ISBLANK(C430),ISBLANK(D430),ISBLANK(E430),ISBLANK(F430)),"Missing daily input",IF(OR(C430&lt;0,D430&lt;0,E430&lt;0,F430&lt;0,F430&gt;E430),"Invalid count / sales",IF(AND(F430&gt;0,ISBLANK(G430)),"Missing new-member average",IF(AND(NOT(ISBLANK(G430)),G430&lt;0),"Negative average",IF(OR(A430&lt;IFERROR(INDEX('Campaigns &amp; Budget'!$C$7:$C$8,MATCH(B430,'Campaigns &amp; Budget'!$A$7:$A$8,0)),""),A430&gt;IFERROR(INDEX('Campaigns &amp; Budget'!$D$7:$D$8,MATCH(B430,'Campaigns &amp; Budget'!$A$7:$A$8,0)),"")),"Outside campaign dates",""))))))))</x:f>
      </x:c>
      <x:c r="O430" s="10"/>
      <x:c r="P430" s="5"/>
      <x:c r="Q430" s="5"/>
      <x:c r="R430" s="5"/>
      <x:c r="S430" s="16" t="str">
        <x:f>IF(OR(ISBLANK(O430),Q430=""),"",IFERROR(INDEX('Redemption Setup'!$F$7:$F$105,MATCH(Q430,'Redemption Setup'!$A$7:$A$105,0)),"")+SUMIFS('Redemption Setup'!$Q$7:$Q$305,'Redemption Setup'!$O$7:$O$305,Q430,'Redemption Setup'!$P$7:$P$305,"&lt;="&amp;O430)-SUMIFS('Daily Redemptions'!$R$7:$R$2205,'Daily Redemptions'!$Q$7:$Q$2205,Q430,'Daily Redemptions'!$P$7:$P$2205,P430,'Daily Redemptions'!$O$7:$O$2205,"&lt;="&amp;O430))</x:f>
      </x:c>
      <x:c r="T430" s="16" t="str">
        <x:f>IF(AND(ISBLANK(O430),Q430=""),"",IF(COUNTIFS('Redemption Setup'!$A$7:$A$105,Q430,'Redemption Setup'!$B$7:$B$105,P430)&lt;&gt;1,"Tier not in campaign",IF(COUNTIFS('Daily Redemptions'!$O$7:$O$2205,O430,'Daily Redemptions'!$Q$7:$Q$2205,Q430)&gt;1,"Duplicate day / tier",IF(OR(ISBLANK(O430),ISBLANK(R430)),"Missing date / quantity",IF(OR(R430&lt;0,MOD(R430,1)&lt;&gt;0),"Invalid redemption quantity",IF(COUNTIFS('Daily Redemptions'!$A$7:$A$735,O430,'Daily Redemptions'!$B$7:$B$735,P430)&lt;&gt;1,"Missing daily performance",IF(S430&lt;0,"Negative stock","")))))))</x:f>
      </x:c>
    </x:row>
    <x:row r="431" ht="24" customHeight="1">
      <x:c r="A431" s="10"/>
      <x:c r="B431" s="5"/>
      <x:c r="C431" s="5"/>
      <x:c r="D431" s="14"/>
      <x:c r="E431" s="5"/>
      <x:c r="F431" s="5"/>
      <x:c r="G431" s="14"/>
      <x:c r="H431" s="16" t="str">
        <x:f>IF(OR(ISBLANK(A431),B431=""),"",SUMIFS('Daily Redemptions'!$R$7:$R$2205,'Daily Redemptions'!$O$7:$O$2205,A431,'Daily Redemptions'!$P$7:$P$2205,B431))</x:f>
      </x:c>
      <x:c r="I431" s="18" t="str">
        <x:f>IF(OR(ISBLANK(A431),ISBLANK(D431),ISBLANK(C431),C431=0),"",D431/C431)</x:f>
      </x:c>
      <x:c r="J431" s="18" t="str">
        <x:f>IF(OR(ISBLANK(A431),ISBLANK(D431),ISBLANK(E431),E431=0),"",D431/E431)</x:f>
      </x:c>
      <x:c r="K431" s="18" t="str">
        <x:f>IF(OR(ISBLANK(A431),ISBLANK(G431),ISBLANK(F431)),"",G431*F431)</x:f>
      </x:c>
      <x:c r="L431" s="16" t="str">
        <x:f>IF(OR(ISBLANK(A431),ISBLANK(G431),ISBLANK(F431)),"",F431)</x:f>
      </x:c>
      <x:c r="M431" s="16" t="str">
        <x:f>IF(AND(ISBLANK(A431),B431=""),"",IF(COUNTIFS('Campaigns &amp; Budget'!$A$7:$A$8,B431)&lt;&gt;1,"Unknown campaign",IF(COUNTIFS('Daily Redemptions'!$A$7:$A$735,A431,'Daily Redemptions'!$B$7:$B$735,B431)&gt;1,"Duplicate day / campaign",IF(OR(ISBLANK(A431),ISBLANK(C431),ISBLANK(D431),ISBLANK(E431),ISBLANK(F431)),"Missing daily input",IF(OR(C431&lt;0,D431&lt;0,E431&lt;0,F431&lt;0,F431&gt;E431),"Invalid count / sales",IF(AND(F431&gt;0,ISBLANK(G431)),"Missing new-member average",IF(AND(NOT(ISBLANK(G431)),G431&lt;0),"Negative average",IF(OR(A431&lt;IFERROR(INDEX('Campaigns &amp; Budget'!$C$7:$C$8,MATCH(B431,'Campaigns &amp; Budget'!$A$7:$A$8,0)),""),A431&gt;IFERROR(INDEX('Campaigns &amp; Budget'!$D$7:$D$8,MATCH(B431,'Campaigns &amp; Budget'!$A$7:$A$8,0)),"")),"Outside campaign dates",""))))))))</x:f>
      </x:c>
      <x:c r="O431" s="10"/>
      <x:c r="P431" s="5"/>
      <x:c r="Q431" s="5"/>
      <x:c r="R431" s="5"/>
      <x:c r="S431" s="16" t="str">
        <x:f>IF(OR(ISBLANK(O431),Q431=""),"",IFERROR(INDEX('Redemption Setup'!$F$7:$F$105,MATCH(Q431,'Redemption Setup'!$A$7:$A$105,0)),"")+SUMIFS('Redemption Setup'!$Q$7:$Q$305,'Redemption Setup'!$O$7:$O$305,Q431,'Redemption Setup'!$P$7:$P$305,"&lt;="&amp;O431)-SUMIFS('Daily Redemptions'!$R$7:$R$2205,'Daily Redemptions'!$Q$7:$Q$2205,Q431,'Daily Redemptions'!$P$7:$P$2205,P431,'Daily Redemptions'!$O$7:$O$2205,"&lt;="&amp;O431))</x:f>
      </x:c>
      <x:c r="T431" s="16" t="str">
        <x:f>IF(AND(ISBLANK(O431),Q431=""),"",IF(COUNTIFS('Redemption Setup'!$A$7:$A$105,Q431,'Redemption Setup'!$B$7:$B$105,P431)&lt;&gt;1,"Tier not in campaign",IF(COUNTIFS('Daily Redemptions'!$O$7:$O$2205,O431,'Daily Redemptions'!$Q$7:$Q$2205,Q431)&gt;1,"Duplicate day / tier",IF(OR(ISBLANK(O431),ISBLANK(R431)),"Missing date / quantity",IF(OR(R431&lt;0,MOD(R431,1)&lt;&gt;0),"Invalid redemption quantity",IF(COUNTIFS('Daily Redemptions'!$A$7:$A$735,O431,'Daily Redemptions'!$B$7:$B$735,P431)&lt;&gt;1,"Missing daily performance",IF(S431&lt;0,"Negative stock","")))))))</x:f>
      </x:c>
    </x:row>
    <x:row r="432" ht="24" customHeight="1">
      <x:c r="A432" s="10"/>
      <x:c r="B432" s="5"/>
      <x:c r="C432" s="5"/>
      <x:c r="D432" s="14"/>
      <x:c r="E432" s="5"/>
      <x:c r="F432" s="5"/>
      <x:c r="G432" s="14"/>
      <x:c r="H432" s="16" t="str">
        <x:f>IF(OR(ISBLANK(A432),B432=""),"",SUMIFS('Daily Redemptions'!$R$7:$R$2205,'Daily Redemptions'!$O$7:$O$2205,A432,'Daily Redemptions'!$P$7:$P$2205,B432))</x:f>
      </x:c>
      <x:c r="I432" s="18" t="str">
        <x:f>IF(OR(ISBLANK(A432),ISBLANK(D432),ISBLANK(C432),C432=0),"",D432/C432)</x:f>
      </x:c>
      <x:c r="J432" s="18" t="str">
        <x:f>IF(OR(ISBLANK(A432),ISBLANK(D432),ISBLANK(E432),E432=0),"",D432/E432)</x:f>
      </x:c>
      <x:c r="K432" s="18" t="str">
        <x:f>IF(OR(ISBLANK(A432),ISBLANK(G432),ISBLANK(F432)),"",G432*F432)</x:f>
      </x:c>
      <x:c r="L432" s="16" t="str">
        <x:f>IF(OR(ISBLANK(A432),ISBLANK(G432),ISBLANK(F432)),"",F432)</x:f>
      </x:c>
      <x:c r="M432" s="16" t="str">
        <x:f>IF(AND(ISBLANK(A432),B432=""),"",IF(COUNTIFS('Campaigns &amp; Budget'!$A$7:$A$8,B432)&lt;&gt;1,"Unknown campaign",IF(COUNTIFS('Daily Redemptions'!$A$7:$A$735,A432,'Daily Redemptions'!$B$7:$B$735,B432)&gt;1,"Duplicate day / campaign",IF(OR(ISBLANK(A432),ISBLANK(C432),ISBLANK(D432),ISBLANK(E432),ISBLANK(F432)),"Missing daily input",IF(OR(C432&lt;0,D432&lt;0,E432&lt;0,F432&lt;0,F432&gt;E432),"Invalid count / sales",IF(AND(F432&gt;0,ISBLANK(G432)),"Missing new-member average",IF(AND(NOT(ISBLANK(G432)),G432&lt;0),"Negative average",IF(OR(A432&lt;IFERROR(INDEX('Campaigns &amp; Budget'!$C$7:$C$8,MATCH(B432,'Campaigns &amp; Budget'!$A$7:$A$8,0)),""),A432&gt;IFERROR(INDEX('Campaigns &amp; Budget'!$D$7:$D$8,MATCH(B432,'Campaigns &amp; Budget'!$A$7:$A$8,0)),"")),"Outside campaign dates",""))))))))</x:f>
      </x:c>
      <x:c r="O432" s="10"/>
      <x:c r="P432" s="5"/>
      <x:c r="Q432" s="5"/>
      <x:c r="R432" s="5"/>
      <x:c r="S432" s="16" t="str">
        <x:f>IF(OR(ISBLANK(O432),Q432=""),"",IFERROR(INDEX('Redemption Setup'!$F$7:$F$105,MATCH(Q432,'Redemption Setup'!$A$7:$A$105,0)),"")+SUMIFS('Redemption Setup'!$Q$7:$Q$305,'Redemption Setup'!$O$7:$O$305,Q432,'Redemption Setup'!$P$7:$P$305,"&lt;="&amp;O432)-SUMIFS('Daily Redemptions'!$R$7:$R$2205,'Daily Redemptions'!$Q$7:$Q$2205,Q432,'Daily Redemptions'!$P$7:$P$2205,P432,'Daily Redemptions'!$O$7:$O$2205,"&lt;="&amp;O432))</x:f>
      </x:c>
      <x:c r="T432" s="16" t="str">
        <x:f>IF(AND(ISBLANK(O432),Q432=""),"",IF(COUNTIFS('Redemption Setup'!$A$7:$A$105,Q432,'Redemption Setup'!$B$7:$B$105,P432)&lt;&gt;1,"Tier not in campaign",IF(COUNTIFS('Daily Redemptions'!$O$7:$O$2205,O432,'Daily Redemptions'!$Q$7:$Q$2205,Q432)&gt;1,"Duplicate day / tier",IF(OR(ISBLANK(O432),ISBLANK(R432)),"Missing date / quantity",IF(OR(R432&lt;0,MOD(R432,1)&lt;&gt;0),"Invalid redemption quantity",IF(COUNTIFS('Daily Redemptions'!$A$7:$A$735,O432,'Daily Redemptions'!$B$7:$B$735,P432)&lt;&gt;1,"Missing daily performance",IF(S432&lt;0,"Negative stock","")))))))</x:f>
      </x:c>
    </x:row>
    <x:row r="433" ht="24" customHeight="1">
      <x:c r="A433" s="10"/>
      <x:c r="B433" s="5"/>
      <x:c r="C433" s="5"/>
      <x:c r="D433" s="14"/>
      <x:c r="E433" s="5"/>
      <x:c r="F433" s="5"/>
      <x:c r="G433" s="14"/>
      <x:c r="H433" s="16" t="str">
        <x:f>IF(OR(ISBLANK(A433),B433=""),"",SUMIFS('Daily Redemptions'!$R$7:$R$2205,'Daily Redemptions'!$O$7:$O$2205,A433,'Daily Redemptions'!$P$7:$P$2205,B433))</x:f>
      </x:c>
      <x:c r="I433" s="18" t="str">
        <x:f>IF(OR(ISBLANK(A433),ISBLANK(D433),ISBLANK(C433),C433=0),"",D433/C433)</x:f>
      </x:c>
      <x:c r="J433" s="18" t="str">
        <x:f>IF(OR(ISBLANK(A433),ISBLANK(D433),ISBLANK(E433),E433=0),"",D433/E433)</x:f>
      </x:c>
      <x:c r="K433" s="18" t="str">
        <x:f>IF(OR(ISBLANK(A433),ISBLANK(G433),ISBLANK(F433)),"",G433*F433)</x:f>
      </x:c>
      <x:c r="L433" s="16" t="str">
        <x:f>IF(OR(ISBLANK(A433),ISBLANK(G433),ISBLANK(F433)),"",F433)</x:f>
      </x:c>
      <x:c r="M433" s="16" t="str">
        <x:f>IF(AND(ISBLANK(A433),B433=""),"",IF(COUNTIFS('Campaigns &amp; Budget'!$A$7:$A$8,B433)&lt;&gt;1,"Unknown campaign",IF(COUNTIFS('Daily Redemptions'!$A$7:$A$735,A433,'Daily Redemptions'!$B$7:$B$735,B433)&gt;1,"Duplicate day / campaign",IF(OR(ISBLANK(A433),ISBLANK(C433),ISBLANK(D433),ISBLANK(E433),ISBLANK(F433)),"Missing daily input",IF(OR(C433&lt;0,D433&lt;0,E433&lt;0,F433&lt;0,F433&gt;E433),"Invalid count / sales",IF(AND(F433&gt;0,ISBLANK(G433)),"Missing new-member average",IF(AND(NOT(ISBLANK(G433)),G433&lt;0),"Negative average",IF(OR(A433&lt;IFERROR(INDEX('Campaigns &amp; Budget'!$C$7:$C$8,MATCH(B433,'Campaigns &amp; Budget'!$A$7:$A$8,0)),""),A433&gt;IFERROR(INDEX('Campaigns &amp; Budget'!$D$7:$D$8,MATCH(B433,'Campaigns &amp; Budget'!$A$7:$A$8,0)),"")),"Outside campaign dates",""))))))))</x:f>
      </x:c>
      <x:c r="O433" s="10"/>
      <x:c r="P433" s="5"/>
      <x:c r="Q433" s="5"/>
      <x:c r="R433" s="5"/>
      <x:c r="S433" s="16" t="str">
        <x:f>IF(OR(ISBLANK(O433),Q433=""),"",IFERROR(INDEX('Redemption Setup'!$F$7:$F$105,MATCH(Q433,'Redemption Setup'!$A$7:$A$105,0)),"")+SUMIFS('Redemption Setup'!$Q$7:$Q$305,'Redemption Setup'!$O$7:$O$305,Q433,'Redemption Setup'!$P$7:$P$305,"&lt;="&amp;O433)-SUMIFS('Daily Redemptions'!$R$7:$R$2205,'Daily Redemptions'!$Q$7:$Q$2205,Q433,'Daily Redemptions'!$P$7:$P$2205,P433,'Daily Redemptions'!$O$7:$O$2205,"&lt;="&amp;O433))</x:f>
      </x:c>
      <x:c r="T433" s="16" t="str">
        <x:f>IF(AND(ISBLANK(O433),Q433=""),"",IF(COUNTIFS('Redemption Setup'!$A$7:$A$105,Q433,'Redemption Setup'!$B$7:$B$105,P433)&lt;&gt;1,"Tier not in campaign",IF(COUNTIFS('Daily Redemptions'!$O$7:$O$2205,O433,'Daily Redemptions'!$Q$7:$Q$2205,Q433)&gt;1,"Duplicate day / tier",IF(OR(ISBLANK(O433),ISBLANK(R433)),"Missing date / quantity",IF(OR(R433&lt;0,MOD(R433,1)&lt;&gt;0),"Invalid redemption quantity",IF(COUNTIFS('Daily Redemptions'!$A$7:$A$735,O433,'Daily Redemptions'!$B$7:$B$735,P433)&lt;&gt;1,"Missing daily performance",IF(S433&lt;0,"Negative stock","")))))))</x:f>
      </x:c>
    </x:row>
    <x:row r="434" ht="24" customHeight="1">
      <x:c r="A434" s="10"/>
      <x:c r="B434" s="5"/>
      <x:c r="C434" s="5"/>
      <x:c r="D434" s="14"/>
      <x:c r="E434" s="5"/>
      <x:c r="F434" s="5"/>
      <x:c r="G434" s="14"/>
      <x:c r="H434" s="16" t="str">
        <x:f>IF(OR(ISBLANK(A434),B434=""),"",SUMIFS('Daily Redemptions'!$R$7:$R$2205,'Daily Redemptions'!$O$7:$O$2205,A434,'Daily Redemptions'!$P$7:$P$2205,B434))</x:f>
      </x:c>
      <x:c r="I434" s="18" t="str">
        <x:f>IF(OR(ISBLANK(A434),ISBLANK(D434),ISBLANK(C434),C434=0),"",D434/C434)</x:f>
      </x:c>
      <x:c r="J434" s="18" t="str">
        <x:f>IF(OR(ISBLANK(A434),ISBLANK(D434),ISBLANK(E434),E434=0),"",D434/E434)</x:f>
      </x:c>
      <x:c r="K434" s="18" t="str">
        <x:f>IF(OR(ISBLANK(A434),ISBLANK(G434),ISBLANK(F434)),"",G434*F434)</x:f>
      </x:c>
      <x:c r="L434" s="16" t="str">
        <x:f>IF(OR(ISBLANK(A434),ISBLANK(G434),ISBLANK(F434)),"",F434)</x:f>
      </x:c>
      <x:c r="M434" s="16" t="str">
        <x:f>IF(AND(ISBLANK(A434),B434=""),"",IF(COUNTIFS('Campaigns &amp; Budget'!$A$7:$A$8,B434)&lt;&gt;1,"Unknown campaign",IF(COUNTIFS('Daily Redemptions'!$A$7:$A$735,A434,'Daily Redemptions'!$B$7:$B$735,B434)&gt;1,"Duplicate day / campaign",IF(OR(ISBLANK(A434),ISBLANK(C434),ISBLANK(D434),ISBLANK(E434),ISBLANK(F434)),"Missing daily input",IF(OR(C434&lt;0,D434&lt;0,E434&lt;0,F434&lt;0,F434&gt;E434),"Invalid count / sales",IF(AND(F434&gt;0,ISBLANK(G434)),"Missing new-member average",IF(AND(NOT(ISBLANK(G434)),G434&lt;0),"Negative average",IF(OR(A434&lt;IFERROR(INDEX('Campaigns &amp; Budget'!$C$7:$C$8,MATCH(B434,'Campaigns &amp; Budget'!$A$7:$A$8,0)),""),A434&gt;IFERROR(INDEX('Campaigns &amp; Budget'!$D$7:$D$8,MATCH(B434,'Campaigns &amp; Budget'!$A$7:$A$8,0)),"")),"Outside campaign dates",""))))))))</x:f>
      </x:c>
      <x:c r="O434" s="10"/>
      <x:c r="P434" s="5"/>
      <x:c r="Q434" s="5"/>
      <x:c r="R434" s="5"/>
      <x:c r="S434" s="16" t="str">
        <x:f>IF(OR(ISBLANK(O434),Q434=""),"",IFERROR(INDEX('Redemption Setup'!$F$7:$F$105,MATCH(Q434,'Redemption Setup'!$A$7:$A$105,0)),"")+SUMIFS('Redemption Setup'!$Q$7:$Q$305,'Redemption Setup'!$O$7:$O$305,Q434,'Redemption Setup'!$P$7:$P$305,"&lt;="&amp;O434)-SUMIFS('Daily Redemptions'!$R$7:$R$2205,'Daily Redemptions'!$Q$7:$Q$2205,Q434,'Daily Redemptions'!$P$7:$P$2205,P434,'Daily Redemptions'!$O$7:$O$2205,"&lt;="&amp;O434))</x:f>
      </x:c>
      <x:c r="T434" s="16" t="str">
        <x:f>IF(AND(ISBLANK(O434),Q434=""),"",IF(COUNTIFS('Redemption Setup'!$A$7:$A$105,Q434,'Redemption Setup'!$B$7:$B$105,P434)&lt;&gt;1,"Tier not in campaign",IF(COUNTIFS('Daily Redemptions'!$O$7:$O$2205,O434,'Daily Redemptions'!$Q$7:$Q$2205,Q434)&gt;1,"Duplicate day / tier",IF(OR(ISBLANK(O434),ISBLANK(R434)),"Missing date / quantity",IF(OR(R434&lt;0,MOD(R434,1)&lt;&gt;0),"Invalid redemption quantity",IF(COUNTIFS('Daily Redemptions'!$A$7:$A$735,O434,'Daily Redemptions'!$B$7:$B$735,P434)&lt;&gt;1,"Missing daily performance",IF(S434&lt;0,"Negative stock","")))))))</x:f>
      </x:c>
    </x:row>
    <x:row r="435" ht="24" customHeight="1">
      <x:c r="A435" s="10"/>
      <x:c r="B435" s="5"/>
      <x:c r="C435" s="5"/>
      <x:c r="D435" s="14"/>
      <x:c r="E435" s="5"/>
      <x:c r="F435" s="5"/>
      <x:c r="G435" s="14"/>
      <x:c r="H435" s="16" t="str">
        <x:f>IF(OR(ISBLANK(A435),B435=""),"",SUMIFS('Daily Redemptions'!$R$7:$R$2205,'Daily Redemptions'!$O$7:$O$2205,A435,'Daily Redemptions'!$P$7:$P$2205,B435))</x:f>
      </x:c>
      <x:c r="I435" s="18" t="str">
        <x:f>IF(OR(ISBLANK(A435),ISBLANK(D435),ISBLANK(C435),C435=0),"",D435/C435)</x:f>
      </x:c>
      <x:c r="J435" s="18" t="str">
        <x:f>IF(OR(ISBLANK(A435),ISBLANK(D435),ISBLANK(E435),E435=0),"",D435/E435)</x:f>
      </x:c>
      <x:c r="K435" s="18" t="str">
        <x:f>IF(OR(ISBLANK(A435),ISBLANK(G435),ISBLANK(F435)),"",G435*F435)</x:f>
      </x:c>
      <x:c r="L435" s="16" t="str">
        <x:f>IF(OR(ISBLANK(A435),ISBLANK(G435),ISBLANK(F435)),"",F435)</x:f>
      </x:c>
      <x:c r="M435" s="16" t="str">
        <x:f>IF(AND(ISBLANK(A435),B435=""),"",IF(COUNTIFS('Campaigns &amp; Budget'!$A$7:$A$8,B435)&lt;&gt;1,"Unknown campaign",IF(COUNTIFS('Daily Redemptions'!$A$7:$A$735,A435,'Daily Redemptions'!$B$7:$B$735,B435)&gt;1,"Duplicate day / campaign",IF(OR(ISBLANK(A435),ISBLANK(C435),ISBLANK(D435),ISBLANK(E435),ISBLANK(F435)),"Missing daily input",IF(OR(C435&lt;0,D435&lt;0,E435&lt;0,F435&lt;0,F435&gt;E435),"Invalid count / sales",IF(AND(F435&gt;0,ISBLANK(G435)),"Missing new-member average",IF(AND(NOT(ISBLANK(G435)),G435&lt;0),"Negative average",IF(OR(A435&lt;IFERROR(INDEX('Campaigns &amp; Budget'!$C$7:$C$8,MATCH(B435,'Campaigns &amp; Budget'!$A$7:$A$8,0)),""),A435&gt;IFERROR(INDEX('Campaigns &amp; Budget'!$D$7:$D$8,MATCH(B435,'Campaigns &amp; Budget'!$A$7:$A$8,0)),"")),"Outside campaign dates",""))))))))</x:f>
      </x:c>
      <x:c r="O435" s="10"/>
      <x:c r="P435" s="5"/>
      <x:c r="Q435" s="5"/>
      <x:c r="R435" s="5"/>
      <x:c r="S435" s="16" t="str">
        <x:f>IF(OR(ISBLANK(O435),Q435=""),"",IFERROR(INDEX('Redemption Setup'!$F$7:$F$105,MATCH(Q435,'Redemption Setup'!$A$7:$A$105,0)),"")+SUMIFS('Redemption Setup'!$Q$7:$Q$305,'Redemption Setup'!$O$7:$O$305,Q435,'Redemption Setup'!$P$7:$P$305,"&lt;="&amp;O435)-SUMIFS('Daily Redemptions'!$R$7:$R$2205,'Daily Redemptions'!$Q$7:$Q$2205,Q435,'Daily Redemptions'!$P$7:$P$2205,P435,'Daily Redemptions'!$O$7:$O$2205,"&lt;="&amp;O435))</x:f>
      </x:c>
      <x:c r="T435" s="16" t="str">
        <x:f>IF(AND(ISBLANK(O435),Q435=""),"",IF(COUNTIFS('Redemption Setup'!$A$7:$A$105,Q435,'Redemption Setup'!$B$7:$B$105,P435)&lt;&gt;1,"Tier not in campaign",IF(COUNTIFS('Daily Redemptions'!$O$7:$O$2205,O435,'Daily Redemptions'!$Q$7:$Q$2205,Q435)&gt;1,"Duplicate day / tier",IF(OR(ISBLANK(O435),ISBLANK(R435)),"Missing date / quantity",IF(OR(R435&lt;0,MOD(R435,1)&lt;&gt;0),"Invalid redemption quantity",IF(COUNTIFS('Daily Redemptions'!$A$7:$A$735,O435,'Daily Redemptions'!$B$7:$B$735,P435)&lt;&gt;1,"Missing daily performance",IF(S435&lt;0,"Negative stock","")))))))</x:f>
      </x:c>
    </x:row>
    <x:row r="436" ht="24" customHeight="1">
      <x:c r="A436" s="10"/>
      <x:c r="B436" s="5"/>
      <x:c r="C436" s="5"/>
      <x:c r="D436" s="14"/>
      <x:c r="E436" s="5"/>
      <x:c r="F436" s="5"/>
      <x:c r="G436" s="14"/>
      <x:c r="H436" s="16" t="str">
        <x:f>IF(OR(ISBLANK(A436),B436=""),"",SUMIFS('Daily Redemptions'!$R$7:$R$2205,'Daily Redemptions'!$O$7:$O$2205,A436,'Daily Redemptions'!$P$7:$P$2205,B436))</x:f>
      </x:c>
      <x:c r="I436" s="18" t="str">
        <x:f>IF(OR(ISBLANK(A436),ISBLANK(D436),ISBLANK(C436),C436=0),"",D436/C436)</x:f>
      </x:c>
      <x:c r="J436" s="18" t="str">
        <x:f>IF(OR(ISBLANK(A436),ISBLANK(D436),ISBLANK(E436),E436=0),"",D436/E436)</x:f>
      </x:c>
      <x:c r="K436" s="18" t="str">
        <x:f>IF(OR(ISBLANK(A436),ISBLANK(G436),ISBLANK(F436)),"",G436*F436)</x:f>
      </x:c>
      <x:c r="L436" s="16" t="str">
        <x:f>IF(OR(ISBLANK(A436),ISBLANK(G436),ISBLANK(F436)),"",F436)</x:f>
      </x:c>
      <x:c r="M436" s="16" t="str">
        <x:f>IF(AND(ISBLANK(A436),B436=""),"",IF(COUNTIFS('Campaigns &amp; Budget'!$A$7:$A$8,B436)&lt;&gt;1,"Unknown campaign",IF(COUNTIFS('Daily Redemptions'!$A$7:$A$735,A436,'Daily Redemptions'!$B$7:$B$735,B436)&gt;1,"Duplicate day / campaign",IF(OR(ISBLANK(A436),ISBLANK(C436),ISBLANK(D436),ISBLANK(E436),ISBLANK(F436)),"Missing daily input",IF(OR(C436&lt;0,D436&lt;0,E436&lt;0,F436&lt;0,F436&gt;E436),"Invalid count / sales",IF(AND(F436&gt;0,ISBLANK(G436)),"Missing new-member average",IF(AND(NOT(ISBLANK(G436)),G436&lt;0),"Negative average",IF(OR(A436&lt;IFERROR(INDEX('Campaigns &amp; Budget'!$C$7:$C$8,MATCH(B436,'Campaigns &amp; Budget'!$A$7:$A$8,0)),""),A436&gt;IFERROR(INDEX('Campaigns &amp; Budget'!$D$7:$D$8,MATCH(B436,'Campaigns &amp; Budget'!$A$7:$A$8,0)),"")),"Outside campaign dates",""))))))))</x:f>
      </x:c>
      <x:c r="O436" s="10"/>
      <x:c r="P436" s="5"/>
      <x:c r="Q436" s="5"/>
      <x:c r="R436" s="5"/>
      <x:c r="S436" s="16" t="str">
        <x:f>IF(OR(ISBLANK(O436),Q436=""),"",IFERROR(INDEX('Redemption Setup'!$F$7:$F$105,MATCH(Q436,'Redemption Setup'!$A$7:$A$105,0)),"")+SUMIFS('Redemption Setup'!$Q$7:$Q$305,'Redemption Setup'!$O$7:$O$305,Q436,'Redemption Setup'!$P$7:$P$305,"&lt;="&amp;O436)-SUMIFS('Daily Redemptions'!$R$7:$R$2205,'Daily Redemptions'!$Q$7:$Q$2205,Q436,'Daily Redemptions'!$P$7:$P$2205,P436,'Daily Redemptions'!$O$7:$O$2205,"&lt;="&amp;O436))</x:f>
      </x:c>
      <x:c r="T436" s="16" t="str">
        <x:f>IF(AND(ISBLANK(O436),Q436=""),"",IF(COUNTIFS('Redemption Setup'!$A$7:$A$105,Q436,'Redemption Setup'!$B$7:$B$105,P436)&lt;&gt;1,"Tier not in campaign",IF(COUNTIFS('Daily Redemptions'!$O$7:$O$2205,O436,'Daily Redemptions'!$Q$7:$Q$2205,Q436)&gt;1,"Duplicate day / tier",IF(OR(ISBLANK(O436),ISBLANK(R436)),"Missing date / quantity",IF(OR(R436&lt;0,MOD(R436,1)&lt;&gt;0),"Invalid redemption quantity",IF(COUNTIFS('Daily Redemptions'!$A$7:$A$735,O436,'Daily Redemptions'!$B$7:$B$735,P436)&lt;&gt;1,"Missing daily performance",IF(S436&lt;0,"Negative stock","")))))))</x:f>
      </x:c>
    </x:row>
    <x:row r="437" ht="24" customHeight="1">
      <x:c r="A437" s="10"/>
      <x:c r="B437" s="5"/>
      <x:c r="C437" s="5"/>
      <x:c r="D437" s="14"/>
      <x:c r="E437" s="5"/>
      <x:c r="F437" s="5"/>
      <x:c r="G437" s="14"/>
      <x:c r="H437" s="16" t="str">
        <x:f>IF(OR(ISBLANK(A437),B437=""),"",SUMIFS('Daily Redemptions'!$R$7:$R$2205,'Daily Redemptions'!$O$7:$O$2205,A437,'Daily Redemptions'!$P$7:$P$2205,B437))</x:f>
      </x:c>
      <x:c r="I437" s="18" t="str">
        <x:f>IF(OR(ISBLANK(A437),ISBLANK(D437),ISBLANK(C437),C437=0),"",D437/C437)</x:f>
      </x:c>
      <x:c r="J437" s="18" t="str">
        <x:f>IF(OR(ISBLANK(A437),ISBLANK(D437),ISBLANK(E437),E437=0),"",D437/E437)</x:f>
      </x:c>
      <x:c r="K437" s="18" t="str">
        <x:f>IF(OR(ISBLANK(A437),ISBLANK(G437),ISBLANK(F437)),"",G437*F437)</x:f>
      </x:c>
      <x:c r="L437" s="16" t="str">
        <x:f>IF(OR(ISBLANK(A437),ISBLANK(G437),ISBLANK(F437)),"",F437)</x:f>
      </x:c>
      <x:c r="M437" s="16" t="str">
        <x:f>IF(AND(ISBLANK(A437),B437=""),"",IF(COUNTIFS('Campaigns &amp; Budget'!$A$7:$A$8,B437)&lt;&gt;1,"Unknown campaign",IF(COUNTIFS('Daily Redemptions'!$A$7:$A$735,A437,'Daily Redemptions'!$B$7:$B$735,B437)&gt;1,"Duplicate day / campaign",IF(OR(ISBLANK(A437),ISBLANK(C437),ISBLANK(D437),ISBLANK(E437),ISBLANK(F437)),"Missing daily input",IF(OR(C437&lt;0,D437&lt;0,E437&lt;0,F437&lt;0,F437&gt;E437),"Invalid count / sales",IF(AND(F437&gt;0,ISBLANK(G437)),"Missing new-member average",IF(AND(NOT(ISBLANK(G437)),G437&lt;0),"Negative average",IF(OR(A437&lt;IFERROR(INDEX('Campaigns &amp; Budget'!$C$7:$C$8,MATCH(B437,'Campaigns &amp; Budget'!$A$7:$A$8,0)),""),A437&gt;IFERROR(INDEX('Campaigns &amp; Budget'!$D$7:$D$8,MATCH(B437,'Campaigns &amp; Budget'!$A$7:$A$8,0)),"")),"Outside campaign dates",""))))))))</x:f>
      </x:c>
      <x:c r="O437" s="10"/>
      <x:c r="P437" s="5"/>
      <x:c r="Q437" s="5"/>
      <x:c r="R437" s="5"/>
      <x:c r="S437" s="16" t="str">
        <x:f>IF(OR(ISBLANK(O437),Q437=""),"",IFERROR(INDEX('Redemption Setup'!$F$7:$F$105,MATCH(Q437,'Redemption Setup'!$A$7:$A$105,0)),"")+SUMIFS('Redemption Setup'!$Q$7:$Q$305,'Redemption Setup'!$O$7:$O$305,Q437,'Redemption Setup'!$P$7:$P$305,"&lt;="&amp;O437)-SUMIFS('Daily Redemptions'!$R$7:$R$2205,'Daily Redemptions'!$Q$7:$Q$2205,Q437,'Daily Redemptions'!$P$7:$P$2205,P437,'Daily Redemptions'!$O$7:$O$2205,"&lt;="&amp;O437))</x:f>
      </x:c>
      <x:c r="T437" s="16" t="str">
        <x:f>IF(AND(ISBLANK(O437),Q437=""),"",IF(COUNTIFS('Redemption Setup'!$A$7:$A$105,Q437,'Redemption Setup'!$B$7:$B$105,P437)&lt;&gt;1,"Tier not in campaign",IF(COUNTIFS('Daily Redemptions'!$O$7:$O$2205,O437,'Daily Redemptions'!$Q$7:$Q$2205,Q437)&gt;1,"Duplicate day / tier",IF(OR(ISBLANK(O437),ISBLANK(R437)),"Missing date / quantity",IF(OR(R437&lt;0,MOD(R437,1)&lt;&gt;0),"Invalid redemption quantity",IF(COUNTIFS('Daily Redemptions'!$A$7:$A$735,O437,'Daily Redemptions'!$B$7:$B$735,P437)&lt;&gt;1,"Missing daily performance",IF(S437&lt;0,"Negative stock","")))))))</x:f>
      </x:c>
    </x:row>
    <x:row r="438" ht="24" customHeight="1">
      <x:c r="A438" s="10"/>
      <x:c r="B438" s="5"/>
      <x:c r="C438" s="5"/>
      <x:c r="D438" s="14"/>
      <x:c r="E438" s="5"/>
      <x:c r="F438" s="5"/>
      <x:c r="G438" s="14"/>
      <x:c r="H438" s="16" t="str">
        <x:f>IF(OR(ISBLANK(A438),B438=""),"",SUMIFS('Daily Redemptions'!$R$7:$R$2205,'Daily Redemptions'!$O$7:$O$2205,A438,'Daily Redemptions'!$P$7:$P$2205,B438))</x:f>
      </x:c>
      <x:c r="I438" s="18" t="str">
        <x:f>IF(OR(ISBLANK(A438),ISBLANK(D438),ISBLANK(C438),C438=0),"",D438/C438)</x:f>
      </x:c>
      <x:c r="J438" s="18" t="str">
        <x:f>IF(OR(ISBLANK(A438),ISBLANK(D438),ISBLANK(E438),E438=0),"",D438/E438)</x:f>
      </x:c>
      <x:c r="K438" s="18" t="str">
        <x:f>IF(OR(ISBLANK(A438),ISBLANK(G438),ISBLANK(F438)),"",G438*F438)</x:f>
      </x:c>
      <x:c r="L438" s="16" t="str">
        <x:f>IF(OR(ISBLANK(A438),ISBLANK(G438),ISBLANK(F438)),"",F438)</x:f>
      </x:c>
      <x:c r="M438" s="16" t="str">
        <x:f>IF(AND(ISBLANK(A438),B438=""),"",IF(COUNTIFS('Campaigns &amp; Budget'!$A$7:$A$8,B438)&lt;&gt;1,"Unknown campaign",IF(COUNTIFS('Daily Redemptions'!$A$7:$A$735,A438,'Daily Redemptions'!$B$7:$B$735,B438)&gt;1,"Duplicate day / campaign",IF(OR(ISBLANK(A438),ISBLANK(C438),ISBLANK(D438),ISBLANK(E438),ISBLANK(F438)),"Missing daily input",IF(OR(C438&lt;0,D438&lt;0,E438&lt;0,F438&lt;0,F438&gt;E438),"Invalid count / sales",IF(AND(F438&gt;0,ISBLANK(G438)),"Missing new-member average",IF(AND(NOT(ISBLANK(G438)),G438&lt;0),"Negative average",IF(OR(A438&lt;IFERROR(INDEX('Campaigns &amp; Budget'!$C$7:$C$8,MATCH(B438,'Campaigns &amp; Budget'!$A$7:$A$8,0)),""),A438&gt;IFERROR(INDEX('Campaigns &amp; Budget'!$D$7:$D$8,MATCH(B438,'Campaigns &amp; Budget'!$A$7:$A$8,0)),"")),"Outside campaign dates",""))))))))</x:f>
      </x:c>
      <x:c r="O438" s="10"/>
      <x:c r="P438" s="5"/>
      <x:c r="Q438" s="5"/>
      <x:c r="R438" s="5"/>
      <x:c r="S438" s="16" t="str">
        <x:f>IF(OR(ISBLANK(O438),Q438=""),"",IFERROR(INDEX('Redemption Setup'!$F$7:$F$105,MATCH(Q438,'Redemption Setup'!$A$7:$A$105,0)),"")+SUMIFS('Redemption Setup'!$Q$7:$Q$305,'Redemption Setup'!$O$7:$O$305,Q438,'Redemption Setup'!$P$7:$P$305,"&lt;="&amp;O438)-SUMIFS('Daily Redemptions'!$R$7:$R$2205,'Daily Redemptions'!$Q$7:$Q$2205,Q438,'Daily Redemptions'!$P$7:$P$2205,P438,'Daily Redemptions'!$O$7:$O$2205,"&lt;="&amp;O438))</x:f>
      </x:c>
      <x:c r="T438" s="16" t="str">
        <x:f>IF(AND(ISBLANK(O438),Q438=""),"",IF(COUNTIFS('Redemption Setup'!$A$7:$A$105,Q438,'Redemption Setup'!$B$7:$B$105,P438)&lt;&gt;1,"Tier not in campaign",IF(COUNTIFS('Daily Redemptions'!$O$7:$O$2205,O438,'Daily Redemptions'!$Q$7:$Q$2205,Q438)&gt;1,"Duplicate day / tier",IF(OR(ISBLANK(O438),ISBLANK(R438)),"Missing date / quantity",IF(OR(R438&lt;0,MOD(R438,1)&lt;&gt;0),"Invalid redemption quantity",IF(COUNTIFS('Daily Redemptions'!$A$7:$A$735,O438,'Daily Redemptions'!$B$7:$B$735,P438)&lt;&gt;1,"Missing daily performance",IF(S438&lt;0,"Negative stock","")))))))</x:f>
      </x:c>
    </x:row>
    <x:row r="439" ht="24" customHeight="1">
      <x:c r="A439" s="10"/>
      <x:c r="B439" s="5"/>
      <x:c r="C439" s="5"/>
      <x:c r="D439" s="14"/>
      <x:c r="E439" s="5"/>
      <x:c r="F439" s="5"/>
      <x:c r="G439" s="14"/>
      <x:c r="H439" s="16" t="str">
        <x:f>IF(OR(ISBLANK(A439),B439=""),"",SUMIFS('Daily Redemptions'!$R$7:$R$2205,'Daily Redemptions'!$O$7:$O$2205,A439,'Daily Redemptions'!$P$7:$P$2205,B439))</x:f>
      </x:c>
      <x:c r="I439" s="18" t="str">
        <x:f>IF(OR(ISBLANK(A439),ISBLANK(D439),ISBLANK(C439),C439=0),"",D439/C439)</x:f>
      </x:c>
      <x:c r="J439" s="18" t="str">
        <x:f>IF(OR(ISBLANK(A439),ISBLANK(D439),ISBLANK(E439),E439=0),"",D439/E439)</x:f>
      </x:c>
      <x:c r="K439" s="18" t="str">
        <x:f>IF(OR(ISBLANK(A439),ISBLANK(G439),ISBLANK(F439)),"",G439*F439)</x:f>
      </x:c>
      <x:c r="L439" s="16" t="str">
        <x:f>IF(OR(ISBLANK(A439),ISBLANK(G439),ISBLANK(F439)),"",F439)</x:f>
      </x:c>
      <x:c r="M439" s="16" t="str">
        <x:f>IF(AND(ISBLANK(A439),B439=""),"",IF(COUNTIFS('Campaigns &amp; Budget'!$A$7:$A$8,B439)&lt;&gt;1,"Unknown campaign",IF(COUNTIFS('Daily Redemptions'!$A$7:$A$735,A439,'Daily Redemptions'!$B$7:$B$735,B439)&gt;1,"Duplicate day / campaign",IF(OR(ISBLANK(A439),ISBLANK(C439),ISBLANK(D439),ISBLANK(E439),ISBLANK(F439)),"Missing daily input",IF(OR(C439&lt;0,D439&lt;0,E439&lt;0,F439&lt;0,F439&gt;E439),"Invalid count / sales",IF(AND(F439&gt;0,ISBLANK(G439)),"Missing new-member average",IF(AND(NOT(ISBLANK(G439)),G439&lt;0),"Negative average",IF(OR(A439&lt;IFERROR(INDEX('Campaigns &amp; Budget'!$C$7:$C$8,MATCH(B439,'Campaigns &amp; Budget'!$A$7:$A$8,0)),""),A439&gt;IFERROR(INDEX('Campaigns &amp; Budget'!$D$7:$D$8,MATCH(B439,'Campaigns &amp; Budget'!$A$7:$A$8,0)),"")),"Outside campaign dates",""))))))))</x:f>
      </x:c>
      <x:c r="O439" s="10"/>
      <x:c r="P439" s="5"/>
      <x:c r="Q439" s="5"/>
      <x:c r="R439" s="5"/>
      <x:c r="S439" s="16" t="str">
        <x:f>IF(OR(ISBLANK(O439),Q439=""),"",IFERROR(INDEX('Redemption Setup'!$F$7:$F$105,MATCH(Q439,'Redemption Setup'!$A$7:$A$105,0)),"")+SUMIFS('Redemption Setup'!$Q$7:$Q$305,'Redemption Setup'!$O$7:$O$305,Q439,'Redemption Setup'!$P$7:$P$305,"&lt;="&amp;O439)-SUMIFS('Daily Redemptions'!$R$7:$R$2205,'Daily Redemptions'!$Q$7:$Q$2205,Q439,'Daily Redemptions'!$P$7:$P$2205,P439,'Daily Redemptions'!$O$7:$O$2205,"&lt;="&amp;O439))</x:f>
      </x:c>
      <x:c r="T439" s="16" t="str">
        <x:f>IF(AND(ISBLANK(O439),Q439=""),"",IF(COUNTIFS('Redemption Setup'!$A$7:$A$105,Q439,'Redemption Setup'!$B$7:$B$105,P439)&lt;&gt;1,"Tier not in campaign",IF(COUNTIFS('Daily Redemptions'!$O$7:$O$2205,O439,'Daily Redemptions'!$Q$7:$Q$2205,Q439)&gt;1,"Duplicate day / tier",IF(OR(ISBLANK(O439),ISBLANK(R439)),"Missing date / quantity",IF(OR(R439&lt;0,MOD(R439,1)&lt;&gt;0),"Invalid redemption quantity",IF(COUNTIFS('Daily Redemptions'!$A$7:$A$735,O439,'Daily Redemptions'!$B$7:$B$735,P439)&lt;&gt;1,"Missing daily performance",IF(S439&lt;0,"Negative stock","")))))))</x:f>
      </x:c>
    </x:row>
    <x:row r="440" ht="24" customHeight="1">
      <x:c r="A440" s="10"/>
      <x:c r="B440" s="5"/>
      <x:c r="C440" s="5"/>
      <x:c r="D440" s="14"/>
      <x:c r="E440" s="5"/>
      <x:c r="F440" s="5"/>
      <x:c r="G440" s="14"/>
      <x:c r="H440" s="16" t="str">
        <x:f>IF(OR(ISBLANK(A440),B440=""),"",SUMIFS('Daily Redemptions'!$R$7:$R$2205,'Daily Redemptions'!$O$7:$O$2205,A440,'Daily Redemptions'!$P$7:$P$2205,B440))</x:f>
      </x:c>
      <x:c r="I440" s="18" t="str">
        <x:f>IF(OR(ISBLANK(A440),ISBLANK(D440),ISBLANK(C440),C440=0),"",D440/C440)</x:f>
      </x:c>
      <x:c r="J440" s="18" t="str">
        <x:f>IF(OR(ISBLANK(A440),ISBLANK(D440),ISBLANK(E440),E440=0),"",D440/E440)</x:f>
      </x:c>
      <x:c r="K440" s="18" t="str">
        <x:f>IF(OR(ISBLANK(A440),ISBLANK(G440),ISBLANK(F440)),"",G440*F440)</x:f>
      </x:c>
      <x:c r="L440" s="16" t="str">
        <x:f>IF(OR(ISBLANK(A440),ISBLANK(G440),ISBLANK(F440)),"",F440)</x:f>
      </x:c>
      <x:c r="M440" s="16" t="str">
        <x:f>IF(AND(ISBLANK(A440),B440=""),"",IF(COUNTIFS('Campaigns &amp; Budget'!$A$7:$A$8,B440)&lt;&gt;1,"Unknown campaign",IF(COUNTIFS('Daily Redemptions'!$A$7:$A$735,A440,'Daily Redemptions'!$B$7:$B$735,B440)&gt;1,"Duplicate day / campaign",IF(OR(ISBLANK(A440),ISBLANK(C440),ISBLANK(D440),ISBLANK(E440),ISBLANK(F440)),"Missing daily input",IF(OR(C440&lt;0,D440&lt;0,E440&lt;0,F440&lt;0,F440&gt;E440),"Invalid count / sales",IF(AND(F440&gt;0,ISBLANK(G440)),"Missing new-member average",IF(AND(NOT(ISBLANK(G440)),G440&lt;0),"Negative average",IF(OR(A440&lt;IFERROR(INDEX('Campaigns &amp; Budget'!$C$7:$C$8,MATCH(B440,'Campaigns &amp; Budget'!$A$7:$A$8,0)),""),A440&gt;IFERROR(INDEX('Campaigns &amp; Budget'!$D$7:$D$8,MATCH(B440,'Campaigns &amp; Budget'!$A$7:$A$8,0)),"")),"Outside campaign dates",""))))))))</x:f>
      </x:c>
      <x:c r="O440" s="10"/>
      <x:c r="P440" s="5"/>
      <x:c r="Q440" s="5"/>
      <x:c r="R440" s="5"/>
      <x:c r="S440" s="16" t="str">
        <x:f>IF(OR(ISBLANK(O440),Q440=""),"",IFERROR(INDEX('Redemption Setup'!$F$7:$F$105,MATCH(Q440,'Redemption Setup'!$A$7:$A$105,0)),"")+SUMIFS('Redemption Setup'!$Q$7:$Q$305,'Redemption Setup'!$O$7:$O$305,Q440,'Redemption Setup'!$P$7:$P$305,"&lt;="&amp;O440)-SUMIFS('Daily Redemptions'!$R$7:$R$2205,'Daily Redemptions'!$Q$7:$Q$2205,Q440,'Daily Redemptions'!$P$7:$P$2205,P440,'Daily Redemptions'!$O$7:$O$2205,"&lt;="&amp;O440))</x:f>
      </x:c>
      <x:c r="T440" s="16" t="str">
        <x:f>IF(AND(ISBLANK(O440),Q440=""),"",IF(COUNTIFS('Redemption Setup'!$A$7:$A$105,Q440,'Redemption Setup'!$B$7:$B$105,P440)&lt;&gt;1,"Tier not in campaign",IF(COUNTIFS('Daily Redemptions'!$O$7:$O$2205,O440,'Daily Redemptions'!$Q$7:$Q$2205,Q440)&gt;1,"Duplicate day / tier",IF(OR(ISBLANK(O440),ISBLANK(R440)),"Missing date / quantity",IF(OR(R440&lt;0,MOD(R440,1)&lt;&gt;0),"Invalid redemption quantity",IF(COUNTIFS('Daily Redemptions'!$A$7:$A$735,O440,'Daily Redemptions'!$B$7:$B$735,P440)&lt;&gt;1,"Missing daily performance",IF(S440&lt;0,"Negative stock","")))))))</x:f>
      </x:c>
    </x:row>
    <x:row r="441" ht="24" customHeight="1">
      <x:c r="A441" s="10"/>
      <x:c r="B441" s="5"/>
      <x:c r="C441" s="5"/>
      <x:c r="D441" s="14"/>
      <x:c r="E441" s="5"/>
      <x:c r="F441" s="5"/>
      <x:c r="G441" s="14"/>
      <x:c r="H441" s="16" t="str">
        <x:f>IF(OR(ISBLANK(A441),B441=""),"",SUMIFS('Daily Redemptions'!$R$7:$R$2205,'Daily Redemptions'!$O$7:$O$2205,A441,'Daily Redemptions'!$P$7:$P$2205,B441))</x:f>
      </x:c>
      <x:c r="I441" s="18" t="str">
        <x:f>IF(OR(ISBLANK(A441),ISBLANK(D441),ISBLANK(C441),C441=0),"",D441/C441)</x:f>
      </x:c>
      <x:c r="J441" s="18" t="str">
        <x:f>IF(OR(ISBLANK(A441),ISBLANK(D441),ISBLANK(E441),E441=0),"",D441/E441)</x:f>
      </x:c>
      <x:c r="K441" s="18" t="str">
        <x:f>IF(OR(ISBLANK(A441),ISBLANK(G441),ISBLANK(F441)),"",G441*F441)</x:f>
      </x:c>
      <x:c r="L441" s="16" t="str">
        <x:f>IF(OR(ISBLANK(A441),ISBLANK(G441),ISBLANK(F441)),"",F441)</x:f>
      </x:c>
      <x:c r="M441" s="16" t="str">
        <x:f>IF(AND(ISBLANK(A441),B441=""),"",IF(COUNTIFS('Campaigns &amp; Budget'!$A$7:$A$8,B441)&lt;&gt;1,"Unknown campaign",IF(COUNTIFS('Daily Redemptions'!$A$7:$A$735,A441,'Daily Redemptions'!$B$7:$B$735,B441)&gt;1,"Duplicate day / campaign",IF(OR(ISBLANK(A441),ISBLANK(C441),ISBLANK(D441),ISBLANK(E441),ISBLANK(F441)),"Missing daily input",IF(OR(C441&lt;0,D441&lt;0,E441&lt;0,F441&lt;0,F441&gt;E441),"Invalid count / sales",IF(AND(F441&gt;0,ISBLANK(G441)),"Missing new-member average",IF(AND(NOT(ISBLANK(G441)),G441&lt;0),"Negative average",IF(OR(A441&lt;IFERROR(INDEX('Campaigns &amp; Budget'!$C$7:$C$8,MATCH(B441,'Campaigns &amp; Budget'!$A$7:$A$8,0)),""),A441&gt;IFERROR(INDEX('Campaigns &amp; Budget'!$D$7:$D$8,MATCH(B441,'Campaigns &amp; Budget'!$A$7:$A$8,0)),"")),"Outside campaign dates",""))))))))</x:f>
      </x:c>
      <x:c r="O441" s="10"/>
      <x:c r="P441" s="5"/>
      <x:c r="Q441" s="5"/>
      <x:c r="R441" s="5"/>
      <x:c r="S441" s="16" t="str">
        <x:f>IF(OR(ISBLANK(O441),Q441=""),"",IFERROR(INDEX('Redemption Setup'!$F$7:$F$105,MATCH(Q441,'Redemption Setup'!$A$7:$A$105,0)),"")+SUMIFS('Redemption Setup'!$Q$7:$Q$305,'Redemption Setup'!$O$7:$O$305,Q441,'Redemption Setup'!$P$7:$P$305,"&lt;="&amp;O441)-SUMIFS('Daily Redemptions'!$R$7:$R$2205,'Daily Redemptions'!$Q$7:$Q$2205,Q441,'Daily Redemptions'!$P$7:$P$2205,P441,'Daily Redemptions'!$O$7:$O$2205,"&lt;="&amp;O441))</x:f>
      </x:c>
      <x:c r="T441" s="16" t="str">
        <x:f>IF(AND(ISBLANK(O441),Q441=""),"",IF(COUNTIFS('Redemption Setup'!$A$7:$A$105,Q441,'Redemption Setup'!$B$7:$B$105,P441)&lt;&gt;1,"Tier not in campaign",IF(COUNTIFS('Daily Redemptions'!$O$7:$O$2205,O441,'Daily Redemptions'!$Q$7:$Q$2205,Q441)&gt;1,"Duplicate day / tier",IF(OR(ISBLANK(O441),ISBLANK(R441)),"Missing date / quantity",IF(OR(R441&lt;0,MOD(R441,1)&lt;&gt;0),"Invalid redemption quantity",IF(COUNTIFS('Daily Redemptions'!$A$7:$A$735,O441,'Daily Redemptions'!$B$7:$B$735,P441)&lt;&gt;1,"Missing daily performance",IF(S441&lt;0,"Negative stock","")))))))</x:f>
      </x:c>
    </x:row>
    <x:row r="442" ht="24" customHeight="1">
      <x:c r="A442" s="10"/>
      <x:c r="B442" s="5"/>
      <x:c r="C442" s="5"/>
      <x:c r="D442" s="14"/>
      <x:c r="E442" s="5"/>
      <x:c r="F442" s="5"/>
      <x:c r="G442" s="14"/>
      <x:c r="H442" s="16" t="str">
        <x:f>IF(OR(ISBLANK(A442),B442=""),"",SUMIFS('Daily Redemptions'!$R$7:$R$2205,'Daily Redemptions'!$O$7:$O$2205,A442,'Daily Redemptions'!$P$7:$P$2205,B442))</x:f>
      </x:c>
      <x:c r="I442" s="18" t="str">
        <x:f>IF(OR(ISBLANK(A442),ISBLANK(D442),ISBLANK(C442),C442=0),"",D442/C442)</x:f>
      </x:c>
      <x:c r="J442" s="18" t="str">
        <x:f>IF(OR(ISBLANK(A442),ISBLANK(D442),ISBLANK(E442),E442=0),"",D442/E442)</x:f>
      </x:c>
      <x:c r="K442" s="18" t="str">
        <x:f>IF(OR(ISBLANK(A442),ISBLANK(G442),ISBLANK(F442)),"",G442*F442)</x:f>
      </x:c>
      <x:c r="L442" s="16" t="str">
        <x:f>IF(OR(ISBLANK(A442),ISBLANK(G442),ISBLANK(F442)),"",F442)</x:f>
      </x:c>
      <x:c r="M442" s="16" t="str">
        <x:f>IF(AND(ISBLANK(A442),B442=""),"",IF(COUNTIFS('Campaigns &amp; Budget'!$A$7:$A$8,B442)&lt;&gt;1,"Unknown campaign",IF(COUNTIFS('Daily Redemptions'!$A$7:$A$735,A442,'Daily Redemptions'!$B$7:$B$735,B442)&gt;1,"Duplicate day / campaign",IF(OR(ISBLANK(A442),ISBLANK(C442),ISBLANK(D442),ISBLANK(E442),ISBLANK(F442)),"Missing daily input",IF(OR(C442&lt;0,D442&lt;0,E442&lt;0,F442&lt;0,F442&gt;E442),"Invalid count / sales",IF(AND(F442&gt;0,ISBLANK(G442)),"Missing new-member average",IF(AND(NOT(ISBLANK(G442)),G442&lt;0),"Negative average",IF(OR(A442&lt;IFERROR(INDEX('Campaigns &amp; Budget'!$C$7:$C$8,MATCH(B442,'Campaigns &amp; Budget'!$A$7:$A$8,0)),""),A442&gt;IFERROR(INDEX('Campaigns &amp; Budget'!$D$7:$D$8,MATCH(B442,'Campaigns &amp; Budget'!$A$7:$A$8,0)),"")),"Outside campaign dates",""))))))))</x:f>
      </x:c>
      <x:c r="O442" s="10"/>
      <x:c r="P442" s="5"/>
      <x:c r="Q442" s="5"/>
      <x:c r="R442" s="5"/>
      <x:c r="S442" s="16" t="str">
        <x:f>IF(OR(ISBLANK(O442),Q442=""),"",IFERROR(INDEX('Redemption Setup'!$F$7:$F$105,MATCH(Q442,'Redemption Setup'!$A$7:$A$105,0)),"")+SUMIFS('Redemption Setup'!$Q$7:$Q$305,'Redemption Setup'!$O$7:$O$305,Q442,'Redemption Setup'!$P$7:$P$305,"&lt;="&amp;O442)-SUMIFS('Daily Redemptions'!$R$7:$R$2205,'Daily Redemptions'!$Q$7:$Q$2205,Q442,'Daily Redemptions'!$P$7:$P$2205,P442,'Daily Redemptions'!$O$7:$O$2205,"&lt;="&amp;O442))</x:f>
      </x:c>
      <x:c r="T442" s="16" t="str">
        <x:f>IF(AND(ISBLANK(O442),Q442=""),"",IF(COUNTIFS('Redemption Setup'!$A$7:$A$105,Q442,'Redemption Setup'!$B$7:$B$105,P442)&lt;&gt;1,"Tier not in campaign",IF(COUNTIFS('Daily Redemptions'!$O$7:$O$2205,O442,'Daily Redemptions'!$Q$7:$Q$2205,Q442)&gt;1,"Duplicate day / tier",IF(OR(ISBLANK(O442),ISBLANK(R442)),"Missing date / quantity",IF(OR(R442&lt;0,MOD(R442,1)&lt;&gt;0),"Invalid redemption quantity",IF(COUNTIFS('Daily Redemptions'!$A$7:$A$735,O442,'Daily Redemptions'!$B$7:$B$735,P442)&lt;&gt;1,"Missing daily performance",IF(S442&lt;0,"Negative stock","")))))))</x:f>
      </x:c>
    </x:row>
    <x:row r="443" ht="24" customHeight="1">
      <x:c r="A443" s="10"/>
      <x:c r="B443" s="5"/>
      <x:c r="C443" s="5"/>
      <x:c r="D443" s="14"/>
      <x:c r="E443" s="5"/>
      <x:c r="F443" s="5"/>
      <x:c r="G443" s="14"/>
      <x:c r="H443" s="16" t="str">
        <x:f>IF(OR(ISBLANK(A443),B443=""),"",SUMIFS('Daily Redemptions'!$R$7:$R$2205,'Daily Redemptions'!$O$7:$O$2205,A443,'Daily Redemptions'!$P$7:$P$2205,B443))</x:f>
      </x:c>
      <x:c r="I443" s="18" t="str">
        <x:f>IF(OR(ISBLANK(A443),ISBLANK(D443),ISBLANK(C443),C443=0),"",D443/C443)</x:f>
      </x:c>
      <x:c r="J443" s="18" t="str">
        <x:f>IF(OR(ISBLANK(A443),ISBLANK(D443),ISBLANK(E443),E443=0),"",D443/E443)</x:f>
      </x:c>
      <x:c r="K443" s="18" t="str">
        <x:f>IF(OR(ISBLANK(A443),ISBLANK(G443),ISBLANK(F443)),"",G443*F443)</x:f>
      </x:c>
      <x:c r="L443" s="16" t="str">
        <x:f>IF(OR(ISBLANK(A443),ISBLANK(G443),ISBLANK(F443)),"",F443)</x:f>
      </x:c>
      <x:c r="M443" s="16" t="str">
        <x:f>IF(AND(ISBLANK(A443),B443=""),"",IF(COUNTIFS('Campaigns &amp; Budget'!$A$7:$A$8,B443)&lt;&gt;1,"Unknown campaign",IF(COUNTIFS('Daily Redemptions'!$A$7:$A$735,A443,'Daily Redemptions'!$B$7:$B$735,B443)&gt;1,"Duplicate day / campaign",IF(OR(ISBLANK(A443),ISBLANK(C443),ISBLANK(D443),ISBLANK(E443),ISBLANK(F443)),"Missing daily input",IF(OR(C443&lt;0,D443&lt;0,E443&lt;0,F443&lt;0,F443&gt;E443),"Invalid count / sales",IF(AND(F443&gt;0,ISBLANK(G443)),"Missing new-member average",IF(AND(NOT(ISBLANK(G443)),G443&lt;0),"Negative average",IF(OR(A443&lt;IFERROR(INDEX('Campaigns &amp; Budget'!$C$7:$C$8,MATCH(B443,'Campaigns &amp; Budget'!$A$7:$A$8,0)),""),A443&gt;IFERROR(INDEX('Campaigns &amp; Budget'!$D$7:$D$8,MATCH(B443,'Campaigns &amp; Budget'!$A$7:$A$8,0)),"")),"Outside campaign dates",""))))))))</x:f>
      </x:c>
      <x:c r="O443" s="10"/>
      <x:c r="P443" s="5"/>
      <x:c r="Q443" s="5"/>
      <x:c r="R443" s="5"/>
      <x:c r="S443" s="16" t="str">
        <x:f>IF(OR(ISBLANK(O443),Q443=""),"",IFERROR(INDEX('Redemption Setup'!$F$7:$F$105,MATCH(Q443,'Redemption Setup'!$A$7:$A$105,0)),"")+SUMIFS('Redemption Setup'!$Q$7:$Q$305,'Redemption Setup'!$O$7:$O$305,Q443,'Redemption Setup'!$P$7:$P$305,"&lt;="&amp;O443)-SUMIFS('Daily Redemptions'!$R$7:$R$2205,'Daily Redemptions'!$Q$7:$Q$2205,Q443,'Daily Redemptions'!$P$7:$P$2205,P443,'Daily Redemptions'!$O$7:$O$2205,"&lt;="&amp;O443))</x:f>
      </x:c>
      <x:c r="T443" s="16" t="str">
        <x:f>IF(AND(ISBLANK(O443),Q443=""),"",IF(COUNTIFS('Redemption Setup'!$A$7:$A$105,Q443,'Redemption Setup'!$B$7:$B$105,P443)&lt;&gt;1,"Tier not in campaign",IF(COUNTIFS('Daily Redemptions'!$O$7:$O$2205,O443,'Daily Redemptions'!$Q$7:$Q$2205,Q443)&gt;1,"Duplicate day / tier",IF(OR(ISBLANK(O443),ISBLANK(R443)),"Missing date / quantity",IF(OR(R443&lt;0,MOD(R443,1)&lt;&gt;0),"Invalid redemption quantity",IF(COUNTIFS('Daily Redemptions'!$A$7:$A$735,O443,'Daily Redemptions'!$B$7:$B$735,P443)&lt;&gt;1,"Missing daily performance",IF(S443&lt;0,"Negative stock","")))))))</x:f>
      </x:c>
    </x:row>
    <x:row r="444" ht="24" customHeight="1">
      <x:c r="A444" s="10"/>
      <x:c r="B444" s="5"/>
      <x:c r="C444" s="5"/>
      <x:c r="D444" s="14"/>
      <x:c r="E444" s="5"/>
      <x:c r="F444" s="5"/>
      <x:c r="G444" s="14"/>
      <x:c r="H444" s="16" t="str">
        <x:f>IF(OR(ISBLANK(A444),B444=""),"",SUMIFS('Daily Redemptions'!$R$7:$R$2205,'Daily Redemptions'!$O$7:$O$2205,A444,'Daily Redemptions'!$P$7:$P$2205,B444))</x:f>
      </x:c>
      <x:c r="I444" s="18" t="str">
        <x:f>IF(OR(ISBLANK(A444),ISBLANK(D444),ISBLANK(C444),C444=0),"",D444/C444)</x:f>
      </x:c>
      <x:c r="J444" s="18" t="str">
        <x:f>IF(OR(ISBLANK(A444),ISBLANK(D444),ISBLANK(E444),E444=0),"",D444/E444)</x:f>
      </x:c>
      <x:c r="K444" s="18" t="str">
        <x:f>IF(OR(ISBLANK(A444),ISBLANK(G444),ISBLANK(F444)),"",G444*F444)</x:f>
      </x:c>
      <x:c r="L444" s="16" t="str">
        <x:f>IF(OR(ISBLANK(A444),ISBLANK(G444),ISBLANK(F444)),"",F444)</x:f>
      </x:c>
      <x:c r="M444" s="16" t="str">
        <x:f>IF(AND(ISBLANK(A444),B444=""),"",IF(COUNTIFS('Campaigns &amp; Budget'!$A$7:$A$8,B444)&lt;&gt;1,"Unknown campaign",IF(COUNTIFS('Daily Redemptions'!$A$7:$A$735,A444,'Daily Redemptions'!$B$7:$B$735,B444)&gt;1,"Duplicate day / campaign",IF(OR(ISBLANK(A444),ISBLANK(C444),ISBLANK(D444),ISBLANK(E444),ISBLANK(F444)),"Missing daily input",IF(OR(C444&lt;0,D444&lt;0,E444&lt;0,F444&lt;0,F444&gt;E444),"Invalid count / sales",IF(AND(F444&gt;0,ISBLANK(G444)),"Missing new-member average",IF(AND(NOT(ISBLANK(G444)),G444&lt;0),"Negative average",IF(OR(A444&lt;IFERROR(INDEX('Campaigns &amp; Budget'!$C$7:$C$8,MATCH(B444,'Campaigns &amp; Budget'!$A$7:$A$8,0)),""),A444&gt;IFERROR(INDEX('Campaigns &amp; Budget'!$D$7:$D$8,MATCH(B444,'Campaigns &amp; Budget'!$A$7:$A$8,0)),"")),"Outside campaign dates",""))))))))</x:f>
      </x:c>
      <x:c r="O444" s="10"/>
      <x:c r="P444" s="5"/>
      <x:c r="Q444" s="5"/>
      <x:c r="R444" s="5"/>
      <x:c r="S444" s="16" t="str">
        <x:f>IF(OR(ISBLANK(O444),Q444=""),"",IFERROR(INDEX('Redemption Setup'!$F$7:$F$105,MATCH(Q444,'Redemption Setup'!$A$7:$A$105,0)),"")+SUMIFS('Redemption Setup'!$Q$7:$Q$305,'Redemption Setup'!$O$7:$O$305,Q444,'Redemption Setup'!$P$7:$P$305,"&lt;="&amp;O444)-SUMIFS('Daily Redemptions'!$R$7:$R$2205,'Daily Redemptions'!$Q$7:$Q$2205,Q444,'Daily Redemptions'!$P$7:$P$2205,P444,'Daily Redemptions'!$O$7:$O$2205,"&lt;="&amp;O444))</x:f>
      </x:c>
      <x:c r="T444" s="16" t="str">
        <x:f>IF(AND(ISBLANK(O444),Q444=""),"",IF(COUNTIFS('Redemption Setup'!$A$7:$A$105,Q444,'Redemption Setup'!$B$7:$B$105,P444)&lt;&gt;1,"Tier not in campaign",IF(COUNTIFS('Daily Redemptions'!$O$7:$O$2205,O444,'Daily Redemptions'!$Q$7:$Q$2205,Q444)&gt;1,"Duplicate day / tier",IF(OR(ISBLANK(O444),ISBLANK(R444)),"Missing date / quantity",IF(OR(R444&lt;0,MOD(R444,1)&lt;&gt;0),"Invalid redemption quantity",IF(COUNTIFS('Daily Redemptions'!$A$7:$A$735,O444,'Daily Redemptions'!$B$7:$B$735,P444)&lt;&gt;1,"Missing daily performance",IF(S444&lt;0,"Negative stock","")))))))</x:f>
      </x:c>
    </x:row>
    <x:row r="445" ht="24" customHeight="1">
      <x:c r="A445" s="10"/>
      <x:c r="B445" s="5"/>
      <x:c r="C445" s="5"/>
      <x:c r="D445" s="14"/>
      <x:c r="E445" s="5"/>
      <x:c r="F445" s="5"/>
      <x:c r="G445" s="14"/>
      <x:c r="H445" s="16" t="str">
        <x:f>IF(OR(ISBLANK(A445),B445=""),"",SUMIFS('Daily Redemptions'!$R$7:$R$2205,'Daily Redemptions'!$O$7:$O$2205,A445,'Daily Redemptions'!$P$7:$P$2205,B445))</x:f>
      </x:c>
      <x:c r="I445" s="18" t="str">
        <x:f>IF(OR(ISBLANK(A445),ISBLANK(D445),ISBLANK(C445),C445=0),"",D445/C445)</x:f>
      </x:c>
      <x:c r="J445" s="18" t="str">
        <x:f>IF(OR(ISBLANK(A445),ISBLANK(D445),ISBLANK(E445),E445=0),"",D445/E445)</x:f>
      </x:c>
      <x:c r="K445" s="18" t="str">
        <x:f>IF(OR(ISBLANK(A445),ISBLANK(G445),ISBLANK(F445)),"",G445*F445)</x:f>
      </x:c>
      <x:c r="L445" s="16" t="str">
        <x:f>IF(OR(ISBLANK(A445),ISBLANK(G445),ISBLANK(F445)),"",F445)</x:f>
      </x:c>
      <x:c r="M445" s="16" t="str">
        <x:f>IF(AND(ISBLANK(A445),B445=""),"",IF(COUNTIFS('Campaigns &amp; Budget'!$A$7:$A$8,B445)&lt;&gt;1,"Unknown campaign",IF(COUNTIFS('Daily Redemptions'!$A$7:$A$735,A445,'Daily Redemptions'!$B$7:$B$735,B445)&gt;1,"Duplicate day / campaign",IF(OR(ISBLANK(A445),ISBLANK(C445),ISBLANK(D445),ISBLANK(E445),ISBLANK(F445)),"Missing daily input",IF(OR(C445&lt;0,D445&lt;0,E445&lt;0,F445&lt;0,F445&gt;E445),"Invalid count / sales",IF(AND(F445&gt;0,ISBLANK(G445)),"Missing new-member average",IF(AND(NOT(ISBLANK(G445)),G445&lt;0),"Negative average",IF(OR(A445&lt;IFERROR(INDEX('Campaigns &amp; Budget'!$C$7:$C$8,MATCH(B445,'Campaigns &amp; Budget'!$A$7:$A$8,0)),""),A445&gt;IFERROR(INDEX('Campaigns &amp; Budget'!$D$7:$D$8,MATCH(B445,'Campaigns &amp; Budget'!$A$7:$A$8,0)),"")),"Outside campaign dates",""))))))))</x:f>
      </x:c>
      <x:c r="O445" s="10"/>
      <x:c r="P445" s="5"/>
      <x:c r="Q445" s="5"/>
      <x:c r="R445" s="5"/>
      <x:c r="S445" s="16" t="str">
        <x:f>IF(OR(ISBLANK(O445),Q445=""),"",IFERROR(INDEX('Redemption Setup'!$F$7:$F$105,MATCH(Q445,'Redemption Setup'!$A$7:$A$105,0)),"")+SUMIFS('Redemption Setup'!$Q$7:$Q$305,'Redemption Setup'!$O$7:$O$305,Q445,'Redemption Setup'!$P$7:$P$305,"&lt;="&amp;O445)-SUMIFS('Daily Redemptions'!$R$7:$R$2205,'Daily Redemptions'!$Q$7:$Q$2205,Q445,'Daily Redemptions'!$P$7:$P$2205,P445,'Daily Redemptions'!$O$7:$O$2205,"&lt;="&amp;O445))</x:f>
      </x:c>
      <x:c r="T445" s="16" t="str">
        <x:f>IF(AND(ISBLANK(O445),Q445=""),"",IF(COUNTIFS('Redemption Setup'!$A$7:$A$105,Q445,'Redemption Setup'!$B$7:$B$105,P445)&lt;&gt;1,"Tier not in campaign",IF(COUNTIFS('Daily Redemptions'!$O$7:$O$2205,O445,'Daily Redemptions'!$Q$7:$Q$2205,Q445)&gt;1,"Duplicate day / tier",IF(OR(ISBLANK(O445),ISBLANK(R445)),"Missing date / quantity",IF(OR(R445&lt;0,MOD(R445,1)&lt;&gt;0),"Invalid redemption quantity",IF(COUNTIFS('Daily Redemptions'!$A$7:$A$735,O445,'Daily Redemptions'!$B$7:$B$735,P445)&lt;&gt;1,"Missing daily performance",IF(S445&lt;0,"Negative stock","")))))))</x:f>
      </x:c>
    </x:row>
    <x:row r="446" ht="24" customHeight="1">
      <x:c r="A446" s="10"/>
      <x:c r="B446" s="5"/>
      <x:c r="C446" s="5"/>
      <x:c r="D446" s="14"/>
      <x:c r="E446" s="5"/>
      <x:c r="F446" s="5"/>
      <x:c r="G446" s="14"/>
      <x:c r="H446" s="16" t="str">
        <x:f>IF(OR(ISBLANK(A446),B446=""),"",SUMIFS('Daily Redemptions'!$R$7:$R$2205,'Daily Redemptions'!$O$7:$O$2205,A446,'Daily Redemptions'!$P$7:$P$2205,B446))</x:f>
      </x:c>
      <x:c r="I446" s="18" t="str">
        <x:f>IF(OR(ISBLANK(A446),ISBLANK(D446),ISBLANK(C446),C446=0),"",D446/C446)</x:f>
      </x:c>
      <x:c r="J446" s="18" t="str">
        <x:f>IF(OR(ISBLANK(A446),ISBLANK(D446),ISBLANK(E446),E446=0),"",D446/E446)</x:f>
      </x:c>
      <x:c r="K446" s="18" t="str">
        <x:f>IF(OR(ISBLANK(A446),ISBLANK(G446),ISBLANK(F446)),"",G446*F446)</x:f>
      </x:c>
      <x:c r="L446" s="16" t="str">
        <x:f>IF(OR(ISBLANK(A446),ISBLANK(G446),ISBLANK(F446)),"",F446)</x:f>
      </x:c>
      <x:c r="M446" s="16" t="str">
        <x:f>IF(AND(ISBLANK(A446),B446=""),"",IF(COUNTIFS('Campaigns &amp; Budget'!$A$7:$A$8,B446)&lt;&gt;1,"Unknown campaign",IF(COUNTIFS('Daily Redemptions'!$A$7:$A$735,A446,'Daily Redemptions'!$B$7:$B$735,B446)&gt;1,"Duplicate day / campaign",IF(OR(ISBLANK(A446),ISBLANK(C446),ISBLANK(D446),ISBLANK(E446),ISBLANK(F446)),"Missing daily input",IF(OR(C446&lt;0,D446&lt;0,E446&lt;0,F446&lt;0,F446&gt;E446),"Invalid count / sales",IF(AND(F446&gt;0,ISBLANK(G446)),"Missing new-member average",IF(AND(NOT(ISBLANK(G446)),G446&lt;0),"Negative average",IF(OR(A446&lt;IFERROR(INDEX('Campaigns &amp; Budget'!$C$7:$C$8,MATCH(B446,'Campaigns &amp; Budget'!$A$7:$A$8,0)),""),A446&gt;IFERROR(INDEX('Campaigns &amp; Budget'!$D$7:$D$8,MATCH(B446,'Campaigns &amp; Budget'!$A$7:$A$8,0)),"")),"Outside campaign dates",""))))))))</x:f>
      </x:c>
      <x:c r="O446" s="10"/>
      <x:c r="P446" s="5"/>
      <x:c r="Q446" s="5"/>
      <x:c r="R446" s="5"/>
      <x:c r="S446" s="16" t="str">
        <x:f>IF(OR(ISBLANK(O446),Q446=""),"",IFERROR(INDEX('Redemption Setup'!$F$7:$F$105,MATCH(Q446,'Redemption Setup'!$A$7:$A$105,0)),"")+SUMIFS('Redemption Setup'!$Q$7:$Q$305,'Redemption Setup'!$O$7:$O$305,Q446,'Redemption Setup'!$P$7:$P$305,"&lt;="&amp;O446)-SUMIFS('Daily Redemptions'!$R$7:$R$2205,'Daily Redemptions'!$Q$7:$Q$2205,Q446,'Daily Redemptions'!$P$7:$P$2205,P446,'Daily Redemptions'!$O$7:$O$2205,"&lt;="&amp;O446))</x:f>
      </x:c>
      <x:c r="T446" s="16" t="str">
        <x:f>IF(AND(ISBLANK(O446),Q446=""),"",IF(COUNTIFS('Redemption Setup'!$A$7:$A$105,Q446,'Redemption Setup'!$B$7:$B$105,P446)&lt;&gt;1,"Tier not in campaign",IF(COUNTIFS('Daily Redemptions'!$O$7:$O$2205,O446,'Daily Redemptions'!$Q$7:$Q$2205,Q446)&gt;1,"Duplicate day / tier",IF(OR(ISBLANK(O446),ISBLANK(R446)),"Missing date / quantity",IF(OR(R446&lt;0,MOD(R446,1)&lt;&gt;0),"Invalid redemption quantity",IF(COUNTIFS('Daily Redemptions'!$A$7:$A$735,O446,'Daily Redemptions'!$B$7:$B$735,P446)&lt;&gt;1,"Missing daily performance",IF(S446&lt;0,"Negative stock","")))))))</x:f>
      </x:c>
    </x:row>
    <x:row r="447" ht="24" customHeight="1">
      <x:c r="A447" s="10"/>
      <x:c r="B447" s="5"/>
      <x:c r="C447" s="5"/>
      <x:c r="D447" s="14"/>
      <x:c r="E447" s="5"/>
      <x:c r="F447" s="5"/>
      <x:c r="G447" s="14"/>
      <x:c r="H447" s="16" t="str">
        <x:f>IF(OR(ISBLANK(A447),B447=""),"",SUMIFS('Daily Redemptions'!$R$7:$R$2205,'Daily Redemptions'!$O$7:$O$2205,A447,'Daily Redemptions'!$P$7:$P$2205,B447))</x:f>
      </x:c>
      <x:c r="I447" s="18" t="str">
        <x:f>IF(OR(ISBLANK(A447),ISBLANK(D447),ISBLANK(C447),C447=0),"",D447/C447)</x:f>
      </x:c>
      <x:c r="J447" s="18" t="str">
        <x:f>IF(OR(ISBLANK(A447),ISBLANK(D447),ISBLANK(E447),E447=0),"",D447/E447)</x:f>
      </x:c>
      <x:c r="K447" s="18" t="str">
        <x:f>IF(OR(ISBLANK(A447),ISBLANK(G447),ISBLANK(F447)),"",G447*F447)</x:f>
      </x:c>
      <x:c r="L447" s="16" t="str">
        <x:f>IF(OR(ISBLANK(A447),ISBLANK(G447),ISBLANK(F447)),"",F447)</x:f>
      </x:c>
      <x:c r="M447" s="16" t="str">
        <x:f>IF(AND(ISBLANK(A447),B447=""),"",IF(COUNTIFS('Campaigns &amp; Budget'!$A$7:$A$8,B447)&lt;&gt;1,"Unknown campaign",IF(COUNTIFS('Daily Redemptions'!$A$7:$A$735,A447,'Daily Redemptions'!$B$7:$B$735,B447)&gt;1,"Duplicate day / campaign",IF(OR(ISBLANK(A447),ISBLANK(C447),ISBLANK(D447),ISBLANK(E447),ISBLANK(F447)),"Missing daily input",IF(OR(C447&lt;0,D447&lt;0,E447&lt;0,F447&lt;0,F447&gt;E447),"Invalid count / sales",IF(AND(F447&gt;0,ISBLANK(G447)),"Missing new-member average",IF(AND(NOT(ISBLANK(G447)),G447&lt;0),"Negative average",IF(OR(A447&lt;IFERROR(INDEX('Campaigns &amp; Budget'!$C$7:$C$8,MATCH(B447,'Campaigns &amp; Budget'!$A$7:$A$8,0)),""),A447&gt;IFERROR(INDEX('Campaigns &amp; Budget'!$D$7:$D$8,MATCH(B447,'Campaigns &amp; Budget'!$A$7:$A$8,0)),"")),"Outside campaign dates",""))))))))</x:f>
      </x:c>
      <x:c r="O447" s="10"/>
      <x:c r="P447" s="5"/>
      <x:c r="Q447" s="5"/>
      <x:c r="R447" s="5"/>
      <x:c r="S447" s="16" t="str">
        <x:f>IF(OR(ISBLANK(O447),Q447=""),"",IFERROR(INDEX('Redemption Setup'!$F$7:$F$105,MATCH(Q447,'Redemption Setup'!$A$7:$A$105,0)),"")+SUMIFS('Redemption Setup'!$Q$7:$Q$305,'Redemption Setup'!$O$7:$O$305,Q447,'Redemption Setup'!$P$7:$P$305,"&lt;="&amp;O447)-SUMIFS('Daily Redemptions'!$R$7:$R$2205,'Daily Redemptions'!$Q$7:$Q$2205,Q447,'Daily Redemptions'!$P$7:$P$2205,P447,'Daily Redemptions'!$O$7:$O$2205,"&lt;="&amp;O447))</x:f>
      </x:c>
      <x:c r="T447" s="16" t="str">
        <x:f>IF(AND(ISBLANK(O447),Q447=""),"",IF(COUNTIFS('Redemption Setup'!$A$7:$A$105,Q447,'Redemption Setup'!$B$7:$B$105,P447)&lt;&gt;1,"Tier not in campaign",IF(COUNTIFS('Daily Redemptions'!$O$7:$O$2205,O447,'Daily Redemptions'!$Q$7:$Q$2205,Q447)&gt;1,"Duplicate day / tier",IF(OR(ISBLANK(O447),ISBLANK(R447)),"Missing date / quantity",IF(OR(R447&lt;0,MOD(R447,1)&lt;&gt;0),"Invalid redemption quantity",IF(COUNTIFS('Daily Redemptions'!$A$7:$A$735,O447,'Daily Redemptions'!$B$7:$B$735,P447)&lt;&gt;1,"Missing daily performance",IF(S447&lt;0,"Negative stock","")))))))</x:f>
      </x:c>
    </x:row>
    <x:row r="448" ht="24" customHeight="1">
      <x:c r="A448" s="10"/>
      <x:c r="B448" s="5"/>
      <x:c r="C448" s="5"/>
      <x:c r="D448" s="14"/>
      <x:c r="E448" s="5"/>
      <x:c r="F448" s="5"/>
      <x:c r="G448" s="14"/>
      <x:c r="H448" s="16" t="str">
        <x:f>IF(OR(ISBLANK(A448),B448=""),"",SUMIFS('Daily Redemptions'!$R$7:$R$2205,'Daily Redemptions'!$O$7:$O$2205,A448,'Daily Redemptions'!$P$7:$P$2205,B448))</x:f>
      </x:c>
      <x:c r="I448" s="18" t="str">
        <x:f>IF(OR(ISBLANK(A448),ISBLANK(D448),ISBLANK(C448),C448=0),"",D448/C448)</x:f>
      </x:c>
      <x:c r="J448" s="18" t="str">
        <x:f>IF(OR(ISBLANK(A448),ISBLANK(D448),ISBLANK(E448),E448=0),"",D448/E448)</x:f>
      </x:c>
      <x:c r="K448" s="18" t="str">
        <x:f>IF(OR(ISBLANK(A448),ISBLANK(G448),ISBLANK(F448)),"",G448*F448)</x:f>
      </x:c>
      <x:c r="L448" s="16" t="str">
        <x:f>IF(OR(ISBLANK(A448),ISBLANK(G448),ISBLANK(F448)),"",F448)</x:f>
      </x:c>
      <x:c r="M448" s="16" t="str">
        <x:f>IF(AND(ISBLANK(A448),B448=""),"",IF(COUNTIFS('Campaigns &amp; Budget'!$A$7:$A$8,B448)&lt;&gt;1,"Unknown campaign",IF(COUNTIFS('Daily Redemptions'!$A$7:$A$735,A448,'Daily Redemptions'!$B$7:$B$735,B448)&gt;1,"Duplicate day / campaign",IF(OR(ISBLANK(A448),ISBLANK(C448),ISBLANK(D448),ISBLANK(E448),ISBLANK(F448)),"Missing daily input",IF(OR(C448&lt;0,D448&lt;0,E448&lt;0,F448&lt;0,F448&gt;E448),"Invalid count / sales",IF(AND(F448&gt;0,ISBLANK(G448)),"Missing new-member average",IF(AND(NOT(ISBLANK(G448)),G448&lt;0),"Negative average",IF(OR(A448&lt;IFERROR(INDEX('Campaigns &amp; Budget'!$C$7:$C$8,MATCH(B448,'Campaigns &amp; Budget'!$A$7:$A$8,0)),""),A448&gt;IFERROR(INDEX('Campaigns &amp; Budget'!$D$7:$D$8,MATCH(B448,'Campaigns &amp; Budget'!$A$7:$A$8,0)),"")),"Outside campaign dates",""))))))))</x:f>
      </x:c>
      <x:c r="O448" s="10"/>
      <x:c r="P448" s="5"/>
      <x:c r="Q448" s="5"/>
      <x:c r="R448" s="5"/>
      <x:c r="S448" s="16" t="str">
        <x:f>IF(OR(ISBLANK(O448),Q448=""),"",IFERROR(INDEX('Redemption Setup'!$F$7:$F$105,MATCH(Q448,'Redemption Setup'!$A$7:$A$105,0)),"")+SUMIFS('Redemption Setup'!$Q$7:$Q$305,'Redemption Setup'!$O$7:$O$305,Q448,'Redemption Setup'!$P$7:$P$305,"&lt;="&amp;O448)-SUMIFS('Daily Redemptions'!$R$7:$R$2205,'Daily Redemptions'!$Q$7:$Q$2205,Q448,'Daily Redemptions'!$P$7:$P$2205,P448,'Daily Redemptions'!$O$7:$O$2205,"&lt;="&amp;O448))</x:f>
      </x:c>
      <x:c r="T448" s="16" t="str">
        <x:f>IF(AND(ISBLANK(O448),Q448=""),"",IF(COUNTIFS('Redemption Setup'!$A$7:$A$105,Q448,'Redemption Setup'!$B$7:$B$105,P448)&lt;&gt;1,"Tier not in campaign",IF(COUNTIFS('Daily Redemptions'!$O$7:$O$2205,O448,'Daily Redemptions'!$Q$7:$Q$2205,Q448)&gt;1,"Duplicate day / tier",IF(OR(ISBLANK(O448),ISBLANK(R448)),"Missing date / quantity",IF(OR(R448&lt;0,MOD(R448,1)&lt;&gt;0),"Invalid redemption quantity",IF(COUNTIFS('Daily Redemptions'!$A$7:$A$735,O448,'Daily Redemptions'!$B$7:$B$735,P448)&lt;&gt;1,"Missing daily performance",IF(S448&lt;0,"Negative stock","")))))))</x:f>
      </x:c>
    </x:row>
    <x:row r="449" ht="24" customHeight="1">
      <x:c r="A449" s="10"/>
      <x:c r="B449" s="5"/>
      <x:c r="C449" s="5"/>
      <x:c r="D449" s="14"/>
      <x:c r="E449" s="5"/>
      <x:c r="F449" s="5"/>
      <x:c r="G449" s="14"/>
      <x:c r="H449" s="16" t="str">
        <x:f>IF(OR(ISBLANK(A449),B449=""),"",SUMIFS('Daily Redemptions'!$R$7:$R$2205,'Daily Redemptions'!$O$7:$O$2205,A449,'Daily Redemptions'!$P$7:$P$2205,B449))</x:f>
      </x:c>
      <x:c r="I449" s="18" t="str">
        <x:f>IF(OR(ISBLANK(A449),ISBLANK(D449),ISBLANK(C449),C449=0),"",D449/C449)</x:f>
      </x:c>
      <x:c r="J449" s="18" t="str">
        <x:f>IF(OR(ISBLANK(A449),ISBLANK(D449),ISBLANK(E449),E449=0),"",D449/E449)</x:f>
      </x:c>
      <x:c r="K449" s="18" t="str">
        <x:f>IF(OR(ISBLANK(A449),ISBLANK(G449),ISBLANK(F449)),"",G449*F449)</x:f>
      </x:c>
      <x:c r="L449" s="16" t="str">
        <x:f>IF(OR(ISBLANK(A449),ISBLANK(G449),ISBLANK(F449)),"",F449)</x:f>
      </x:c>
      <x:c r="M449" s="16" t="str">
        <x:f>IF(AND(ISBLANK(A449),B449=""),"",IF(COUNTIFS('Campaigns &amp; Budget'!$A$7:$A$8,B449)&lt;&gt;1,"Unknown campaign",IF(COUNTIFS('Daily Redemptions'!$A$7:$A$735,A449,'Daily Redemptions'!$B$7:$B$735,B449)&gt;1,"Duplicate day / campaign",IF(OR(ISBLANK(A449),ISBLANK(C449),ISBLANK(D449),ISBLANK(E449),ISBLANK(F449)),"Missing daily input",IF(OR(C449&lt;0,D449&lt;0,E449&lt;0,F449&lt;0,F449&gt;E449),"Invalid count / sales",IF(AND(F449&gt;0,ISBLANK(G449)),"Missing new-member average",IF(AND(NOT(ISBLANK(G449)),G449&lt;0),"Negative average",IF(OR(A449&lt;IFERROR(INDEX('Campaigns &amp; Budget'!$C$7:$C$8,MATCH(B449,'Campaigns &amp; Budget'!$A$7:$A$8,0)),""),A449&gt;IFERROR(INDEX('Campaigns &amp; Budget'!$D$7:$D$8,MATCH(B449,'Campaigns &amp; Budget'!$A$7:$A$8,0)),"")),"Outside campaign dates",""))))))))</x:f>
      </x:c>
      <x:c r="O449" s="10"/>
      <x:c r="P449" s="5"/>
      <x:c r="Q449" s="5"/>
      <x:c r="R449" s="5"/>
      <x:c r="S449" s="16" t="str">
        <x:f>IF(OR(ISBLANK(O449),Q449=""),"",IFERROR(INDEX('Redemption Setup'!$F$7:$F$105,MATCH(Q449,'Redemption Setup'!$A$7:$A$105,0)),"")+SUMIFS('Redemption Setup'!$Q$7:$Q$305,'Redemption Setup'!$O$7:$O$305,Q449,'Redemption Setup'!$P$7:$P$305,"&lt;="&amp;O449)-SUMIFS('Daily Redemptions'!$R$7:$R$2205,'Daily Redemptions'!$Q$7:$Q$2205,Q449,'Daily Redemptions'!$P$7:$P$2205,P449,'Daily Redemptions'!$O$7:$O$2205,"&lt;="&amp;O449))</x:f>
      </x:c>
      <x:c r="T449" s="16" t="str">
        <x:f>IF(AND(ISBLANK(O449),Q449=""),"",IF(COUNTIFS('Redemption Setup'!$A$7:$A$105,Q449,'Redemption Setup'!$B$7:$B$105,P449)&lt;&gt;1,"Tier not in campaign",IF(COUNTIFS('Daily Redemptions'!$O$7:$O$2205,O449,'Daily Redemptions'!$Q$7:$Q$2205,Q449)&gt;1,"Duplicate day / tier",IF(OR(ISBLANK(O449),ISBLANK(R449)),"Missing date / quantity",IF(OR(R449&lt;0,MOD(R449,1)&lt;&gt;0),"Invalid redemption quantity",IF(COUNTIFS('Daily Redemptions'!$A$7:$A$735,O449,'Daily Redemptions'!$B$7:$B$735,P449)&lt;&gt;1,"Missing daily performance",IF(S449&lt;0,"Negative stock","")))))))</x:f>
      </x:c>
    </x:row>
    <x:row r="450" ht="24" customHeight="1">
      <x:c r="A450" s="10"/>
      <x:c r="B450" s="5"/>
      <x:c r="C450" s="5"/>
      <x:c r="D450" s="14"/>
      <x:c r="E450" s="5"/>
      <x:c r="F450" s="5"/>
      <x:c r="G450" s="14"/>
      <x:c r="H450" s="16" t="str">
        <x:f>IF(OR(ISBLANK(A450),B450=""),"",SUMIFS('Daily Redemptions'!$R$7:$R$2205,'Daily Redemptions'!$O$7:$O$2205,A450,'Daily Redemptions'!$P$7:$P$2205,B450))</x:f>
      </x:c>
      <x:c r="I450" s="18" t="str">
        <x:f>IF(OR(ISBLANK(A450),ISBLANK(D450),ISBLANK(C450),C450=0),"",D450/C450)</x:f>
      </x:c>
      <x:c r="J450" s="18" t="str">
        <x:f>IF(OR(ISBLANK(A450),ISBLANK(D450),ISBLANK(E450),E450=0),"",D450/E450)</x:f>
      </x:c>
      <x:c r="K450" s="18" t="str">
        <x:f>IF(OR(ISBLANK(A450),ISBLANK(G450),ISBLANK(F450)),"",G450*F450)</x:f>
      </x:c>
      <x:c r="L450" s="16" t="str">
        <x:f>IF(OR(ISBLANK(A450),ISBLANK(G450),ISBLANK(F450)),"",F450)</x:f>
      </x:c>
      <x:c r="M450" s="16" t="str">
        <x:f>IF(AND(ISBLANK(A450),B450=""),"",IF(COUNTIFS('Campaigns &amp; Budget'!$A$7:$A$8,B450)&lt;&gt;1,"Unknown campaign",IF(COUNTIFS('Daily Redemptions'!$A$7:$A$735,A450,'Daily Redemptions'!$B$7:$B$735,B450)&gt;1,"Duplicate day / campaign",IF(OR(ISBLANK(A450),ISBLANK(C450),ISBLANK(D450),ISBLANK(E450),ISBLANK(F450)),"Missing daily input",IF(OR(C450&lt;0,D450&lt;0,E450&lt;0,F450&lt;0,F450&gt;E450),"Invalid count / sales",IF(AND(F450&gt;0,ISBLANK(G450)),"Missing new-member average",IF(AND(NOT(ISBLANK(G450)),G450&lt;0),"Negative average",IF(OR(A450&lt;IFERROR(INDEX('Campaigns &amp; Budget'!$C$7:$C$8,MATCH(B450,'Campaigns &amp; Budget'!$A$7:$A$8,0)),""),A450&gt;IFERROR(INDEX('Campaigns &amp; Budget'!$D$7:$D$8,MATCH(B450,'Campaigns &amp; Budget'!$A$7:$A$8,0)),"")),"Outside campaign dates",""))))))))</x:f>
      </x:c>
      <x:c r="O450" s="10"/>
      <x:c r="P450" s="5"/>
      <x:c r="Q450" s="5"/>
      <x:c r="R450" s="5"/>
      <x:c r="S450" s="16" t="str">
        <x:f>IF(OR(ISBLANK(O450),Q450=""),"",IFERROR(INDEX('Redemption Setup'!$F$7:$F$105,MATCH(Q450,'Redemption Setup'!$A$7:$A$105,0)),"")+SUMIFS('Redemption Setup'!$Q$7:$Q$305,'Redemption Setup'!$O$7:$O$305,Q450,'Redemption Setup'!$P$7:$P$305,"&lt;="&amp;O450)-SUMIFS('Daily Redemptions'!$R$7:$R$2205,'Daily Redemptions'!$Q$7:$Q$2205,Q450,'Daily Redemptions'!$P$7:$P$2205,P450,'Daily Redemptions'!$O$7:$O$2205,"&lt;="&amp;O450))</x:f>
      </x:c>
      <x:c r="T450" s="16" t="str">
        <x:f>IF(AND(ISBLANK(O450),Q450=""),"",IF(COUNTIFS('Redemption Setup'!$A$7:$A$105,Q450,'Redemption Setup'!$B$7:$B$105,P450)&lt;&gt;1,"Tier not in campaign",IF(COUNTIFS('Daily Redemptions'!$O$7:$O$2205,O450,'Daily Redemptions'!$Q$7:$Q$2205,Q450)&gt;1,"Duplicate day / tier",IF(OR(ISBLANK(O450),ISBLANK(R450)),"Missing date / quantity",IF(OR(R450&lt;0,MOD(R450,1)&lt;&gt;0),"Invalid redemption quantity",IF(COUNTIFS('Daily Redemptions'!$A$7:$A$735,O450,'Daily Redemptions'!$B$7:$B$735,P450)&lt;&gt;1,"Missing daily performance",IF(S450&lt;0,"Negative stock","")))))))</x:f>
      </x:c>
    </x:row>
    <x:row r="451" ht="24" customHeight="1">
      <x:c r="A451" s="10"/>
      <x:c r="B451" s="5"/>
      <x:c r="C451" s="5"/>
      <x:c r="D451" s="14"/>
      <x:c r="E451" s="5"/>
      <x:c r="F451" s="5"/>
      <x:c r="G451" s="14"/>
      <x:c r="H451" s="16" t="str">
        <x:f>IF(OR(ISBLANK(A451),B451=""),"",SUMIFS('Daily Redemptions'!$R$7:$R$2205,'Daily Redemptions'!$O$7:$O$2205,A451,'Daily Redemptions'!$P$7:$P$2205,B451))</x:f>
      </x:c>
      <x:c r="I451" s="18" t="str">
        <x:f>IF(OR(ISBLANK(A451),ISBLANK(D451),ISBLANK(C451),C451=0),"",D451/C451)</x:f>
      </x:c>
      <x:c r="J451" s="18" t="str">
        <x:f>IF(OR(ISBLANK(A451),ISBLANK(D451),ISBLANK(E451),E451=0),"",D451/E451)</x:f>
      </x:c>
      <x:c r="K451" s="18" t="str">
        <x:f>IF(OR(ISBLANK(A451),ISBLANK(G451),ISBLANK(F451)),"",G451*F451)</x:f>
      </x:c>
      <x:c r="L451" s="16" t="str">
        <x:f>IF(OR(ISBLANK(A451),ISBLANK(G451),ISBLANK(F451)),"",F451)</x:f>
      </x:c>
      <x:c r="M451" s="16" t="str">
        <x:f>IF(AND(ISBLANK(A451),B451=""),"",IF(COUNTIFS('Campaigns &amp; Budget'!$A$7:$A$8,B451)&lt;&gt;1,"Unknown campaign",IF(COUNTIFS('Daily Redemptions'!$A$7:$A$735,A451,'Daily Redemptions'!$B$7:$B$735,B451)&gt;1,"Duplicate day / campaign",IF(OR(ISBLANK(A451),ISBLANK(C451),ISBLANK(D451),ISBLANK(E451),ISBLANK(F451)),"Missing daily input",IF(OR(C451&lt;0,D451&lt;0,E451&lt;0,F451&lt;0,F451&gt;E451),"Invalid count / sales",IF(AND(F451&gt;0,ISBLANK(G451)),"Missing new-member average",IF(AND(NOT(ISBLANK(G451)),G451&lt;0),"Negative average",IF(OR(A451&lt;IFERROR(INDEX('Campaigns &amp; Budget'!$C$7:$C$8,MATCH(B451,'Campaigns &amp; Budget'!$A$7:$A$8,0)),""),A451&gt;IFERROR(INDEX('Campaigns &amp; Budget'!$D$7:$D$8,MATCH(B451,'Campaigns &amp; Budget'!$A$7:$A$8,0)),"")),"Outside campaign dates",""))))))))</x:f>
      </x:c>
      <x:c r="O451" s="10"/>
      <x:c r="P451" s="5"/>
      <x:c r="Q451" s="5"/>
      <x:c r="R451" s="5"/>
      <x:c r="S451" s="16" t="str">
        <x:f>IF(OR(ISBLANK(O451),Q451=""),"",IFERROR(INDEX('Redemption Setup'!$F$7:$F$105,MATCH(Q451,'Redemption Setup'!$A$7:$A$105,0)),"")+SUMIFS('Redemption Setup'!$Q$7:$Q$305,'Redemption Setup'!$O$7:$O$305,Q451,'Redemption Setup'!$P$7:$P$305,"&lt;="&amp;O451)-SUMIFS('Daily Redemptions'!$R$7:$R$2205,'Daily Redemptions'!$Q$7:$Q$2205,Q451,'Daily Redemptions'!$P$7:$P$2205,P451,'Daily Redemptions'!$O$7:$O$2205,"&lt;="&amp;O451))</x:f>
      </x:c>
      <x:c r="T451" s="16" t="str">
        <x:f>IF(AND(ISBLANK(O451),Q451=""),"",IF(COUNTIFS('Redemption Setup'!$A$7:$A$105,Q451,'Redemption Setup'!$B$7:$B$105,P451)&lt;&gt;1,"Tier not in campaign",IF(COUNTIFS('Daily Redemptions'!$O$7:$O$2205,O451,'Daily Redemptions'!$Q$7:$Q$2205,Q451)&gt;1,"Duplicate day / tier",IF(OR(ISBLANK(O451),ISBLANK(R451)),"Missing date / quantity",IF(OR(R451&lt;0,MOD(R451,1)&lt;&gt;0),"Invalid redemption quantity",IF(COUNTIFS('Daily Redemptions'!$A$7:$A$735,O451,'Daily Redemptions'!$B$7:$B$735,P451)&lt;&gt;1,"Missing daily performance",IF(S451&lt;0,"Negative stock","")))))))</x:f>
      </x:c>
    </x:row>
    <x:row r="452" ht="24" customHeight="1">
      <x:c r="A452" s="10"/>
      <x:c r="B452" s="5"/>
      <x:c r="C452" s="5"/>
      <x:c r="D452" s="14"/>
      <x:c r="E452" s="5"/>
      <x:c r="F452" s="5"/>
      <x:c r="G452" s="14"/>
      <x:c r="H452" s="16" t="str">
        <x:f>IF(OR(ISBLANK(A452),B452=""),"",SUMIFS('Daily Redemptions'!$R$7:$R$2205,'Daily Redemptions'!$O$7:$O$2205,A452,'Daily Redemptions'!$P$7:$P$2205,B452))</x:f>
      </x:c>
      <x:c r="I452" s="18" t="str">
        <x:f>IF(OR(ISBLANK(A452),ISBLANK(D452),ISBLANK(C452),C452=0),"",D452/C452)</x:f>
      </x:c>
      <x:c r="J452" s="18" t="str">
        <x:f>IF(OR(ISBLANK(A452),ISBLANK(D452),ISBLANK(E452),E452=0),"",D452/E452)</x:f>
      </x:c>
      <x:c r="K452" s="18" t="str">
        <x:f>IF(OR(ISBLANK(A452),ISBLANK(G452),ISBLANK(F452)),"",G452*F452)</x:f>
      </x:c>
      <x:c r="L452" s="16" t="str">
        <x:f>IF(OR(ISBLANK(A452),ISBLANK(G452),ISBLANK(F452)),"",F452)</x:f>
      </x:c>
      <x:c r="M452" s="16" t="str">
        <x:f>IF(AND(ISBLANK(A452),B452=""),"",IF(COUNTIFS('Campaigns &amp; Budget'!$A$7:$A$8,B452)&lt;&gt;1,"Unknown campaign",IF(COUNTIFS('Daily Redemptions'!$A$7:$A$735,A452,'Daily Redemptions'!$B$7:$B$735,B452)&gt;1,"Duplicate day / campaign",IF(OR(ISBLANK(A452),ISBLANK(C452),ISBLANK(D452),ISBLANK(E452),ISBLANK(F452)),"Missing daily input",IF(OR(C452&lt;0,D452&lt;0,E452&lt;0,F452&lt;0,F452&gt;E452),"Invalid count / sales",IF(AND(F452&gt;0,ISBLANK(G452)),"Missing new-member average",IF(AND(NOT(ISBLANK(G452)),G452&lt;0),"Negative average",IF(OR(A452&lt;IFERROR(INDEX('Campaigns &amp; Budget'!$C$7:$C$8,MATCH(B452,'Campaigns &amp; Budget'!$A$7:$A$8,0)),""),A452&gt;IFERROR(INDEX('Campaigns &amp; Budget'!$D$7:$D$8,MATCH(B452,'Campaigns &amp; Budget'!$A$7:$A$8,0)),"")),"Outside campaign dates",""))))))))</x:f>
      </x:c>
      <x:c r="O452" s="10"/>
      <x:c r="P452" s="5"/>
      <x:c r="Q452" s="5"/>
      <x:c r="R452" s="5"/>
      <x:c r="S452" s="16" t="str">
        <x:f>IF(OR(ISBLANK(O452),Q452=""),"",IFERROR(INDEX('Redemption Setup'!$F$7:$F$105,MATCH(Q452,'Redemption Setup'!$A$7:$A$105,0)),"")+SUMIFS('Redemption Setup'!$Q$7:$Q$305,'Redemption Setup'!$O$7:$O$305,Q452,'Redemption Setup'!$P$7:$P$305,"&lt;="&amp;O452)-SUMIFS('Daily Redemptions'!$R$7:$R$2205,'Daily Redemptions'!$Q$7:$Q$2205,Q452,'Daily Redemptions'!$P$7:$P$2205,P452,'Daily Redemptions'!$O$7:$O$2205,"&lt;="&amp;O452))</x:f>
      </x:c>
      <x:c r="T452" s="16" t="str">
        <x:f>IF(AND(ISBLANK(O452),Q452=""),"",IF(COUNTIFS('Redemption Setup'!$A$7:$A$105,Q452,'Redemption Setup'!$B$7:$B$105,P452)&lt;&gt;1,"Tier not in campaign",IF(COUNTIFS('Daily Redemptions'!$O$7:$O$2205,O452,'Daily Redemptions'!$Q$7:$Q$2205,Q452)&gt;1,"Duplicate day / tier",IF(OR(ISBLANK(O452),ISBLANK(R452)),"Missing date / quantity",IF(OR(R452&lt;0,MOD(R452,1)&lt;&gt;0),"Invalid redemption quantity",IF(COUNTIFS('Daily Redemptions'!$A$7:$A$735,O452,'Daily Redemptions'!$B$7:$B$735,P452)&lt;&gt;1,"Missing daily performance",IF(S452&lt;0,"Negative stock","")))))))</x:f>
      </x:c>
    </x:row>
    <x:row r="453" ht="24" customHeight="1">
      <x:c r="A453" s="10"/>
      <x:c r="B453" s="5"/>
      <x:c r="C453" s="5"/>
      <x:c r="D453" s="14"/>
      <x:c r="E453" s="5"/>
      <x:c r="F453" s="5"/>
      <x:c r="G453" s="14"/>
      <x:c r="H453" s="16" t="str">
        <x:f>IF(OR(ISBLANK(A453),B453=""),"",SUMIFS('Daily Redemptions'!$R$7:$R$2205,'Daily Redemptions'!$O$7:$O$2205,A453,'Daily Redemptions'!$P$7:$P$2205,B453))</x:f>
      </x:c>
      <x:c r="I453" s="18" t="str">
        <x:f>IF(OR(ISBLANK(A453),ISBLANK(D453),ISBLANK(C453),C453=0),"",D453/C453)</x:f>
      </x:c>
      <x:c r="J453" s="18" t="str">
        <x:f>IF(OR(ISBLANK(A453),ISBLANK(D453),ISBLANK(E453),E453=0),"",D453/E453)</x:f>
      </x:c>
      <x:c r="K453" s="18" t="str">
        <x:f>IF(OR(ISBLANK(A453),ISBLANK(G453),ISBLANK(F453)),"",G453*F453)</x:f>
      </x:c>
      <x:c r="L453" s="16" t="str">
        <x:f>IF(OR(ISBLANK(A453),ISBLANK(G453),ISBLANK(F453)),"",F453)</x:f>
      </x:c>
      <x:c r="M453" s="16" t="str">
        <x:f>IF(AND(ISBLANK(A453),B453=""),"",IF(COUNTIFS('Campaigns &amp; Budget'!$A$7:$A$8,B453)&lt;&gt;1,"Unknown campaign",IF(COUNTIFS('Daily Redemptions'!$A$7:$A$735,A453,'Daily Redemptions'!$B$7:$B$735,B453)&gt;1,"Duplicate day / campaign",IF(OR(ISBLANK(A453),ISBLANK(C453),ISBLANK(D453),ISBLANK(E453),ISBLANK(F453)),"Missing daily input",IF(OR(C453&lt;0,D453&lt;0,E453&lt;0,F453&lt;0,F453&gt;E453),"Invalid count / sales",IF(AND(F453&gt;0,ISBLANK(G453)),"Missing new-member average",IF(AND(NOT(ISBLANK(G453)),G453&lt;0),"Negative average",IF(OR(A453&lt;IFERROR(INDEX('Campaigns &amp; Budget'!$C$7:$C$8,MATCH(B453,'Campaigns &amp; Budget'!$A$7:$A$8,0)),""),A453&gt;IFERROR(INDEX('Campaigns &amp; Budget'!$D$7:$D$8,MATCH(B453,'Campaigns &amp; Budget'!$A$7:$A$8,0)),"")),"Outside campaign dates",""))))))))</x:f>
      </x:c>
      <x:c r="O453" s="10"/>
      <x:c r="P453" s="5"/>
      <x:c r="Q453" s="5"/>
      <x:c r="R453" s="5"/>
      <x:c r="S453" s="16" t="str">
        <x:f>IF(OR(ISBLANK(O453),Q453=""),"",IFERROR(INDEX('Redemption Setup'!$F$7:$F$105,MATCH(Q453,'Redemption Setup'!$A$7:$A$105,0)),"")+SUMIFS('Redemption Setup'!$Q$7:$Q$305,'Redemption Setup'!$O$7:$O$305,Q453,'Redemption Setup'!$P$7:$P$305,"&lt;="&amp;O453)-SUMIFS('Daily Redemptions'!$R$7:$R$2205,'Daily Redemptions'!$Q$7:$Q$2205,Q453,'Daily Redemptions'!$P$7:$P$2205,P453,'Daily Redemptions'!$O$7:$O$2205,"&lt;="&amp;O453))</x:f>
      </x:c>
      <x:c r="T453" s="16" t="str">
        <x:f>IF(AND(ISBLANK(O453),Q453=""),"",IF(COUNTIFS('Redemption Setup'!$A$7:$A$105,Q453,'Redemption Setup'!$B$7:$B$105,P453)&lt;&gt;1,"Tier not in campaign",IF(COUNTIFS('Daily Redemptions'!$O$7:$O$2205,O453,'Daily Redemptions'!$Q$7:$Q$2205,Q453)&gt;1,"Duplicate day / tier",IF(OR(ISBLANK(O453),ISBLANK(R453)),"Missing date / quantity",IF(OR(R453&lt;0,MOD(R453,1)&lt;&gt;0),"Invalid redemption quantity",IF(COUNTIFS('Daily Redemptions'!$A$7:$A$735,O453,'Daily Redemptions'!$B$7:$B$735,P453)&lt;&gt;1,"Missing daily performance",IF(S453&lt;0,"Negative stock","")))))))</x:f>
      </x:c>
    </x:row>
    <x:row r="454" ht="24" customHeight="1">
      <x:c r="A454" s="10"/>
      <x:c r="B454" s="5"/>
      <x:c r="C454" s="5"/>
      <x:c r="D454" s="14"/>
      <x:c r="E454" s="5"/>
      <x:c r="F454" s="5"/>
      <x:c r="G454" s="14"/>
      <x:c r="H454" s="16" t="str">
        <x:f>IF(OR(ISBLANK(A454),B454=""),"",SUMIFS('Daily Redemptions'!$R$7:$R$2205,'Daily Redemptions'!$O$7:$O$2205,A454,'Daily Redemptions'!$P$7:$P$2205,B454))</x:f>
      </x:c>
      <x:c r="I454" s="18" t="str">
        <x:f>IF(OR(ISBLANK(A454),ISBLANK(D454),ISBLANK(C454),C454=0),"",D454/C454)</x:f>
      </x:c>
      <x:c r="J454" s="18" t="str">
        <x:f>IF(OR(ISBLANK(A454),ISBLANK(D454),ISBLANK(E454),E454=0),"",D454/E454)</x:f>
      </x:c>
      <x:c r="K454" s="18" t="str">
        <x:f>IF(OR(ISBLANK(A454),ISBLANK(G454),ISBLANK(F454)),"",G454*F454)</x:f>
      </x:c>
      <x:c r="L454" s="16" t="str">
        <x:f>IF(OR(ISBLANK(A454),ISBLANK(G454),ISBLANK(F454)),"",F454)</x:f>
      </x:c>
      <x:c r="M454" s="16" t="str">
        <x:f>IF(AND(ISBLANK(A454),B454=""),"",IF(COUNTIFS('Campaigns &amp; Budget'!$A$7:$A$8,B454)&lt;&gt;1,"Unknown campaign",IF(COUNTIFS('Daily Redemptions'!$A$7:$A$735,A454,'Daily Redemptions'!$B$7:$B$735,B454)&gt;1,"Duplicate day / campaign",IF(OR(ISBLANK(A454),ISBLANK(C454),ISBLANK(D454),ISBLANK(E454),ISBLANK(F454)),"Missing daily input",IF(OR(C454&lt;0,D454&lt;0,E454&lt;0,F454&lt;0,F454&gt;E454),"Invalid count / sales",IF(AND(F454&gt;0,ISBLANK(G454)),"Missing new-member average",IF(AND(NOT(ISBLANK(G454)),G454&lt;0),"Negative average",IF(OR(A454&lt;IFERROR(INDEX('Campaigns &amp; Budget'!$C$7:$C$8,MATCH(B454,'Campaigns &amp; Budget'!$A$7:$A$8,0)),""),A454&gt;IFERROR(INDEX('Campaigns &amp; Budget'!$D$7:$D$8,MATCH(B454,'Campaigns &amp; Budget'!$A$7:$A$8,0)),"")),"Outside campaign dates",""))))))))</x:f>
      </x:c>
      <x:c r="O454" s="10"/>
      <x:c r="P454" s="5"/>
      <x:c r="Q454" s="5"/>
      <x:c r="R454" s="5"/>
      <x:c r="S454" s="16" t="str">
        <x:f>IF(OR(ISBLANK(O454),Q454=""),"",IFERROR(INDEX('Redemption Setup'!$F$7:$F$105,MATCH(Q454,'Redemption Setup'!$A$7:$A$105,0)),"")+SUMIFS('Redemption Setup'!$Q$7:$Q$305,'Redemption Setup'!$O$7:$O$305,Q454,'Redemption Setup'!$P$7:$P$305,"&lt;="&amp;O454)-SUMIFS('Daily Redemptions'!$R$7:$R$2205,'Daily Redemptions'!$Q$7:$Q$2205,Q454,'Daily Redemptions'!$P$7:$P$2205,P454,'Daily Redemptions'!$O$7:$O$2205,"&lt;="&amp;O454))</x:f>
      </x:c>
      <x:c r="T454" s="16" t="str">
        <x:f>IF(AND(ISBLANK(O454),Q454=""),"",IF(COUNTIFS('Redemption Setup'!$A$7:$A$105,Q454,'Redemption Setup'!$B$7:$B$105,P454)&lt;&gt;1,"Tier not in campaign",IF(COUNTIFS('Daily Redemptions'!$O$7:$O$2205,O454,'Daily Redemptions'!$Q$7:$Q$2205,Q454)&gt;1,"Duplicate day / tier",IF(OR(ISBLANK(O454),ISBLANK(R454)),"Missing date / quantity",IF(OR(R454&lt;0,MOD(R454,1)&lt;&gt;0),"Invalid redemption quantity",IF(COUNTIFS('Daily Redemptions'!$A$7:$A$735,O454,'Daily Redemptions'!$B$7:$B$735,P454)&lt;&gt;1,"Missing daily performance",IF(S454&lt;0,"Negative stock","")))))))</x:f>
      </x:c>
    </x:row>
    <x:row r="455" ht="24" customHeight="1">
      <x:c r="A455" s="10"/>
      <x:c r="B455" s="5"/>
      <x:c r="C455" s="5"/>
      <x:c r="D455" s="14"/>
      <x:c r="E455" s="5"/>
      <x:c r="F455" s="5"/>
      <x:c r="G455" s="14"/>
      <x:c r="H455" s="16" t="str">
        <x:f>IF(OR(ISBLANK(A455),B455=""),"",SUMIFS('Daily Redemptions'!$R$7:$R$2205,'Daily Redemptions'!$O$7:$O$2205,A455,'Daily Redemptions'!$P$7:$P$2205,B455))</x:f>
      </x:c>
      <x:c r="I455" s="18" t="str">
        <x:f>IF(OR(ISBLANK(A455),ISBLANK(D455),ISBLANK(C455),C455=0),"",D455/C455)</x:f>
      </x:c>
      <x:c r="J455" s="18" t="str">
        <x:f>IF(OR(ISBLANK(A455),ISBLANK(D455),ISBLANK(E455),E455=0),"",D455/E455)</x:f>
      </x:c>
      <x:c r="K455" s="18" t="str">
        <x:f>IF(OR(ISBLANK(A455),ISBLANK(G455),ISBLANK(F455)),"",G455*F455)</x:f>
      </x:c>
      <x:c r="L455" s="16" t="str">
        <x:f>IF(OR(ISBLANK(A455),ISBLANK(G455),ISBLANK(F455)),"",F455)</x:f>
      </x:c>
      <x:c r="M455" s="16" t="str">
        <x:f>IF(AND(ISBLANK(A455),B455=""),"",IF(COUNTIFS('Campaigns &amp; Budget'!$A$7:$A$8,B455)&lt;&gt;1,"Unknown campaign",IF(COUNTIFS('Daily Redemptions'!$A$7:$A$735,A455,'Daily Redemptions'!$B$7:$B$735,B455)&gt;1,"Duplicate day / campaign",IF(OR(ISBLANK(A455),ISBLANK(C455),ISBLANK(D455),ISBLANK(E455),ISBLANK(F455)),"Missing daily input",IF(OR(C455&lt;0,D455&lt;0,E455&lt;0,F455&lt;0,F455&gt;E455),"Invalid count / sales",IF(AND(F455&gt;0,ISBLANK(G455)),"Missing new-member average",IF(AND(NOT(ISBLANK(G455)),G455&lt;0),"Negative average",IF(OR(A455&lt;IFERROR(INDEX('Campaigns &amp; Budget'!$C$7:$C$8,MATCH(B455,'Campaigns &amp; Budget'!$A$7:$A$8,0)),""),A455&gt;IFERROR(INDEX('Campaigns &amp; Budget'!$D$7:$D$8,MATCH(B455,'Campaigns &amp; Budget'!$A$7:$A$8,0)),"")),"Outside campaign dates",""))))))))</x:f>
      </x:c>
      <x:c r="O455" s="10"/>
      <x:c r="P455" s="5"/>
      <x:c r="Q455" s="5"/>
      <x:c r="R455" s="5"/>
      <x:c r="S455" s="16" t="str">
        <x:f>IF(OR(ISBLANK(O455),Q455=""),"",IFERROR(INDEX('Redemption Setup'!$F$7:$F$105,MATCH(Q455,'Redemption Setup'!$A$7:$A$105,0)),"")+SUMIFS('Redemption Setup'!$Q$7:$Q$305,'Redemption Setup'!$O$7:$O$305,Q455,'Redemption Setup'!$P$7:$P$305,"&lt;="&amp;O455)-SUMIFS('Daily Redemptions'!$R$7:$R$2205,'Daily Redemptions'!$Q$7:$Q$2205,Q455,'Daily Redemptions'!$P$7:$P$2205,P455,'Daily Redemptions'!$O$7:$O$2205,"&lt;="&amp;O455))</x:f>
      </x:c>
      <x:c r="T455" s="16" t="str">
        <x:f>IF(AND(ISBLANK(O455),Q455=""),"",IF(COUNTIFS('Redemption Setup'!$A$7:$A$105,Q455,'Redemption Setup'!$B$7:$B$105,P455)&lt;&gt;1,"Tier not in campaign",IF(COUNTIFS('Daily Redemptions'!$O$7:$O$2205,O455,'Daily Redemptions'!$Q$7:$Q$2205,Q455)&gt;1,"Duplicate day / tier",IF(OR(ISBLANK(O455),ISBLANK(R455)),"Missing date / quantity",IF(OR(R455&lt;0,MOD(R455,1)&lt;&gt;0),"Invalid redemption quantity",IF(COUNTIFS('Daily Redemptions'!$A$7:$A$735,O455,'Daily Redemptions'!$B$7:$B$735,P455)&lt;&gt;1,"Missing daily performance",IF(S455&lt;0,"Negative stock","")))))))</x:f>
      </x:c>
    </x:row>
    <x:row r="456" ht="24" customHeight="1">
      <x:c r="A456" s="10"/>
      <x:c r="B456" s="5"/>
      <x:c r="C456" s="5"/>
      <x:c r="D456" s="14"/>
      <x:c r="E456" s="5"/>
      <x:c r="F456" s="5"/>
      <x:c r="G456" s="14"/>
      <x:c r="H456" s="16" t="str">
        <x:f>IF(OR(ISBLANK(A456),B456=""),"",SUMIFS('Daily Redemptions'!$R$7:$R$2205,'Daily Redemptions'!$O$7:$O$2205,A456,'Daily Redemptions'!$P$7:$P$2205,B456))</x:f>
      </x:c>
      <x:c r="I456" s="18" t="str">
        <x:f>IF(OR(ISBLANK(A456),ISBLANK(D456),ISBLANK(C456),C456=0),"",D456/C456)</x:f>
      </x:c>
      <x:c r="J456" s="18" t="str">
        <x:f>IF(OR(ISBLANK(A456),ISBLANK(D456),ISBLANK(E456),E456=0),"",D456/E456)</x:f>
      </x:c>
      <x:c r="K456" s="18" t="str">
        <x:f>IF(OR(ISBLANK(A456),ISBLANK(G456),ISBLANK(F456)),"",G456*F456)</x:f>
      </x:c>
      <x:c r="L456" s="16" t="str">
        <x:f>IF(OR(ISBLANK(A456),ISBLANK(G456),ISBLANK(F456)),"",F456)</x:f>
      </x:c>
      <x:c r="M456" s="16" t="str">
        <x:f>IF(AND(ISBLANK(A456),B456=""),"",IF(COUNTIFS('Campaigns &amp; Budget'!$A$7:$A$8,B456)&lt;&gt;1,"Unknown campaign",IF(COUNTIFS('Daily Redemptions'!$A$7:$A$735,A456,'Daily Redemptions'!$B$7:$B$735,B456)&gt;1,"Duplicate day / campaign",IF(OR(ISBLANK(A456),ISBLANK(C456),ISBLANK(D456),ISBLANK(E456),ISBLANK(F456)),"Missing daily input",IF(OR(C456&lt;0,D456&lt;0,E456&lt;0,F456&lt;0,F456&gt;E456),"Invalid count / sales",IF(AND(F456&gt;0,ISBLANK(G456)),"Missing new-member average",IF(AND(NOT(ISBLANK(G456)),G456&lt;0),"Negative average",IF(OR(A456&lt;IFERROR(INDEX('Campaigns &amp; Budget'!$C$7:$C$8,MATCH(B456,'Campaigns &amp; Budget'!$A$7:$A$8,0)),""),A456&gt;IFERROR(INDEX('Campaigns &amp; Budget'!$D$7:$D$8,MATCH(B456,'Campaigns &amp; Budget'!$A$7:$A$8,0)),"")),"Outside campaign dates",""))))))))</x:f>
      </x:c>
      <x:c r="O456" s="10"/>
      <x:c r="P456" s="5"/>
      <x:c r="Q456" s="5"/>
      <x:c r="R456" s="5"/>
      <x:c r="S456" s="16" t="str">
        <x:f>IF(OR(ISBLANK(O456),Q456=""),"",IFERROR(INDEX('Redemption Setup'!$F$7:$F$105,MATCH(Q456,'Redemption Setup'!$A$7:$A$105,0)),"")+SUMIFS('Redemption Setup'!$Q$7:$Q$305,'Redemption Setup'!$O$7:$O$305,Q456,'Redemption Setup'!$P$7:$P$305,"&lt;="&amp;O456)-SUMIFS('Daily Redemptions'!$R$7:$R$2205,'Daily Redemptions'!$Q$7:$Q$2205,Q456,'Daily Redemptions'!$P$7:$P$2205,P456,'Daily Redemptions'!$O$7:$O$2205,"&lt;="&amp;O456))</x:f>
      </x:c>
      <x:c r="T456" s="16" t="str">
        <x:f>IF(AND(ISBLANK(O456),Q456=""),"",IF(COUNTIFS('Redemption Setup'!$A$7:$A$105,Q456,'Redemption Setup'!$B$7:$B$105,P456)&lt;&gt;1,"Tier not in campaign",IF(COUNTIFS('Daily Redemptions'!$O$7:$O$2205,O456,'Daily Redemptions'!$Q$7:$Q$2205,Q456)&gt;1,"Duplicate day / tier",IF(OR(ISBLANK(O456),ISBLANK(R456)),"Missing date / quantity",IF(OR(R456&lt;0,MOD(R456,1)&lt;&gt;0),"Invalid redemption quantity",IF(COUNTIFS('Daily Redemptions'!$A$7:$A$735,O456,'Daily Redemptions'!$B$7:$B$735,P456)&lt;&gt;1,"Missing daily performance",IF(S456&lt;0,"Negative stock","")))))))</x:f>
      </x:c>
    </x:row>
    <x:row r="457" ht="24" customHeight="1">
      <x:c r="A457" s="10"/>
      <x:c r="B457" s="5"/>
      <x:c r="C457" s="5"/>
      <x:c r="D457" s="14"/>
      <x:c r="E457" s="5"/>
      <x:c r="F457" s="5"/>
      <x:c r="G457" s="14"/>
      <x:c r="H457" s="16" t="str">
        <x:f>IF(OR(ISBLANK(A457),B457=""),"",SUMIFS('Daily Redemptions'!$R$7:$R$2205,'Daily Redemptions'!$O$7:$O$2205,A457,'Daily Redemptions'!$P$7:$P$2205,B457))</x:f>
      </x:c>
      <x:c r="I457" s="18" t="str">
        <x:f>IF(OR(ISBLANK(A457),ISBLANK(D457),ISBLANK(C457),C457=0),"",D457/C457)</x:f>
      </x:c>
      <x:c r="J457" s="18" t="str">
        <x:f>IF(OR(ISBLANK(A457),ISBLANK(D457),ISBLANK(E457),E457=0),"",D457/E457)</x:f>
      </x:c>
      <x:c r="K457" s="18" t="str">
        <x:f>IF(OR(ISBLANK(A457),ISBLANK(G457),ISBLANK(F457)),"",G457*F457)</x:f>
      </x:c>
      <x:c r="L457" s="16" t="str">
        <x:f>IF(OR(ISBLANK(A457),ISBLANK(G457),ISBLANK(F457)),"",F457)</x:f>
      </x:c>
      <x:c r="M457" s="16" t="str">
        <x:f>IF(AND(ISBLANK(A457),B457=""),"",IF(COUNTIFS('Campaigns &amp; Budget'!$A$7:$A$8,B457)&lt;&gt;1,"Unknown campaign",IF(COUNTIFS('Daily Redemptions'!$A$7:$A$735,A457,'Daily Redemptions'!$B$7:$B$735,B457)&gt;1,"Duplicate day / campaign",IF(OR(ISBLANK(A457),ISBLANK(C457),ISBLANK(D457),ISBLANK(E457),ISBLANK(F457)),"Missing daily input",IF(OR(C457&lt;0,D457&lt;0,E457&lt;0,F457&lt;0,F457&gt;E457),"Invalid count / sales",IF(AND(F457&gt;0,ISBLANK(G457)),"Missing new-member average",IF(AND(NOT(ISBLANK(G457)),G457&lt;0),"Negative average",IF(OR(A457&lt;IFERROR(INDEX('Campaigns &amp; Budget'!$C$7:$C$8,MATCH(B457,'Campaigns &amp; Budget'!$A$7:$A$8,0)),""),A457&gt;IFERROR(INDEX('Campaigns &amp; Budget'!$D$7:$D$8,MATCH(B457,'Campaigns &amp; Budget'!$A$7:$A$8,0)),"")),"Outside campaign dates",""))))))))</x:f>
      </x:c>
      <x:c r="O457" s="10"/>
      <x:c r="P457" s="5"/>
      <x:c r="Q457" s="5"/>
      <x:c r="R457" s="5"/>
      <x:c r="S457" s="16" t="str">
        <x:f>IF(OR(ISBLANK(O457),Q457=""),"",IFERROR(INDEX('Redemption Setup'!$F$7:$F$105,MATCH(Q457,'Redemption Setup'!$A$7:$A$105,0)),"")+SUMIFS('Redemption Setup'!$Q$7:$Q$305,'Redemption Setup'!$O$7:$O$305,Q457,'Redemption Setup'!$P$7:$P$305,"&lt;="&amp;O457)-SUMIFS('Daily Redemptions'!$R$7:$R$2205,'Daily Redemptions'!$Q$7:$Q$2205,Q457,'Daily Redemptions'!$P$7:$P$2205,P457,'Daily Redemptions'!$O$7:$O$2205,"&lt;="&amp;O457))</x:f>
      </x:c>
      <x:c r="T457" s="16" t="str">
        <x:f>IF(AND(ISBLANK(O457),Q457=""),"",IF(COUNTIFS('Redemption Setup'!$A$7:$A$105,Q457,'Redemption Setup'!$B$7:$B$105,P457)&lt;&gt;1,"Tier not in campaign",IF(COUNTIFS('Daily Redemptions'!$O$7:$O$2205,O457,'Daily Redemptions'!$Q$7:$Q$2205,Q457)&gt;1,"Duplicate day / tier",IF(OR(ISBLANK(O457),ISBLANK(R457)),"Missing date / quantity",IF(OR(R457&lt;0,MOD(R457,1)&lt;&gt;0),"Invalid redemption quantity",IF(COUNTIFS('Daily Redemptions'!$A$7:$A$735,O457,'Daily Redemptions'!$B$7:$B$735,P457)&lt;&gt;1,"Missing daily performance",IF(S457&lt;0,"Negative stock","")))))))</x:f>
      </x:c>
    </x:row>
    <x:row r="458" ht="24" customHeight="1">
      <x:c r="A458" s="10"/>
      <x:c r="B458" s="5"/>
      <x:c r="C458" s="5"/>
      <x:c r="D458" s="14"/>
      <x:c r="E458" s="5"/>
      <x:c r="F458" s="5"/>
      <x:c r="G458" s="14"/>
      <x:c r="H458" s="16" t="str">
        <x:f>IF(OR(ISBLANK(A458),B458=""),"",SUMIFS('Daily Redemptions'!$R$7:$R$2205,'Daily Redemptions'!$O$7:$O$2205,A458,'Daily Redemptions'!$P$7:$P$2205,B458))</x:f>
      </x:c>
      <x:c r="I458" s="18" t="str">
        <x:f>IF(OR(ISBLANK(A458),ISBLANK(D458),ISBLANK(C458),C458=0),"",D458/C458)</x:f>
      </x:c>
      <x:c r="J458" s="18" t="str">
        <x:f>IF(OR(ISBLANK(A458),ISBLANK(D458),ISBLANK(E458),E458=0),"",D458/E458)</x:f>
      </x:c>
      <x:c r="K458" s="18" t="str">
        <x:f>IF(OR(ISBLANK(A458),ISBLANK(G458),ISBLANK(F458)),"",G458*F458)</x:f>
      </x:c>
      <x:c r="L458" s="16" t="str">
        <x:f>IF(OR(ISBLANK(A458),ISBLANK(G458),ISBLANK(F458)),"",F458)</x:f>
      </x:c>
      <x:c r="M458" s="16" t="str">
        <x:f>IF(AND(ISBLANK(A458),B458=""),"",IF(COUNTIFS('Campaigns &amp; Budget'!$A$7:$A$8,B458)&lt;&gt;1,"Unknown campaign",IF(COUNTIFS('Daily Redemptions'!$A$7:$A$735,A458,'Daily Redemptions'!$B$7:$B$735,B458)&gt;1,"Duplicate day / campaign",IF(OR(ISBLANK(A458),ISBLANK(C458),ISBLANK(D458),ISBLANK(E458),ISBLANK(F458)),"Missing daily input",IF(OR(C458&lt;0,D458&lt;0,E458&lt;0,F458&lt;0,F458&gt;E458),"Invalid count / sales",IF(AND(F458&gt;0,ISBLANK(G458)),"Missing new-member average",IF(AND(NOT(ISBLANK(G458)),G458&lt;0),"Negative average",IF(OR(A458&lt;IFERROR(INDEX('Campaigns &amp; Budget'!$C$7:$C$8,MATCH(B458,'Campaigns &amp; Budget'!$A$7:$A$8,0)),""),A458&gt;IFERROR(INDEX('Campaigns &amp; Budget'!$D$7:$D$8,MATCH(B458,'Campaigns &amp; Budget'!$A$7:$A$8,0)),"")),"Outside campaign dates",""))))))))</x:f>
      </x:c>
      <x:c r="O458" s="10"/>
      <x:c r="P458" s="5"/>
      <x:c r="Q458" s="5"/>
      <x:c r="R458" s="5"/>
      <x:c r="S458" s="16" t="str">
        <x:f>IF(OR(ISBLANK(O458),Q458=""),"",IFERROR(INDEX('Redemption Setup'!$F$7:$F$105,MATCH(Q458,'Redemption Setup'!$A$7:$A$105,0)),"")+SUMIFS('Redemption Setup'!$Q$7:$Q$305,'Redemption Setup'!$O$7:$O$305,Q458,'Redemption Setup'!$P$7:$P$305,"&lt;="&amp;O458)-SUMIFS('Daily Redemptions'!$R$7:$R$2205,'Daily Redemptions'!$Q$7:$Q$2205,Q458,'Daily Redemptions'!$P$7:$P$2205,P458,'Daily Redemptions'!$O$7:$O$2205,"&lt;="&amp;O458))</x:f>
      </x:c>
      <x:c r="T458" s="16" t="str">
        <x:f>IF(AND(ISBLANK(O458),Q458=""),"",IF(COUNTIFS('Redemption Setup'!$A$7:$A$105,Q458,'Redemption Setup'!$B$7:$B$105,P458)&lt;&gt;1,"Tier not in campaign",IF(COUNTIFS('Daily Redemptions'!$O$7:$O$2205,O458,'Daily Redemptions'!$Q$7:$Q$2205,Q458)&gt;1,"Duplicate day / tier",IF(OR(ISBLANK(O458),ISBLANK(R458)),"Missing date / quantity",IF(OR(R458&lt;0,MOD(R458,1)&lt;&gt;0),"Invalid redemption quantity",IF(COUNTIFS('Daily Redemptions'!$A$7:$A$735,O458,'Daily Redemptions'!$B$7:$B$735,P458)&lt;&gt;1,"Missing daily performance",IF(S458&lt;0,"Negative stock","")))))))</x:f>
      </x:c>
    </x:row>
    <x:row r="459" ht="24" customHeight="1">
      <x:c r="A459" s="10"/>
      <x:c r="B459" s="5"/>
      <x:c r="C459" s="5"/>
      <x:c r="D459" s="14"/>
      <x:c r="E459" s="5"/>
      <x:c r="F459" s="5"/>
      <x:c r="G459" s="14"/>
      <x:c r="H459" s="16" t="str">
        <x:f>IF(OR(ISBLANK(A459),B459=""),"",SUMIFS('Daily Redemptions'!$R$7:$R$2205,'Daily Redemptions'!$O$7:$O$2205,A459,'Daily Redemptions'!$P$7:$P$2205,B459))</x:f>
      </x:c>
      <x:c r="I459" s="18" t="str">
        <x:f>IF(OR(ISBLANK(A459),ISBLANK(D459),ISBLANK(C459),C459=0),"",D459/C459)</x:f>
      </x:c>
      <x:c r="J459" s="18" t="str">
        <x:f>IF(OR(ISBLANK(A459),ISBLANK(D459),ISBLANK(E459),E459=0),"",D459/E459)</x:f>
      </x:c>
      <x:c r="K459" s="18" t="str">
        <x:f>IF(OR(ISBLANK(A459),ISBLANK(G459),ISBLANK(F459)),"",G459*F459)</x:f>
      </x:c>
      <x:c r="L459" s="16" t="str">
        <x:f>IF(OR(ISBLANK(A459),ISBLANK(G459),ISBLANK(F459)),"",F459)</x:f>
      </x:c>
      <x:c r="M459" s="16" t="str">
        <x:f>IF(AND(ISBLANK(A459),B459=""),"",IF(COUNTIFS('Campaigns &amp; Budget'!$A$7:$A$8,B459)&lt;&gt;1,"Unknown campaign",IF(COUNTIFS('Daily Redemptions'!$A$7:$A$735,A459,'Daily Redemptions'!$B$7:$B$735,B459)&gt;1,"Duplicate day / campaign",IF(OR(ISBLANK(A459),ISBLANK(C459),ISBLANK(D459),ISBLANK(E459),ISBLANK(F459)),"Missing daily input",IF(OR(C459&lt;0,D459&lt;0,E459&lt;0,F459&lt;0,F459&gt;E459),"Invalid count / sales",IF(AND(F459&gt;0,ISBLANK(G459)),"Missing new-member average",IF(AND(NOT(ISBLANK(G459)),G459&lt;0),"Negative average",IF(OR(A459&lt;IFERROR(INDEX('Campaigns &amp; Budget'!$C$7:$C$8,MATCH(B459,'Campaigns &amp; Budget'!$A$7:$A$8,0)),""),A459&gt;IFERROR(INDEX('Campaigns &amp; Budget'!$D$7:$D$8,MATCH(B459,'Campaigns &amp; Budget'!$A$7:$A$8,0)),"")),"Outside campaign dates",""))))))))</x:f>
      </x:c>
      <x:c r="O459" s="10"/>
      <x:c r="P459" s="5"/>
      <x:c r="Q459" s="5"/>
      <x:c r="R459" s="5"/>
      <x:c r="S459" s="16" t="str">
        <x:f>IF(OR(ISBLANK(O459),Q459=""),"",IFERROR(INDEX('Redemption Setup'!$F$7:$F$105,MATCH(Q459,'Redemption Setup'!$A$7:$A$105,0)),"")+SUMIFS('Redemption Setup'!$Q$7:$Q$305,'Redemption Setup'!$O$7:$O$305,Q459,'Redemption Setup'!$P$7:$P$305,"&lt;="&amp;O459)-SUMIFS('Daily Redemptions'!$R$7:$R$2205,'Daily Redemptions'!$Q$7:$Q$2205,Q459,'Daily Redemptions'!$P$7:$P$2205,P459,'Daily Redemptions'!$O$7:$O$2205,"&lt;="&amp;O459))</x:f>
      </x:c>
      <x:c r="T459" s="16" t="str">
        <x:f>IF(AND(ISBLANK(O459),Q459=""),"",IF(COUNTIFS('Redemption Setup'!$A$7:$A$105,Q459,'Redemption Setup'!$B$7:$B$105,P459)&lt;&gt;1,"Tier not in campaign",IF(COUNTIFS('Daily Redemptions'!$O$7:$O$2205,O459,'Daily Redemptions'!$Q$7:$Q$2205,Q459)&gt;1,"Duplicate day / tier",IF(OR(ISBLANK(O459),ISBLANK(R459)),"Missing date / quantity",IF(OR(R459&lt;0,MOD(R459,1)&lt;&gt;0),"Invalid redemption quantity",IF(COUNTIFS('Daily Redemptions'!$A$7:$A$735,O459,'Daily Redemptions'!$B$7:$B$735,P459)&lt;&gt;1,"Missing daily performance",IF(S459&lt;0,"Negative stock","")))))))</x:f>
      </x:c>
    </x:row>
    <x:row r="460" ht="24" customHeight="1">
      <x:c r="A460" s="10"/>
      <x:c r="B460" s="5"/>
      <x:c r="C460" s="5"/>
      <x:c r="D460" s="14"/>
      <x:c r="E460" s="5"/>
      <x:c r="F460" s="5"/>
      <x:c r="G460" s="14"/>
      <x:c r="H460" s="16" t="str">
        <x:f>IF(OR(ISBLANK(A460),B460=""),"",SUMIFS('Daily Redemptions'!$R$7:$R$2205,'Daily Redemptions'!$O$7:$O$2205,A460,'Daily Redemptions'!$P$7:$P$2205,B460))</x:f>
      </x:c>
      <x:c r="I460" s="18" t="str">
        <x:f>IF(OR(ISBLANK(A460),ISBLANK(D460),ISBLANK(C460),C460=0),"",D460/C460)</x:f>
      </x:c>
      <x:c r="J460" s="18" t="str">
        <x:f>IF(OR(ISBLANK(A460),ISBLANK(D460),ISBLANK(E460),E460=0),"",D460/E460)</x:f>
      </x:c>
      <x:c r="K460" s="18" t="str">
        <x:f>IF(OR(ISBLANK(A460),ISBLANK(G460),ISBLANK(F460)),"",G460*F460)</x:f>
      </x:c>
      <x:c r="L460" s="16" t="str">
        <x:f>IF(OR(ISBLANK(A460),ISBLANK(G460),ISBLANK(F460)),"",F460)</x:f>
      </x:c>
      <x:c r="M460" s="16" t="str">
        <x:f>IF(AND(ISBLANK(A460),B460=""),"",IF(COUNTIFS('Campaigns &amp; Budget'!$A$7:$A$8,B460)&lt;&gt;1,"Unknown campaign",IF(COUNTIFS('Daily Redemptions'!$A$7:$A$735,A460,'Daily Redemptions'!$B$7:$B$735,B460)&gt;1,"Duplicate day / campaign",IF(OR(ISBLANK(A460),ISBLANK(C460),ISBLANK(D460),ISBLANK(E460),ISBLANK(F460)),"Missing daily input",IF(OR(C460&lt;0,D460&lt;0,E460&lt;0,F460&lt;0,F460&gt;E460),"Invalid count / sales",IF(AND(F460&gt;0,ISBLANK(G460)),"Missing new-member average",IF(AND(NOT(ISBLANK(G460)),G460&lt;0),"Negative average",IF(OR(A460&lt;IFERROR(INDEX('Campaigns &amp; Budget'!$C$7:$C$8,MATCH(B460,'Campaigns &amp; Budget'!$A$7:$A$8,0)),""),A460&gt;IFERROR(INDEX('Campaigns &amp; Budget'!$D$7:$D$8,MATCH(B460,'Campaigns &amp; Budget'!$A$7:$A$8,0)),"")),"Outside campaign dates",""))))))))</x:f>
      </x:c>
      <x:c r="O460" s="10"/>
      <x:c r="P460" s="5"/>
      <x:c r="Q460" s="5"/>
      <x:c r="R460" s="5"/>
      <x:c r="S460" s="16" t="str">
        <x:f>IF(OR(ISBLANK(O460),Q460=""),"",IFERROR(INDEX('Redemption Setup'!$F$7:$F$105,MATCH(Q460,'Redemption Setup'!$A$7:$A$105,0)),"")+SUMIFS('Redemption Setup'!$Q$7:$Q$305,'Redemption Setup'!$O$7:$O$305,Q460,'Redemption Setup'!$P$7:$P$305,"&lt;="&amp;O460)-SUMIFS('Daily Redemptions'!$R$7:$R$2205,'Daily Redemptions'!$Q$7:$Q$2205,Q460,'Daily Redemptions'!$P$7:$P$2205,P460,'Daily Redemptions'!$O$7:$O$2205,"&lt;="&amp;O460))</x:f>
      </x:c>
      <x:c r="T460" s="16" t="str">
        <x:f>IF(AND(ISBLANK(O460),Q460=""),"",IF(COUNTIFS('Redemption Setup'!$A$7:$A$105,Q460,'Redemption Setup'!$B$7:$B$105,P460)&lt;&gt;1,"Tier not in campaign",IF(COUNTIFS('Daily Redemptions'!$O$7:$O$2205,O460,'Daily Redemptions'!$Q$7:$Q$2205,Q460)&gt;1,"Duplicate day / tier",IF(OR(ISBLANK(O460),ISBLANK(R460)),"Missing date / quantity",IF(OR(R460&lt;0,MOD(R460,1)&lt;&gt;0),"Invalid redemption quantity",IF(COUNTIFS('Daily Redemptions'!$A$7:$A$735,O460,'Daily Redemptions'!$B$7:$B$735,P460)&lt;&gt;1,"Missing daily performance",IF(S460&lt;0,"Negative stock","")))))))</x:f>
      </x:c>
    </x:row>
    <x:row r="461" ht="24" customHeight="1">
      <x:c r="A461" s="10"/>
      <x:c r="B461" s="5"/>
      <x:c r="C461" s="5"/>
      <x:c r="D461" s="14"/>
      <x:c r="E461" s="5"/>
      <x:c r="F461" s="5"/>
      <x:c r="G461" s="14"/>
      <x:c r="H461" s="16" t="str">
        <x:f>IF(OR(ISBLANK(A461),B461=""),"",SUMIFS('Daily Redemptions'!$R$7:$R$2205,'Daily Redemptions'!$O$7:$O$2205,A461,'Daily Redemptions'!$P$7:$P$2205,B461))</x:f>
      </x:c>
      <x:c r="I461" s="18" t="str">
        <x:f>IF(OR(ISBLANK(A461),ISBLANK(D461),ISBLANK(C461),C461=0),"",D461/C461)</x:f>
      </x:c>
      <x:c r="J461" s="18" t="str">
        <x:f>IF(OR(ISBLANK(A461),ISBLANK(D461),ISBLANK(E461),E461=0),"",D461/E461)</x:f>
      </x:c>
      <x:c r="K461" s="18" t="str">
        <x:f>IF(OR(ISBLANK(A461),ISBLANK(G461),ISBLANK(F461)),"",G461*F461)</x:f>
      </x:c>
      <x:c r="L461" s="16" t="str">
        <x:f>IF(OR(ISBLANK(A461),ISBLANK(G461),ISBLANK(F461)),"",F461)</x:f>
      </x:c>
      <x:c r="M461" s="16" t="str">
        <x:f>IF(AND(ISBLANK(A461),B461=""),"",IF(COUNTIFS('Campaigns &amp; Budget'!$A$7:$A$8,B461)&lt;&gt;1,"Unknown campaign",IF(COUNTIFS('Daily Redemptions'!$A$7:$A$735,A461,'Daily Redemptions'!$B$7:$B$735,B461)&gt;1,"Duplicate day / campaign",IF(OR(ISBLANK(A461),ISBLANK(C461),ISBLANK(D461),ISBLANK(E461),ISBLANK(F461)),"Missing daily input",IF(OR(C461&lt;0,D461&lt;0,E461&lt;0,F461&lt;0,F461&gt;E461),"Invalid count / sales",IF(AND(F461&gt;0,ISBLANK(G461)),"Missing new-member average",IF(AND(NOT(ISBLANK(G461)),G461&lt;0),"Negative average",IF(OR(A461&lt;IFERROR(INDEX('Campaigns &amp; Budget'!$C$7:$C$8,MATCH(B461,'Campaigns &amp; Budget'!$A$7:$A$8,0)),""),A461&gt;IFERROR(INDEX('Campaigns &amp; Budget'!$D$7:$D$8,MATCH(B461,'Campaigns &amp; Budget'!$A$7:$A$8,0)),"")),"Outside campaign dates",""))))))))</x:f>
      </x:c>
      <x:c r="O461" s="10"/>
      <x:c r="P461" s="5"/>
      <x:c r="Q461" s="5"/>
      <x:c r="R461" s="5"/>
      <x:c r="S461" s="16" t="str">
        <x:f>IF(OR(ISBLANK(O461),Q461=""),"",IFERROR(INDEX('Redemption Setup'!$F$7:$F$105,MATCH(Q461,'Redemption Setup'!$A$7:$A$105,0)),"")+SUMIFS('Redemption Setup'!$Q$7:$Q$305,'Redemption Setup'!$O$7:$O$305,Q461,'Redemption Setup'!$P$7:$P$305,"&lt;="&amp;O461)-SUMIFS('Daily Redemptions'!$R$7:$R$2205,'Daily Redemptions'!$Q$7:$Q$2205,Q461,'Daily Redemptions'!$P$7:$P$2205,P461,'Daily Redemptions'!$O$7:$O$2205,"&lt;="&amp;O461))</x:f>
      </x:c>
      <x:c r="T461" s="16" t="str">
        <x:f>IF(AND(ISBLANK(O461),Q461=""),"",IF(COUNTIFS('Redemption Setup'!$A$7:$A$105,Q461,'Redemption Setup'!$B$7:$B$105,P461)&lt;&gt;1,"Tier not in campaign",IF(COUNTIFS('Daily Redemptions'!$O$7:$O$2205,O461,'Daily Redemptions'!$Q$7:$Q$2205,Q461)&gt;1,"Duplicate day / tier",IF(OR(ISBLANK(O461),ISBLANK(R461)),"Missing date / quantity",IF(OR(R461&lt;0,MOD(R461,1)&lt;&gt;0),"Invalid redemption quantity",IF(COUNTIFS('Daily Redemptions'!$A$7:$A$735,O461,'Daily Redemptions'!$B$7:$B$735,P461)&lt;&gt;1,"Missing daily performance",IF(S461&lt;0,"Negative stock","")))))))</x:f>
      </x:c>
    </x:row>
    <x:row r="462" ht="24" customHeight="1">
      <x:c r="A462" s="10"/>
      <x:c r="B462" s="5"/>
      <x:c r="C462" s="5"/>
      <x:c r="D462" s="14"/>
      <x:c r="E462" s="5"/>
      <x:c r="F462" s="5"/>
      <x:c r="G462" s="14"/>
      <x:c r="H462" s="16" t="str">
        <x:f>IF(OR(ISBLANK(A462),B462=""),"",SUMIFS('Daily Redemptions'!$R$7:$R$2205,'Daily Redemptions'!$O$7:$O$2205,A462,'Daily Redemptions'!$P$7:$P$2205,B462))</x:f>
      </x:c>
      <x:c r="I462" s="18" t="str">
        <x:f>IF(OR(ISBLANK(A462),ISBLANK(D462),ISBLANK(C462),C462=0),"",D462/C462)</x:f>
      </x:c>
      <x:c r="J462" s="18" t="str">
        <x:f>IF(OR(ISBLANK(A462),ISBLANK(D462),ISBLANK(E462),E462=0),"",D462/E462)</x:f>
      </x:c>
      <x:c r="K462" s="18" t="str">
        <x:f>IF(OR(ISBLANK(A462),ISBLANK(G462),ISBLANK(F462)),"",G462*F462)</x:f>
      </x:c>
      <x:c r="L462" s="16" t="str">
        <x:f>IF(OR(ISBLANK(A462),ISBLANK(G462),ISBLANK(F462)),"",F462)</x:f>
      </x:c>
      <x:c r="M462" s="16" t="str">
        <x:f>IF(AND(ISBLANK(A462),B462=""),"",IF(COUNTIFS('Campaigns &amp; Budget'!$A$7:$A$8,B462)&lt;&gt;1,"Unknown campaign",IF(COUNTIFS('Daily Redemptions'!$A$7:$A$735,A462,'Daily Redemptions'!$B$7:$B$735,B462)&gt;1,"Duplicate day / campaign",IF(OR(ISBLANK(A462),ISBLANK(C462),ISBLANK(D462),ISBLANK(E462),ISBLANK(F462)),"Missing daily input",IF(OR(C462&lt;0,D462&lt;0,E462&lt;0,F462&lt;0,F462&gt;E462),"Invalid count / sales",IF(AND(F462&gt;0,ISBLANK(G462)),"Missing new-member average",IF(AND(NOT(ISBLANK(G462)),G462&lt;0),"Negative average",IF(OR(A462&lt;IFERROR(INDEX('Campaigns &amp; Budget'!$C$7:$C$8,MATCH(B462,'Campaigns &amp; Budget'!$A$7:$A$8,0)),""),A462&gt;IFERROR(INDEX('Campaigns &amp; Budget'!$D$7:$D$8,MATCH(B462,'Campaigns &amp; Budget'!$A$7:$A$8,0)),"")),"Outside campaign dates",""))))))))</x:f>
      </x:c>
      <x:c r="O462" s="10"/>
      <x:c r="P462" s="5"/>
      <x:c r="Q462" s="5"/>
      <x:c r="R462" s="5"/>
      <x:c r="S462" s="16" t="str">
        <x:f>IF(OR(ISBLANK(O462),Q462=""),"",IFERROR(INDEX('Redemption Setup'!$F$7:$F$105,MATCH(Q462,'Redemption Setup'!$A$7:$A$105,0)),"")+SUMIFS('Redemption Setup'!$Q$7:$Q$305,'Redemption Setup'!$O$7:$O$305,Q462,'Redemption Setup'!$P$7:$P$305,"&lt;="&amp;O462)-SUMIFS('Daily Redemptions'!$R$7:$R$2205,'Daily Redemptions'!$Q$7:$Q$2205,Q462,'Daily Redemptions'!$P$7:$P$2205,P462,'Daily Redemptions'!$O$7:$O$2205,"&lt;="&amp;O462))</x:f>
      </x:c>
      <x:c r="T462" s="16" t="str">
        <x:f>IF(AND(ISBLANK(O462),Q462=""),"",IF(COUNTIFS('Redemption Setup'!$A$7:$A$105,Q462,'Redemption Setup'!$B$7:$B$105,P462)&lt;&gt;1,"Tier not in campaign",IF(COUNTIFS('Daily Redemptions'!$O$7:$O$2205,O462,'Daily Redemptions'!$Q$7:$Q$2205,Q462)&gt;1,"Duplicate day / tier",IF(OR(ISBLANK(O462),ISBLANK(R462)),"Missing date / quantity",IF(OR(R462&lt;0,MOD(R462,1)&lt;&gt;0),"Invalid redemption quantity",IF(COUNTIFS('Daily Redemptions'!$A$7:$A$735,O462,'Daily Redemptions'!$B$7:$B$735,P462)&lt;&gt;1,"Missing daily performance",IF(S462&lt;0,"Negative stock","")))))))</x:f>
      </x:c>
    </x:row>
    <x:row r="463" ht="24" customHeight="1">
      <x:c r="A463" s="10"/>
      <x:c r="B463" s="5"/>
      <x:c r="C463" s="5"/>
      <x:c r="D463" s="14"/>
      <x:c r="E463" s="5"/>
      <x:c r="F463" s="5"/>
      <x:c r="G463" s="14"/>
      <x:c r="H463" s="16" t="str">
        <x:f>IF(OR(ISBLANK(A463),B463=""),"",SUMIFS('Daily Redemptions'!$R$7:$R$2205,'Daily Redemptions'!$O$7:$O$2205,A463,'Daily Redemptions'!$P$7:$P$2205,B463))</x:f>
      </x:c>
      <x:c r="I463" s="18" t="str">
        <x:f>IF(OR(ISBLANK(A463),ISBLANK(D463),ISBLANK(C463),C463=0),"",D463/C463)</x:f>
      </x:c>
      <x:c r="J463" s="18" t="str">
        <x:f>IF(OR(ISBLANK(A463),ISBLANK(D463),ISBLANK(E463),E463=0),"",D463/E463)</x:f>
      </x:c>
      <x:c r="K463" s="18" t="str">
        <x:f>IF(OR(ISBLANK(A463),ISBLANK(G463),ISBLANK(F463)),"",G463*F463)</x:f>
      </x:c>
      <x:c r="L463" s="16" t="str">
        <x:f>IF(OR(ISBLANK(A463),ISBLANK(G463),ISBLANK(F463)),"",F463)</x:f>
      </x:c>
      <x:c r="M463" s="16" t="str">
        <x:f>IF(AND(ISBLANK(A463),B463=""),"",IF(COUNTIFS('Campaigns &amp; Budget'!$A$7:$A$8,B463)&lt;&gt;1,"Unknown campaign",IF(COUNTIFS('Daily Redemptions'!$A$7:$A$735,A463,'Daily Redemptions'!$B$7:$B$735,B463)&gt;1,"Duplicate day / campaign",IF(OR(ISBLANK(A463),ISBLANK(C463),ISBLANK(D463),ISBLANK(E463),ISBLANK(F463)),"Missing daily input",IF(OR(C463&lt;0,D463&lt;0,E463&lt;0,F463&lt;0,F463&gt;E463),"Invalid count / sales",IF(AND(F463&gt;0,ISBLANK(G463)),"Missing new-member average",IF(AND(NOT(ISBLANK(G463)),G463&lt;0),"Negative average",IF(OR(A463&lt;IFERROR(INDEX('Campaigns &amp; Budget'!$C$7:$C$8,MATCH(B463,'Campaigns &amp; Budget'!$A$7:$A$8,0)),""),A463&gt;IFERROR(INDEX('Campaigns &amp; Budget'!$D$7:$D$8,MATCH(B463,'Campaigns &amp; Budget'!$A$7:$A$8,0)),"")),"Outside campaign dates",""))))))))</x:f>
      </x:c>
      <x:c r="O463" s="10"/>
      <x:c r="P463" s="5"/>
      <x:c r="Q463" s="5"/>
      <x:c r="R463" s="5"/>
      <x:c r="S463" s="16" t="str">
        <x:f>IF(OR(ISBLANK(O463),Q463=""),"",IFERROR(INDEX('Redemption Setup'!$F$7:$F$105,MATCH(Q463,'Redemption Setup'!$A$7:$A$105,0)),"")+SUMIFS('Redemption Setup'!$Q$7:$Q$305,'Redemption Setup'!$O$7:$O$305,Q463,'Redemption Setup'!$P$7:$P$305,"&lt;="&amp;O463)-SUMIFS('Daily Redemptions'!$R$7:$R$2205,'Daily Redemptions'!$Q$7:$Q$2205,Q463,'Daily Redemptions'!$P$7:$P$2205,P463,'Daily Redemptions'!$O$7:$O$2205,"&lt;="&amp;O463))</x:f>
      </x:c>
      <x:c r="T463" s="16" t="str">
        <x:f>IF(AND(ISBLANK(O463),Q463=""),"",IF(COUNTIFS('Redemption Setup'!$A$7:$A$105,Q463,'Redemption Setup'!$B$7:$B$105,P463)&lt;&gt;1,"Tier not in campaign",IF(COUNTIFS('Daily Redemptions'!$O$7:$O$2205,O463,'Daily Redemptions'!$Q$7:$Q$2205,Q463)&gt;1,"Duplicate day / tier",IF(OR(ISBLANK(O463),ISBLANK(R463)),"Missing date / quantity",IF(OR(R463&lt;0,MOD(R463,1)&lt;&gt;0),"Invalid redemption quantity",IF(COUNTIFS('Daily Redemptions'!$A$7:$A$735,O463,'Daily Redemptions'!$B$7:$B$735,P463)&lt;&gt;1,"Missing daily performance",IF(S463&lt;0,"Negative stock","")))))))</x:f>
      </x:c>
    </x:row>
    <x:row r="464" ht="24" customHeight="1">
      <x:c r="A464" s="10"/>
      <x:c r="B464" s="5"/>
      <x:c r="C464" s="5"/>
      <x:c r="D464" s="14"/>
      <x:c r="E464" s="5"/>
      <x:c r="F464" s="5"/>
      <x:c r="G464" s="14"/>
      <x:c r="H464" s="16" t="str">
        <x:f>IF(OR(ISBLANK(A464),B464=""),"",SUMIFS('Daily Redemptions'!$R$7:$R$2205,'Daily Redemptions'!$O$7:$O$2205,A464,'Daily Redemptions'!$P$7:$P$2205,B464))</x:f>
      </x:c>
      <x:c r="I464" s="18" t="str">
        <x:f>IF(OR(ISBLANK(A464),ISBLANK(D464),ISBLANK(C464),C464=0),"",D464/C464)</x:f>
      </x:c>
      <x:c r="J464" s="18" t="str">
        <x:f>IF(OR(ISBLANK(A464),ISBLANK(D464),ISBLANK(E464),E464=0),"",D464/E464)</x:f>
      </x:c>
      <x:c r="K464" s="18" t="str">
        <x:f>IF(OR(ISBLANK(A464),ISBLANK(G464),ISBLANK(F464)),"",G464*F464)</x:f>
      </x:c>
      <x:c r="L464" s="16" t="str">
        <x:f>IF(OR(ISBLANK(A464),ISBLANK(G464),ISBLANK(F464)),"",F464)</x:f>
      </x:c>
      <x:c r="M464" s="16" t="str">
        <x:f>IF(AND(ISBLANK(A464),B464=""),"",IF(COUNTIFS('Campaigns &amp; Budget'!$A$7:$A$8,B464)&lt;&gt;1,"Unknown campaign",IF(COUNTIFS('Daily Redemptions'!$A$7:$A$735,A464,'Daily Redemptions'!$B$7:$B$735,B464)&gt;1,"Duplicate day / campaign",IF(OR(ISBLANK(A464),ISBLANK(C464),ISBLANK(D464),ISBLANK(E464),ISBLANK(F464)),"Missing daily input",IF(OR(C464&lt;0,D464&lt;0,E464&lt;0,F464&lt;0,F464&gt;E464),"Invalid count / sales",IF(AND(F464&gt;0,ISBLANK(G464)),"Missing new-member average",IF(AND(NOT(ISBLANK(G464)),G464&lt;0),"Negative average",IF(OR(A464&lt;IFERROR(INDEX('Campaigns &amp; Budget'!$C$7:$C$8,MATCH(B464,'Campaigns &amp; Budget'!$A$7:$A$8,0)),""),A464&gt;IFERROR(INDEX('Campaigns &amp; Budget'!$D$7:$D$8,MATCH(B464,'Campaigns &amp; Budget'!$A$7:$A$8,0)),"")),"Outside campaign dates",""))))))))</x:f>
      </x:c>
      <x:c r="O464" s="10"/>
      <x:c r="P464" s="5"/>
      <x:c r="Q464" s="5"/>
      <x:c r="R464" s="5"/>
      <x:c r="S464" s="16" t="str">
        <x:f>IF(OR(ISBLANK(O464),Q464=""),"",IFERROR(INDEX('Redemption Setup'!$F$7:$F$105,MATCH(Q464,'Redemption Setup'!$A$7:$A$105,0)),"")+SUMIFS('Redemption Setup'!$Q$7:$Q$305,'Redemption Setup'!$O$7:$O$305,Q464,'Redemption Setup'!$P$7:$P$305,"&lt;="&amp;O464)-SUMIFS('Daily Redemptions'!$R$7:$R$2205,'Daily Redemptions'!$Q$7:$Q$2205,Q464,'Daily Redemptions'!$P$7:$P$2205,P464,'Daily Redemptions'!$O$7:$O$2205,"&lt;="&amp;O464))</x:f>
      </x:c>
      <x:c r="T464" s="16" t="str">
        <x:f>IF(AND(ISBLANK(O464),Q464=""),"",IF(COUNTIFS('Redemption Setup'!$A$7:$A$105,Q464,'Redemption Setup'!$B$7:$B$105,P464)&lt;&gt;1,"Tier not in campaign",IF(COUNTIFS('Daily Redemptions'!$O$7:$O$2205,O464,'Daily Redemptions'!$Q$7:$Q$2205,Q464)&gt;1,"Duplicate day / tier",IF(OR(ISBLANK(O464),ISBLANK(R464)),"Missing date / quantity",IF(OR(R464&lt;0,MOD(R464,1)&lt;&gt;0),"Invalid redemption quantity",IF(COUNTIFS('Daily Redemptions'!$A$7:$A$735,O464,'Daily Redemptions'!$B$7:$B$735,P464)&lt;&gt;1,"Missing daily performance",IF(S464&lt;0,"Negative stock","")))))))</x:f>
      </x:c>
    </x:row>
    <x:row r="465" ht="24" customHeight="1">
      <x:c r="A465" s="10"/>
      <x:c r="B465" s="5"/>
      <x:c r="C465" s="5"/>
      <x:c r="D465" s="14"/>
      <x:c r="E465" s="5"/>
      <x:c r="F465" s="5"/>
      <x:c r="G465" s="14"/>
      <x:c r="H465" s="16" t="str">
        <x:f>IF(OR(ISBLANK(A465),B465=""),"",SUMIFS('Daily Redemptions'!$R$7:$R$2205,'Daily Redemptions'!$O$7:$O$2205,A465,'Daily Redemptions'!$P$7:$P$2205,B465))</x:f>
      </x:c>
      <x:c r="I465" s="18" t="str">
        <x:f>IF(OR(ISBLANK(A465),ISBLANK(D465),ISBLANK(C465),C465=0),"",D465/C465)</x:f>
      </x:c>
      <x:c r="J465" s="18" t="str">
        <x:f>IF(OR(ISBLANK(A465),ISBLANK(D465),ISBLANK(E465),E465=0),"",D465/E465)</x:f>
      </x:c>
      <x:c r="K465" s="18" t="str">
        <x:f>IF(OR(ISBLANK(A465),ISBLANK(G465),ISBLANK(F465)),"",G465*F465)</x:f>
      </x:c>
      <x:c r="L465" s="16" t="str">
        <x:f>IF(OR(ISBLANK(A465),ISBLANK(G465),ISBLANK(F465)),"",F465)</x:f>
      </x:c>
      <x:c r="M465" s="16" t="str">
        <x:f>IF(AND(ISBLANK(A465),B465=""),"",IF(COUNTIFS('Campaigns &amp; Budget'!$A$7:$A$8,B465)&lt;&gt;1,"Unknown campaign",IF(COUNTIFS('Daily Redemptions'!$A$7:$A$735,A465,'Daily Redemptions'!$B$7:$B$735,B465)&gt;1,"Duplicate day / campaign",IF(OR(ISBLANK(A465),ISBLANK(C465),ISBLANK(D465),ISBLANK(E465),ISBLANK(F465)),"Missing daily input",IF(OR(C465&lt;0,D465&lt;0,E465&lt;0,F465&lt;0,F465&gt;E465),"Invalid count / sales",IF(AND(F465&gt;0,ISBLANK(G465)),"Missing new-member average",IF(AND(NOT(ISBLANK(G465)),G465&lt;0),"Negative average",IF(OR(A465&lt;IFERROR(INDEX('Campaigns &amp; Budget'!$C$7:$C$8,MATCH(B465,'Campaigns &amp; Budget'!$A$7:$A$8,0)),""),A465&gt;IFERROR(INDEX('Campaigns &amp; Budget'!$D$7:$D$8,MATCH(B465,'Campaigns &amp; Budget'!$A$7:$A$8,0)),"")),"Outside campaign dates",""))))))))</x:f>
      </x:c>
      <x:c r="O465" s="10"/>
      <x:c r="P465" s="5"/>
      <x:c r="Q465" s="5"/>
      <x:c r="R465" s="5"/>
      <x:c r="S465" s="16" t="str">
        <x:f>IF(OR(ISBLANK(O465),Q465=""),"",IFERROR(INDEX('Redemption Setup'!$F$7:$F$105,MATCH(Q465,'Redemption Setup'!$A$7:$A$105,0)),"")+SUMIFS('Redemption Setup'!$Q$7:$Q$305,'Redemption Setup'!$O$7:$O$305,Q465,'Redemption Setup'!$P$7:$P$305,"&lt;="&amp;O465)-SUMIFS('Daily Redemptions'!$R$7:$R$2205,'Daily Redemptions'!$Q$7:$Q$2205,Q465,'Daily Redemptions'!$P$7:$P$2205,P465,'Daily Redemptions'!$O$7:$O$2205,"&lt;="&amp;O465))</x:f>
      </x:c>
      <x:c r="T465" s="16" t="str">
        <x:f>IF(AND(ISBLANK(O465),Q465=""),"",IF(COUNTIFS('Redemption Setup'!$A$7:$A$105,Q465,'Redemption Setup'!$B$7:$B$105,P465)&lt;&gt;1,"Tier not in campaign",IF(COUNTIFS('Daily Redemptions'!$O$7:$O$2205,O465,'Daily Redemptions'!$Q$7:$Q$2205,Q465)&gt;1,"Duplicate day / tier",IF(OR(ISBLANK(O465),ISBLANK(R465)),"Missing date / quantity",IF(OR(R465&lt;0,MOD(R465,1)&lt;&gt;0),"Invalid redemption quantity",IF(COUNTIFS('Daily Redemptions'!$A$7:$A$735,O465,'Daily Redemptions'!$B$7:$B$735,P465)&lt;&gt;1,"Missing daily performance",IF(S465&lt;0,"Negative stock","")))))))</x:f>
      </x:c>
    </x:row>
    <x:row r="466" ht="24" customHeight="1">
      <x:c r="A466" s="10"/>
      <x:c r="B466" s="5"/>
      <x:c r="C466" s="5"/>
      <x:c r="D466" s="14"/>
      <x:c r="E466" s="5"/>
      <x:c r="F466" s="5"/>
      <x:c r="G466" s="14"/>
      <x:c r="H466" s="16" t="str">
        <x:f>IF(OR(ISBLANK(A466),B466=""),"",SUMIFS('Daily Redemptions'!$R$7:$R$2205,'Daily Redemptions'!$O$7:$O$2205,A466,'Daily Redemptions'!$P$7:$P$2205,B466))</x:f>
      </x:c>
      <x:c r="I466" s="18" t="str">
        <x:f>IF(OR(ISBLANK(A466),ISBLANK(D466),ISBLANK(C466),C466=0),"",D466/C466)</x:f>
      </x:c>
      <x:c r="J466" s="18" t="str">
        <x:f>IF(OR(ISBLANK(A466),ISBLANK(D466),ISBLANK(E466),E466=0),"",D466/E466)</x:f>
      </x:c>
      <x:c r="K466" s="18" t="str">
        <x:f>IF(OR(ISBLANK(A466),ISBLANK(G466),ISBLANK(F466)),"",G466*F466)</x:f>
      </x:c>
      <x:c r="L466" s="16" t="str">
        <x:f>IF(OR(ISBLANK(A466),ISBLANK(G466),ISBLANK(F466)),"",F466)</x:f>
      </x:c>
      <x:c r="M466" s="16" t="str">
        <x:f>IF(AND(ISBLANK(A466),B466=""),"",IF(COUNTIFS('Campaigns &amp; Budget'!$A$7:$A$8,B466)&lt;&gt;1,"Unknown campaign",IF(COUNTIFS('Daily Redemptions'!$A$7:$A$735,A466,'Daily Redemptions'!$B$7:$B$735,B466)&gt;1,"Duplicate day / campaign",IF(OR(ISBLANK(A466),ISBLANK(C466),ISBLANK(D466),ISBLANK(E466),ISBLANK(F466)),"Missing daily input",IF(OR(C466&lt;0,D466&lt;0,E466&lt;0,F466&lt;0,F466&gt;E466),"Invalid count / sales",IF(AND(F466&gt;0,ISBLANK(G466)),"Missing new-member average",IF(AND(NOT(ISBLANK(G466)),G466&lt;0),"Negative average",IF(OR(A466&lt;IFERROR(INDEX('Campaigns &amp; Budget'!$C$7:$C$8,MATCH(B466,'Campaigns &amp; Budget'!$A$7:$A$8,0)),""),A466&gt;IFERROR(INDEX('Campaigns &amp; Budget'!$D$7:$D$8,MATCH(B466,'Campaigns &amp; Budget'!$A$7:$A$8,0)),"")),"Outside campaign dates",""))))))))</x:f>
      </x:c>
      <x:c r="O466" s="10"/>
      <x:c r="P466" s="5"/>
      <x:c r="Q466" s="5"/>
      <x:c r="R466" s="5"/>
      <x:c r="S466" s="16" t="str">
        <x:f>IF(OR(ISBLANK(O466),Q466=""),"",IFERROR(INDEX('Redemption Setup'!$F$7:$F$105,MATCH(Q466,'Redemption Setup'!$A$7:$A$105,0)),"")+SUMIFS('Redemption Setup'!$Q$7:$Q$305,'Redemption Setup'!$O$7:$O$305,Q466,'Redemption Setup'!$P$7:$P$305,"&lt;="&amp;O466)-SUMIFS('Daily Redemptions'!$R$7:$R$2205,'Daily Redemptions'!$Q$7:$Q$2205,Q466,'Daily Redemptions'!$P$7:$P$2205,P466,'Daily Redemptions'!$O$7:$O$2205,"&lt;="&amp;O466))</x:f>
      </x:c>
      <x:c r="T466" s="16" t="str">
        <x:f>IF(AND(ISBLANK(O466),Q466=""),"",IF(COUNTIFS('Redemption Setup'!$A$7:$A$105,Q466,'Redemption Setup'!$B$7:$B$105,P466)&lt;&gt;1,"Tier not in campaign",IF(COUNTIFS('Daily Redemptions'!$O$7:$O$2205,O466,'Daily Redemptions'!$Q$7:$Q$2205,Q466)&gt;1,"Duplicate day / tier",IF(OR(ISBLANK(O466),ISBLANK(R466)),"Missing date / quantity",IF(OR(R466&lt;0,MOD(R466,1)&lt;&gt;0),"Invalid redemption quantity",IF(COUNTIFS('Daily Redemptions'!$A$7:$A$735,O466,'Daily Redemptions'!$B$7:$B$735,P466)&lt;&gt;1,"Missing daily performance",IF(S466&lt;0,"Negative stock","")))))))</x:f>
      </x:c>
    </x:row>
    <x:row r="467" ht="24" customHeight="1">
      <x:c r="A467" s="10"/>
      <x:c r="B467" s="5"/>
      <x:c r="C467" s="5"/>
      <x:c r="D467" s="14"/>
      <x:c r="E467" s="5"/>
      <x:c r="F467" s="5"/>
      <x:c r="G467" s="14"/>
      <x:c r="H467" s="16" t="str">
        <x:f>IF(OR(ISBLANK(A467),B467=""),"",SUMIFS('Daily Redemptions'!$R$7:$R$2205,'Daily Redemptions'!$O$7:$O$2205,A467,'Daily Redemptions'!$P$7:$P$2205,B467))</x:f>
      </x:c>
      <x:c r="I467" s="18" t="str">
        <x:f>IF(OR(ISBLANK(A467),ISBLANK(D467),ISBLANK(C467),C467=0),"",D467/C467)</x:f>
      </x:c>
      <x:c r="J467" s="18" t="str">
        <x:f>IF(OR(ISBLANK(A467),ISBLANK(D467),ISBLANK(E467),E467=0),"",D467/E467)</x:f>
      </x:c>
      <x:c r="K467" s="18" t="str">
        <x:f>IF(OR(ISBLANK(A467),ISBLANK(G467),ISBLANK(F467)),"",G467*F467)</x:f>
      </x:c>
      <x:c r="L467" s="16" t="str">
        <x:f>IF(OR(ISBLANK(A467),ISBLANK(G467),ISBLANK(F467)),"",F467)</x:f>
      </x:c>
      <x:c r="M467" s="16" t="str">
        <x:f>IF(AND(ISBLANK(A467),B467=""),"",IF(COUNTIFS('Campaigns &amp; Budget'!$A$7:$A$8,B467)&lt;&gt;1,"Unknown campaign",IF(COUNTIFS('Daily Redemptions'!$A$7:$A$735,A467,'Daily Redemptions'!$B$7:$B$735,B467)&gt;1,"Duplicate day / campaign",IF(OR(ISBLANK(A467),ISBLANK(C467),ISBLANK(D467),ISBLANK(E467),ISBLANK(F467)),"Missing daily input",IF(OR(C467&lt;0,D467&lt;0,E467&lt;0,F467&lt;0,F467&gt;E467),"Invalid count / sales",IF(AND(F467&gt;0,ISBLANK(G467)),"Missing new-member average",IF(AND(NOT(ISBLANK(G467)),G467&lt;0),"Negative average",IF(OR(A467&lt;IFERROR(INDEX('Campaigns &amp; Budget'!$C$7:$C$8,MATCH(B467,'Campaigns &amp; Budget'!$A$7:$A$8,0)),""),A467&gt;IFERROR(INDEX('Campaigns &amp; Budget'!$D$7:$D$8,MATCH(B467,'Campaigns &amp; Budget'!$A$7:$A$8,0)),"")),"Outside campaign dates",""))))))))</x:f>
      </x:c>
      <x:c r="O467" s="10"/>
      <x:c r="P467" s="5"/>
      <x:c r="Q467" s="5"/>
      <x:c r="R467" s="5"/>
      <x:c r="S467" s="16" t="str">
        <x:f>IF(OR(ISBLANK(O467),Q467=""),"",IFERROR(INDEX('Redemption Setup'!$F$7:$F$105,MATCH(Q467,'Redemption Setup'!$A$7:$A$105,0)),"")+SUMIFS('Redemption Setup'!$Q$7:$Q$305,'Redemption Setup'!$O$7:$O$305,Q467,'Redemption Setup'!$P$7:$P$305,"&lt;="&amp;O467)-SUMIFS('Daily Redemptions'!$R$7:$R$2205,'Daily Redemptions'!$Q$7:$Q$2205,Q467,'Daily Redemptions'!$P$7:$P$2205,P467,'Daily Redemptions'!$O$7:$O$2205,"&lt;="&amp;O467))</x:f>
      </x:c>
      <x:c r="T467" s="16" t="str">
        <x:f>IF(AND(ISBLANK(O467),Q467=""),"",IF(COUNTIFS('Redemption Setup'!$A$7:$A$105,Q467,'Redemption Setup'!$B$7:$B$105,P467)&lt;&gt;1,"Tier not in campaign",IF(COUNTIFS('Daily Redemptions'!$O$7:$O$2205,O467,'Daily Redemptions'!$Q$7:$Q$2205,Q467)&gt;1,"Duplicate day / tier",IF(OR(ISBLANK(O467),ISBLANK(R467)),"Missing date / quantity",IF(OR(R467&lt;0,MOD(R467,1)&lt;&gt;0),"Invalid redemption quantity",IF(COUNTIFS('Daily Redemptions'!$A$7:$A$735,O467,'Daily Redemptions'!$B$7:$B$735,P467)&lt;&gt;1,"Missing daily performance",IF(S467&lt;0,"Negative stock","")))))))</x:f>
      </x:c>
    </x:row>
    <x:row r="468" ht="24" customHeight="1">
      <x:c r="A468" s="10"/>
      <x:c r="B468" s="5"/>
      <x:c r="C468" s="5"/>
      <x:c r="D468" s="14"/>
      <x:c r="E468" s="5"/>
      <x:c r="F468" s="5"/>
      <x:c r="G468" s="14"/>
      <x:c r="H468" s="16" t="str">
        <x:f>IF(OR(ISBLANK(A468),B468=""),"",SUMIFS('Daily Redemptions'!$R$7:$R$2205,'Daily Redemptions'!$O$7:$O$2205,A468,'Daily Redemptions'!$P$7:$P$2205,B468))</x:f>
      </x:c>
      <x:c r="I468" s="18" t="str">
        <x:f>IF(OR(ISBLANK(A468),ISBLANK(D468),ISBLANK(C468),C468=0),"",D468/C468)</x:f>
      </x:c>
      <x:c r="J468" s="18" t="str">
        <x:f>IF(OR(ISBLANK(A468),ISBLANK(D468),ISBLANK(E468),E468=0),"",D468/E468)</x:f>
      </x:c>
      <x:c r="K468" s="18" t="str">
        <x:f>IF(OR(ISBLANK(A468),ISBLANK(G468),ISBLANK(F468)),"",G468*F468)</x:f>
      </x:c>
      <x:c r="L468" s="16" t="str">
        <x:f>IF(OR(ISBLANK(A468),ISBLANK(G468),ISBLANK(F468)),"",F468)</x:f>
      </x:c>
      <x:c r="M468" s="16" t="str">
        <x:f>IF(AND(ISBLANK(A468),B468=""),"",IF(COUNTIFS('Campaigns &amp; Budget'!$A$7:$A$8,B468)&lt;&gt;1,"Unknown campaign",IF(COUNTIFS('Daily Redemptions'!$A$7:$A$735,A468,'Daily Redemptions'!$B$7:$B$735,B468)&gt;1,"Duplicate day / campaign",IF(OR(ISBLANK(A468),ISBLANK(C468),ISBLANK(D468),ISBLANK(E468),ISBLANK(F468)),"Missing daily input",IF(OR(C468&lt;0,D468&lt;0,E468&lt;0,F468&lt;0,F468&gt;E468),"Invalid count / sales",IF(AND(F468&gt;0,ISBLANK(G468)),"Missing new-member average",IF(AND(NOT(ISBLANK(G468)),G468&lt;0),"Negative average",IF(OR(A468&lt;IFERROR(INDEX('Campaigns &amp; Budget'!$C$7:$C$8,MATCH(B468,'Campaigns &amp; Budget'!$A$7:$A$8,0)),""),A468&gt;IFERROR(INDEX('Campaigns &amp; Budget'!$D$7:$D$8,MATCH(B468,'Campaigns &amp; Budget'!$A$7:$A$8,0)),"")),"Outside campaign dates",""))))))))</x:f>
      </x:c>
      <x:c r="O468" s="10"/>
      <x:c r="P468" s="5"/>
      <x:c r="Q468" s="5"/>
      <x:c r="R468" s="5"/>
      <x:c r="S468" s="16" t="str">
        <x:f>IF(OR(ISBLANK(O468),Q468=""),"",IFERROR(INDEX('Redemption Setup'!$F$7:$F$105,MATCH(Q468,'Redemption Setup'!$A$7:$A$105,0)),"")+SUMIFS('Redemption Setup'!$Q$7:$Q$305,'Redemption Setup'!$O$7:$O$305,Q468,'Redemption Setup'!$P$7:$P$305,"&lt;="&amp;O468)-SUMIFS('Daily Redemptions'!$R$7:$R$2205,'Daily Redemptions'!$Q$7:$Q$2205,Q468,'Daily Redemptions'!$P$7:$P$2205,P468,'Daily Redemptions'!$O$7:$O$2205,"&lt;="&amp;O468))</x:f>
      </x:c>
      <x:c r="T468" s="16" t="str">
        <x:f>IF(AND(ISBLANK(O468),Q468=""),"",IF(COUNTIFS('Redemption Setup'!$A$7:$A$105,Q468,'Redemption Setup'!$B$7:$B$105,P468)&lt;&gt;1,"Tier not in campaign",IF(COUNTIFS('Daily Redemptions'!$O$7:$O$2205,O468,'Daily Redemptions'!$Q$7:$Q$2205,Q468)&gt;1,"Duplicate day / tier",IF(OR(ISBLANK(O468),ISBLANK(R468)),"Missing date / quantity",IF(OR(R468&lt;0,MOD(R468,1)&lt;&gt;0),"Invalid redemption quantity",IF(COUNTIFS('Daily Redemptions'!$A$7:$A$735,O468,'Daily Redemptions'!$B$7:$B$735,P468)&lt;&gt;1,"Missing daily performance",IF(S468&lt;0,"Negative stock","")))))))</x:f>
      </x:c>
    </x:row>
    <x:row r="469" ht="24" customHeight="1">
      <x:c r="A469" s="10"/>
      <x:c r="B469" s="5"/>
      <x:c r="C469" s="5"/>
      <x:c r="D469" s="14"/>
      <x:c r="E469" s="5"/>
      <x:c r="F469" s="5"/>
      <x:c r="G469" s="14"/>
      <x:c r="H469" s="16" t="str">
        <x:f>IF(OR(ISBLANK(A469),B469=""),"",SUMIFS('Daily Redemptions'!$R$7:$R$2205,'Daily Redemptions'!$O$7:$O$2205,A469,'Daily Redemptions'!$P$7:$P$2205,B469))</x:f>
      </x:c>
      <x:c r="I469" s="18" t="str">
        <x:f>IF(OR(ISBLANK(A469),ISBLANK(D469),ISBLANK(C469),C469=0),"",D469/C469)</x:f>
      </x:c>
      <x:c r="J469" s="18" t="str">
        <x:f>IF(OR(ISBLANK(A469),ISBLANK(D469),ISBLANK(E469),E469=0),"",D469/E469)</x:f>
      </x:c>
      <x:c r="K469" s="18" t="str">
        <x:f>IF(OR(ISBLANK(A469),ISBLANK(G469),ISBLANK(F469)),"",G469*F469)</x:f>
      </x:c>
      <x:c r="L469" s="16" t="str">
        <x:f>IF(OR(ISBLANK(A469),ISBLANK(G469),ISBLANK(F469)),"",F469)</x:f>
      </x:c>
      <x:c r="M469" s="16" t="str">
        <x:f>IF(AND(ISBLANK(A469),B469=""),"",IF(COUNTIFS('Campaigns &amp; Budget'!$A$7:$A$8,B469)&lt;&gt;1,"Unknown campaign",IF(COUNTIFS('Daily Redemptions'!$A$7:$A$735,A469,'Daily Redemptions'!$B$7:$B$735,B469)&gt;1,"Duplicate day / campaign",IF(OR(ISBLANK(A469),ISBLANK(C469),ISBLANK(D469),ISBLANK(E469),ISBLANK(F469)),"Missing daily input",IF(OR(C469&lt;0,D469&lt;0,E469&lt;0,F469&lt;0,F469&gt;E469),"Invalid count / sales",IF(AND(F469&gt;0,ISBLANK(G469)),"Missing new-member average",IF(AND(NOT(ISBLANK(G469)),G469&lt;0),"Negative average",IF(OR(A469&lt;IFERROR(INDEX('Campaigns &amp; Budget'!$C$7:$C$8,MATCH(B469,'Campaigns &amp; Budget'!$A$7:$A$8,0)),""),A469&gt;IFERROR(INDEX('Campaigns &amp; Budget'!$D$7:$D$8,MATCH(B469,'Campaigns &amp; Budget'!$A$7:$A$8,0)),"")),"Outside campaign dates",""))))))))</x:f>
      </x:c>
      <x:c r="O469" s="10"/>
      <x:c r="P469" s="5"/>
      <x:c r="Q469" s="5"/>
      <x:c r="R469" s="5"/>
      <x:c r="S469" s="16" t="str">
        <x:f>IF(OR(ISBLANK(O469),Q469=""),"",IFERROR(INDEX('Redemption Setup'!$F$7:$F$105,MATCH(Q469,'Redemption Setup'!$A$7:$A$105,0)),"")+SUMIFS('Redemption Setup'!$Q$7:$Q$305,'Redemption Setup'!$O$7:$O$305,Q469,'Redemption Setup'!$P$7:$P$305,"&lt;="&amp;O469)-SUMIFS('Daily Redemptions'!$R$7:$R$2205,'Daily Redemptions'!$Q$7:$Q$2205,Q469,'Daily Redemptions'!$P$7:$P$2205,P469,'Daily Redemptions'!$O$7:$O$2205,"&lt;="&amp;O469))</x:f>
      </x:c>
      <x:c r="T469" s="16" t="str">
        <x:f>IF(AND(ISBLANK(O469),Q469=""),"",IF(COUNTIFS('Redemption Setup'!$A$7:$A$105,Q469,'Redemption Setup'!$B$7:$B$105,P469)&lt;&gt;1,"Tier not in campaign",IF(COUNTIFS('Daily Redemptions'!$O$7:$O$2205,O469,'Daily Redemptions'!$Q$7:$Q$2205,Q469)&gt;1,"Duplicate day / tier",IF(OR(ISBLANK(O469),ISBLANK(R469)),"Missing date / quantity",IF(OR(R469&lt;0,MOD(R469,1)&lt;&gt;0),"Invalid redemption quantity",IF(COUNTIFS('Daily Redemptions'!$A$7:$A$735,O469,'Daily Redemptions'!$B$7:$B$735,P469)&lt;&gt;1,"Missing daily performance",IF(S469&lt;0,"Negative stock","")))))))</x:f>
      </x:c>
    </x:row>
    <x:row r="470" ht="24" customHeight="1">
      <x:c r="A470" s="10"/>
      <x:c r="B470" s="5"/>
      <x:c r="C470" s="5"/>
      <x:c r="D470" s="14"/>
      <x:c r="E470" s="5"/>
      <x:c r="F470" s="5"/>
      <x:c r="G470" s="14"/>
      <x:c r="H470" s="16" t="str">
        <x:f>IF(OR(ISBLANK(A470),B470=""),"",SUMIFS('Daily Redemptions'!$R$7:$R$2205,'Daily Redemptions'!$O$7:$O$2205,A470,'Daily Redemptions'!$P$7:$P$2205,B470))</x:f>
      </x:c>
      <x:c r="I470" s="18" t="str">
        <x:f>IF(OR(ISBLANK(A470),ISBLANK(D470),ISBLANK(C470),C470=0),"",D470/C470)</x:f>
      </x:c>
      <x:c r="J470" s="18" t="str">
        <x:f>IF(OR(ISBLANK(A470),ISBLANK(D470),ISBLANK(E470),E470=0),"",D470/E470)</x:f>
      </x:c>
      <x:c r="K470" s="18" t="str">
        <x:f>IF(OR(ISBLANK(A470),ISBLANK(G470),ISBLANK(F470)),"",G470*F470)</x:f>
      </x:c>
      <x:c r="L470" s="16" t="str">
        <x:f>IF(OR(ISBLANK(A470),ISBLANK(G470),ISBLANK(F470)),"",F470)</x:f>
      </x:c>
      <x:c r="M470" s="16" t="str">
        <x:f>IF(AND(ISBLANK(A470),B470=""),"",IF(COUNTIFS('Campaigns &amp; Budget'!$A$7:$A$8,B470)&lt;&gt;1,"Unknown campaign",IF(COUNTIFS('Daily Redemptions'!$A$7:$A$735,A470,'Daily Redemptions'!$B$7:$B$735,B470)&gt;1,"Duplicate day / campaign",IF(OR(ISBLANK(A470),ISBLANK(C470),ISBLANK(D470),ISBLANK(E470),ISBLANK(F470)),"Missing daily input",IF(OR(C470&lt;0,D470&lt;0,E470&lt;0,F470&lt;0,F470&gt;E470),"Invalid count / sales",IF(AND(F470&gt;0,ISBLANK(G470)),"Missing new-member average",IF(AND(NOT(ISBLANK(G470)),G470&lt;0),"Negative average",IF(OR(A470&lt;IFERROR(INDEX('Campaigns &amp; Budget'!$C$7:$C$8,MATCH(B470,'Campaigns &amp; Budget'!$A$7:$A$8,0)),""),A470&gt;IFERROR(INDEX('Campaigns &amp; Budget'!$D$7:$D$8,MATCH(B470,'Campaigns &amp; Budget'!$A$7:$A$8,0)),"")),"Outside campaign dates",""))))))))</x:f>
      </x:c>
      <x:c r="O470" s="10"/>
      <x:c r="P470" s="5"/>
      <x:c r="Q470" s="5"/>
      <x:c r="R470" s="5"/>
      <x:c r="S470" s="16" t="str">
        <x:f>IF(OR(ISBLANK(O470),Q470=""),"",IFERROR(INDEX('Redemption Setup'!$F$7:$F$105,MATCH(Q470,'Redemption Setup'!$A$7:$A$105,0)),"")+SUMIFS('Redemption Setup'!$Q$7:$Q$305,'Redemption Setup'!$O$7:$O$305,Q470,'Redemption Setup'!$P$7:$P$305,"&lt;="&amp;O470)-SUMIFS('Daily Redemptions'!$R$7:$R$2205,'Daily Redemptions'!$Q$7:$Q$2205,Q470,'Daily Redemptions'!$P$7:$P$2205,P470,'Daily Redemptions'!$O$7:$O$2205,"&lt;="&amp;O470))</x:f>
      </x:c>
      <x:c r="T470" s="16" t="str">
        <x:f>IF(AND(ISBLANK(O470),Q470=""),"",IF(COUNTIFS('Redemption Setup'!$A$7:$A$105,Q470,'Redemption Setup'!$B$7:$B$105,P470)&lt;&gt;1,"Tier not in campaign",IF(COUNTIFS('Daily Redemptions'!$O$7:$O$2205,O470,'Daily Redemptions'!$Q$7:$Q$2205,Q470)&gt;1,"Duplicate day / tier",IF(OR(ISBLANK(O470),ISBLANK(R470)),"Missing date / quantity",IF(OR(R470&lt;0,MOD(R470,1)&lt;&gt;0),"Invalid redemption quantity",IF(COUNTIFS('Daily Redemptions'!$A$7:$A$735,O470,'Daily Redemptions'!$B$7:$B$735,P470)&lt;&gt;1,"Missing daily performance",IF(S470&lt;0,"Negative stock","")))))))</x:f>
      </x:c>
    </x:row>
    <x:row r="471" ht="24" customHeight="1">
      <x:c r="A471" s="10"/>
      <x:c r="B471" s="5"/>
      <x:c r="C471" s="5"/>
      <x:c r="D471" s="14"/>
      <x:c r="E471" s="5"/>
      <x:c r="F471" s="5"/>
      <x:c r="G471" s="14"/>
      <x:c r="H471" s="16" t="str">
        <x:f>IF(OR(ISBLANK(A471),B471=""),"",SUMIFS('Daily Redemptions'!$R$7:$R$2205,'Daily Redemptions'!$O$7:$O$2205,A471,'Daily Redemptions'!$P$7:$P$2205,B471))</x:f>
      </x:c>
      <x:c r="I471" s="18" t="str">
        <x:f>IF(OR(ISBLANK(A471),ISBLANK(D471),ISBLANK(C471),C471=0),"",D471/C471)</x:f>
      </x:c>
      <x:c r="J471" s="18" t="str">
        <x:f>IF(OR(ISBLANK(A471),ISBLANK(D471),ISBLANK(E471),E471=0),"",D471/E471)</x:f>
      </x:c>
      <x:c r="K471" s="18" t="str">
        <x:f>IF(OR(ISBLANK(A471),ISBLANK(G471),ISBLANK(F471)),"",G471*F471)</x:f>
      </x:c>
      <x:c r="L471" s="16" t="str">
        <x:f>IF(OR(ISBLANK(A471),ISBLANK(G471),ISBLANK(F471)),"",F471)</x:f>
      </x:c>
      <x:c r="M471" s="16" t="str">
        <x:f>IF(AND(ISBLANK(A471),B471=""),"",IF(COUNTIFS('Campaigns &amp; Budget'!$A$7:$A$8,B471)&lt;&gt;1,"Unknown campaign",IF(COUNTIFS('Daily Redemptions'!$A$7:$A$735,A471,'Daily Redemptions'!$B$7:$B$735,B471)&gt;1,"Duplicate day / campaign",IF(OR(ISBLANK(A471),ISBLANK(C471),ISBLANK(D471),ISBLANK(E471),ISBLANK(F471)),"Missing daily input",IF(OR(C471&lt;0,D471&lt;0,E471&lt;0,F471&lt;0,F471&gt;E471),"Invalid count / sales",IF(AND(F471&gt;0,ISBLANK(G471)),"Missing new-member average",IF(AND(NOT(ISBLANK(G471)),G471&lt;0),"Negative average",IF(OR(A471&lt;IFERROR(INDEX('Campaigns &amp; Budget'!$C$7:$C$8,MATCH(B471,'Campaigns &amp; Budget'!$A$7:$A$8,0)),""),A471&gt;IFERROR(INDEX('Campaigns &amp; Budget'!$D$7:$D$8,MATCH(B471,'Campaigns &amp; Budget'!$A$7:$A$8,0)),"")),"Outside campaign dates",""))))))))</x:f>
      </x:c>
      <x:c r="O471" s="10"/>
      <x:c r="P471" s="5"/>
      <x:c r="Q471" s="5"/>
      <x:c r="R471" s="5"/>
      <x:c r="S471" s="16" t="str">
        <x:f>IF(OR(ISBLANK(O471),Q471=""),"",IFERROR(INDEX('Redemption Setup'!$F$7:$F$105,MATCH(Q471,'Redemption Setup'!$A$7:$A$105,0)),"")+SUMIFS('Redemption Setup'!$Q$7:$Q$305,'Redemption Setup'!$O$7:$O$305,Q471,'Redemption Setup'!$P$7:$P$305,"&lt;="&amp;O471)-SUMIFS('Daily Redemptions'!$R$7:$R$2205,'Daily Redemptions'!$Q$7:$Q$2205,Q471,'Daily Redemptions'!$P$7:$P$2205,P471,'Daily Redemptions'!$O$7:$O$2205,"&lt;="&amp;O471))</x:f>
      </x:c>
      <x:c r="T471" s="16" t="str">
        <x:f>IF(AND(ISBLANK(O471),Q471=""),"",IF(COUNTIFS('Redemption Setup'!$A$7:$A$105,Q471,'Redemption Setup'!$B$7:$B$105,P471)&lt;&gt;1,"Tier not in campaign",IF(COUNTIFS('Daily Redemptions'!$O$7:$O$2205,O471,'Daily Redemptions'!$Q$7:$Q$2205,Q471)&gt;1,"Duplicate day / tier",IF(OR(ISBLANK(O471),ISBLANK(R471)),"Missing date / quantity",IF(OR(R471&lt;0,MOD(R471,1)&lt;&gt;0),"Invalid redemption quantity",IF(COUNTIFS('Daily Redemptions'!$A$7:$A$735,O471,'Daily Redemptions'!$B$7:$B$735,P471)&lt;&gt;1,"Missing daily performance",IF(S471&lt;0,"Negative stock","")))))))</x:f>
      </x:c>
    </x:row>
    <x:row r="472" ht="24" customHeight="1">
      <x:c r="A472" s="10"/>
      <x:c r="B472" s="5"/>
      <x:c r="C472" s="5"/>
      <x:c r="D472" s="14"/>
      <x:c r="E472" s="5"/>
      <x:c r="F472" s="5"/>
      <x:c r="G472" s="14"/>
      <x:c r="H472" s="16" t="str">
        <x:f>IF(OR(ISBLANK(A472),B472=""),"",SUMIFS('Daily Redemptions'!$R$7:$R$2205,'Daily Redemptions'!$O$7:$O$2205,A472,'Daily Redemptions'!$P$7:$P$2205,B472))</x:f>
      </x:c>
      <x:c r="I472" s="18" t="str">
        <x:f>IF(OR(ISBLANK(A472),ISBLANK(D472),ISBLANK(C472),C472=0),"",D472/C472)</x:f>
      </x:c>
      <x:c r="J472" s="18" t="str">
        <x:f>IF(OR(ISBLANK(A472),ISBLANK(D472),ISBLANK(E472),E472=0),"",D472/E472)</x:f>
      </x:c>
      <x:c r="K472" s="18" t="str">
        <x:f>IF(OR(ISBLANK(A472),ISBLANK(G472),ISBLANK(F472)),"",G472*F472)</x:f>
      </x:c>
      <x:c r="L472" s="16" t="str">
        <x:f>IF(OR(ISBLANK(A472),ISBLANK(G472),ISBLANK(F472)),"",F472)</x:f>
      </x:c>
      <x:c r="M472" s="16" t="str">
        <x:f>IF(AND(ISBLANK(A472),B472=""),"",IF(COUNTIFS('Campaigns &amp; Budget'!$A$7:$A$8,B472)&lt;&gt;1,"Unknown campaign",IF(COUNTIFS('Daily Redemptions'!$A$7:$A$735,A472,'Daily Redemptions'!$B$7:$B$735,B472)&gt;1,"Duplicate day / campaign",IF(OR(ISBLANK(A472),ISBLANK(C472),ISBLANK(D472),ISBLANK(E472),ISBLANK(F472)),"Missing daily input",IF(OR(C472&lt;0,D472&lt;0,E472&lt;0,F472&lt;0,F472&gt;E472),"Invalid count / sales",IF(AND(F472&gt;0,ISBLANK(G472)),"Missing new-member average",IF(AND(NOT(ISBLANK(G472)),G472&lt;0),"Negative average",IF(OR(A472&lt;IFERROR(INDEX('Campaigns &amp; Budget'!$C$7:$C$8,MATCH(B472,'Campaigns &amp; Budget'!$A$7:$A$8,0)),""),A472&gt;IFERROR(INDEX('Campaigns &amp; Budget'!$D$7:$D$8,MATCH(B472,'Campaigns &amp; Budget'!$A$7:$A$8,0)),"")),"Outside campaign dates",""))))))))</x:f>
      </x:c>
      <x:c r="O472" s="10"/>
      <x:c r="P472" s="5"/>
      <x:c r="Q472" s="5"/>
      <x:c r="R472" s="5"/>
      <x:c r="S472" s="16" t="str">
        <x:f>IF(OR(ISBLANK(O472),Q472=""),"",IFERROR(INDEX('Redemption Setup'!$F$7:$F$105,MATCH(Q472,'Redemption Setup'!$A$7:$A$105,0)),"")+SUMIFS('Redemption Setup'!$Q$7:$Q$305,'Redemption Setup'!$O$7:$O$305,Q472,'Redemption Setup'!$P$7:$P$305,"&lt;="&amp;O472)-SUMIFS('Daily Redemptions'!$R$7:$R$2205,'Daily Redemptions'!$Q$7:$Q$2205,Q472,'Daily Redemptions'!$P$7:$P$2205,P472,'Daily Redemptions'!$O$7:$O$2205,"&lt;="&amp;O472))</x:f>
      </x:c>
      <x:c r="T472" s="16" t="str">
        <x:f>IF(AND(ISBLANK(O472),Q472=""),"",IF(COUNTIFS('Redemption Setup'!$A$7:$A$105,Q472,'Redemption Setup'!$B$7:$B$105,P472)&lt;&gt;1,"Tier not in campaign",IF(COUNTIFS('Daily Redemptions'!$O$7:$O$2205,O472,'Daily Redemptions'!$Q$7:$Q$2205,Q472)&gt;1,"Duplicate day / tier",IF(OR(ISBLANK(O472),ISBLANK(R472)),"Missing date / quantity",IF(OR(R472&lt;0,MOD(R472,1)&lt;&gt;0),"Invalid redemption quantity",IF(COUNTIFS('Daily Redemptions'!$A$7:$A$735,O472,'Daily Redemptions'!$B$7:$B$735,P472)&lt;&gt;1,"Missing daily performance",IF(S472&lt;0,"Negative stock","")))))))</x:f>
      </x:c>
    </x:row>
    <x:row r="473" ht="24" customHeight="1">
      <x:c r="A473" s="10"/>
      <x:c r="B473" s="5"/>
      <x:c r="C473" s="5"/>
      <x:c r="D473" s="14"/>
      <x:c r="E473" s="5"/>
      <x:c r="F473" s="5"/>
      <x:c r="G473" s="14"/>
      <x:c r="H473" s="16" t="str">
        <x:f>IF(OR(ISBLANK(A473),B473=""),"",SUMIFS('Daily Redemptions'!$R$7:$R$2205,'Daily Redemptions'!$O$7:$O$2205,A473,'Daily Redemptions'!$P$7:$P$2205,B473))</x:f>
      </x:c>
      <x:c r="I473" s="18" t="str">
        <x:f>IF(OR(ISBLANK(A473),ISBLANK(D473),ISBLANK(C473),C473=0),"",D473/C473)</x:f>
      </x:c>
      <x:c r="J473" s="18" t="str">
        <x:f>IF(OR(ISBLANK(A473),ISBLANK(D473),ISBLANK(E473),E473=0),"",D473/E473)</x:f>
      </x:c>
      <x:c r="K473" s="18" t="str">
        <x:f>IF(OR(ISBLANK(A473),ISBLANK(G473),ISBLANK(F473)),"",G473*F473)</x:f>
      </x:c>
      <x:c r="L473" s="16" t="str">
        <x:f>IF(OR(ISBLANK(A473),ISBLANK(G473),ISBLANK(F473)),"",F473)</x:f>
      </x:c>
      <x:c r="M473" s="16" t="str">
        <x:f>IF(AND(ISBLANK(A473),B473=""),"",IF(COUNTIFS('Campaigns &amp; Budget'!$A$7:$A$8,B473)&lt;&gt;1,"Unknown campaign",IF(COUNTIFS('Daily Redemptions'!$A$7:$A$735,A473,'Daily Redemptions'!$B$7:$B$735,B473)&gt;1,"Duplicate day / campaign",IF(OR(ISBLANK(A473),ISBLANK(C473),ISBLANK(D473),ISBLANK(E473),ISBLANK(F473)),"Missing daily input",IF(OR(C473&lt;0,D473&lt;0,E473&lt;0,F473&lt;0,F473&gt;E473),"Invalid count / sales",IF(AND(F473&gt;0,ISBLANK(G473)),"Missing new-member average",IF(AND(NOT(ISBLANK(G473)),G473&lt;0),"Negative average",IF(OR(A473&lt;IFERROR(INDEX('Campaigns &amp; Budget'!$C$7:$C$8,MATCH(B473,'Campaigns &amp; Budget'!$A$7:$A$8,0)),""),A473&gt;IFERROR(INDEX('Campaigns &amp; Budget'!$D$7:$D$8,MATCH(B473,'Campaigns &amp; Budget'!$A$7:$A$8,0)),"")),"Outside campaign dates",""))))))))</x:f>
      </x:c>
      <x:c r="O473" s="10"/>
      <x:c r="P473" s="5"/>
      <x:c r="Q473" s="5"/>
      <x:c r="R473" s="5"/>
      <x:c r="S473" s="16" t="str">
        <x:f>IF(OR(ISBLANK(O473),Q473=""),"",IFERROR(INDEX('Redemption Setup'!$F$7:$F$105,MATCH(Q473,'Redemption Setup'!$A$7:$A$105,0)),"")+SUMIFS('Redemption Setup'!$Q$7:$Q$305,'Redemption Setup'!$O$7:$O$305,Q473,'Redemption Setup'!$P$7:$P$305,"&lt;="&amp;O473)-SUMIFS('Daily Redemptions'!$R$7:$R$2205,'Daily Redemptions'!$Q$7:$Q$2205,Q473,'Daily Redemptions'!$P$7:$P$2205,P473,'Daily Redemptions'!$O$7:$O$2205,"&lt;="&amp;O473))</x:f>
      </x:c>
      <x:c r="T473" s="16" t="str">
        <x:f>IF(AND(ISBLANK(O473),Q473=""),"",IF(COUNTIFS('Redemption Setup'!$A$7:$A$105,Q473,'Redemption Setup'!$B$7:$B$105,P473)&lt;&gt;1,"Tier not in campaign",IF(COUNTIFS('Daily Redemptions'!$O$7:$O$2205,O473,'Daily Redemptions'!$Q$7:$Q$2205,Q473)&gt;1,"Duplicate day / tier",IF(OR(ISBLANK(O473),ISBLANK(R473)),"Missing date / quantity",IF(OR(R473&lt;0,MOD(R473,1)&lt;&gt;0),"Invalid redemption quantity",IF(COUNTIFS('Daily Redemptions'!$A$7:$A$735,O473,'Daily Redemptions'!$B$7:$B$735,P473)&lt;&gt;1,"Missing daily performance",IF(S473&lt;0,"Negative stock","")))))))</x:f>
      </x:c>
    </x:row>
    <x:row r="474" ht="24" customHeight="1">
      <x:c r="A474" s="10"/>
      <x:c r="B474" s="5"/>
      <x:c r="C474" s="5"/>
      <x:c r="D474" s="14"/>
      <x:c r="E474" s="5"/>
      <x:c r="F474" s="5"/>
      <x:c r="G474" s="14"/>
      <x:c r="H474" s="16" t="str">
        <x:f>IF(OR(ISBLANK(A474),B474=""),"",SUMIFS('Daily Redemptions'!$R$7:$R$2205,'Daily Redemptions'!$O$7:$O$2205,A474,'Daily Redemptions'!$P$7:$P$2205,B474))</x:f>
      </x:c>
      <x:c r="I474" s="18" t="str">
        <x:f>IF(OR(ISBLANK(A474),ISBLANK(D474),ISBLANK(C474),C474=0),"",D474/C474)</x:f>
      </x:c>
      <x:c r="J474" s="18" t="str">
        <x:f>IF(OR(ISBLANK(A474),ISBLANK(D474),ISBLANK(E474),E474=0),"",D474/E474)</x:f>
      </x:c>
      <x:c r="K474" s="18" t="str">
        <x:f>IF(OR(ISBLANK(A474),ISBLANK(G474),ISBLANK(F474)),"",G474*F474)</x:f>
      </x:c>
      <x:c r="L474" s="16" t="str">
        <x:f>IF(OR(ISBLANK(A474),ISBLANK(G474),ISBLANK(F474)),"",F474)</x:f>
      </x:c>
      <x:c r="M474" s="16" t="str">
        <x:f>IF(AND(ISBLANK(A474),B474=""),"",IF(COUNTIFS('Campaigns &amp; Budget'!$A$7:$A$8,B474)&lt;&gt;1,"Unknown campaign",IF(COUNTIFS('Daily Redemptions'!$A$7:$A$735,A474,'Daily Redemptions'!$B$7:$B$735,B474)&gt;1,"Duplicate day / campaign",IF(OR(ISBLANK(A474),ISBLANK(C474),ISBLANK(D474),ISBLANK(E474),ISBLANK(F474)),"Missing daily input",IF(OR(C474&lt;0,D474&lt;0,E474&lt;0,F474&lt;0,F474&gt;E474),"Invalid count / sales",IF(AND(F474&gt;0,ISBLANK(G474)),"Missing new-member average",IF(AND(NOT(ISBLANK(G474)),G474&lt;0),"Negative average",IF(OR(A474&lt;IFERROR(INDEX('Campaigns &amp; Budget'!$C$7:$C$8,MATCH(B474,'Campaigns &amp; Budget'!$A$7:$A$8,0)),""),A474&gt;IFERROR(INDEX('Campaigns &amp; Budget'!$D$7:$D$8,MATCH(B474,'Campaigns &amp; Budget'!$A$7:$A$8,0)),"")),"Outside campaign dates",""))))))))</x:f>
      </x:c>
      <x:c r="O474" s="10"/>
      <x:c r="P474" s="5"/>
      <x:c r="Q474" s="5"/>
      <x:c r="R474" s="5"/>
      <x:c r="S474" s="16" t="str">
        <x:f>IF(OR(ISBLANK(O474),Q474=""),"",IFERROR(INDEX('Redemption Setup'!$F$7:$F$105,MATCH(Q474,'Redemption Setup'!$A$7:$A$105,0)),"")+SUMIFS('Redemption Setup'!$Q$7:$Q$305,'Redemption Setup'!$O$7:$O$305,Q474,'Redemption Setup'!$P$7:$P$305,"&lt;="&amp;O474)-SUMIFS('Daily Redemptions'!$R$7:$R$2205,'Daily Redemptions'!$Q$7:$Q$2205,Q474,'Daily Redemptions'!$P$7:$P$2205,P474,'Daily Redemptions'!$O$7:$O$2205,"&lt;="&amp;O474))</x:f>
      </x:c>
      <x:c r="T474" s="16" t="str">
        <x:f>IF(AND(ISBLANK(O474),Q474=""),"",IF(COUNTIFS('Redemption Setup'!$A$7:$A$105,Q474,'Redemption Setup'!$B$7:$B$105,P474)&lt;&gt;1,"Tier not in campaign",IF(COUNTIFS('Daily Redemptions'!$O$7:$O$2205,O474,'Daily Redemptions'!$Q$7:$Q$2205,Q474)&gt;1,"Duplicate day / tier",IF(OR(ISBLANK(O474),ISBLANK(R474)),"Missing date / quantity",IF(OR(R474&lt;0,MOD(R474,1)&lt;&gt;0),"Invalid redemption quantity",IF(COUNTIFS('Daily Redemptions'!$A$7:$A$735,O474,'Daily Redemptions'!$B$7:$B$735,P474)&lt;&gt;1,"Missing daily performance",IF(S474&lt;0,"Negative stock","")))))))</x:f>
      </x:c>
    </x:row>
    <x:row r="475" ht="24" customHeight="1">
      <x:c r="A475" s="10"/>
      <x:c r="B475" s="5"/>
      <x:c r="C475" s="5"/>
      <x:c r="D475" s="14"/>
      <x:c r="E475" s="5"/>
      <x:c r="F475" s="5"/>
      <x:c r="G475" s="14"/>
      <x:c r="H475" s="16" t="str">
        <x:f>IF(OR(ISBLANK(A475),B475=""),"",SUMIFS('Daily Redemptions'!$R$7:$R$2205,'Daily Redemptions'!$O$7:$O$2205,A475,'Daily Redemptions'!$P$7:$P$2205,B475))</x:f>
      </x:c>
      <x:c r="I475" s="18" t="str">
        <x:f>IF(OR(ISBLANK(A475),ISBLANK(D475),ISBLANK(C475),C475=0),"",D475/C475)</x:f>
      </x:c>
      <x:c r="J475" s="18" t="str">
        <x:f>IF(OR(ISBLANK(A475),ISBLANK(D475),ISBLANK(E475),E475=0),"",D475/E475)</x:f>
      </x:c>
      <x:c r="K475" s="18" t="str">
        <x:f>IF(OR(ISBLANK(A475),ISBLANK(G475),ISBLANK(F475)),"",G475*F475)</x:f>
      </x:c>
      <x:c r="L475" s="16" t="str">
        <x:f>IF(OR(ISBLANK(A475),ISBLANK(G475),ISBLANK(F475)),"",F475)</x:f>
      </x:c>
      <x:c r="M475" s="16" t="str">
        <x:f>IF(AND(ISBLANK(A475),B475=""),"",IF(COUNTIFS('Campaigns &amp; Budget'!$A$7:$A$8,B475)&lt;&gt;1,"Unknown campaign",IF(COUNTIFS('Daily Redemptions'!$A$7:$A$735,A475,'Daily Redemptions'!$B$7:$B$735,B475)&gt;1,"Duplicate day / campaign",IF(OR(ISBLANK(A475),ISBLANK(C475),ISBLANK(D475),ISBLANK(E475),ISBLANK(F475)),"Missing daily input",IF(OR(C475&lt;0,D475&lt;0,E475&lt;0,F475&lt;0,F475&gt;E475),"Invalid count / sales",IF(AND(F475&gt;0,ISBLANK(G475)),"Missing new-member average",IF(AND(NOT(ISBLANK(G475)),G475&lt;0),"Negative average",IF(OR(A475&lt;IFERROR(INDEX('Campaigns &amp; Budget'!$C$7:$C$8,MATCH(B475,'Campaigns &amp; Budget'!$A$7:$A$8,0)),""),A475&gt;IFERROR(INDEX('Campaigns &amp; Budget'!$D$7:$D$8,MATCH(B475,'Campaigns &amp; Budget'!$A$7:$A$8,0)),"")),"Outside campaign dates",""))))))))</x:f>
      </x:c>
      <x:c r="O475" s="10"/>
      <x:c r="P475" s="5"/>
      <x:c r="Q475" s="5"/>
      <x:c r="R475" s="5"/>
      <x:c r="S475" s="16" t="str">
        <x:f>IF(OR(ISBLANK(O475),Q475=""),"",IFERROR(INDEX('Redemption Setup'!$F$7:$F$105,MATCH(Q475,'Redemption Setup'!$A$7:$A$105,0)),"")+SUMIFS('Redemption Setup'!$Q$7:$Q$305,'Redemption Setup'!$O$7:$O$305,Q475,'Redemption Setup'!$P$7:$P$305,"&lt;="&amp;O475)-SUMIFS('Daily Redemptions'!$R$7:$R$2205,'Daily Redemptions'!$Q$7:$Q$2205,Q475,'Daily Redemptions'!$P$7:$P$2205,P475,'Daily Redemptions'!$O$7:$O$2205,"&lt;="&amp;O475))</x:f>
      </x:c>
      <x:c r="T475" s="16" t="str">
        <x:f>IF(AND(ISBLANK(O475),Q475=""),"",IF(COUNTIFS('Redemption Setup'!$A$7:$A$105,Q475,'Redemption Setup'!$B$7:$B$105,P475)&lt;&gt;1,"Tier not in campaign",IF(COUNTIFS('Daily Redemptions'!$O$7:$O$2205,O475,'Daily Redemptions'!$Q$7:$Q$2205,Q475)&gt;1,"Duplicate day / tier",IF(OR(ISBLANK(O475),ISBLANK(R475)),"Missing date / quantity",IF(OR(R475&lt;0,MOD(R475,1)&lt;&gt;0),"Invalid redemption quantity",IF(COUNTIFS('Daily Redemptions'!$A$7:$A$735,O475,'Daily Redemptions'!$B$7:$B$735,P475)&lt;&gt;1,"Missing daily performance",IF(S475&lt;0,"Negative stock","")))))))</x:f>
      </x:c>
    </x:row>
    <x:row r="476" ht="24" customHeight="1">
      <x:c r="A476" s="10"/>
      <x:c r="B476" s="5"/>
      <x:c r="C476" s="5"/>
      <x:c r="D476" s="14"/>
      <x:c r="E476" s="5"/>
      <x:c r="F476" s="5"/>
      <x:c r="G476" s="14"/>
      <x:c r="H476" s="16" t="str">
        <x:f>IF(OR(ISBLANK(A476),B476=""),"",SUMIFS('Daily Redemptions'!$R$7:$R$2205,'Daily Redemptions'!$O$7:$O$2205,A476,'Daily Redemptions'!$P$7:$P$2205,B476))</x:f>
      </x:c>
      <x:c r="I476" s="18" t="str">
        <x:f>IF(OR(ISBLANK(A476),ISBLANK(D476),ISBLANK(C476),C476=0),"",D476/C476)</x:f>
      </x:c>
      <x:c r="J476" s="18" t="str">
        <x:f>IF(OR(ISBLANK(A476),ISBLANK(D476),ISBLANK(E476),E476=0),"",D476/E476)</x:f>
      </x:c>
      <x:c r="K476" s="18" t="str">
        <x:f>IF(OR(ISBLANK(A476),ISBLANK(G476),ISBLANK(F476)),"",G476*F476)</x:f>
      </x:c>
      <x:c r="L476" s="16" t="str">
        <x:f>IF(OR(ISBLANK(A476),ISBLANK(G476),ISBLANK(F476)),"",F476)</x:f>
      </x:c>
      <x:c r="M476" s="16" t="str">
        <x:f>IF(AND(ISBLANK(A476),B476=""),"",IF(COUNTIFS('Campaigns &amp; Budget'!$A$7:$A$8,B476)&lt;&gt;1,"Unknown campaign",IF(COUNTIFS('Daily Redemptions'!$A$7:$A$735,A476,'Daily Redemptions'!$B$7:$B$735,B476)&gt;1,"Duplicate day / campaign",IF(OR(ISBLANK(A476),ISBLANK(C476),ISBLANK(D476),ISBLANK(E476),ISBLANK(F476)),"Missing daily input",IF(OR(C476&lt;0,D476&lt;0,E476&lt;0,F476&lt;0,F476&gt;E476),"Invalid count / sales",IF(AND(F476&gt;0,ISBLANK(G476)),"Missing new-member average",IF(AND(NOT(ISBLANK(G476)),G476&lt;0),"Negative average",IF(OR(A476&lt;IFERROR(INDEX('Campaigns &amp; Budget'!$C$7:$C$8,MATCH(B476,'Campaigns &amp; Budget'!$A$7:$A$8,0)),""),A476&gt;IFERROR(INDEX('Campaigns &amp; Budget'!$D$7:$D$8,MATCH(B476,'Campaigns &amp; Budget'!$A$7:$A$8,0)),"")),"Outside campaign dates",""))))))))</x:f>
      </x:c>
      <x:c r="O476" s="10"/>
      <x:c r="P476" s="5"/>
      <x:c r="Q476" s="5"/>
      <x:c r="R476" s="5"/>
      <x:c r="S476" s="16" t="str">
        <x:f>IF(OR(ISBLANK(O476),Q476=""),"",IFERROR(INDEX('Redemption Setup'!$F$7:$F$105,MATCH(Q476,'Redemption Setup'!$A$7:$A$105,0)),"")+SUMIFS('Redemption Setup'!$Q$7:$Q$305,'Redemption Setup'!$O$7:$O$305,Q476,'Redemption Setup'!$P$7:$P$305,"&lt;="&amp;O476)-SUMIFS('Daily Redemptions'!$R$7:$R$2205,'Daily Redemptions'!$Q$7:$Q$2205,Q476,'Daily Redemptions'!$P$7:$P$2205,P476,'Daily Redemptions'!$O$7:$O$2205,"&lt;="&amp;O476))</x:f>
      </x:c>
      <x:c r="T476" s="16" t="str">
        <x:f>IF(AND(ISBLANK(O476),Q476=""),"",IF(COUNTIFS('Redemption Setup'!$A$7:$A$105,Q476,'Redemption Setup'!$B$7:$B$105,P476)&lt;&gt;1,"Tier not in campaign",IF(COUNTIFS('Daily Redemptions'!$O$7:$O$2205,O476,'Daily Redemptions'!$Q$7:$Q$2205,Q476)&gt;1,"Duplicate day / tier",IF(OR(ISBLANK(O476),ISBLANK(R476)),"Missing date / quantity",IF(OR(R476&lt;0,MOD(R476,1)&lt;&gt;0),"Invalid redemption quantity",IF(COUNTIFS('Daily Redemptions'!$A$7:$A$735,O476,'Daily Redemptions'!$B$7:$B$735,P476)&lt;&gt;1,"Missing daily performance",IF(S476&lt;0,"Negative stock","")))))))</x:f>
      </x:c>
    </x:row>
    <x:row r="477" ht="24" customHeight="1">
      <x:c r="A477" s="10"/>
      <x:c r="B477" s="5"/>
      <x:c r="C477" s="5"/>
      <x:c r="D477" s="14"/>
      <x:c r="E477" s="5"/>
      <x:c r="F477" s="5"/>
      <x:c r="G477" s="14"/>
      <x:c r="H477" s="16" t="str">
        <x:f>IF(OR(ISBLANK(A477),B477=""),"",SUMIFS('Daily Redemptions'!$R$7:$R$2205,'Daily Redemptions'!$O$7:$O$2205,A477,'Daily Redemptions'!$P$7:$P$2205,B477))</x:f>
      </x:c>
      <x:c r="I477" s="18" t="str">
        <x:f>IF(OR(ISBLANK(A477),ISBLANK(D477),ISBLANK(C477),C477=0),"",D477/C477)</x:f>
      </x:c>
      <x:c r="J477" s="18" t="str">
        <x:f>IF(OR(ISBLANK(A477),ISBLANK(D477),ISBLANK(E477),E477=0),"",D477/E477)</x:f>
      </x:c>
      <x:c r="K477" s="18" t="str">
        <x:f>IF(OR(ISBLANK(A477),ISBLANK(G477),ISBLANK(F477)),"",G477*F477)</x:f>
      </x:c>
      <x:c r="L477" s="16" t="str">
        <x:f>IF(OR(ISBLANK(A477),ISBLANK(G477),ISBLANK(F477)),"",F477)</x:f>
      </x:c>
      <x:c r="M477" s="16" t="str">
        <x:f>IF(AND(ISBLANK(A477),B477=""),"",IF(COUNTIFS('Campaigns &amp; Budget'!$A$7:$A$8,B477)&lt;&gt;1,"Unknown campaign",IF(COUNTIFS('Daily Redemptions'!$A$7:$A$735,A477,'Daily Redemptions'!$B$7:$B$735,B477)&gt;1,"Duplicate day / campaign",IF(OR(ISBLANK(A477),ISBLANK(C477),ISBLANK(D477),ISBLANK(E477),ISBLANK(F477)),"Missing daily input",IF(OR(C477&lt;0,D477&lt;0,E477&lt;0,F477&lt;0,F477&gt;E477),"Invalid count / sales",IF(AND(F477&gt;0,ISBLANK(G477)),"Missing new-member average",IF(AND(NOT(ISBLANK(G477)),G477&lt;0),"Negative average",IF(OR(A477&lt;IFERROR(INDEX('Campaigns &amp; Budget'!$C$7:$C$8,MATCH(B477,'Campaigns &amp; Budget'!$A$7:$A$8,0)),""),A477&gt;IFERROR(INDEX('Campaigns &amp; Budget'!$D$7:$D$8,MATCH(B477,'Campaigns &amp; Budget'!$A$7:$A$8,0)),"")),"Outside campaign dates",""))))))))</x:f>
      </x:c>
      <x:c r="O477" s="10"/>
      <x:c r="P477" s="5"/>
      <x:c r="Q477" s="5"/>
      <x:c r="R477" s="5"/>
      <x:c r="S477" s="16" t="str">
        <x:f>IF(OR(ISBLANK(O477),Q477=""),"",IFERROR(INDEX('Redemption Setup'!$F$7:$F$105,MATCH(Q477,'Redemption Setup'!$A$7:$A$105,0)),"")+SUMIFS('Redemption Setup'!$Q$7:$Q$305,'Redemption Setup'!$O$7:$O$305,Q477,'Redemption Setup'!$P$7:$P$305,"&lt;="&amp;O477)-SUMIFS('Daily Redemptions'!$R$7:$R$2205,'Daily Redemptions'!$Q$7:$Q$2205,Q477,'Daily Redemptions'!$P$7:$P$2205,P477,'Daily Redemptions'!$O$7:$O$2205,"&lt;="&amp;O477))</x:f>
      </x:c>
      <x:c r="T477" s="16" t="str">
        <x:f>IF(AND(ISBLANK(O477),Q477=""),"",IF(COUNTIFS('Redemption Setup'!$A$7:$A$105,Q477,'Redemption Setup'!$B$7:$B$105,P477)&lt;&gt;1,"Tier not in campaign",IF(COUNTIFS('Daily Redemptions'!$O$7:$O$2205,O477,'Daily Redemptions'!$Q$7:$Q$2205,Q477)&gt;1,"Duplicate day / tier",IF(OR(ISBLANK(O477),ISBLANK(R477)),"Missing date / quantity",IF(OR(R477&lt;0,MOD(R477,1)&lt;&gt;0),"Invalid redemption quantity",IF(COUNTIFS('Daily Redemptions'!$A$7:$A$735,O477,'Daily Redemptions'!$B$7:$B$735,P477)&lt;&gt;1,"Missing daily performance",IF(S477&lt;0,"Negative stock","")))))))</x:f>
      </x:c>
    </x:row>
    <x:row r="478" ht="24" customHeight="1">
      <x:c r="A478" s="10"/>
      <x:c r="B478" s="5"/>
      <x:c r="C478" s="5"/>
      <x:c r="D478" s="14"/>
      <x:c r="E478" s="5"/>
      <x:c r="F478" s="5"/>
      <x:c r="G478" s="14"/>
      <x:c r="H478" s="16" t="str">
        <x:f>IF(OR(ISBLANK(A478),B478=""),"",SUMIFS('Daily Redemptions'!$R$7:$R$2205,'Daily Redemptions'!$O$7:$O$2205,A478,'Daily Redemptions'!$P$7:$P$2205,B478))</x:f>
      </x:c>
      <x:c r="I478" s="18" t="str">
        <x:f>IF(OR(ISBLANK(A478),ISBLANK(D478),ISBLANK(C478),C478=0),"",D478/C478)</x:f>
      </x:c>
      <x:c r="J478" s="18" t="str">
        <x:f>IF(OR(ISBLANK(A478),ISBLANK(D478),ISBLANK(E478),E478=0),"",D478/E478)</x:f>
      </x:c>
      <x:c r="K478" s="18" t="str">
        <x:f>IF(OR(ISBLANK(A478),ISBLANK(G478),ISBLANK(F478)),"",G478*F478)</x:f>
      </x:c>
      <x:c r="L478" s="16" t="str">
        <x:f>IF(OR(ISBLANK(A478),ISBLANK(G478),ISBLANK(F478)),"",F478)</x:f>
      </x:c>
      <x:c r="M478" s="16" t="str">
        <x:f>IF(AND(ISBLANK(A478),B478=""),"",IF(COUNTIFS('Campaigns &amp; Budget'!$A$7:$A$8,B478)&lt;&gt;1,"Unknown campaign",IF(COUNTIFS('Daily Redemptions'!$A$7:$A$735,A478,'Daily Redemptions'!$B$7:$B$735,B478)&gt;1,"Duplicate day / campaign",IF(OR(ISBLANK(A478),ISBLANK(C478),ISBLANK(D478),ISBLANK(E478),ISBLANK(F478)),"Missing daily input",IF(OR(C478&lt;0,D478&lt;0,E478&lt;0,F478&lt;0,F478&gt;E478),"Invalid count / sales",IF(AND(F478&gt;0,ISBLANK(G478)),"Missing new-member average",IF(AND(NOT(ISBLANK(G478)),G478&lt;0),"Negative average",IF(OR(A478&lt;IFERROR(INDEX('Campaigns &amp; Budget'!$C$7:$C$8,MATCH(B478,'Campaigns &amp; Budget'!$A$7:$A$8,0)),""),A478&gt;IFERROR(INDEX('Campaigns &amp; Budget'!$D$7:$D$8,MATCH(B478,'Campaigns &amp; Budget'!$A$7:$A$8,0)),"")),"Outside campaign dates",""))))))))</x:f>
      </x:c>
      <x:c r="O478" s="10"/>
      <x:c r="P478" s="5"/>
      <x:c r="Q478" s="5"/>
      <x:c r="R478" s="5"/>
      <x:c r="S478" s="16" t="str">
        <x:f>IF(OR(ISBLANK(O478),Q478=""),"",IFERROR(INDEX('Redemption Setup'!$F$7:$F$105,MATCH(Q478,'Redemption Setup'!$A$7:$A$105,0)),"")+SUMIFS('Redemption Setup'!$Q$7:$Q$305,'Redemption Setup'!$O$7:$O$305,Q478,'Redemption Setup'!$P$7:$P$305,"&lt;="&amp;O478)-SUMIFS('Daily Redemptions'!$R$7:$R$2205,'Daily Redemptions'!$Q$7:$Q$2205,Q478,'Daily Redemptions'!$P$7:$P$2205,P478,'Daily Redemptions'!$O$7:$O$2205,"&lt;="&amp;O478))</x:f>
      </x:c>
      <x:c r="T478" s="16" t="str">
        <x:f>IF(AND(ISBLANK(O478),Q478=""),"",IF(COUNTIFS('Redemption Setup'!$A$7:$A$105,Q478,'Redemption Setup'!$B$7:$B$105,P478)&lt;&gt;1,"Tier not in campaign",IF(COUNTIFS('Daily Redemptions'!$O$7:$O$2205,O478,'Daily Redemptions'!$Q$7:$Q$2205,Q478)&gt;1,"Duplicate day / tier",IF(OR(ISBLANK(O478),ISBLANK(R478)),"Missing date / quantity",IF(OR(R478&lt;0,MOD(R478,1)&lt;&gt;0),"Invalid redemption quantity",IF(COUNTIFS('Daily Redemptions'!$A$7:$A$735,O478,'Daily Redemptions'!$B$7:$B$735,P478)&lt;&gt;1,"Missing daily performance",IF(S478&lt;0,"Negative stock","")))))))</x:f>
      </x:c>
    </x:row>
    <x:row r="479" ht="24" customHeight="1">
      <x:c r="A479" s="10"/>
      <x:c r="B479" s="5"/>
      <x:c r="C479" s="5"/>
      <x:c r="D479" s="14"/>
      <x:c r="E479" s="5"/>
      <x:c r="F479" s="5"/>
      <x:c r="G479" s="14"/>
      <x:c r="H479" s="16" t="str">
        <x:f>IF(OR(ISBLANK(A479),B479=""),"",SUMIFS('Daily Redemptions'!$R$7:$R$2205,'Daily Redemptions'!$O$7:$O$2205,A479,'Daily Redemptions'!$P$7:$P$2205,B479))</x:f>
      </x:c>
      <x:c r="I479" s="18" t="str">
        <x:f>IF(OR(ISBLANK(A479),ISBLANK(D479),ISBLANK(C479),C479=0),"",D479/C479)</x:f>
      </x:c>
      <x:c r="J479" s="18" t="str">
        <x:f>IF(OR(ISBLANK(A479),ISBLANK(D479),ISBLANK(E479),E479=0),"",D479/E479)</x:f>
      </x:c>
      <x:c r="K479" s="18" t="str">
        <x:f>IF(OR(ISBLANK(A479),ISBLANK(G479),ISBLANK(F479)),"",G479*F479)</x:f>
      </x:c>
      <x:c r="L479" s="16" t="str">
        <x:f>IF(OR(ISBLANK(A479),ISBLANK(G479),ISBLANK(F479)),"",F479)</x:f>
      </x:c>
      <x:c r="M479" s="16" t="str">
        <x:f>IF(AND(ISBLANK(A479),B479=""),"",IF(COUNTIFS('Campaigns &amp; Budget'!$A$7:$A$8,B479)&lt;&gt;1,"Unknown campaign",IF(COUNTIFS('Daily Redemptions'!$A$7:$A$735,A479,'Daily Redemptions'!$B$7:$B$735,B479)&gt;1,"Duplicate day / campaign",IF(OR(ISBLANK(A479),ISBLANK(C479),ISBLANK(D479),ISBLANK(E479),ISBLANK(F479)),"Missing daily input",IF(OR(C479&lt;0,D479&lt;0,E479&lt;0,F479&lt;0,F479&gt;E479),"Invalid count / sales",IF(AND(F479&gt;0,ISBLANK(G479)),"Missing new-member average",IF(AND(NOT(ISBLANK(G479)),G479&lt;0),"Negative average",IF(OR(A479&lt;IFERROR(INDEX('Campaigns &amp; Budget'!$C$7:$C$8,MATCH(B479,'Campaigns &amp; Budget'!$A$7:$A$8,0)),""),A479&gt;IFERROR(INDEX('Campaigns &amp; Budget'!$D$7:$D$8,MATCH(B479,'Campaigns &amp; Budget'!$A$7:$A$8,0)),"")),"Outside campaign dates",""))))))))</x:f>
      </x:c>
      <x:c r="O479" s="10"/>
      <x:c r="P479" s="5"/>
      <x:c r="Q479" s="5"/>
      <x:c r="R479" s="5"/>
      <x:c r="S479" s="16" t="str">
        <x:f>IF(OR(ISBLANK(O479),Q479=""),"",IFERROR(INDEX('Redemption Setup'!$F$7:$F$105,MATCH(Q479,'Redemption Setup'!$A$7:$A$105,0)),"")+SUMIFS('Redemption Setup'!$Q$7:$Q$305,'Redemption Setup'!$O$7:$O$305,Q479,'Redemption Setup'!$P$7:$P$305,"&lt;="&amp;O479)-SUMIFS('Daily Redemptions'!$R$7:$R$2205,'Daily Redemptions'!$Q$7:$Q$2205,Q479,'Daily Redemptions'!$P$7:$P$2205,P479,'Daily Redemptions'!$O$7:$O$2205,"&lt;="&amp;O479))</x:f>
      </x:c>
      <x:c r="T479" s="16" t="str">
        <x:f>IF(AND(ISBLANK(O479),Q479=""),"",IF(COUNTIFS('Redemption Setup'!$A$7:$A$105,Q479,'Redemption Setup'!$B$7:$B$105,P479)&lt;&gt;1,"Tier not in campaign",IF(COUNTIFS('Daily Redemptions'!$O$7:$O$2205,O479,'Daily Redemptions'!$Q$7:$Q$2205,Q479)&gt;1,"Duplicate day / tier",IF(OR(ISBLANK(O479),ISBLANK(R479)),"Missing date / quantity",IF(OR(R479&lt;0,MOD(R479,1)&lt;&gt;0),"Invalid redemption quantity",IF(COUNTIFS('Daily Redemptions'!$A$7:$A$735,O479,'Daily Redemptions'!$B$7:$B$735,P479)&lt;&gt;1,"Missing daily performance",IF(S479&lt;0,"Negative stock","")))))))</x:f>
      </x:c>
    </x:row>
    <x:row r="480" ht="24" customHeight="1">
      <x:c r="A480" s="10"/>
      <x:c r="B480" s="5"/>
      <x:c r="C480" s="5"/>
      <x:c r="D480" s="14"/>
      <x:c r="E480" s="5"/>
      <x:c r="F480" s="5"/>
      <x:c r="G480" s="14"/>
      <x:c r="H480" s="16" t="str">
        <x:f>IF(OR(ISBLANK(A480),B480=""),"",SUMIFS('Daily Redemptions'!$R$7:$R$2205,'Daily Redemptions'!$O$7:$O$2205,A480,'Daily Redemptions'!$P$7:$P$2205,B480))</x:f>
      </x:c>
      <x:c r="I480" s="18" t="str">
        <x:f>IF(OR(ISBLANK(A480),ISBLANK(D480),ISBLANK(C480),C480=0),"",D480/C480)</x:f>
      </x:c>
      <x:c r="J480" s="18" t="str">
        <x:f>IF(OR(ISBLANK(A480),ISBLANK(D480),ISBLANK(E480),E480=0),"",D480/E480)</x:f>
      </x:c>
      <x:c r="K480" s="18" t="str">
        <x:f>IF(OR(ISBLANK(A480),ISBLANK(G480),ISBLANK(F480)),"",G480*F480)</x:f>
      </x:c>
      <x:c r="L480" s="16" t="str">
        <x:f>IF(OR(ISBLANK(A480),ISBLANK(G480),ISBLANK(F480)),"",F480)</x:f>
      </x:c>
      <x:c r="M480" s="16" t="str">
        <x:f>IF(AND(ISBLANK(A480),B480=""),"",IF(COUNTIFS('Campaigns &amp; Budget'!$A$7:$A$8,B480)&lt;&gt;1,"Unknown campaign",IF(COUNTIFS('Daily Redemptions'!$A$7:$A$735,A480,'Daily Redemptions'!$B$7:$B$735,B480)&gt;1,"Duplicate day / campaign",IF(OR(ISBLANK(A480),ISBLANK(C480),ISBLANK(D480),ISBLANK(E480),ISBLANK(F480)),"Missing daily input",IF(OR(C480&lt;0,D480&lt;0,E480&lt;0,F480&lt;0,F480&gt;E480),"Invalid count / sales",IF(AND(F480&gt;0,ISBLANK(G480)),"Missing new-member average",IF(AND(NOT(ISBLANK(G480)),G480&lt;0),"Negative average",IF(OR(A480&lt;IFERROR(INDEX('Campaigns &amp; Budget'!$C$7:$C$8,MATCH(B480,'Campaigns &amp; Budget'!$A$7:$A$8,0)),""),A480&gt;IFERROR(INDEX('Campaigns &amp; Budget'!$D$7:$D$8,MATCH(B480,'Campaigns &amp; Budget'!$A$7:$A$8,0)),"")),"Outside campaign dates",""))))))))</x:f>
      </x:c>
      <x:c r="O480" s="10"/>
      <x:c r="P480" s="5"/>
      <x:c r="Q480" s="5"/>
      <x:c r="R480" s="5"/>
      <x:c r="S480" s="16" t="str">
        <x:f>IF(OR(ISBLANK(O480),Q480=""),"",IFERROR(INDEX('Redemption Setup'!$F$7:$F$105,MATCH(Q480,'Redemption Setup'!$A$7:$A$105,0)),"")+SUMIFS('Redemption Setup'!$Q$7:$Q$305,'Redemption Setup'!$O$7:$O$305,Q480,'Redemption Setup'!$P$7:$P$305,"&lt;="&amp;O480)-SUMIFS('Daily Redemptions'!$R$7:$R$2205,'Daily Redemptions'!$Q$7:$Q$2205,Q480,'Daily Redemptions'!$P$7:$P$2205,P480,'Daily Redemptions'!$O$7:$O$2205,"&lt;="&amp;O480))</x:f>
      </x:c>
      <x:c r="T480" s="16" t="str">
        <x:f>IF(AND(ISBLANK(O480),Q480=""),"",IF(COUNTIFS('Redemption Setup'!$A$7:$A$105,Q480,'Redemption Setup'!$B$7:$B$105,P480)&lt;&gt;1,"Tier not in campaign",IF(COUNTIFS('Daily Redemptions'!$O$7:$O$2205,O480,'Daily Redemptions'!$Q$7:$Q$2205,Q480)&gt;1,"Duplicate day / tier",IF(OR(ISBLANK(O480),ISBLANK(R480)),"Missing date / quantity",IF(OR(R480&lt;0,MOD(R480,1)&lt;&gt;0),"Invalid redemption quantity",IF(COUNTIFS('Daily Redemptions'!$A$7:$A$735,O480,'Daily Redemptions'!$B$7:$B$735,P480)&lt;&gt;1,"Missing daily performance",IF(S480&lt;0,"Negative stock","")))))))</x:f>
      </x:c>
    </x:row>
    <x:row r="481" ht="24" customHeight="1">
      <x:c r="A481" s="10"/>
      <x:c r="B481" s="5"/>
      <x:c r="C481" s="5"/>
      <x:c r="D481" s="14"/>
      <x:c r="E481" s="5"/>
      <x:c r="F481" s="5"/>
      <x:c r="G481" s="14"/>
      <x:c r="H481" s="16" t="str">
        <x:f>IF(OR(ISBLANK(A481),B481=""),"",SUMIFS('Daily Redemptions'!$R$7:$R$2205,'Daily Redemptions'!$O$7:$O$2205,A481,'Daily Redemptions'!$P$7:$P$2205,B481))</x:f>
      </x:c>
      <x:c r="I481" s="18" t="str">
        <x:f>IF(OR(ISBLANK(A481),ISBLANK(D481),ISBLANK(C481),C481=0),"",D481/C481)</x:f>
      </x:c>
      <x:c r="J481" s="18" t="str">
        <x:f>IF(OR(ISBLANK(A481),ISBLANK(D481),ISBLANK(E481),E481=0),"",D481/E481)</x:f>
      </x:c>
      <x:c r="K481" s="18" t="str">
        <x:f>IF(OR(ISBLANK(A481),ISBLANK(G481),ISBLANK(F481)),"",G481*F481)</x:f>
      </x:c>
      <x:c r="L481" s="16" t="str">
        <x:f>IF(OR(ISBLANK(A481),ISBLANK(G481),ISBLANK(F481)),"",F481)</x:f>
      </x:c>
      <x:c r="M481" s="16" t="str">
        <x:f>IF(AND(ISBLANK(A481),B481=""),"",IF(COUNTIFS('Campaigns &amp; Budget'!$A$7:$A$8,B481)&lt;&gt;1,"Unknown campaign",IF(COUNTIFS('Daily Redemptions'!$A$7:$A$735,A481,'Daily Redemptions'!$B$7:$B$735,B481)&gt;1,"Duplicate day / campaign",IF(OR(ISBLANK(A481),ISBLANK(C481),ISBLANK(D481),ISBLANK(E481),ISBLANK(F481)),"Missing daily input",IF(OR(C481&lt;0,D481&lt;0,E481&lt;0,F481&lt;0,F481&gt;E481),"Invalid count / sales",IF(AND(F481&gt;0,ISBLANK(G481)),"Missing new-member average",IF(AND(NOT(ISBLANK(G481)),G481&lt;0),"Negative average",IF(OR(A481&lt;IFERROR(INDEX('Campaigns &amp; Budget'!$C$7:$C$8,MATCH(B481,'Campaigns &amp; Budget'!$A$7:$A$8,0)),""),A481&gt;IFERROR(INDEX('Campaigns &amp; Budget'!$D$7:$D$8,MATCH(B481,'Campaigns &amp; Budget'!$A$7:$A$8,0)),"")),"Outside campaign dates",""))))))))</x:f>
      </x:c>
      <x:c r="O481" s="10"/>
      <x:c r="P481" s="5"/>
      <x:c r="Q481" s="5"/>
      <x:c r="R481" s="5"/>
      <x:c r="S481" s="16" t="str">
        <x:f>IF(OR(ISBLANK(O481),Q481=""),"",IFERROR(INDEX('Redemption Setup'!$F$7:$F$105,MATCH(Q481,'Redemption Setup'!$A$7:$A$105,0)),"")+SUMIFS('Redemption Setup'!$Q$7:$Q$305,'Redemption Setup'!$O$7:$O$305,Q481,'Redemption Setup'!$P$7:$P$305,"&lt;="&amp;O481)-SUMIFS('Daily Redemptions'!$R$7:$R$2205,'Daily Redemptions'!$Q$7:$Q$2205,Q481,'Daily Redemptions'!$P$7:$P$2205,P481,'Daily Redemptions'!$O$7:$O$2205,"&lt;="&amp;O481))</x:f>
      </x:c>
      <x:c r="T481" s="16" t="str">
        <x:f>IF(AND(ISBLANK(O481),Q481=""),"",IF(COUNTIFS('Redemption Setup'!$A$7:$A$105,Q481,'Redemption Setup'!$B$7:$B$105,P481)&lt;&gt;1,"Tier not in campaign",IF(COUNTIFS('Daily Redemptions'!$O$7:$O$2205,O481,'Daily Redemptions'!$Q$7:$Q$2205,Q481)&gt;1,"Duplicate day / tier",IF(OR(ISBLANK(O481),ISBLANK(R481)),"Missing date / quantity",IF(OR(R481&lt;0,MOD(R481,1)&lt;&gt;0),"Invalid redemption quantity",IF(COUNTIFS('Daily Redemptions'!$A$7:$A$735,O481,'Daily Redemptions'!$B$7:$B$735,P481)&lt;&gt;1,"Missing daily performance",IF(S481&lt;0,"Negative stock","")))))))</x:f>
      </x:c>
    </x:row>
    <x:row r="482" ht="24" customHeight="1">
      <x:c r="A482" s="10"/>
      <x:c r="B482" s="5"/>
      <x:c r="C482" s="5"/>
      <x:c r="D482" s="14"/>
      <x:c r="E482" s="5"/>
      <x:c r="F482" s="5"/>
      <x:c r="G482" s="14"/>
      <x:c r="H482" s="16" t="str">
        <x:f>IF(OR(ISBLANK(A482),B482=""),"",SUMIFS('Daily Redemptions'!$R$7:$R$2205,'Daily Redemptions'!$O$7:$O$2205,A482,'Daily Redemptions'!$P$7:$P$2205,B482))</x:f>
      </x:c>
      <x:c r="I482" s="18" t="str">
        <x:f>IF(OR(ISBLANK(A482),ISBLANK(D482),ISBLANK(C482),C482=0),"",D482/C482)</x:f>
      </x:c>
      <x:c r="J482" s="18" t="str">
        <x:f>IF(OR(ISBLANK(A482),ISBLANK(D482),ISBLANK(E482),E482=0),"",D482/E482)</x:f>
      </x:c>
      <x:c r="K482" s="18" t="str">
        <x:f>IF(OR(ISBLANK(A482),ISBLANK(G482),ISBLANK(F482)),"",G482*F482)</x:f>
      </x:c>
      <x:c r="L482" s="16" t="str">
        <x:f>IF(OR(ISBLANK(A482),ISBLANK(G482),ISBLANK(F482)),"",F482)</x:f>
      </x:c>
      <x:c r="M482" s="16" t="str">
        <x:f>IF(AND(ISBLANK(A482),B482=""),"",IF(COUNTIFS('Campaigns &amp; Budget'!$A$7:$A$8,B482)&lt;&gt;1,"Unknown campaign",IF(COUNTIFS('Daily Redemptions'!$A$7:$A$735,A482,'Daily Redemptions'!$B$7:$B$735,B482)&gt;1,"Duplicate day / campaign",IF(OR(ISBLANK(A482),ISBLANK(C482),ISBLANK(D482),ISBLANK(E482),ISBLANK(F482)),"Missing daily input",IF(OR(C482&lt;0,D482&lt;0,E482&lt;0,F482&lt;0,F482&gt;E482),"Invalid count / sales",IF(AND(F482&gt;0,ISBLANK(G482)),"Missing new-member average",IF(AND(NOT(ISBLANK(G482)),G482&lt;0),"Negative average",IF(OR(A482&lt;IFERROR(INDEX('Campaigns &amp; Budget'!$C$7:$C$8,MATCH(B482,'Campaigns &amp; Budget'!$A$7:$A$8,0)),""),A482&gt;IFERROR(INDEX('Campaigns &amp; Budget'!$D$7:$D$8,MATCH(B482,'Campaigns &amp; Budget'!$A$7:$A$8,0)),"")),"Outside campaign dates",""))))))))</x:f>
      </x:c>
      <x:c r="O482" s="10"/>
      <x:c r="P482" s="5"/>
      <x:c r="Q482" s="5"/>
      <x:c r="R482" s="5"/>
      <x:c r="S482" s="16" t="str">
        <x:f>IF(OR(ISBLANK(O482),Q482=""),"",IFERROR(INDEX('Redemption Setup'!$F$7:$F$105,MATCH(Q482,'Redemption Setup'!$A$7:$A$105,0)),"")+SUMIFS('Redemption Setup'!$Q$7:$Q$305,'Redemption Setup'!$O$7:$O$305,Q482,'Redemption Setup'!$P$7:$P$305,"&lt;="&amp;O482)-SUMIFS('Daily Redemptions'!$R$7:$R$2205,'Daily Redemptions'!$Q$7:$Q$2205,Q482,'Daily Redemptions'!$P$7:$P$2205,P482,'Daily Redemptions'!$O$7:$O$2205,"&lt;="&amp;O482))</x:f>
      </x:c>
      <x:c r="T482" s="16" t="str">
        <x:f>IF(AND(ISBLANK(O482),Q482=""),"",IF(COUNTIFS('Redemption Setup'!$A$7:$A$105,Q482,'Redemption Setup'!$B$7:$B$105,P482)&lt;&gt;1,"Tier not in campaign",IF(COUNTIFS('Daily Redemptions'!$O$7:$O$2205,O482,'Daily Redemptions'!$Q$7:$Q$2205,Q482)&gt;1,"Duplicate day / tier",IF(OR(ISBLANK(O482),ISBLANK(R482)),"Missing date / quantity",IF(OR(R482&lt;0,MOD(R482,1)&lt;&gt;0),"Invalid redemption quantity",IF(COUNTIFS('Daily Redemptions'!$A$7:$A$735,O482,'Daily Redemptions'!$B$7:$B$735,P482)&lt;&gt;1,"Missing daily performance",IF(S482&lt;0,"Negative stock","")))))))</x:f>
      </x:c>
    </x:row>
    <x:row r="483" ht="24" customHeight="1">
      <x:c r="A483" s="10"/>
      <x:c r="B483" s="5"/>
      <x:c r="C483" s="5"/>
      <x:c r="D483" s="14"/>
      <x:c r="E483" s="5"/>
      <x:c r="F483" s="5"/>
      <x:c r="G483" s="14"/>
      <x:c r="H483" s="16" t="str">
        <x:f>IF(OR(ISBLANK(A483),B483=""),"",SUMIFS('Daily Redemptions'!$R$7:$R$2205,'Daily Redemptions'!$O$7:$O$2205,A483,'Daily Redemptions'!$P$7:$P$2205,B483))</x:f>
      </x:c>
      <x:c r="I483" s="18" t="str">
        <x:f>IF(OR(ISBLANK(A483),ISBLANK(D483),ISBLANK(C483),C483=0),"",D483/C483)</x:f>
      </x:c>
      <x:c r="J483" s="18" t="str">
        <x:f>IF(OR(ISBLANK(A483),ISBLANK(D483),ISBLANK(E483),E483=0),"",D483/E483)</x:f>
      </x:c>
      <x:c r="K483" s="18" t="str">
        <x:f>IF(OR(ISBLANK(A483),ISBLANK(G483),ISBLANK(F483)),"",G483*F483)</x:f>
      </x:c>
      <x:c r="L483" s="16" t="str">
        <x:f>IF(OR(ISBLANK(A483),ISBLANK(G483),ISBLANK(F483)),"",F483)</x:f>
      </x:c>
      <x:c r="M483" s="16" t="str">
        <x:f>IF(AND(ISBLANK(A483),B483=""),"",IF(COUNTIFS('Campaigns &amp; Budget'!$A$7:$A$8,B483)&lt;&gt;1,"Unknown campaign",IF(COUNTIFS('Daily Redemptions'!$A$7:$A$735,A483,'Daily Redemptions'!$B$7:$B$735,B483)&gt;1,"Duplicate day / campaign",IF(OR(ISBLANK(A483),ISBLANK(C483),ISBLANK(D483),ISBLANK(E483),ISBLANK(F483)),"Missing daily input",IF(OR(C483&lt;0,D483&lt;0,E483&lt;0,F483&lt;0,F483&gt;E483),"Invalid count / sales",IF(AND(F483&gt;0,ISBLANK(G483)),"Missing new-member average",IF(AND(NOT(ISBLANK(G483)),G483&lt;0),"Negative average",IF(OR(A483&lt;IFERROR(INDEX('Campaigns &amp; Budget'!$C$7:$C$8,MATCH(B483,'Campaigns &amp; Budget'!$A$7:$A$8,0)),""),A483&gt;IFERROR(INDEX('Campaigns &amp; Budget'!$D$7:$D$8,MATCH(B483,'Campaigns &amp; Budget'!$A$7:$A$8,0)),"")),"Outside campaign dates",""))))))))</x:f>
      </x:c>
      <x:c r="O483" s="10"/>
      <x:c r="P483" s="5"/>
      <x:c r="Q483" s="5"/>
      <x:c r="R483" s="5"/>
      <x:c r="S483" s="16" t="str">
        <x:f>IF(OR(ISBLANK(O483),Q483=""),"",IFERROR(INDEX('Redemption Setup'!$F$7:$F$105,MATCH(Q483,'Redemption Setup'!$A$7:$A$105,0)),"")+SUMIFS('Redemption Setup'!$Q$7:$Q$305,'Redemption Setup'!$O$7:$O$305,Q483,'Redemption Setup'!$P$7:$P$305,"&lt;="&amp;O483)-SUMIFS('Daily Redemptions'!$R$7:$R$2205,'Daily Redemptions'!$Q$7:$Q$2205,Q483,'Daily Redemptions'!$P$7:$P$2205,P483,'Daily Redemptions'!$O$7:$O$2205,"&lt;="&amp;O483))</x:f>
      </x:c>
      <x:c r="T483" s="16" t="str">
        <x:f>IF(AND(ISBLANK(O483),Q483=""),"",IF(COUNTIFS('Redemption Setup'!$A$7:$A$105,Q483,'Redemption Setup'!$B$7:$B$105,P483)&lt;&gt;1,"Tier not in campaign",IF(COUNTIFS('Daily Redemptions'!$O$7:$O$2205,O483,'Daily Redemptions'!$Q$7:$Q$2205,Q483)&gt;1,"Duplicate day / tier",IF(OR(ISBLANK(O483),ISBLANK(R483)),"Missing date / quantity",IF(OR(R483&lt;0,MOD(R483,1)&lt;&gt;0),"Invalid redemption quantity",IF(COUNTIFS('Daily Redemptions'!$A$7:$A$735,O483,'Daily Redemptions'!$B$7:$B$735,P483)&lt;&gt;1,"Missing daily performance",IF(S483&lt;0,"Negative stock","")))))))</x:f>
      </x:c>
    </x:row>
    <x:row r="484" ht="24" customHeight="1">
      <x:c r="A484" s="10"/>
      <x:c r="B484" s="5"/>
      <x:c r="C484" s="5"/>
      <x:c r="D484" s="14"/>
      <x:c r="E484" s="5"/>
      <x:c r="F484" s="5"/>
      <x:c r="G484" s="14"/>
      <x:c r="H484" s="16" t="str">
        <x:f>IF(OR(ISBLANK(A484),B484=""),"",SUMIFS('Daily Redemptions'!$R$7:$R$2205,'Daily Redemptions'!$O$7:$O$2205,A484,'Daily Redemptions'!$P$7:$P$2205,B484))</x:f>
      </x:c>
      <x:c r="I484" s="18" t="str">
        <x:f>IF(OR(ISBLANK(A484),ISBLANK(D484),ISBLANK(C484),C484=0),"",D484/C484)</x:f>
      </x:c>
      <x:c r="J484" s="18" t="str">
        <x:f>IF(OR(ISBLANK(A484),ISBLANK(D484),ISBLANK(E484),E484=0),"",D484/E484)</x:f>
      </x:c>
      <x:c r="K484" s="18" t="str">
        <x:f>IF(OR(ISBLANK(A484),ISBLANK(G484),ISBLANK(F484)),"",G484*F484)</x:f>
      </x:c>
      <x:c r="L484" s="16" t="str">
        <x:f>IF(OR(ISBLANK(A484),ISBLANK(G484),ISBLANK(F484)),"",F484)</x:f>
      </x:c>
      <x:c r="M484" s="16" t="str">
        <x:f>IF(AND(ISBLANK(A484),B484=""),"",IF(COUNTIFS('Campaigns &amp; Budget'!$A$7:$A$8,B484)&lt;&gt;1,"Unknown campaign",IF(COUNTIFS('Daily Redemptions'!$A$7:$A$735,A484,'Daily Redemptions'!$B$7:$B$735,B484)&gt;1,"Duplicate day / campaign",IF(OR(ISBLANK(A484),ISBLANK(C484),ISBLANK(D484),ISBLANK(E484),ISBLANK(F484)),"Missing daily input",IF(OR(C484&lt;0,D484&lt;0,E484&lt;0,F484&lt;0,F484&gt;E484),"Invalid count / sales",IF(AND(F484&gt;0,ISBLANK(G484)),"Missing new-member average",IF(AND(NOT(ISBLANK(G484)),G484&lt;0),"Negative average",IF(OR(A484&lt;IFERROR(INDEX('Campaigns &amp; Budget'!$C$7:$C$8,MATCH(B484,'Campaigns &amp; Budget'!$A$7:$A$8,0)),""),A484&gt;IFERROR(INDEX('Campaigns &amp; Budget'!$D$7:$D$8,MATCH(B484,'Campaigns &amp; Budget'!$A$7:$A$8,0)),"")),"Outside campaign dates",""))))))))</x:f>
      </x:c>
      <x:c r="O484" s="10"/>
      <x:c r="P484" s="5"/>
      <x:c r="Q484" s="5"/>
      <x:c r="R484" s="5"/>
      <x:c r="S484" s="16" t="str">
        <x:f>IF(OR(ISBLANK(O484),Q484=""),"",IFERROR(INDEX('Redemption Setup'!$F$7:$F$105,MATCH(Q484,'Redemption Setup'!$A$7:$A$105,0)),"")+SUMIFS('Redemption Setup'!$Q$7:$Q$305,'Redemption Setup'!$O$7:$O$305,Q484,'Redemption Setup'!$P$7:$P$305,"&lt;="&amp;O484)-SUMIFS('Daily Redemptions'!$R$7:$R$2205,'Daily Redemptions'!$Q$7:$Q$2205,Q484,'Daily Redemptions'!$P$7:$P$2205,P484,'Daily Redemptions'!$O$7:$O$2205,"&lt;="&amp;O484))</x:f>
      </x:c>
      <x:c r="T484" s="16" t="str">
        <x:f>IF(AND(ISBLANK(O484),Q484=""),"",IF(COUNTIFS('Redemption Setup'!$A$7:$A$105,Q484,'Redemption Setup'!$B$7:$B$105,P484)&lt;&gt;1,"Tier not in campaign",IF(COUNTIFS('Daily Redemptions'!$O$7:$O$2205,O484,'Daily Redemptions'!$Q$7:$Q$2205,Q484)&gt;1,"Duplicate day / tier",IF(OR(ISBLANK(O484),ISBLANK(R484)),"Missing date / quantity",IF(OR(R484&lt;0,MOD(R484,1)&lt;&gt;0),"Invalid redemption quantity",IF(COUNTIFS('Daily Redemptions'!$A$7:$A$735,O484,'Daily Redemptions'!$B$7:$B$735,P484)&lt;&gt;1,"Missing daily performance",IF(S484&lt;0,"Negative stock","")))))))</x:f>
      </x:c>
    </x:row>
    <x:row r="485" ht="24" customHeight="1">
      <x:c r="A485" s="10"/>
      <x:c r="B485" s="5"/>
      <x:c r="C485" s="5"/>
      <x:c r="D485" s="14"/>
      <x:c r="E485" s="5"/>
      <x:c r="F485" s="5"/>
      <x:c r="G485" s="14"/>
      <x:c r="H485" s="16" t="str">
        <x:f>IF(OR(ISBLANK(A485),B485=""),"",SUMIFS('Daily Redemptions'!$R$7:$R$2205,'Daily Redemptions'!$O$7:$O$2205,A485,'Daily Redemptions'!$P$7:$P$2205,B485))</x:f>
      </x:c>
      <x:c r="I485" s="18" t="str">
        <x:f>IF(OR(ISBLANK(A485),ISBLANK(D485),ISBLANK(C485),C485=0),"",D485/C485)</x:f>
      </x:c>
      <x:c r="J485" s="18" t="str">
        <x:f>IF(OR(ISBLANK(A485),ISBLANK(D485),ISBLANK(E485),E485=0),"",D485/E485)</x:f>
      </x:c>
      <x:c r="K485" s="18" t="str">
        <x:f>IF(OR(ISBLANK(A485),ISBLANK(G485),ISBLANK(F485)),"",G485*F485)</x:f>
      </x:c>
      <x:c r="L485" s="16" t="str">
        <x:f>IF(OR(ISBLANK(A485),ISBLANK(G485),ISBLANK(F485)),"",F485)</x:f>
      </x:c>
      <x:c r="M485" s="16" t="str">
        <x:f>IF(AND(ISBLANK(A485),B485=""),"",IF(COUNTIFS('Campaigns &amp; Budget'!$A$7:$A$8,B485)&lt;&gt;1,"Unknown campaign",IF(COUNTIFS('Daily Redemptions'!$A$7:$A$735,A485,'Daily Redemptions'!$B$7:$B$735,B485)&gt;1,"Duplicate day / campaign",IF(OR(ISBLANK(A485),ISBLANK(C485),ISBLANK(D485),ISBLANK(E485),ISBLANK(F485)),"Missing daily input",IF(OR(C485&lt;0,D485&lt;0,E485&lt;0,F485&lt;0,F485&gt;E485),"Invalid count / sales",IF(AND(F485&gt;0,ISBLANK(G485)),"Missing new-member average",IF(AND(NOT(ISBLANK(G485)),G485&lt;0),"Negative average",IF(OR(A485&lt;IFERROR(INDEX('Campaigns &amp; Budget'!$C$7:$C$8,MATCH(B485,'Campaigns &amp; Budget'!$A$7:$A$8,0)),""),A485&gt;IFERROR(INDEX('Campaigns &amp; Budget'!$D$7:$D$8,MATCH(B485,'Campaigns &amp; Budget'!$A$7:$A$8,0)),"")),"Outside campaign dates",""))))))))</x:f>
      </x:c>
      <x:c r="O485" s="10"/>
      <x:c r="P485" s="5"/>
      <x:c r="Q485" s="5"/>
      <x:c r="R485" s="5"/>
      <x:c r="S485" s="16" t="str">
        <x:f>IF(OR(ISBLANK(O485),Q485=""),"",IFERROR(INDEX('Redemption Setup'!$F$7:$F$105,MATCH(Q485,'Redemption Setup'!$A$7:$A$105,0)),"")+SUMIFS('Redemption Setup'!$Q$7:$Q$305,'Redemption Setup'!$O$7:$O$305,Q485,'Redemption Setup'!$P$7:$P$305,"&lt;="&amp;O485)-SUMIFS('Daily Redemptions'!$R$7:$R$2205,'Daily Redemptions'!$Q$7:$Q$2205,Q485,'Daily Redemptions'!$P$7:$P$2205,P485,'Daily Redemptions'!$O$7:$O$2205,"&lt;="&amp;O485))</x:f>
      </x:c>
      <x:c r="T485" s="16" t="str">
        <x:f>IF(AND(ISBLANK(O485),Q485=""),"",IF(COUNTIFS('Redemption Setup'!$A$7:$A$105,Q485,'Redemption Setup'!$B$7:$B$105,P485)&lt;&gt;1,"Tier not in campaign",IF(COUNTIFS('Daily Redemptions'!$O$7:$O$2205,O485,'Daily Redemptions'!$Q$7:$Q$2205,Q485)&gt;1,"Duplicate day / tier",IF(OR(ISBLANK(O485),ISBLANK(R485)),"Missing date / quantity",IF(OR(R485&lt;0,MOD(R485,1)&lt;&gt;0),"Invalid redemption quantity",IF(COUNTIFS('Daily Redemptions'!$A$7:$A$735,O485,'Daily Redemptions'!$B$7:$B$735,P485)&lt;&gt;1,"Missing daily performance",IF(S485&lt;0,"Negative stock","")))))))</x:f>
      </x:c>
    </x:row>
    <x:row r="486" ht="24" customHeight="1">
      <x:c r="A486" s="10"/>
      <x:c r="B486" s="5"/>
      <x:c r="C486" s="5"/>
      <x:c r="D486" s="14"/>
      <x:c r="E486" s="5"/>
      <x:c r="F486" s="5"/>
      <x:c r="G486" s="14"/>
      <x:c r="H486" s="16" t="str">
        <x:f>IF(OR(ISBLANK(A486),B486=""),"",SUMIFS('Daily Redemptions'!$R$7:$R$2205,'Daily Redemptions'!$O$7:$O$2205,A486,'Daily Redemptions'!$P$7:$P$2205,B486))</x:f>
      </x:c>
      <x:c r="I486" s="18" t="str">
        <x:f>IF(OR(ISBLANK(A486),ISBLANK(D486),ISBLANK(C486),C486=0),"",D486/C486)</x:f>
      </x:c>
      <x:c r="J486" s="18" t="str">
        <x:f>IF(OR(ISBLANK(A486),ISBLANK(D486),ISBLANK(E486),E486=0),"",D486/E486)</x:f>
      </x:c>
      <x:c r="K486" s="18" t="str">
        <x:f>IF(OR(ISBLANK(A486),ISBLANK(G486),ISBLANK(F486)),"",G486*F486)</x:f>
      </x:c>
      <x:c r="L486" s="16" t="str">
        <x:f>IF(OR(ISBLANK(A486),ISBLANK(G486),ISBLANK(F486)),"",F486)</x:f>
      </x:c>
      <x:c r="M486" s="16" t="str">
        <x:f>IF(AND(ISBLANK(A486),B486=""),"",IF(COUNTIFS('Campaigns &amp; Budget'!$A$7:$A$8,B486)&lt;&gt;1,"Unknown campaign",IF(COUNTIFS('Daily Redemptions'!$A$7:$A$735,A486,'Daily Redemptions'!$B$7:$B$735,B486)&gt;1,"Duplicate day / campaign",IF(OR(ISBLANK(A486),ISBLANK(C486),ISBLANK(D486),ISBLANK(E486),ISBLANK(F486)),"Missing daily input",IF(OR(C486&lt;0,D486&lt;0,E486&lt;0,F486&lt;0,F486&gt;E486),"Invalid count / sales",IF(AND(F486&gt;0,ISBLANK(G486)),"Missing new-member average",IF(AND(NOT(ISBLANK(G486)),G486&lt;0),"Negative average",IF(OR(A486&lt;IFERROR(INDEX('Campaigns &amp; Budget'!$C$7:$C$8,MATCH(B486,'Campaigns &amp; Budget'!$A$7:$A$8,0)),""),A486&gt;IFERROR(INDEX('Campaigns &amp; Budget'!$D$7:$D$8,MATCH(B486,'Campaigns &amp; Budget'!$A$7:$A$8,0)),"")),"Outside campaign dates",""))))))))</x:f>
      </x:c>
      <x:c r="O486" s="10"/>
      <x:c r="P486" s="5"/>
      <x:c r="Q486" s="5"/>
      <x:c r="R486" s="5"/>
      <x:c r="S486" s="16" t="str">
        <x:f>IF(OR(ISBLANK(O486),Q486=""),"",IFERROR(INDEX('Redemption Setup'!$F$7:$F$105,MATCH(Q486,'Redemption Setup'!$A$7:$A$105,0)),"")+SUMIFS('Redemption Setup'!$Q$7:$Q$305,'Redemption Setup'!$O$7:$O$305,Q486,'Redemption Setup'!$P$7:$P$305,"&lt;="&amp;O486)-SUMIFS('Daily Redemptions'!$R$7:$R$2205,'Daily Redemptions'!$Q$7:$Q$2205,Q486,'Daily Redemptions'!$P$7:$P$2205,P486,'Daily Redemptions'!$O$7:$O$2205,"&lt;="&amp;O486))</x:f>
      </x:c>
      <x:c r="T486" s="16" t="str">
        <x:f>IF(AND(ISBLANK(O486),Q486=""),"",IF(COUNTIFS('Redemption Setup'!$A$7:$A$105,Q486,'Redemption Setup'!$B$7:$B$105,P486)&lt;&gt;1,"Tier not in campaign",IF(COUNTIFS('Daily Redemptions'!$O$7:$O$2205,O486,'Daily Redemptions'!$Q$7:$Q$2205,Q486)&gt;1,"Duplicate day / tier",IF(OR(ISBLANK(O486),ISBLANK(R486)),"Missing date / quantity",IF(OR(R486&lt;0,MOD(R486,1)&lt;&gt;0),"Invalid redemption quantity",IF(COUNTIFS('Daily Redemptions'!$A$7:$A$735,O486,'Daily Redemptions'!$B$7:$B$735,P486)&lt;&gt;1,"Missing daily performance",IF(S486&lt;0,"Negative stock","")))))))</x:f>
      </x:c>
    </x:row>
    <x:row r="487" ht="24" customHeight="1">
      <x:c r="A487" s="10"/>
      <x:c r="B487" s="5"/>
      <x:c r="C487" s="5"/>
      <x:c r="D487" s="14"/>
      <x:c r="E487" s="5"/>
      <x:c r="F487" s="5"/>
      <x:c r="G487" s="14"/>
      <x:c r="H487" s="16" t="str">
        <x:f>IF(OR(ISBLANK(A487),B487=""),"",SUMIFS('Daily Redemptions'!$R$7:$R$2205,'Daily Redemptions'!$O$7:$O$2205,A487,'Daily Redemptions'!$P$7:$P$2205,B487))</x:f>
      </x:c>
      <x:c r="I487" s="18" t="str">
        <x:f>IF(OR(ISBLANK(A487),ISBLANK(D487),ISBLANK(C487),C487=0),"",D487/C487)</x:f>
      </x:c>
      <x:c r="J487" s="18" t="str">
        <x:f>IF(OR(ISBLANK(A487),ISBLANK(D487),ISBLANK(E487),E487=0),"",D487/E487)</x:f>
      </x:c>
      <x:c r="K487" s="18" t="str">
        <x:f>IF(OR(ISBLANK(A487),ISBLANK(G487),ISBLANK(F487)),"",G487*F487)</x:f>
      </x:c>
      <x:c r="L487" s="16" t="str">
        <x:f>IF(OR(ISBLANK(A487),ISBLANK(G487),ISBLANK(F487)),"",F487)</x:f>
      </x:c>
      <x:c r="M487" s="16" t="str">
        <x:f>IF(AND(ISBLANK(A487),B487=""),"",IF(COUNTIFS('Campaigns &amp; Budget'!$A$7:$A$8,B487)&lt;&gt;1,"Unknown campaign",IF(COUNTIFS('Daily Redemptions'!$A$7:$A$735,A487,'Daily Redemptions'!$B$7:$B$735,B487)&gt;1,"Duplicate day / campaign",IF(OR(ISBLANK(A487),ISBLANK(C487),ISBLANK(D487),ISBLANK(E487),ISBLANK(F487)),"Missing daily input",IF(OR(C487&lt;0,D487&lt;0,E487&lt;0,F487&lt;0,F487&gt;E487),"Invalid count / sales",IF(AND(F487&gt;0,ISBLANK(G487)),"Missing new-member average",IF(AND(NOT(ISBLANK(G487)),G487&lt;0),"Negative average",IF(OR(A487&lt;IFERROR(INDEX('Campaigns &amp; Budget'!$C$7:$C$8,MATCH(B487,'Campaigns &amp; Budget'!$A$7:$A$8,0)),""),A487&gt;IFERROR(INDEX('Campaigns &amp; Budget'!$D$7:$D$8,MATCH(B487,'Campaigns &amp; Budget'!$A$7:$A$8,0)),"")),"Outside campaign dates",""))))))))</x:f>
      </x:c>
      <x:c r="O487" s="10"/>
      <x:c r="P487" s="5"/>
      <x:c r="Q487" s="5"/>
      <x:c r="R487" s="5"/>
      <x:c r="S487" s="16" t="str">
        <x:f>IF(OR(ISBLANK(O487),Q487=""),"",IFERROR(INDEX('Redemption Setup'!$F$7:$F$105,MATCH(Q487,'Redemption Setup'!$A$7:$A$105,0)),"")+SUMIFS('Redemption Setup'!$Q$7:$Q$305,'Redemption Setup'!$O$7:$O$305,Q487,'Redemption Setup'!$P$7:$P$305,"&lt;="&amp;O487)-SUMIFS('Daily Redemptions'!$R$7:$R$2205,'Daily Redemptions'!$Q$7:$Q$2205,Q487,'Daily Redemptions'!$P$7:$P$2205,P487,'Daily Redemptions'!$O$7:$O$2205,"&lt;="&amp;O487))</x:f>
      </x:c>
      <x:c r="T487" s="16" t="str">
        <x:f>IF(AND(ISBLANK(O487),Q487=""),"",IF(COUNTIFS('Redemption Setup'!$A$7:$A$105,Q487,'Redemption Setup'!$B$7:$B$105,P487)&lt;&gt;1,"Tier not in campaign",IF(COUNTIFS('Daily Redemptions'!$O$7:$O$2205,O487,'Daily Redemptions'!$Q$7:$Q$2205,Q487)&gt;1,"Duplicate day / tier",IF(OR(ISBLANK(O487),ISBLANK(R487)),"Missing date / quantity",IF(OR(R487&lt;0,MOD(R487,1)&lt;&gt;0),"Invalid redemption quantity",IF(COUNTIFS('Daily Redemptions'!$A$7:$A$735,O487,'Daily Redemptions'!$B$7:$B$735,P487)&lt;&gt;1,"Missing daily performance",IF(S487&lt;0,"Negative stock","")))))))</x:f>
      </x:c>
    </x:row>
    <x:row r="488" ht="24" customHeight="1">
      <x:c r="A488" s="10"/>
      <x:c r="B488" s="5"/>
      <x:c r="C488" s="5"/>
      <x:c r="D488" s="14"/>
      <x:c r="E488" s="5"/>
      <x:c r="F488" s="5"/>
      <x:c r="G488" s="14"/>
      <x:c r="H488" s="16" t="str">
        <x:f>IF(OR(ISBLANK(A488),B488=""),"",SUMIFS('Daily Redemptions'!$R$7:$R$2205,'Daily Redemptions'!$O$7:$O$2205,A488,'Daily Redemptions'!$P$7:$P$2205,B488))</x:f>
      </x:c>
      <x:c r="I488" s="18" t="str">
        <x:f>IF(OR(ISBLANK(A488),ISBLANK(D488),ISBLANK(C488),C488=0),"",D488/C488)</x:f>
      </x:c>
      <x:c r="J488" s="18" t="str">
        <x:f>IF(OR(ISBLANK(A488),ISBLANK(D488),ISBLANK(E488),E488=0),"",D488/E488)</x:f>
      </x:c>
      <x:c r="K488" s="18" t="str">
        <x:f>IF(OR(ISBLANK(A488),ISBLANK(G488),ISBLANK(F488)),"",G488*F488)</x:f>
      </x:c>
      <x:c r="L488" s="16" t="str">
        <x:f>IF(OR(ISBLANK(A488),ISBLANK(G488),ISBLANK(F488)),"",F488)</x:f>
      </x:c>
      <x:c r="M488" s="16" t="str">
        <x:f>IF(AND(ISBLANK(A488),B488=""),"",IF(COUNTIFS('Campaigns &amp; Budget'!$A$7:$A$8,B488)&lt;&gt;1,"Unknown campaign",IF(COUNTIFS('Daily Redemptions'!$A$7:$A$735,A488,'Daily Redemptions'!$B$7:$B$735,B488)&gt;1,"Duplicate day / campaign",IF(OR(ISBLANK(A488),ISBLANK(C488),ISBLANK(D488),ISBLANK(E488),ISBLANK(F488)),"Missing daily input",IF(OR(C488&lt;0,D488&lt;0,E488&lt;0,F488&lt;0,F488&gt;E488),"Invalid count / sales",IF(AND(F488&gt;0,ISBLANK(G488)),"Missing new-member average",IF(AND(NOT(ISBLANK(G488)),G488&lt;0),"Negative average",IF(OR(A488&lt;IFERROR(INDEX('Campaigns &amp; Budget'!$C$7:$C$8,MATCH(B488,'Campaigns &amp; Budget'!$A$7:$A$8,0)),""),A488&gt;IFERROR(INDEX('Campaigns &amp; Budget'!$D$7:$D$8,MATCH(B488,'Campaigns &amp; Budget'!$A$7:$A$8,0)),"")),"Outside campaign dates",""))))))))</x:f>
      </x:c>
      <x:c r="O488" s="10"/>
      <x:c r="P488" s="5"/>
      <x:c r="Q488" s="5"/>
      <x:c r="R488" s="5"/>
      <x:c r="S488" s="16" t="str">
        <x:f>IF(OR(ISBLANK(O488),Q488=""),"",IFERROR(INDEX('Redemption Setup'!$F$7:$F$105,MATCH(Q488,'Redemption Setup'!$A$7:$A$105,0)),"")+SUMIFS('Redemption Setup'!$Q$7:$Q$305,'Redemption Setup'!$O$7:$O$305,Q488,'Redemption Setup'!$P$7:$P$305,"&lt;="&amp;O488)-SUMIFS('Daily Redemptions'!$R$7:$R$2205,'Daily Redemptions'!$Q$7:$Q$2205,Q488,'Daily Redemptions'!$P$7:$P$2205,P488,'Daily Redemptions'!$O$7:$O$2205,"&lt;="&amp;O488))</x:f>
      </x:c>
      <x:c r="T488" s="16" t="str">
        <x:f>IF(AND(ISBLANK(O488),Q488=""),"",IF(COUNTIFS('Redemption Setup'!$A$7:$A$105,Q488,'Redemption Setup'!$B$7:$B$105,P488)&lt;&gt;1,"Tier not in campaign",IF(COUNTIFS('Daily Redemptions'!$O$7:$O$2205,O488,'Daily Redemptions'!$Q$7:$Q$2205,Q488)&gt;1,"Duplicate day / tier",IF(OR(ISBLANK(O488),ISBLANK(R488)),"Missing date / quantity",IF(OR(R488&lt;0,MOD(R488,1)&lt;&gt;0),"Invalid redemption quantity",IF(COUNTIFS('Daily Redemptions'!$A$7:$A$735,O488,'Daily Redemptions'!$B$7:$B$735,P488)&lt;&gt;1,"Missing daily performance",IF(S488&lt;0,"Negative stock","")))))))</x:f>
      </x:c>
    </x:row>
    <x:row r="489" ht="24" customHeight="1">
      <x:c r="A489" s="10"/>
      <x:c r="B489" s="5"/>
      <x:c r="C489" s="5"/>
      <x:c r="D489" s="14"/>
      <x:c r="E489" s="5"/>
      <x:c r="F489" s="5"/>
      <x:c r="G489" s="14"/>
      <x:c r="H489" s="16" t="str">
        <x:f>IF(OR(ISBLANK(A489),B489=""),"",SUMIFS('Daily Redemptions'!$R$7:$R$2205,'Daily Redemptions'!$O$7:$O$2205,A489,'Daily Redemptions'!$P$7:$P$2205,B489))</x:f>
      </x:c>
      <x:c r="I489" s="18" t="str">
        <x:f>IF(OR(ISBLANK(A489),ISBLANK(D489),ISBLANK(C489),C489=0),"",D489/C489)</x:f>
      </x:c>
      <x:c r="J489" s="18" t="str">
        <x:f>IF(OR(ISBLANK(A489),ISBLANK(D489),ISBLANK(E489),E489=0),"",D489/E489)</x:f>
      </x:c>
      <x:c r="K489" s="18" t="str">
        <x:f>IF(OR(ISBLANK(A489),ISBLANK(G489),ISBLANK(F489)),"",G489*F489)</x:f>
      </x:c>
      <x:c r="L489" s="16" t="str">
        <x:f>IF(OR(ISBLANK(A489),ISBLANK(G489),ISBLANK(F489)),"",F489)</x:f>
      </x:c>
      <x:c r="M489" s="16" t="str">
        <x:f>IF(AND(ISBLANK(A489),B489=""),"",IF(COUNTIFS('Campaigns &amp; Budget'!$A$7:$A$8,B489)&lt;&gt;1,"Unknown campaign",IF(COUNTIFS('Daily Redemptions'!$A$7:$A$735,A489,'Daily Redemptions'!$B$7:$B$735,B489)&gt;1,"Duplicate day / campaign",IF(OR(ISBLANK(A489),ISBLANK(C489),ISBLANK(D489),ISBLANK(E489),ISBLANK(F489)),"Missing daily input",IF(OR(C489&lt;0,D489&lt;0,E489&lt;0,F489&lt;0,F489&gt;E489),"Invalid count / sales",IF(AND(F489&gt;0,ISBLANK(G489)),"Missing new-member average",IF(AND(NOT(ISBLANK(G489)),G489&lt;0),"Negative average",IF(OR(A489&lt;IFERROR(INDEX('Campaigns &amp; Budget'!$C$7:$C$8,MATCH(B489,'Campaigns &amp; Budget'!$A$7:$A$8,0)),""),A489&gt;IFERROR(INDEX('Campaigns &amp; Budget'!$D$7:$D$8,MATCH(B489,'Campaigns &amp; Budget'!$A$7:$A$8,0)),"")),"Outside campaign dates",""))))))))</x:f>
      </x:c>
      <x:c r="O489" s="10"/>
      <x:c r="P489" s="5"/>
      <x:c r="Q489" s="5"/>
      <x:c r="R489" s="5"/>
      <x:c r="S489" s="16" t="str">
        <x:f>IF(OR(ISBLANK(O489),Q489=""),"",IFERROR(INDEX('Redemption Setup'!$F$7:$F$105,MATCH(Q489,'Redemption Setup'!$A$7:$A$105,0)),"")+SUMIFS('Redemption Setup'!$Q$7:$Q$305,'Redemption Setup'!$O$7:$O$305,Q489,'Redemption Setup'!$P$7:$P$305,"&lt;="&amp;O489)-SUMIFS('Daily Redemptions'!$R$7:$R$2205,'Daily Redemptions'!$Q$7:$Q$2205,Q489,'Daily Redemptions'!$P$7:$P$2205,P489,'Daily Redemptions'!$O$7:$O$2205,"&lt;="&amp;O489))</x:f>
      </x:c>
      <x:c r="T489" s="16" t="str">
        <x:f>IF(AND(ISBLANK(O489),Q489=""),"",IF(COUNTIFS('Redemption Setup'!$A$7:$A$105,Q489,'Redemption Setup'!$B$7:$B$105,P489)&lt;&gt;1,"Tier not in campaign",IF(COUNTIFS('Daily Redemptions'!$O$7:$O$2205,O489,'Daily Redemptions'!$Q$7:$Q$2205,Q489)&gt;1,"Duplicate day / tier",IF(OR(ISBLANK(O489),ISBLANK(R489)),"Missing date / quantity",IF(OR(R489&lt;0,MOD(R489,1)&lt;&gt;0),"Invalid redemption quantity",IF(COUNTIFS('Daily Redemptions'!$A$7:$A$735,O489,'Daily Redemptions'!$B$7:$B$735,P489)&lt;&gt;1,"Missing daily performance",IF(S489&lt;0,"Negative stock","")))))))</x:f>
      </x:c>
    </x:row>
    <x:row r="490" ht="24" customHeight="1">
      <x:c r="A490" s="10"/>
      <x:c r="B490" s="5"/>
      <x:c r="C490" s="5"/>
      <x:c r="D490" s="14"/>
      <x:c r="E490" s="5"/>
      <x:c r="F490" s="5"/>
      <x:c r="G490" s="14"/>
      <x:c r="H490" s="16" t="str">
        <x:f>IF(OR(ISBLANK(A490),B490=""),"",SUMIFS('Daily Redemptions'!$R$7:$R$2205,'Daily Redemptions'!$O$7:$O$2205,A490,'Daily Redemptions'!$P$7:$P$2205,B490))</x:f>
      </x:c>
      <x:c r="I490" s="18" t="str">
        <x:f>IF(OR(ISBLANK(A490),ISBLANK(D490),ISBLANK(C490),C490=0),"",D490/C490)</x:f>
      </x:c>
      <x:c r="J490" s="18" t="str">
        <x:f>IF(OR(ISBLANK(A490),ISBLANK(D490),ISBLANK(E490),E490=0),"",D490/E490)</x:f>
      </x:c>
      <x:c r="K490" s="18" t="str">
        <x:f>IF(OR(ISBLANK(A490),ISBLANK(G490),ISBLANK(F490)),"",G490*F490)</x:f>
      </x:c>
      <x:c r="L490" s="16" t="str">
        <x:f>IF(OR(ISBLANK(A490),ISBLANK(G490),ISBLANK(F490)),"",F490)</x:f>
      </x:c>
      <x:c r="M490" s="16" t="str">
        <x:f>IF(AND(ISBLANK(A490),B490=""),"",IF(COUNTIFS('Campaigns &amp; Budget'!$A$7:$A$8,B490)&lt;&gt;1,"Unknown campaign",IF(COUNTIFS('Daily Redemptions'!$A$7:$A$735,A490,'Daily Redemptions'!$B$7:$B$735,B490)&gt;1,"Duplicate day / campaign",IF(OR(ISBLANK(A490),ISBLANK(C490),ISBLANK(D490),ISBLANK(E490),ISBLANK(F490)),"Missing daily input",IF(OR(C490&lt;0,D490&lt;0,E490&lt;0,F490&lt;0,F490&gt;E490),"Invalid count / sales",IF(AND(F490&gt;0,ISBLANK(G490)),"Missing new-member average",IF(AND(NOT(ISBLANK(G490)),G490&lt;0),"Negative average",IF(OR(A490&lt;IFERROR(INDEX('Campaigns &amp; Budget'!$C$7:$C$8,MATCH(B490,'Campaigns &amp; Budget'!$A$7:$A$8,0)),""),A490&gt;IFERROR(INDEX('Campaigns &amp; Budget'!$D$7:$D$8,MATCH(B490,'Campaigns &amp; Budget'!$A$7:$A$8,0)),"")),"Outside campaign dates",""))))))))</x:f>
      </x:c>
      <x:c r="O490" s="10"/>
      <x:c r="P490" s="5"/>
      <x:c r="Q490" s="5"/>
      <x:c r="R490" s="5"/>
      <x:c r="S490" s="16" t="str">
        <x:f>IF(OR(ISBLANK(O490),Q490=""),"",IFERROR(INDEX('Redemption Setup'!$F$7:$F$105,MATCH(Q490,'Redemption Setup'!$A$7:$A$105,0)),"")+SUMIFS('Redemption Setup'!$Q$7:$Q$305,'Redemption Setup'!$O$7:$O$305,Q490,'Redemption Setup'!$P$7:$P$305,"&lt;="&amp;O490)-SUMIFS('Daily Redemptions'!$R$7:$R$2205,'Daily Redemptions'!$Q$7:$Q$2205,Q490,'Daily Redemptions'!$P$7:$P$2205,P490,'Daily Redemptions'!$O$7:$O$2205,"&lt;="&amp;O490))</x:f>
      </x:c>
      <x:c r="T490" s="16" t="str">
        <x:f>IF(AND(ISBLANK(O490),Q490=""),"",IF(COUNTIFS('Redemption Setup'!$A$7:$A$105,Q490,'Redemption Setup'!$B$7:$B$105,P490)&lt;&gt;1,"Tier not in campaign",IF(COUNTIFS('Daily Redemptions'!$O$7:$O$2205,O490,'Daily Redemptions'!$Q$7:$Q$2205,Q490)&gt;1,"Duplicate day / tier",IF(OR(ISBLANK(O490),ISBLANK(R490)),"Missing date / quantity",IF(OR(R490&lt;0,MOD(R490,1)&lt;&gt;0),"Invalid redemption quantity",IF(COUNTIFS('Daily Redemptions'!$A$7:$A$735,O490,'Daily Redemptions'!$B$7:$B$735,P490)&lt;&gt;1,"Missing daily performance",IF(S490&lt;0,"Negative stock","")))))))</x:f>
      </x:c>
    </x:row>
    <x:row r="491" ht="24" customHeight="1">
      <x:c r="A491" s="10"/>
      <x:c r="B491" s="5"/>
      <x:c r="C491" s="5"/>
      <x:c r="D491" s="14"/>
      <x:c r="E491" s="5"/>
      <x:c r="F491" s="5"/>
      <x:c r="G491" s="14"/>
      <x:c r="H491" s="16" t="str">
        <x:f>IF(OR(ISBLANK(A491),B491=""),"",SUMIFS('Daily Redemptions'!$R$7:$R$2205,'Daily Redemptions'!$O$7:$O$2205,A491,'Daily Redemptions'!$P$7:$P$2205,B491))</x:f>
      </x:c>
      <x:c r="I491" s="18" t="str">
        <x:f>IF(OR(ISBLANK(A491),ISBLANK(D491),ISBLANK(C491),C491=0),"",D491/C491)</x:f>
      </x:c>
      <x:c r="J491" s="18" t="str">
        <x:f>IF(OR(ISBLANK(A491),ISBLANK(D491),ISBLANK(E491),E491=0),"",D491/E491)</x:f>
      </x:c>
      <x:c r="K491" s="18" t="str">
        <x:f>IF(OR(ISBLANK(A491),ISBLANK(G491),ISBLANK(F491)),"",G491*F491)</x:f>
      </x:c>
      <x:c r="L491" s="16" t="str">
        <x:f>IF(OR(ISBLANK(A491),ISBLANK(G491),ISBLANK(F491)),"",F491)</x:f>
      </x:c>
      <x:c r="M491" s="16" t="str">
        <x:f>IF(AND(ISBLANK(A491),B491=""),"",IF(COUNTIFS('Campaigns &amp; Budget'!$A$7:$A$8,B491)&lt;&gt;1,"Unknown campaign",IF(COUNTIFS('Daily Redemptions'!$A$7:$A$735,A491,'Daily Redemptions'!$B$7:$B$735,B491)&gt;1,"Duplicate day / campaign",IF(OR(ISBLANK(A491),ISBLANK(C491),ISBLANK(D491),ISBLANK(E491),ISBLANK(F491)),"Missing daily input",IF(OR(C491&lt;0,D491&lt;0,E491&lt;0,F491&lt;0,F491&gt;E491),"Invalid count / sales",IF(AND(F491&gt;0,ISBLANK(G491)),"Missing new-member average",IF(AND(NOT(ISBLANK(G491)),G491&lt;0),"Negative average",IF(OR(A491&lt;IFERROR(INDEX('Campaigns &amp; Budget'!$C$7:$C$8,MATCH(B491,'Campaigns &amp; Budget'!$A$7:$A$8,0)),""),A491&gt;IFERROR(INDEX('Campaigns &amp; Budget'!$D$7:$D$8,MATCH(B491,'Campaigns &amp; Budget'!$A$7:$A$8,0)),"")),"Outside campaign dates",""))))))))</x:f>
      </x:c>
      <x:c r="O491" s="10"/>
      <x:c r="P491" s="5"/>
      <x:c r="Q491" s="5"/>
      <x:c r="R491" s="5"/>
      <x:c r="S491" s="16" t="str">
        <x:f>IF(OR(ISBLANK(O491),Q491=""),"",IFERROR(INDEX('Redemption Setup'!$F$7:$F$105,MATCH(Q491,'Redemption Setup'!$A$7:$A$105,0)),"")+SUMIFS('Redemption Setup'!$Q$7:$Q$305,'Redemption Setup'!$O$7:$O$305,Q491,'Redemption Setup'!$P$7:$P$305,"&lt;="&amp;O491)-SUMIFS('Daily Redemptions'!$R$7:$R$2205,'Daily Redemptions'!$Q$7:$Q$2205,Q491,'Daily Redemptions'!$P$7:$P$2205,P491,'Daily Redemptions'!$O$7:$O$2205,"&lt;="&amp;O491))</x:f>
      </x:c>
      <x:c r="T491" s="16" t="str">
        <x:f>IF(AND(ISBLANK(O491),Q491=""),"",IF(COUNTIFS('Redemption Setup'!$A$7:$A$105,Q491,'Redemption Setup'!$B$7:$B$105,P491)&lt;&gt;1,"Tier not in campaign",IF(COUNTIFS('Daily Redemptions'!$O$7:$O$2205,O491,'Daily Redemptions'!$Q$7:$Q$2205,Q491)&gt;1,"Duplicate day / tier",IF(OR(ISBLANK(O491),ISBLANK(R491)),"Missing date / quantity",IF(OR(R491&lt;0,MOD(R491,1)&lt;&gt;0),"Invalid redemption quantity",IF(COUNTIFS('Daily Redemptions'!$A$7:$A$735,O491,'Daily Redemptions'!$B$7:$B$735,P491)&lt;&gt;1,"Missing daily performance",IF(S491&lt;0,"Negative stock","")))))))</x:f>
      </x:c>
    </x:row>
    <x:row r="492" ht="24" customHeight="1">
      <x:c r="A492" s="10"/>
      <x:c r="B492" s="5"/>
      <x:c r="C492" s="5"/>
      <x:c r="D492" s="14"/>
      <x:c r="E492" s="5"/>
      <x:c r="F492" s="5"/>
      <x:c r="G492" s="14"/>
      <x:c r="H492" s="16" t="str">
        <x:f>IF(OR(ISBLANK(A492),B492=""),"",SUMIFS('Daily Redemptions'!$R$7:$R$2205,'Daily Redemptions'!$O$7:$O$2205,A492,'Daily Redemptions'!$P$7:$P$2205,B492))</x:f>
      </x:c>
      <x:c r="I492" s="18" t="str">
        <x:f>IF(OR(ISBLANK(A492),ISBLANK(D492),ISBLANK(C492),C492=0),"",D492/C492)</x:f>
      </x:c>
      <x:c r="J492" s="18" t="str">
        <x:f>IF(OR(ISBLANK(A492),ISBLANK(D492),ISBLANK(E492),E492=0),"",D492/E492)</x:f>
      </x:c>
      <x:c r="K492" s="18" t="str">
        <x:f>IF(OR(ISBLANK(A492),ISBLANK(G492),ISBLANK(F492)),"",G492*F492)</x:f>
      </x:c>
      <x:c r="L492" s="16" t="str">
        <x:f>IF(OR(ISBLANK(A492),ISBLANK(G492),ISBLANK(F492)),"",F492)</x:f>
      </x:c>
      <x:c r="M492" s="16" t="str">
        <x:f>IF(AND(ISBLANK(A492),B492=""),"",IF(COUNTIFS('Campaigns &amp; Budget'!$A$7:$A$8,B492)&lt;&gt;1,"Unknown campaign",IF(COUNTIFS('Daily Redemptions'!$A$7:$A$735,A492,'Daily Redemptions'!$B$7:$B$735,B492)&gt;1,"Duplicate day / campaign",IF(OR(ISBLANK(A492),ISBLANK(C492),ISBLANK(D492),ISBLANK(E492),ISBLANK(F492)),"Missing daily input",IF(OR(C492&lt;0,D492&lt;0,E492&lt;0,F492&lt;0,F492&gt;E492),"Invalid count / sales",IF(AND(F492&gt;0,ISBLANK(G492)),"Missing new-member average",IF(AND(NOT(ISBLANK(G492)),G492&lt;0),"Negative average",IF(OR(A492&lt;IFERROR(INDEX('Campaigns &amp; Budget'!$C$7:$C$8,MATCH(B492,'Campaigns &amp; Budget'!$A$7:$A$8,0)),""),A492&gt;IFERROR(INDEX('Campaigns &amp; Budget'!$D$7:$D$8,MATCH(B492,'Campaigns &amp; Budget'!$A$7:$A$8,0)),"")),"Outside campaign dates",""))))))))</x:f>
      </x:c>
      <x:c r="O492" s="10"/>
      <x:c r="P492" s="5"/>
      <x:c r="Q492" s="5"/>
      <x:c r="R492" s="5"/>
      <x:c r="S492" s="16" t="str">
        <x:f>IF(OR(ISBLANK(O492),Q492=""),"",IFERROR(INDEX('Redemption Setup'!$F$7:$F$105,MATCH(Q492,'Redemption Setup'!$A$7:$A$105,0)),"")+SUMIFS('Redemption Setup'!$Q$7:$Q$305,'Redemption Setup'!$O$7:$O$305,Q492,'Redemption Setup'!$P$7:$P$305,"&lt;="&amp;O492)-SUMIFS('Daily Redemptions'!$R$7:$R$2205,'Daily Redemptions'!$Q$7:$Q$2205,Q492,'Daily Redemptions'!$P$7:$P$2205,P492,'Daily Redemptions'!$O$7:$O$2205,"&lt;="&amp;O492))</x:f>
      </x:c>
      <x:c r="T492" s="16" t="str">
        <x:f>IF(AND(ISBLANK(O492),Q492=""),"",IF(COUNTIFS('Redemption Setup'!$A$7:$A$105,Q492,'Redemption Setup'!$B$7:$B$105,P492)&lt;&gt;1,"Tier not in campaign",IF(COUNTIFS('Daily Redemptions'!$O$7:$O$2205,O492,'Daily Redemptions'!$Q$7:$Q$2205,Q492)&gt;1,"Duplicate day / tier",IF(OR(ISBLANK(O492),ISBLANK(R492)),"Missing date / quantity",IF(OR(R492&lt;0,MOD(R492,1)&lt;&gt;0),"Invalid redemption quantity",IF(COUNTIFS('Daily Redemptions'!$A$7:$A$735,O492,'Daily Redemptions'!$B$7:$B$735,P492)&lt;&gt;1,"Missing daily performance",IF(S492&lt;0,"Negative stock","")))))))</x:f>
      </x:c>
    </x:row>
    <x:row r="493" ht="24" customHeight="1">
      <x:c r="A493" s="10"/>
      <x:c r="B493" s="5"/>
      <x:c r="C493" s="5"/>
      <x:c r="D493" s="14"/>
      <x:c r="E493" s="5"/>
      <x:c r="F493" s="5"/>
      <x:c r="G493" s="14"/>
      <x:c r="H493" s="16" t="str">
        <x:f>IF(OR(ISBLANK(A493),B493=""),"",SUMIFS('Daily Redemptions'!$R$7:$R$2205,'Daily Redemptions'!$O$7:$O$2205,A493,'Daily Redemptions'!$P$7:$P$2205,B493))</x:f>
      </x:c>
      <x:c r="I493" s="18" t="str">
        <x:f>IF(OR(ISBLANK(A493),ISBLANK(D493),ISBLANK(C493),C493=0),"",D493/C493)</x:f>
      </x:c>
      <x:c r="J493" s="18" t="str">
        <x:f>IF(OR(ISBLANK(A493),ISBLANK(D493),ISBLANK(E493),E493=0),"",D493/E493)</x:f>
      </x:c>
      <x:c r="K493" s="18" t="str">
        <x:f>IF(OR(ISBLANK(A493),ISBLANK(G493),ISBLANK(F493)),"",G493*F493)</x:f>
      </x:c>
      <x:c r="L493" s="16" t="str">
        <x:f>IF(OR(ISBLANK(A493),ISBLANK(G493),ISBLANK(F493)),"",F493)</x:f>
      </x:c>
      <x:c r="M493" s="16" t="str">
        <x:f>IF(AND(ISBLANK(A493),B493=""),"",IF(COUNTIFS('Campaigns &amp; Budget'!$A$7:$A$8,B493)&lt;&gt;1,"Unknown campaign",IF(COUNTIFS('Daily Redemptions'!$A$7:$A$735,A493,'Daily Redemptions'!$B$7:$B$735,B493)&gt;1,"Duplicate day / campaign",IF(OR(ISBLANK(A493),ISBLANK(C493),ISBLANK(D493),ISBLANK(E493),ISBLANK(F493)),"Missing daily input",IF(OR(C493&lt;0,D493&lt;0,E493&lt;0,F493&lt;0,F493&gt;E493),"Invalid count / sales",IF(AND(F493&gt;0,ISBLANK(G493)),"Missing new-member average",IF(AND(NOT(ISBLANK(G493)),G493&lt;0),"Negative average",IF(OR(A493&lt;IFERROR(INDEX('Campaigns &amp; Budget'!$C$7:$C$8,MATCH(B493,'Campaigns &amp; Budget'!$A$7:$A$8,0)),""),A493&gt;IFERROR(INDEX('Campaigns &amp; Budget'!$D$7:$D$8,MATCH(B493,'Campaigns &amp; Budget'!$A$7:$A$8,0)),"")),"Outside campaign dates",""))))))))</x:f>
      </x:c>
      <x:c r="O493" s="10"/>
      <x:c r="P493" s="5"/>
      <x:c r="Q493" s="5"/>
      <x:c r="R493" s="5"/>
      <x:c r="S493" s="16" t="str">
        <x:f>IF(OR(ISBLANK(O493),Q493=""),"",IFERROR(INDEX('Redemption Setup'!$F$7:$F$105,MATCH(Q493,'Redemption Setup'!$A$7:$A$105,0)),"")+SUMIFS('Redemption Setup'!$Q$7:$Q$305,'Redemption Setup'!$O$7:$O$305,Q493,'Redemption Setup'!$P$7:$P$305,"&lt;="&amp;O493)-SUMIFS('Daily Redemptions'!$R$7:$R$2205,'Daily Redemptions'!$Q$7:$Q$2205,Q493,'Daily Redemptions'!$P$7:$P$2205,P493,'Daily Redemptions'!$O$7:$O$2205,"&lt;="&amp;O493))</x:f>
      </x:c>
      <x:c r="T493" s="16" t="str">
        <x:f>IF(AND(ISBLANK(O493),Q493=""),"",IF(COUNTIFS('Redemption Setup'!$A$7:$A$105,Q493,'Redemption Setup'!$B$7:$B$105,P493)&lt;&gt;1,"Tier not in campaign",IF(COUNTIFS('Daily Redemptions'!$O$7:$O$2205,O493,'Daily Redemptions'!$Q$7:$Q$2205,Q493)&gt;1,"Duplicate day / tier",IF(OR(ISBLANK(O493),ISBLANK(R493)),"Missing date / quantity",IF(OR(R493&lt;0,MOD(R493,1)&lt;&gt;0),"Invalid redemption quantity",IF(COUNTIFS('Daily Redemptions'!$A$7:$A$735,O493,'Daily Redemptions'!$B$7:$B$735,P493)&lt;&gt;1,"Missing daily performance",IF(S493&lt;0,"Negative stock","")))))))</x:f>
      </x:c>
    </x:row>
    <x:row r="494" ht="24" customHeight="1">
      <x:c r="A494" s="10"/>
      <x:c r="B494" s="5"/>
      <x:c r="C494" s="5"/>
      <x:c r="D494" s="14"/>
      <x:c r="E494" s="5"/>
      <x:c r="F494" s="5"/>
      <x:c r="G494" s="14"/>
      <x:c r="H494" s="16" t="str">
        <x:f>IF(OR(ISBLANK(A494),B494=""),"",SUMIFS('Daily Redemptions'!$R$7:$R$2205,'Daily Redemptions'!$O$7:$O$2205,A494,'Daily Redemptions'!$P$7:$P$2205,B494))</x:f>
      </x:c>
      <x:c r="I494" s="18" t="str">
        <x:f>IF(OR(ISBLANK(A494),ISBLANK(D494),ISBLANK(C494),C494=0),"",D494/C494)</x:f>
      </x:c>
      <x:c r="J494" s="18" t="str">
        <x:f>IF(OR(ISBLANK(A494),ISBLANK(D494),ISBLANK(E494),E494=0),"",D494/E494)</x:f>
      </x:c>
      <x:c r="K494" s="18" t="str">
        <x:f>IF(OR(ISBLANK(A494),ISBLANK(G494),ISBLANK(F494)),"",G494*F494)</x:f>
      </x:c>
      <x:c r="L494" s="16" t="str">
        <x:f>IF(OR(ISBLANK(A494),ISBLANK(G494),ISBLANK(F494)),"",F494)</x:f>
      </x:c>
      <x:c r="M494" s="16" t="str">
        <x:f>IF(AND(ISBLANK(A494),B494=""),"",IF(COUNTIFS('Campaigns &amp; Budget'!$A$7:$A$8,B494)&lt;&gt;1,"Unknown campaign",IF(COUNTIFS('Daily Redemptions'!$A$7:$A$735,A494,'Daily Redemptions'!$B$7:$B$735,B494)&gt;1,"Duplicate day / campaign",IF(OR(ISBLANK(A494),ISBLANK(C494),ISBLANK(D494),ISBLANK(E494),ISBLANK(F494)),"Missing daily input",IF(OR(C494&lt;0,D494&lt;0,E494&lt;0,F494&lt;0,F494&gt;E494),"Invalid count / sales",IF(AND(F494&gt;0,ISBLANK(G494)),"Missing new-member average",IF(AND(NOT(ISBLANK(G494)),G494&lt;0),"Negative average",IF(OR(A494&lt;IFERROR(INDEX('Campaigns &amp; Budget'!$C$7:$C$8,MATCH(B494,'Campaigns &amp; Budget'!$A$7:$A$8,0)),""),A494&gt;IFERROR(INDEX('Campaigns &amp; Budget'!$D$7:$D$8,MATCH(B494,'Campaigns &amp; Budget'!$A$7:$A$8,0)),"")),"Outside campaign dates",""))))))))</x:f>
      </x:c>
      <x:c r="O494" s="10"/>
      <x:c r="P494" s="5"/>
      <x:c r="Q494" s="5"/>
      <x:c r="R494" s="5"/>
      <x:c r="S494" s="16" t="str">
        <x:f>IF(OR(ISBLANK(O494),Q494=""),"",IFERROR(INDEX('Redemption Setup'!$F$7:$F$105,MATCH(Q494,'Redemption Setup'!$A$7:$A$105,0)),"")+SUMIFS('Redemption Setup'!$Q$7:$Q$305,'Redemption Setup'!$O$7:$O$305,Q494,'Redemption Setup'!$P$7:$P$305,"&lt;="&amp;O494)-SUMIFS('Daily Redemptions'!$R$7:$R$2205,'Daily Redemptions'!$Q$7:$Q$2205,Q494,'Daily Redemptions'!$P$7:$P$2205,P494,'Daily Redemptions'!$O$7:$O$2205,"&lt;="&amp;O494))</x:f>
      </x:c>
      <x:c r="T494" s="16" t="str">
        <x:f>IF(AND(ISBLANK(O494),Q494=""),"",IF(COUNTIFS('Redemption Setup'!$A$7:$A$105,Q494,'Redemption Setup'!$B$7:$B$105,P494)&lt;&gt;1,"Tier not in campaign",IF(COUNTIFS('Daily Redemptions'!$O$7:$O$2205,O494,'Daily Redemptions'!$Q$7:$Q$2205,Q494)&gt;1,"Duplicate day / tier",IF(OR(ISBLANK(O494),ISBLANK(R494)),"Missing date / quantity",IF(OR(R494&lt;0,MOD(R494,1)&lt;&gt;0),"Invalid redemption quantity",IF(COUNTIFS('Daily Redemptions'!$A$7:$A$735,O494,'Daily Redemptions'!$B$7:$B$735,P494)&lt;&gt;1,"Missing daily performance",IF(S494&lt;0,"Negative stock","")))))))</x:f>
      </x:c>
    </x:row>
    <x:row r="495" ht="24" customHeight="1">
      <x:c r="A495" s="10"/>
      <x:c r="B495" s="5"/>
      <x:c r="C495" s="5"/>
      <x:c r="D495" s="14"/>
      <x:c r="E495" s="5"/>
      <x:c r="F495" s="5"/>
      <x:c r="G495" s="14"/>
      <x:c r="H495" s="16" t="str">
        <x:f>IF(OR(ISBLANK(A495),B495=""),"",SUMIFS('Daily Redemptions'!$R$7:$R$2205,'Daily Redemptions'!$O$7:$O$2205,A495,'Daily Redemptions'!$P$7:$P$2205,B495))</x:f>
      </x:c>
      <x:c r="I495" s="18" t="str">
        <x:f>IF(OR(ISBLANK(A495),ISBLANK(D495),ISBLANK(C495),C495=0),"",D495/C495)</x:f>
      </x:c>
      <x:c r="J495" s="18" t="str">
        <x:f>IF(OR(ISBLANK(A495),ISBLANK(D495),ISBLANK(E495),E495=0),"",D495/E495)</x:f>
      </x:c>
      <x:c r="K495" s="18" t="str">
        <x:f>IF(OR(ISBLANK(A495),ISBLANK(G495),ISBLANK(F495)),"",G495*F495)</x:f>
      </x:c>
      <x:c r="L495" s="16" t="str">
        <x:f>IF(OR(ISBLANK(A495),ISBLANK(G495),ISBLANK(F495)),"",F495)</x:f>
      </x:c>
      <x:c r="M495" s="16" t="str">
        <x:f>IF(AND(ISBLANK(A495),B495=""),"",IF(COUNTIFS('Campaigns &amp; Budget'!$A$7:$A$8,B495)&lt;&gt;1,"Unknown campaign",IF(COUNTIFS('Daily Redemptions'!$A$7:$A$735,A495,'Daily Redemptions'!$B$7:$B$735,B495)&gt;1,"Duplicate day / campaign",IF(OR(ISBLANK(A495),ISBLANK(C495),ISBLANK(D495),ISBLANK(E495),ISBLANK(F495)),"Missing daily input",IF(OR(C495&lt;0,D495&lt;0,E495&lt;0,F495&lt;0,F495&gt;E495),"Invalid count / sales",IF(AND(F495&gt;0,ISBLANK(G495)),"Missing new-member average",IF(AND(NOT(ISBLANK(G495)),G495&lt;0),"Negative average",IF(OR(A495&lt;IFERROR(INDEX('Campaigns &amp; Budget'!$C$7:$C$8,MATCH(B495,'Campaigns &amp; Budget'!$A$7:$A$8,0)),""),A495&gt;IFERROR(INDEX('Campaigns &amp; Budget'!$D$7:$D$8,MATCH(B495,'Campaigns &amp; Budget'!$A$7:$A$8,0)),"")),"Outside campaign dates",""))))))))</x:f>
      </x:c>
      <x:c r="O495" s="10"/>
      <x:c r="P495" s="5"/>
      <x:c r="Q495" s="5"/>
      <x:c r="R495" s="5"/>
      <x:c r="S495" s="16" t="str">
        <x:f>IF(OR(ISBLANK(O495),Q495=""),"",IFERROR(INDEX('Redemption Setup'!$F$7:$F$105,MATCH(Q495,'Redemption Setup'!$A$7:$A$105,0)),"")+SUMIFS('Redemption Setup'!$Q$7:$Q$305,'Redemption Setup'!$O$7:$O$305,Q495,'Redemption Setup'!$P$7:$P$305,"&lt;="&amp;O495)-SUMIFS('Daily Redemptions'!$R$7:$R$2205,'Daily Redemptions'!$Q$7:$Q$2205,Q495,'Daily Redemptions'!$P$7:$P$2205,P495,'Daily Redemptions'!$O$7:$O$2205,"&lt;="&amp;O495))</x:f>
      </x:c>
      <x:c r="T495" s="16" t="str">
        <x:f>IF(AND(ISBLANK(O495),Q495=""),"",IF(COUNTIFS('Redemption Setup'!$A$7:$A$105,Q495,'Redemption Setup'!$B$7:$B$105,P495)&lt;&gt;1,"Tier not in campaign",IF(COUNTIFS('Daily Redemptions'!$O$7:$O$2205,O495,'Daily Redemptions'!$Q$7:$Q$2205,Q495)&gt;1,"Duplicate day / tier",IF(OR(ISBLANK(O495),ISBLANK(R495)),"Missing date / quantity",IF(OR(R495&lt;0,MOD(R495,1)&lt;&gt;0),"Invalid redemption quantity",IF(COUNTIFS('Daily Redemptions'!$A$7:$A$735,O495,'Daily Redemptions'!$B$7:$B$735,P495)&lt;&gt;1,"Missing daily performance",IF(S495&lt;0,"Negative stock","")))))))</x:f>
      </x:c>
    </x:row>
    <x:row r="496" ht="24" customHeight="1">
      <x:c r="A496" s="10"/>
      <x:c r="B496" s="5"/>
      <x:c r="C496" s="5"/>
      <x:c r="D496" s="14"/>
      <x:c r="E496" s="5"/>
      <x:c r="F496" s="5"/>
      <x:c r="G496" s="14"/>
      <x:c r="H496" s="16" t="str">
        <x:f>IF(OR(ISBLANK(A496),B496=""),"",SUMIFS('Daily Redemptions'!$R$7:$R$2205,'Daily Redemptions'!$O$7:$O$2205,A496,'Daily Redemptions'!$P$7:$P$2205,B496))</x:f>
      </x:c>
      <x:c r="I496" s="18" t="str">
        <x:f>IF(OR(ISBLANK(A496),ISBLANK(D496),ISBLANK(C496),C496=0),"",D496/C496)</x:f>
      </x:c>
      <x:c r="J496" s="18" t="str">
        <x:f>IF(OR(ISBLANK(A496),ISBLANK(D496),ISBLANK(E496),E496=0),"",D496/E496)</x:f>
      </x:c>
      <x:c r="K496" s="18" t="str">
        <x:f>IF(OR(ISBLANK(A496),ISBLANK(G496),ISBLANK(F496)),"",G496*F496)</x:f>
      </x:c>
      <x:c r="L496" s="16" t="str">
        <x:f>IF(OR(ISBLANK(A496),ISBLANK(G496),ISBLANK(F496)),"",F496)</x:f>
      </x:c>
      <x:c r="M496" s="16" t="str">
        <x:f>IF(AND(ISBLANK(A496),B496=""),"",IF(COUNTIFS('Campaigns &amp; Budget'!$A$7:$A$8,B496)&lt;&gt;1,"Unknown campaign",IF(COUNTIFS('Daily Redemptions'!$A$7:$A$735,A496,'Daily Redemptions'!$B$7:$B$735,B496)&gt;1,"Duplicate day / campaign",IF(OR(ISBLANK(A496),ISBLANK(C496),ISBLANK(D496),ISBLANK(E496),ISBLANK(F496)),"Missing daily input",IF(OR(C496&lt;0,D496&lt;0,E496&lt;0,F496&lt;0,F496&gt;E496),"Invalid count / sales",IF(AND(F496&gt;0,ISBLANK(G496)),"Missing new-member average",IF(AND(NOT(ISBLANK(G496)),G496&lt;0),"Negative average",IF(OR(A496&lt;IFERROR(INDEX('Campaigns &amp; Budget'!$C$7:$C$8,MATCH(B496,'Campaigns &amp; Budget'!$A$7:$A$8,0)),""),A496&gt;IFERROR(INDEX('Campaigns &amp; Budget'!$D$7:$D$8,MATCH(B496,'Campaigns &amp; Budget'!$A$7:$A$8,0)),"")),"Outside campaign dates",""))))))))</x:f>
      </x:c>
      <x:c r="O496" s="10"/>
      <x:c r="P496" s="5"/>
      <x:c r="Q496" s="5"/>
      <x:c r="R496" s="5"/>
      <x:c r="S496" s="16" t="str">
        <x:f>IF(OR(ISBLANK(O496),Q496=""),"",IFERROR(INDEX('Redemption Setup'!$F$7:$F$105,MATCH(Q496,'Redemption Setup'!$A$7:$A$105,0)),"")+SUMIFS('Redemption Setup'!$Q$7:$Q$305,'Redemption Setup'!$O$7:$O$305,Q496,'Redemption Setup'!$P$7:$P$305,"&lt;="&amp;O496)-SUMIFS('Daily Redemptions'!$R$7:$R$2205,'Daily Redemptions'!$Q$7:$Q$2205,Q496,'Daily Redemptions'!$P$7:$P$2205,P496,'Daily Redemptions'!$O$7:$O$2205,"&lt;="&amp;O496))</x:f>
      </x:c>
      <x:c r="T496" s="16" t="str">
        <x:f>IF(AND(ISBLANK(O496),Q496=""),"",IF(COUNTIFS('Redemption Setup'!$A$7:$A$105,Q496,'Redemption Setup'!$B$7:$B$105,P496)&lt;&gt;1,"Tier not in campaign",IF(COUNTIFS('Daily Redemptions'!$O$7:$O$2205,O496,'Daily Redemptions'!$Q$7:$Q$2205,Q496)&gt;1,"Duplicate day / tier",IF(OR(ISBLANK(O496),ISBLANK(R496)),"Missing date / quantity",IF(OR(R496&lt;0,MOD(R496,1)&lt;&gt;0),"Invalid redemption quantity",IF(COUNTIFS('Daily Redemptions'!$A$7:$A$735,O496,'Daily Redemptions'!$B$7:$B$735,P496)&lt;&gt;1,"Missing daily performance",IF(S496&lt;0,"Negative stock","")))))))</x:f>
      </x:c>
    </x:row>
    <x:row r="497" ht="24" customHeight="1">
      <x:c r="A497" s="10"/>
      <x:c r="B497" s="5"/>
      <x:c r="C497" s="5"/>
      <x:c r="D497" s="14"/>
      <x:c r="E497" s="5"/>
      <x:c r="F497" s="5"/>
      <x:c r="G497" s="14"/>
      <x:c r="H497" s="16" t="str">
        <x:f>IF(OR(ISBLANK(A497),B497=""),"",SUMIFS('Daily Redemptions'!$R$7:$R$2205,'Daily Redemptions'!$O$7:$O$2205,A497,'Daily Redemptions'!$P$7:$P$2205,B497))</x:f>
      </x:c>
      <x:c r="I497" s="18" t="str">
        <x:f>IF(OR(ISBLANK(A497),ISBLANK(D497),ISBLANK(C497),C497=0),"",D497/C497)</x:f>
      </x:c>
      <x:c r="J497" s="18" t="str">
        <x:f>IF(OR(ISBLANK(A497),ISBLANK(D497),ISBLANK(E497),E497=0),"",D497/E497)</x:f>
      </x:c>
      <x:c r="K497" s="18" t="str">
        <x:f>IF(OR(ISBLANK(A497),ISBLANK(G497),ISBLANK(F497)),"",G497*F497)</x:f>
      </x:c>
      <x:c r="L497" s="16" t="str">
        <x:f>IF(OR(ISBLANK(A497),ISBLANK(G497),ISBLANK(F497)),"",F497)</x:f>
      </x:c>
      <x:c r="M497" s="16" t="str">
        <x:f>IF(AND(ISBLANK(A497),B497=""),"",IF(COUNTIFS('Campaigns &amp; Budget'!$A$7:$A$8,B497)&lt;&gt;1,"Unknown campaign",IF(COUNTIFS('Daily Redemptions'!$A$7:$A$735,A497,'Daily Redemptions'!$B$7:$B$735,B497)&gt;1,"Duplicate day / campaign",IF(OR(ISBLANK(A497),ISBLANK(C497),ISBLANK(D497),ISBLANK(E497),ISBLANK(F497)),"Missing daily input",IF(OR(C497&lt;0,D497&lt;0,E497&lt;0,F497&lt;0,F497&gt;E497),"Invalid count / sales",IF(AND(F497&gt;0,ISBLANK(G497)),"Missing new-member average",IF(AND(NOT(ISBLANK(G497)),G497&lt;0),"Negative average",IF(OR(A497&lt;IFERROR(INDEX('Campaigns &amp; Budget'!$C$7:$C$8,MATCH(B497,'Campaigns &amp; Budget'!$A$7:$A$8,0)),""),A497&gt;IFERROR(INDEX('Campaigns &amp; Budget'!$D$7:$D$8,MATCH(B497,'Campaigns &amp; Budget'!$A$7:$A$8,0)),"")),"Outside campaign dates",""))))))))</x:f>
      </x:c>
      <x:c r="O497" s="10"/>
      <x:c r="P497" s="5"/>
      <x:c r="Q497" s="5"/>
      <x:c r="R497" s="5"/>
      <x:c r="S497" s="16" t="str">
        <x:f>IF(OR(ISBLANK(O497),Q497=""),"",IFERROR(INDEX('Redemption Setup'!$F$7:$F$105,MATCH(Q497,'Redemption Setup'!$A$7:$A$105,0)),"")+SUMIFS('Redemption Setup'!$Q$7:$Q$305,'Redemption Setup'!$O$7:$O$305,Q497,'Redemption Setup'!$P$7:$P$305,"&lt;="&amp;O497)-SUMIFS('Daily Redemptions'!$R$7:$R$2205,'Daily Redemptions'!$Q$7:$Q$2205,Q497,'Daily Redemptions'!$P$7:$P$2205,P497,'Daily Redemptions'!$O$7:$O$2205,"&lt;="&amp;O497))</x:f>
      </x:c>
      <x:c r="T497" s="16" t="str">
        <x:f>IF(AND(ISBLANK(O497),Q497=""),"",IF(COUNTIFS('Redemption Setup'!$A$7:$A$105,Q497,'Redemption Setup'!$B$7:$B$105,P497)&lt;&gt;1,"Tier not in campaign",IF(COUNTIFS('Daily Redemptions'!$O$7:$O$2205,O497,'Daily Redemptions'!$Q$7:$Q$2205,Q497)&gt;1,"Duplicate day / tier",IF(OR(ISBLANK(O497),ISBLANK(R497)),"Missing date / quantity",IF(OR(R497&lt;0,MOD(R497,1)&lt;&gt;0),"Invalid redemption quantity",IF(COUNTIFS('Daily Redemptions'!$A$7:$A$735,O497,'Daily Redemptions'!$B$7:$B$735,P497)&lt;&gt;1,"Missing daily performance",IF(S497&lt;0,"Negative stock","")))))))</x:f>
      </x:c>
    </x:row>
    <x:row r="498" ht="24" customHeight="1">
      <x:c r="A498" s="10"/>
      <x:c r="B498" s="5"/>
      <x:c r="C498" s="5"/>
      <x:c r="D498" s="14"/>
      <x:c r="E498" s="5"/>
      <x:c r="F498" s="5"/>
      <x:c r="G498" s="14"/>
      <x:c r="H498" s="16" t="str">
        <x:f>IF(OR(ISBLANK(A498),B498=""),"",SUMIFS('Daily Redemptions'!$R$7:$R$2205,'Daily Redemptions'!$O$7:$O$2205,A498,'Daily Redemptions'!$P$7:$P$2205,B498))</x:f>
      </x:c>
      <x:c r="I498" s="18" t="str">
        <x:f>IF(OR(ISBLANK(A498),ISBLANK(D498),ISBLANK(C498),C498=0),"",D498/C498)</x:f>
      </x:c>
      <x:c r="J498" s="18" t="str">
        <x:f>IF(OR(ISBLANK(A498),ISBLANK(D498),ISBLANK(E498),E498=0),"",D498/E498)</x:f>
      </x:c>
      <x:c r="K498" s="18" t="str">
        <x:f>IF(OR(ISBLANK(A498),ISBLANK(G498),ISBLANK(F498)),"",G498*F498)</x:f>
      </x:c>
      <x:c r="L498" s="16" t="str">
        <x:f>IF(OR(ISBLANK(A498),ISBLANK(G498),ISBLANK(F498)),"",F498)</x:f>
      </x:c>
      <x:c r="M498" s="16" t="str">
        <x:f>IF(AND(ISBLANK(A498),B498=""),"",IF(COUNTIFS('Campaigns &amp; Budget'!$A$7:$A$8,B498)&lt;&gt;1,"Unknown campaign",IF(COUNTIFS('Daily Redemptions'!$A$7:$A$735,A498,'Daily Redemptions'!$B$7:$B$735,B498)&gt;1,"Duplicate day / campaign",IF(OR(ISBLANK(A498),ISBLANK(C498),ISBLANK(D498),ISBLANK(E498),ISBLANK(F498)),"Missing daily input",IF(OR(C498&lt;0,D498&lt;0,E498&lt;0,F498&lt;0,F498&gt;E498),"Invalid count / sales",IF(AND(F498&gt;0,ISBLANK(G498)),"Missing new-member average",IF(AND(NOT(ISBLANK(G498)),G498&lt;0),"Negative average",IF(OR(A498&lt;IFERROR(INDEX('Campaigns &amp; Budget'!$C$7:$C$8,MATCH(B498,'Campaigns &amp; Budget'!$A$7:$A$8,0)),""),A498&gt;IFERROR(INDEX('Campaigns &amp; Budget'!$D$7:$D$8,MATCH(B498,'Campaigns &amp; Budget'!$A$7:$A$8,0)),"")),"Outside campaign dates",""))))))))</x:f>
      </x:c>
      <x:c r="O498" s="10"/>
      <x:c r="P498" s="5"/>
      <x:c r="Q498" s="5"/>
      <x:c r="R498" s="5"/>
      <x:c r="S498" s="16" t="str">
        <x:f>IF(OR(ISBLANK(O498),Q498=""),"",IFERROR(INDEX('Redemption Setup'!$F$7:$F$105,MATCH(Q498,'Redemption Setup'!$A$7:$A$105,0)),"")+SUMIFS('Redemption Setup'!$Q$7:$Q$305,'Redemption Setup'!$O$7:$O$305,Q498,'Redemption Setup'!$P$7:$P$305,"&lt;="&amp;O498)-SUMIFS('Daily Redemptions'!$R$7:$R$2205,'Daily Redemptions'!$Q$7:$Q$2205,Q498,'Daily Redemptions'!$P$7:$P$2205,P498,'Daily Redemptions'!$O$7:$O$2205,"&lt;="&amp;O498))</x:f>
      </x:c>
      <x:c r="T498" s="16" t="str">
        <x:f>IF(AND(ISBLANK(O498),Q498=""),"",IF(COUNTIFS('Redemption Setup'!$A$7:$A$105,Q498,'Redemption Setup'!$B$7:$B$105,P498)&lt;&gt;1,"Tier not in campaign",IF(COUNTIFS('Daily Redemptions'!$O$7:$O$2205,O498,'Daily Redemptions'!$Q$7:$Q$2205,Q498)&gt;1,"Duplicate day / tier",IF(OR(ISBLANK(O498),ISBLANK(R498)),"Missing date / quantity",IF(OR(R498&lt;0,MOD(R498,1)&lt;&gt;0),"Invalid redemption quantity",IF(COUNTIFS('Daily Redemptions'!$A$7:$A$735,O498,'Daily Redemptions'!$B$7:$B$735,P498)&lt;&gt;1,"Missing daily performance",IF(S498&lt;0,"Negative stock","")))))))</x:f>
      </x:c>
    </x:row>
    <x:row r="499" ht="24" customHeight="1">
      <x:c r="A499" s="10"/>
      <x:c r="B499" s="5"/>
      <x:c r="C499" s="5"/>
      <x:c r="D499" s="14"/>
      <x:c r="E499" s="5"/>
      <x:c r="F499" s="5"/>
      <x:c r="G499" s="14"/>
      <x:c r="H499" s="16" t="str">
        <x:f>IF(OR(ISBLANK(A499),B499=""),"",SUMIFS('Daily Redemptions'!$R$7:$R$2205,'Daily Redemptions'!$O$7:$O$2205,A499,'Daily Redemptions'!$P$7:$P$2205,B499))</x:f>
      </x:c>
      <x:c r="I499" s="18" t="str">
        <x:f>IF(OR(ISBLANK(A499),ISBLANK(D499),ISBLANK(C499),C499=0),"",D499/C499)</x:f>
      </x:c>
      <x:c r="J499" s="18" t="str">
        <x:f>IF(OR(ISBLANK(A499),ISBLANK(D499),ISBLANK(E499),E499=0),"",D499/E499)</x:f>
      </x:c>
      <x:c r="K499" s="18" t="str">
        <x:f>IF(OR(ISBLANK(A499),ISBLANK(G499),ISBLANK(F499)),"",G499*F499)</x:f>
      </x:c>
      <x:c r="L499" s="16" t="str">
        <x:f>IF(OR(ISBLANK(A499),ISBLANK(G499),ISBLANK(F499)),"",F499)</x:f>
      </x:c>
      <x:c r="M499" s="16" t="str">
        <x:f>IF(AND(ISBLANK(A499),B499=""),"",IF(COUNTIFS('Campaigns &amp; Budget'!$A$7:$A$8,B499)&lt;&gt;1,"Unknown campaign",IF(COUNTIFS('Daily Redemptions'!$A$7:$A$735,A499,'Daily Redemptions'!$B$7:$B$735,B499)&gt;1,"Duplicate day / campaign",IF(OR(ISBLANK(A499),ISBLANK(C499),ISBLANK(D499),ISBLANK(E499),ISBLANK(F499)),"Missing daily input",IF(OR(C499&lt;0,D499&lt;0,E499&lt;0,F499&lt;0,F499&gt;E499),"Invalid count / sales",IF(AND(F499&gt;0,ISBLANK(G499)),"Missing new-member average",IF(AND(NOT(ISBLANK(G499)),G499&lt;0),"Negative average",IF(OR(A499&lt;IFERROR(INDEX('Campaigns &amp; Budget'!$C$7:$C$8,MATCH(B499,'Campaigns &amp; Budget'!$A$7:$A$8,0)),""),A499&gt;IFERROR(INDEX('Campaigns &amp; Budget'!$D$7:$D$8,MATCH(B499,'Campaigns &amp; Budget'!$A$7:$A$8,0)),"")),"Outside campaign dates",""))))))))</x:f>
      </x:c>
      <x:c r="O499" s="10"/>
      <x:c r="P499" s="5"/>
      <x:c r="Q499" s="5"/>
      <x:c r="R499" s="5"/>
      <x:c r="S499" s="16" t="str">
        <x:f>IF(OR(ISBLANK(O499),Q499=""),"",IFERROR(INDEX('Redemption Setup'!$F$7:$F$105,MATCH(Q499,'Redemption Setup'!$A$7:$A$105,0)),"")+SUMIFS('Redemption Setup'!$Q$7:$Q$305,'Redemption Setup'!$O$7:$O$305,Q499,'Redemption Setup'!$P$7:$P$305,"&lt;="&amp;O499)-SUMIFS('Daily Redemptions'!$R$7:$R$2205,'Daily Redemptions'!$Q$7:$Q$2205,Q499,'Daily Redemptions'!$P$7:$P$2205,P499,'Daily Redemptions'!$O$7:$O$2205,"&lt;="&amp;O499))</x:f>
      </x:c>
      <x:c r="T499" s="16" t="str">
        <x:f>IF(AND(ISBLANK(O499),Q499=""),"",IF(COUNTIFS('Redemption Setup'!$A$7:$A$105,Q499,'Redemption Setup'!$B$7:$B$105,P499)&lt;&gt;1,"Tier not in campaign",IF(COUNTIFS('Daily Redemptions'!$O$7:$O$2205,O499,'Daily Redemptions'!$Q$7:$Q$2205,Q499)&gt;1,"Duplicate day / tier",IF(OR(ISBLANK(O499),ISBLANK(R499)),"Missing date / quantity",IF(OR(R499&lt;0,MOD(R499,1)&lt;&gt;0),"Invalid redemption quantity",IF(COUNTIFS('Daily Redemptions'!$A$7:$A$735,O499,'Daily Redemptions'!$B$7:$B$735,P499)&lt;&gt;1,"Missing daily performance",IF(S499&lt;0,"Negative stock","")))))))</x:f>
      </x:c>
    </x:row>
    <x:row r="500" ht="24" customHeight="1">
      <x:c r="A500" s="10"/>
      <x:c r="B500" s="5"/>
      <x:c r="C500" s="5"/>
      <x:c r="D500" s="14"/>
      <x:c r="E500" s="5"/>
      <x:c r="F500" s="5"/>
      <x:c r="G500" s="14"/>
      <x:c r="H500" s="16" t="str">
        <x:f>IF(OR(ISBLANK(A500),B500=""),"",SUMIFS('Daily Redemptions'!$R$7:$R$2205,'Daily Redemptions'!$O$7:$O$2205,A500,'Daily Redemptions'!$P$7:$P$2205,B500))</x:f>
      </x:c>
      <x:c r="I500" s="18" t="str">
        <x:f>IF(OR(ISBLANK(A500),ISBLANK(D500),ISBLANK(C500),C500=0),"",D500/C500)</x:f>
      </x:c>
      <x:c r="J500" s="18" t="str">
        <x:f>IF(OR(ISBLANK(A500),ISBLANK(D500),ISBLANK(E500),E500=0),"",D500/E500)</x:f>
      </x:c>
      <x:c r="K500" s="18" t="str">
        <x:f>IF(OR(ISBLANK(A500),ISBLANK(G500),ISBLANK(F500)),"",G500*F500)</x:f>
      </x:c>
      <x:c r="L500" s="16" t="str">
        <x:f>IF(OR(ISBLANK(A500),ISBLANK(G500),ISBLANK(F500)),"",F500)</x:f>
      </x:c>
      <x:c r="M500" s="16" t="str">
        <x:f>IF(AND(ISBLANK(A500),B500=""),"",IF(COUNTIFS('Campaigns &amp; Budget'!$A$7:$A$8,B500)&lt;&gt;1,"Unknown campaign",IF(COUNTIFS('Daily Redemptions'!$A$7:$A$735,A500,'Daily Redemptions'!$B$7:$B$735,B500)&gt;1,"Duplicate day / campaign",IF(OR(ISBLANK(A500),ISBLANK(C500),ISBLANK(D500),ISBLANK(E500),ISBLANK(F500)),"Missing daily input",IF(OR(C500&lt;0,D500&lt;0,E500&lt;0,F500&lt;0,F500&gt;E500),"Invalid count / sales",IF(AND(F500&gt;0,ISBLANK(G500)),"Missing new-member average",IF(AND(NOT(ISBLANK(G500)),G500&lt;0),"Negative average",IF(OR(A500&lt;IFERROR(INDEX('Campaigns &amp; Budget'!$C$7:$C$8,MATCH(B500,'Campaigns &amp; Budget'!$A$7:$A$8,0)),""),A500&gt;IFERROR(INDEX('Campaigns &amp; Budget'!$D$7:$D$8,MATCH(B500,'Campaigns &amp; Budget'!$A$7:$A$8,0)),"")),"Outside campaign dates",""))))))))</x:f>
      </x:c>
      <x:c r="O500" s="10"/>
      <x:c r="P500" s="5"/>
      <x:c r="Q500" s="5"/>
      <x:c r="R500" s="5"/>
      <x:c r="S500" s="16" t="str">
        <x:f>IF(OR(ISBLANK(O500),Q500=""),"",IFERROR(INDEX('Redemption Setup'!$F$7:$F$105,MATCH(Q500,'Redemption Setup'!$A$7:$A$105,0)),"")+SUMIFS('Redemption Setup'!$Q$7:$Q$305,'Redemption Setup'!$O$7:$O$305,Q500,'Redemption Setup'!$P$7:$P$305,"&lt;="&amp;O500)-SUMIFS('Daily Redemptions'!$R$7:$R$2205,'Daily Redemptions'!$Q$7:$Q$2205,Q500,'Daily Redemptions'!$P$7:$P$2205,P500,'Daily Redemptions'!$O$7:$O$2205,"&lt;="&amp;O500))</x:f>
      </x:c>
      <x:c r="T500" s="16" t="str">
        <x:f>IF(AND(ISBLANK(O500),Q500=""),"",IF(COUNTIFS('Redemption Setup'!$A$7:$A$105,Q500,'Redemption Setup'!$B$7:$B$105,P500)&lt;&gt;1,"Tier not in campaign",IF(COUNTIFS('Daily Redemptions'!$O$7:$O$2205,O500,'Daily Redemptions'!$Q$7:$Q$2205,Q500)&gt;1,"Duplicate day / tier",IF(OR(ISBLANK(O500),ISBLANK(R500)),"Missing date / quantity",IF(OR(R500&lt;0,MOD(R500,1)&lt;&gt;0),"Invalid redemption quantity",IF(COUNTIFS('Daily Redemptions'!$A$7:$A$735,O500,'Daily Redemptions'!$B$7:$B$735,P500)&lt;&gt;1,"Missing daily performance",IF(S500&lt;0,"Negative stock","")))))))</x:f>
      </x:c>
    </x:row>
    <x:row r="501" ht="24" customHeight="1">
      <x:c r="A501" s="10"/>
      <x:c r="B501" s="5"/>
      <x:c r="C501" s="5"/>
      <x:c r="D501" s="14"/>
      <x:c r="E501" s="5"/>
      <x:c r="F501" s="5"/>
      <x:c r="G501" s="14"/>
      <x:c r="H501" s="16" t="str">
        <x:f>IF(OR(ISBLANK(A501),B501=""),"",SUMIFS('Daily Redemptions'!$R$7:$R$2205,'Daily Redemptions'!$O$7:$O$2205,A501,'Daily Redemptions'!$P$7:$P$2205,B501))</x:f>
      </x:c>
      <x:c r="I501" s="18" t="str">
        <x:f>IF(OR(ISBLANK(A501),ISBLANK(D501),ISBLANK(C501),C501=0),"",D501/C501)</x:f>
      </x:c>
      <x:c r="J501" s="18" t="str">
        <x:f>IF(OR(ISBLANK(A501),ISBLANK(D501),ISBLANK(E501),E501=0),"",D501/E501)</x:f>
      </x:c>
      <x:c r="K501" s="18" t="str">
        <x:f>IF(OR(ISBLANK(A501),ISBLANK(G501),ISBLANK(F501)),"",G501*F501)</x:f>
      </x:c>
      <x:c r="L501" s="16" t="str">
        <x:f>IF(OR(ISBLANK(A501),ISBLANK(G501),ISBLANK(F501)),"",F501)</x:f>
      </x:c>
      <x:c r="M501" s="16" t="str">
        <x:f>IF(AND(ISBLANK(A501),B501=""),"",IF(COUNTIFS('Campaigns &amp; Budget'!$A$7:$A$8,B501)&lt;&gt;1,"Unknown campaign",IF(COUNTIFS('Daily Redemptions'!$A$7:$A$735,A501,'Daily Redemptions'!$B$7:$B$735,B501)&gt;1,"Duplicate day / campaign",IF(OR(ISBLANK(A501),ISBLANK(C501),ISBLANK(D501),ISBLANK(E501),ISBLANK(F501)),"Missing daily input",IF(OR(C501&lt;0,D501&lt;0,E501&lt;0,F501&lt;0,F501&gt;E501),"Invalid count / sales",IF(AND(F501&gt;0,ISBLANK(G501)),"Missing new-member average",IF(AND(NOT(ISBLANK(G501)),G501&lt;0),"Negative average",IF(OR(A501&lt;IFERROR(INDEX('Campaigns &amp; Budget'!$C$7:$C$8,MATCH(B501,'Campaigns &amp; Budget'!$A$7:$A$8,0)),""),A501&gt;IFERROR(INDEX('Campaigns &amp; Budget'!$D$7:$D$8,MATCH(B501,'Campaigns &amp; Budget'!$A$7:$A$8,0)),"")),"Outside campaign dates",""))))))))</x:f>
      </x:c>
      <x:c r="O501" s="10"/>
      <x:c r="P501" s="5"/>
      <x:c r="Q501" s="5"/>
      <x:c r="R501" s="5"/>
      <x:c r="S501" s="16" t="str">
        <x:f>IF(OR(ISBLANK(O501),Q501=""),"",IFERROR(INDEX('Redemption Setup'!$F$7:$F$105,MATCH(Q501,'Redemption Setup'!$A$7:$A$105,0)),"")+SUMIFS('Redemption Setup'!$Q$7:$Q$305,'Redemption Setup'!$O$7:$O$305,Q501,'Redemption Setup'!$P$7:$P$305,"&lt;="&amp;O501)-SUMIFS('Daily Redemptions'!$R$7:$R$2205,'Daily Redemptions'!$Q$7:$Q$2205,Q501,'Daily Redemptions'!$P$7:$P$2205,P501,'Daily Redemptions'!$O$7:$O$2205,"&lt;="&amp;O501))</x:f>
      </x:c>
      <x:c r="T501" s="16" t="str">
        <x:f>IF(AND(ISBLANK(O501),Q501=""),"",IF(COUNTIFS('Redemption Setup'!$A$7:$A$105,Q501,'Redemption Setup'!$B$7:$B$105,P501)&lt;&gt;1,"Tier not in campaign",IF(COUNTIFS('Daily Redemptions'!$O$7:$O$2205,O501,'Daily Redemptions'!$Q$7:$Q$2205,Q501)&gt;1,"Duplicate day / tier",IF(OR(ISBLANK(O501),ISBLANK(R501)),"Missing date / quantity",IF(OR(R501&lt;0,MOD(R501,1)&lt;&gt;0),"Invalid redemption quantity",IF(COUNTIFS('Daily Redemptions'!$A$7:$A$735,O501,'Daily Redemptions'!$B$7:$B$735,P501)&lt;&gt;1,"Missing daily performance",IF(S501&lt;0,"Negative stock","")))))))</x:f>
      </x:c>
    </x:row>
    <x:row r="502" ht="24" customHeight="1">
      <x:c r="A502" s="10"/>
      <x:c r="B502" s="5"/>
      <x:c r="C502" s="5"/>
      <x:c r="D502" s="14"/>
      <x:c r="E502" s="5"/>
      <x:c r="F502" s="5"/>
      <x:c r="G502" s="14"/>
      <x:c r="H502" s="16" t="str">
        <x:f>IF(OR(ISBLANK(A502),B502=""),"",SUMIFS('Daily Redemptions'!$R$7:$R$2205,'Daily Redemptions'!$O$7:$O$2205,A502,'Daily Redemptions'!$P$7:$P$2205,B502))</x:f>
      </x:c>
      <x:c r="I502" s="18" t="str">
        <x:f>IF(OR(ISBLANK(A502),ISBLANK(D502),ISBLANK(C502),C502=0),"",D502/C502)</x:f>
      </x:c>
      <x:c r="J502" s="18" t="str">
        <x:f>IF(OR(ISBLANK(A502),ISBLANK(D502),ISBLANK(E502),E502=0),"",D502/E502)</x:f>
      </x:c>
      <x:c r="K502" s="18" t="str">
        <x:f>IF(OR(ISBLANK(A502),ISBLANK(G502),ISBLANK(F502)),"",G502*F502)</x:f>
      </x:c>
      <x:c r="L502" s="16" t="str">
        <x:f>IF(OR(ISBLANK(A502),ISBLANK(G502),ISBLANK(F502)),"",F502)</x:f>
      </x:c>
      <x:c r="M502" s="16" t="str">
        <x:f>IF(AND(ISBLANK(A502),B502=""),"",IF(COUNTIFS('Campaigns &amp; Budget'!$A$7:$A$8,B502)&lt;&gt;1,"Unknown campaign",IF(COUNTIFS('Daily Redemptions'!$A$7:$A$735,A502,'Daily Redemptions'!$B$7:$B$735,B502)&gt;1,"Duplicate day / campaign",IF(OR(ISBLANK(A502),ISBLANK(C502),ISBLANK(D502),ISBLANK(E502),ISBLANK(F502)),"Missing daily input",IF(OR(C502&lt;0,D502&lt;0,E502&lt;0,F502&lt;0,F502&gt;E502),"Invalid count / sales",IF(AND(F502&gt;0,ISBLANK(G502)),"Missing new-member average",IF(AND(NOT(ISBLANK(G502)),G502&lt;0),"Negative average",IF(OR(A502&lt;IFERROR(INDEX('Campaigns &amp; Budget'!$C$7:$C$8,MATCH(B502,'Campaigns &amp; Budget'!$A$7:$A$8,0)),""),A502&gt;IFERROR(INDEX('Campaigns &amp; Budget'!$D$7:$D$8,MATCH(B502,'Campaigns &amp; Budget'!$A$7:$A$8,0)),"")),"Outside campaign dates",""))))))))</x:f>
      </x:c>
      <x:c r="O502" s="10"/>
      <x:c r="P502" s="5"/>
      <x:c r="Q502" s="5"/>
      <x:c r="R502" s="5"/>
      <x:c r="S502" s="16" t="str">
        <x:f>IF(OR(ISBLANK(O502),Q502=""),"",IFERROR(INDEX('Redemption Setup'!$F$7:$F$105,MATCH(Q502,'Redemption Setup'!$A$7:$A$105,0)),"")+SUMIFS('Redemption Setup'!$Q$7:$Q$305,'Redemption Setup'!$O$7:$O$305,Q502,'Redemption Setup'!$P$7:$P$305,"&lt;="&amp;O502)-SUMIFS('Daily Redemptions'!$R$7:$R$2205,'Daily Redemptions'!$Q$7:$Q$2205,Q502,'Daily Redemptions'!$P$7:$P$2205,P502,'Daily Redemptions'!$O$7:$O$2205,"&lt;="&amp;O502))</x:f>
      </x:c>
      <x:c r="T502" s="16" t="str">
        <x:f>IF(AND(ISBLANK(O502),Q502=""),"",IF(COUNTIFS('Redemption Setup'!$A$7:$A$105,Q502,'Redemption Setup'!$B$7:$B$105,P502)&lt;&gt;1,"Tier not in campaign",IF(COUNTIFS('Daily Redemptions'!$O$7:$O$2205,O502,'Daily Redemptions'!$Q$7:$Q$2205,Q502)&gt;1,"Duplicate day / tier",IF(OR(ISBLANK(O502),ISBLANK(R502)),"Missing date / quantity",IF(OR(R502&lt;0,MOD(R502,1)&lt;&gt;0),"Invalid redemption quantity",IF(COUNTIFS('Daily Redemptions'!$A$7:$A$735,O502,'Daily Redemptions'!$B$7:$B$735,P502)&lt;&gt;1,"Missing daily performance",IF(S502&lt;0,"Negative stock","")))))))</x:f>
      </x:c>
    </x:row>
    <x:row r="503" ht="24" customHeight="1">
      <x:c r="A503" s="10"/>
      <x:c r="B503" s="5"/>
      <x:c r="C503" s="5"/>
      <x:c r="D503" s="14"/>
      <x:c r="E503" s="5"/>
      <x:c r="F503" s="5"/>
      <x:c r="G503" s="14"/>
      <x:c r="H503" s="16" t="str">
        <x:f>IF(OR(ISBLANK(A503),B503=""),"",SUMIFS('Daily Redemptions'!$R$7:$R$2205,'Daily Redemptions'!$O$7:$O$2205,A503,'Daily Redemptions'!$P$7:$P$2205,B503))</x:f>
      </x:c>
      <x:c r="I503" s="18" t="str">
        <x:f>IF(OR(ISBLANK(A503),ISBLANK(D503),ISBLANK(C503),C503=0),"",D503/C503)</x:f>
      </x:c>
      <x:c r="J503" s="18" t="str">
        <x:f>IF(OR(ISBLANK(A503),ISBLANK(D503),ISBLANK(E503),E503=0),"",D503/E503)</x:f>
      </x:c>
      <x:c r="K503" s="18" t="str">
        <x:f>IF(OR(ISBLANK(A503),ISBLANK(G503),ISBLANK(F503)),"",G503*F503)</x:f>
      </x:c>
      <x:c r="L503" s="16" t="str">
        <x:f>IF(OR(ISBLANK(A503),ISBLANK(G503),ISBLANK(F503)),"",F503)</x:f>
      </x:c>
      <x:c r="M503" s="16" t="str">
        <x:f>IF(AND(ISBLANK(A503),B503=""),"",IF(COUNTIFS('Campaigns &amp; Budget'!$A$7:$A$8,B503)&lt;&gt;1,"Unknown campaign",IF(COUNTIFS('Daily Redemptions'!$A$7:$A$735,A503,'Daily Redemptions'!$B$7:$B$735,B503)&gt;1,"Duplicate day / campaign",IF(OR(ISBLANK(A503),ISBLANK(C503),ISBLANK(D503),ISBLANK(E503),ISBLANK(F503)),"Missing daily input",IF(OR(C503&lt;0,D503&lt;0,E503&lt;0,F503&lt;0,F503&gt;E503),"Invalid count / sales",IF(AND(F503&gt;0,ISBLANK(G503)),"Missing new-member average",IF(AND(NOT(ISBLANK(G503)),G503&lt;0),"Negative average",IF(OR(A503&lt;IFERROR(INDEX('Campaigns &amp; Budget'!$C$7:$C$8,MATCH(B503,'Campaigns &amp; Budget'!$A$7:$A$8,0)),""),A503&gt;IFERROR(INDEX('Campaigns &amp; Budget'!$D$7:$D$8,MATCH(B503,'Campaigns &amp; Budget'!$A$7:$A$8,0)),"")),"Outside campaign dates",""))))))))</x:f>
      </x:c>
      <x:c r="O503" s="10"/>
      <x:c r="P503" s="5"/>
      <x:c r="Q503" s="5"/>
      <x:c r="R503" s="5"/>
      <x:c r="S503" s="16" t="str">
        <x:f>IF(OR(ISBLANK(O503),Q503=""),"",IFERROR(INDEX('Redemption Setup'!$F$7:$F$105,MATCH(Q503,'Redemption Setup'!$A$7:$A$105,0)),"")+SUMIFS('Redemption Setup'!$Q$7:$Q$305,'Redemption Setup'!$O$7:$O$305,Q503,'Redemption Setup'!$P$7:$P$305,"&lt;="&amp;O503)-SUMIFS('Daily Redemptions'!$R$7:$R$2205,'Daily Redemptions'!$Q$7:$Q$2205,Q503,'Daily Redemptions'!$P$7:$P$2205,P503,'Daily Redemptions'!$O$7:$O$2205,"&lt;="&amp;O503))</x:f>
      </x:c>
      <x:c r="T503" s="16" t="str">
        <x:f>IF(AND(ISBLANK(O503),Q503=""),"",IF(COUNTIFS('Redemption Setup'!$A$7:$A$105,Q503,'Redemption Setup'!$B$7:$B$105,P503)&lt;&gt;1,"Tier not in campaign",IF(COUNTIFS('Daily Redemptions'!$O$7:$O$2205,O503,'Daily Redemptions'!$Q$7:$Q$2205,Q503)&gt;1,"Duplicate day / tier",IF(OR(ISBLANK(O503),ISBLANK(R503)),"Missing date / quantity",IF(OR(R503&lt;0,MOD(R503,1)&lt;&gt;0),"Invalid redemption quantity",IF(COUNTIFS('Daily Redemptions'!$A$7:$A$735,O503,'Daily Redemptions'!$B$7:$B$735,P503)&lt;&gt;1,"Missing daily performance",IF(S503&lt;0,"Negative stock","")))))))</x:f>
      </x:c>
    </x:row>
    <x:row r="504" ht="24" customHeight="1">
      <x:c r="A504" s="10"/>
      <x:c r="B504" s="5"/>
      <x:c r="C504" s="5"/>
      <x:c r="D504" s="14"/>
      <x:c r="E504" s="5"/>
      <x:c r="F504" s="5"/>
      <x:c r="G504" s="14"/>
      <x:c r="H504" s="16" t="str">
        <x:f>IF(OR(ISBLANK(A504),B504=""),"",SUMIFS('Daily Redemptions'!$R$7:$R$2205,'Daily Redemptions'!$O$7:$O$2205,A504,'Daily Redemptions'!$P$7:$P$2205,B504))</x:f>
      </x:c>
      <x:c r="I504" s="18" t="str">
        <x:f>IF(OR(ISBLANK(A504),ISBLANK(D504),ISBLANK(C504),C504=0),"",D504/C504)</x:f>
      </x:c>
      <x:c r="J504" s="18" t="str">
        <x:f>IF(OR(ISBLANK(A504),ISBLANK(D504),ISBLANK(E504),E504=0),"",D504/E504)</x:f>
      </x:c>
      <x:c r="K504" s="18" t="str">
        <x:f>IF(OR(ISBLANK(A504),ISBLANK(G504),ISBLANK(F504)),"",G504*F504)</x:f>
      </x:c>
      <x:c r="L504" s="16" t="str">
        <x:f>IF(OR(ISBLANK(A504),ISBLANK(G504),ISBLANK(F504)),"",F504)</x:f>
      </x:c>
      <x:c r="M504" s="16" t="str">
        <x:f>IF(AND(ISBLANK(A504),B504=""),"",IF(COUNTIFS('Campaigns &amp; Budget'!$A$7:$A$8,B504)&lt;&gt;1,"Unknown campaign",IF(COUNTIFS('Daily Redemptions'!$A$7:$A$735,A504,'Daily Redemptions'!$B$7:$B$735,B504)&gt;1,"Duplicate day / campaign",IF(OR(ISBLANK(A504),ISBLANK(C504),ISBLANK(D504),ISBLANK(E504),ISBLANK(F504)),"Missing daily input",IF(OR(C504&lt;0,D504&lt;0,E504&lt;0,F504&lt;0,F504&gt;E504),"Invalid count / sales",IF(AND(F504&gt;0,ISBLANK(G504)),"Missing new-member average",IF(AND(NOT(ISBLANK(G504)),G504&lt;0),"Negative average",IF(OR(A504&lt;IFERROR(INDEX('Campaigns &amp; Budget'!$C$7:$C$8,MATCH(B504,'Campaigns &amp; Budget'!$A$7:$A$8,0)),""),A504&gt;IFERROR(INDEX('Campaigns &amp; Budget'!$D$7:$D$8,MATCH(B504,'Campaigns &amp; Budget'!$A$7:$A$8,0)),"")),"Outside campaign dates",""))))))))</x:f>
      </x:c>
      <x:c r="O504" s="10"/>
      <x:c r="P504" s="5"/>
      <x:c r="Q504" s="5"/>
      <x:c r="R504" s="5"/>
      <x:c r="S504" s="16" t="str">
        <x:f>IF(OR(ISBLANK(O504),Q504=""),"",IFERROR(INDEX('Redemption Setup'!$F$7:$F$105,MATCH(Q504,'Redemption Setup'!$A$7:$A$105,0)),"")+SUMIFS('Redemption Setup'!$Q$7:$Q$305,'Redemption Setup'!$O$7:$O$305,Q504,'Redemption Setup'!$P$7:$P$305,"&lt;="&amp;O504)-SUMIFS('Daily Redemptions'!$R$7:$R$2205,'Daily Redemptions'!$Q$7:$Q$2205,Q504,'Daily Redemptions'!$P$7:$P$2205,P504,'Daily Redemptions'!$O$7:$O$2205,"&lt;="&amp;O504))</x:f>
      </x:c>
      <x:c r="T504" s="16" t="str">
        <x:f>IF(AND(ISBLANK(O504),Q504=""),"",IF(COUNTIFS('Redemption Setup'!$A$7:$A$105,Q504,'Redemption Setup'!$B$7:$B$105,P504)&lt;&gt;1,"Tier not in campaign",IF(COUNTIFS('Daily Redemptions'!$O$7:$O$2205,O504,'Daily Redemptions'!$Q$7:$Q$2205,Q504)&gt;1,"Duplicate day / tier",IF(OR(ISBLANK(O504),ISBLANK(R504)),"Missing date / quantity",IF(OR(R504&lt;0,MOD(R504,1)&lt;&gt;0),"Invalid redemption quantity",IF(COUNTIFS('Daily Redemptions'!$A$7:$A$735,O504,'Daily Redemptions'!$B$7:$B$735,P504)&lt;&gt;1,"Missing daily performance",IF(S504&lt;0,"Negative stock","")))))))</x:f>
      </x:c>
    </x:row>
    <x:row r="505" ht="24" customHeight="1">
      <x:c r="A505" s="10"/>
      <x:c r="B505" s="5"/>
      <x:c r="C505" s="5"/>
      <x:c r="D505" s="14"/>
      <x:c r="E505" s="5"/>
      <x:c r="F505" s="5"/>
      <x:c r="G505" s="14"/>
      <x:c r="H505" s="16" t="str">
        <x:f>IF(OR(ISBLANK(A505),B505=""),"",SUMIFS('Daily Redemptions'!$R$7:$R$2205,'Daily Redemptions'!$O$7:$O$2205,A505,'Daily Redemptions'!$P$7:$P$2205,B505))</x:f>
      </x:c>
      <x:c r="I505" s="18" t="str">
        <x:f>IF(OR(ISBLANK(A505),ISBLANK(D505),ISBLANK(C505),C505=0),"",D505/C505)</x:f>
      </x:c>
      <x:c r="J505" s="18" t="str">
        <x:f>IF(OR(ISBLANK(A505),ISBLANK(D505),ISBLANK(E505),E505=0),"",D505/E505)</x:f>
      </x:c>
      <x:c r="K505" s="18" t="str">
        <x:f>IF(OR(ISBLANK(A505),ISBLANK(G505),ISBLANK(F505)),"",G505*F505)</x:f>
      </x:c>
      <x:c r="L505" s="16" t="str">
        <x:f>IF(OR(ISBLANK(A505),ISBLANK(G505),ISBLANK(F505)),"",F505)</x:f>
      </x:c>
      <x:c r="M505" s="16" t="str">
        <x:f>IF(AND(ISBLANK(A505),B505=""),"",IF(COUNTIFS('Campaigns &amp; Budget'!$A$7:$A$8,B505)&lt;&gt;1,"Unknown campaign",IF(COUNTIFS('Daily Redemptions'!$A$7:$A$735,A505,'Daily Redemptions'!$B$7:$B$735,B505)&gt;1,"Duplicate day / campaign",IF(OR(ISBLANK(A505),ISBLANK(C505),ISBLANK(D505),ISBLANK(E505),ISBLANK(F505)),"Missing daily input",IF(OR(C505&lt;0,D505&lt;0,E505&lt;0,F505&lt;0,F505&gt;E505),"Invalid count / sales",IF(AND(F505&gt;0,ISBLANK(G505)),"Missing new-member average",IF(AND(NOT(ISBLANK(G505)),G505&lt;0),"Negative average",IF(OR(A505&lt;IFERROR(INDEX('Campaigns &amp; Budget'!$C$7:$C$8,MATCH(B505,'Campaigns &amp; Budget'!$A$7:$A$8,0)),""),A505&gt;IFERROR(INDEX('Campaigns &amp; Budget'!$D$7:$D$8,MATCH(B505,'Campaigns &amp; Budget'!$A$7:$A$8,0)),"")),"Outside campaign dates",""))))))))</x:f>
      </x:c>
      <x:c r="O505" s="10"/>
      <x:c r="P505" s="5"/>
      <x:c r="Q505" s="5"/>
      <x:c r="R505" s="5"/>
      <x:c r="S505" s="16" t="str">
        <x:f>IF(OR(ISBLANK(O505),Q505=""),"",IFERROR(INDEX('Redemption Setup'!$F$7:$F$105,MATCH(Q505,'Redemption Setup'!$A$7:$A$105,0)),"")+SUMIFS('Redemption Setup'!$Q$7:$Q$305,'Redemption Setup'!$O$7:$O$305,Q505,'Redemption Setup'!$P$7:$P$305,"&lt;="&amp;O505)-SUMIFS('Daily Redemptions'!$R$7:$R$2205,'Daily Redemptions'!$Q$7:$Q$2205,Q505,'Daily Redemptions'!$P$7:$P$2205,P505,'Daily Redemptions'!$O$7:$O$2205,"&lt;="&amp;O505))</x:f>
      </x:c>
      <x:c r="T505" s="16" t="str">
        <x:f>IF(AND(ISBLANK(O505),Q505=""),"",IF(COUNTIFS('Redemption Setup'!$A$7:$A$105,Q505,'Redemption Setup'!$B$7:$B$105,P505)&lt;&gt;1,"Tier not in campaign",IF(COUNTIFS('Daily Redemptions'!$O$7:$O$2205,O505,'Daily Redemptions'!$Q$7:$Q$2205,Q505)&gt;1,"Duplicate day / tier",IF(OR(ISBLANK(O505),ISBLANK(R505)),"Missing date / quantity",IF(OR(R505&lt;0,MOD(R505,1)&lt;&gt;0),"Invalid redemption quantity",IF(COUNTIFS('Daily Redemptions'!$A$7:$A$735,O505,'Daily Redemptions'!$B$7:$B$735,P505)&lt;&gt;1,"Missing daily performance",IF(S505&lt;0,"Negative stock","")))))))</x:f>
      </x:c>
    </x:row>
    <x:row r="506" ht="24" customHeight="1">
      <x:c r="A506" s="10"/>
      <x:c r="B506" s="5"/>
      <x:c r="C506" s="5"/>
      <x:c r="D506" s="14"/>
      <x:c r="E506" s="5"/>
      <x:c r="F506" s="5"/>
      <x:c r="G506" s="14"/>
      <x:c r="H506" s="16" t="str">
        <x:f>IF(OR(ISBLANK(A506),B506=""),"",SUMIFS('Daily Redemptions'!$R$7:$R$2205,'Daily Redemptions'!$O$7:$O$2205,A506,'Daily Redemptions'!$P$7:$P$2205,B506))</x:f>
      </x:c>
      <x:c r="I506" s="18" t="str">
        <x:f>IF(OR(ISBLANK(A506),ISBLANK(D506),ISBLANK(C506),C506=0),"",D506/C506)</x:f>
      </x:c>
      <x:c r="J506" s="18" t="str">
        <x:f>IF(OR(ISBLANK(A506),ISBLANK(D506),ISBLANK(E506),E506=0),"",D506/E506)</x:f>
      </x:c>
      <x:c r="K506" s="18" t="str">
        <x:f>IF(OR(ISBLANK(A506),ISBLANK(G506),ISBLANK(F506)),"",G506*F506)</x:f>
      </x:c>
      <x:c r="L506" s="16" t="str">
        <x:f>IF(OR(ISBLANK(A506),ISBLANK(G506),ISBLANK(F506)),"",F506)</x:f>
      </x:c>
      <x:c r="M506" s="16" t="str">
        <x:f>IF(AND(ISBLANK(A506),B506=""),"",IF(COUNTIFS('Campaigns &amp; Budget'!$A$7:$A$8,B506)&lt;&gt;1,"Unknown campaign",IF(COUNTIFS('Daily Redemptions'!$A$7:$A$735,A506,'Daily Redemptions'!$B$7:$B$735,B506)&gt;1,"Duplicate day / campaign",IF(OR(ISBLANK(A506),ISBLANK(C506),ISBLANK(D506),ISBLANK(E506),ISBLANK(F506)),"Missing daily input",IF(OR(C506&lt;0,D506&lt;0,E506&lt;0,F506&lt;0,F506&gt;E506),"Invalid count / sales",IF(AND(F506&gt;0,ISBLANK(G506)),"Missing new-member average",IF(AND(NOT(ISBLANK(G506)),G506&lt;0),"Negative average",IF(OR(A506&lt;IFERROR(INDEX('Campaigns &amp; Budget'!$C$7:$C$8,MATCH(B506,'Campaigns &amp; Budget'!$A$7:$A$8,0)),""),A506&gt;IFERROR(INDEX('Campaigns &amp; Budget'!$D$7:$D$8,MATCH(B506,'Campaigns &amp; Budget'!$A$7:$A$8,0)),"")),"Outside campaign dates",""))))))))</x:f>
      </x:c>
      <x:c r="O506" s="10"/>
      <x:c r="P506" s="5"/>
      <x:c r="Q506" s="5"/>
      <x:c r="R506" s="5"/>
      <x:c r="S506" s="16" t="str">
        <x:f>IF(OR(ISBLANK(O506),Q506=""),"",IFERROR(INDEX('Redemption Setup'!$F$7:$F$105,MATCH(Q506,'Redemption Setup'!$A$7:$A$105,0)),"")+SUMIFS('Redemption Setup'!$Q$7:$Q$305,'Redemption Setup'!$O$7:$O$305,Q506,'Redemption Setup'!$P$7:$P$305,"&lt;="&amp;O506)-SUMIFS('Daily Redemptions'!$R$7:$R$2205,'Daily Redemptions'!$Q$7:$Q$2205,Q506,'Daily Redemptions'!$P$7:$P$2205,P506,'Daily Redemptions'!$O$7:$O$2205,"&lt;="&amp;O506))</x:f>
      </x:c>
      <x:c r="T506" s="16" t="str">
        <x:f>IF(AND(ISBLANK(O506),Q506=""),"",IF(COUNTIFS('Redemption Setup'!$A$7:$A$105,Q506,'Redemption Setup'!$B$7:$B$105,P506)&lt;&gt;1,"Tier not in campaign",IF(COUNTIFS('Daily Redemptions'!$O$7:$O$2205,O506,'Daily Redemptions'!$Q$7:$Q$2205,Q506)&gt;1,"Duplicate day / tier",IF(OR(ISBLANK(O506),ISBLANK(R506)),"Missing date / quantity",IF(OR(R506&lt;0,MOD(R506,1)&lt;&gt;0),"Invalid redemption quantity",IF(COUNTIFS('Daily Redemptions'!$A$7:$A$735,O506,'Daily Redemptions'!$B$7:$B$735,P506)&lt;&gt;1,"Missing daily performance",IF(S506&lt;0,"Negative stock","")))))))</x:f>
      </x:c>
    </x:row>
    <x:row r="507" ht="24" customHeight="1">
      <x:c r="A507" s="10"/>
      <x:c r="B507" s="5"/>
      <x:c r="C507" s="5"/>
      <x:c r="D507" s="14"/>
      <x:c r="E507" s="5"/>
      <x:c r="F507" s="5"/>
      <x:c r="G507" s="14"/>
      <x:c r="H507" s="16" t="str">
        <x:f>IF(OR(ISBLANK(A507),B507=""),"",SUMIFS('Daily Redemptions'!$R$7:$R$2205,'Daily Redemptions'!$O$7:$O$2205,A507,'Daily Redemptions'!$P$7:$P$2205,B507))</x:f>
      </x:c>
      <x:c r="I507" s="18" t="str">
        <x:f>IF(OR(ISBLANK(A507),ISBLANK(D507),ISBLANK(C507),C507=0),"",D507/C507)</x:f>
      </x:c>
      <x:c r="J507" s="18" t="str">
        <x:f>IF(OR(ISBLANK(A507),ISBLANK(D507),ISBLANK(E507),E507=0),"",D507/E507)</x:f>
      </x:c>
      <x:c r="K507" s="18" t="str">
        <x:f>IF(OR(ISBLANK(A507),ISBLANK(G507),ISBLANK(F507)),"",G507*F507)</x:f>
      </x:c>
      <x:c r="L507" s="16" t="str">
        <x:f>IF(OR(ISBLANK(A507),ISBLANK(G507),ISBLANK(F507)),"",F507)</x:f>
      </x:c>
      <x:c r="M507" s="16" t="str">
        <x:f>IF(AND(ISBLANK(A507),B507=""),"",IF(COUNTIFS('Campaigns &amp; Budget'!$A$7:$A$8,B507)&lt;&gt;1,"Unknown campaign",IF(COUNTIFS('Daily Redemptions'!$A$7:$A$735,A507,'Daily Redemptions'!$B$7:$B$735,B507)&gt;1,"Duplicate day / campaign",IF(OR(ISBLANK(A507),ISBLANK(C507),ISBLANK(D507),ISBLANK(E507),ISBLANK(F507)),"Missing daily input",IF(OR(C507&lt;0,D507&lt;0,E507&lt;0,F507&lt;0,F507&gt;E507),"Invalid count / sales",IF(AND(F507&gt;0,ISBLANK(G507)),"Missing new-member average",IF(AND(NOT(ISBLANK(G507)),G507&lt;0),"Negative average",IF(OR(A507&lt;IFERROR(INDEX('Campaigns &amp; Budget'!$C$7:$C$8,MATCH(B507,'Campaigns &amp; Budget'!$A$7:$A$8,0)),""),A507&gt;IFERROR(INDEX('Campaigns &amp; Budget'!$D$7:$D$8,MATCH(B507,'Campaigns &amp; Budget'!$A$7:$A$8,0)),"")),"Outside campaign dates",""))))))))</x:f>
      </x:c>
      <x:c r="O507" s="10"/>
      <x:c r="P507" s="5"/>
      <x:c r="Q507" s="5"/>
      <x:c r="R507" s="5"/>
      <x:c r="S507" s="16" t="str">
        <x:f>IF(OR(ISBLANK(O507),Q507=""),"",IFERROR(INDEX('Redemption Setup'!$F$7:$F$105,MATCH(Q507,'Redemption Setup'!$A$7:$A$105,0)),"")+SUMIFS('Redemption Setup'!$Q$7:$Q$305,'Redemption Setup'!$O$7:$O$305,Q507,'Redemption Setup'!$P$7:$P$305,"&lt;="&amp;O507)-SUMIFS('Daily Redemptions'!$R$7:$R$2205,'Daily Redemptions'!$Q$7:$Q$2205,Q507,'Daily Redemptions'!$P$7:$P$2205,P507,'Daily Redemptions'!$O$7:$O$2205,"&lt;="&amp;O507))</x:f>
      </x:c>
      <x:c r="T507" s="16" t="str">
        <x:f>IF(AND(ISBLANK(O507),Q507=""),"",IF(COUNTIFS('Redemption Setup'!$A$7:$A$105,Q507,'Redemption Setup'!$B$7:$B$105,P507)&lt;&gt;1,"Tier not in campaign",IF(COUNTIFS('Daily Redemptions'!$O$7:$O$2205,O507,'Daily Redemptions'!$Q$7:$Q$2205,Q507)&gt;1,"Duplicate day / tier",IF(OR(ISBLANK(O507),ISBLANK(R507)),"Missing date / quantity",IF(OR(R507&lt;0,MOD(R507,1)&lt;&gt;0),"Invalid redemption quantity",IF(COUNTIFS('Daily Redemptions'!$A$7:$A$735,O507,'Daily Redemptions'!$B$7:$B$735,P507)&lt;&gt;1,"Missing daily performance",IF(S507&lt;0,"Negative stock","")))))))</x:f>
      </x:c>
    </x:row>
    <x:row r="508" ht="24" customHeight="1">
      <x:c r="A508" s="10"/>
      <x:c r="B508" s="5"/>
      <x:c r="C508" s="5"/>
      <x:c r="D508" s="14"/>
      <x:c r="E508" s="5"/>
      <x:c r="F508" s="5"/>
      <x:c r="G508" s="14"/>
      <x:c r="H508" s="16" t="str">
        <x:f>IF(OR(ISBLANK(A508),B508=""),"",SUMIFS('Daily Redemptions'!$R$7:$R$2205,'Daily Redemptions'!$O$7:$O$2205,A508,'Daily Redemptions'!$P$7:$P$2205,B508))</x:f>
      </x:c>
      <x:c r="I508" s="18" t="str">
        <x:f>IF(OR(ISBLANK(A508),ISBLANK(D508),ISBLANK(C508),C508=0),"",D508/C508)</x:f>
      </x:c>
      <x:c r="J508" s="18" t="str">
        <x:f>IF(OR(ISBLANK(A508),ISBLANK(D508),ISBLANK(E508),E508=0),"",D508/E508)</x:f>
      </x:c>
      <x:c r="K508" s="18" t="str">
        <x:f>IF(OR(ISBLANK(A508),ISBLANK(G508),ISBLANK(F508)),"",G508*F508)</x:f>
      </x:c>
      <x:c r="L508" s="16" t="str">
        <x:f>IF(OR(ISBLANK(A508),ISBLANK(G508),ISBLANK(F508)),"",F508)</x:f>
      </x:c>
      <x:c r="M508" s="16" t="str">
        <x:f>IF(AND(ISBLANK(A508),B508=""),"",IF(COUNTIFS('Campaigns &amp; Budget'!$A$7:$A$8,B508)&lt;&gt;1,"Unknown campaign",IF(COUNTIFS('Daily Redemptions'!$A$7:$A$735,A508,'Daily Redemptions'!$B$7:$B$735,B508)&gt;1,"Duplicate day / campaign",IF(OR(ISBLANK(A508),ISBLANK(C508),ISBLANK(D508),ISBLANK(E508),ISBLANK(F508)),"Missing daily input",IF(OR(C508&lt;0,D508&lt;0,E508&lt;0,F508&lt;0,F508&gt;E508),"Invalid count / sales",IF(AND(F508&gt;0,ISBLANK(G508)),"Missing new-member average",IF(AND(NOT(ISBLANK(G508)),G508&lt;0),"Negative average",IF(OR(A508&lt;IFERROR(INDEX('Campaigns &amp; Budget'!$C$7:$C$8,MATCH(B508,'Campaigns &amp; Budget'!$A$7:$A$8,0)),""),A508&gt;IFERROR(INDEX('Campaigns &amp; Budget'!$D$7:$D$8,MATCH(B508,'Campaigns &amp; Budget'!$A$7:$A$8,0)),"")),"Outside campaign dates",""))))))))</x:f>
      </x:c>
      <x:c r="O508" s="10"/>
      <x:c r="P508" s="5"/>
      <x:c r="Q508" s="5"/>
      <x:c r="R508" s="5"/>
      <x:c r="S508" s="16" t="str">
        <x:f>IF(OR(ISBLANK(O508),Q508=""),"",IFERROR(INDEX('Redemption Setup'!$F$7:$F$105,MATCH(Q508,'Redemption Setup'!$A$7:$A$105,0)),"")+SUMIFS('Redemption Setup'!$Q$7:$Q$305,'Redemption Setup'!$O$7:$O$305,Q508,'Redemption Setup'!$P$7:$P$305,"&lt;="&amp;O508)-SUMIFS('Daily Redemptions'!$R$7:$R$2205,'Daily Redemptions'!$Q$7:$Q$2205,Q508,'Daily Redemptions'!$P$7:$P$2205,P508,'Daily Redemptions'!$O$7:$O$2205,"&lt;="&amp;O508))</x:f>
      </x:c>
      <x:c r="T508" s="16" t="str">
        <x:f>IF(AND(ISBLANK(O508),Q508=""),"",IF(COUNTIFS('Redemption Setup'!$A$7:$A$105,Q508,'Redemption Setup'!$B$7:$B$105,P508)&lt;&gt;1,"Tier not in campaign",IF(COUNTIFS('Daily Redemptions'!$O$7:$O$2205,O508,'Daily Redemptions'!$Q$7:$Q$2205,Q508)&gt;1,"Duplicate day / tier",IF(OR(ISBLANK(O508),ISBLANK(R508)),"Missing date / quantity",IF(OR(R508&lt;0,MOD(R508,1)&lt;&gt;0),"Invalid redemption quantity",IF(COUNTIFS('Daily Redemptions'!$A$7:$A$735,O508,'Daily Redemptions'!$B$7:$B$735,P508)&lt;&gt;1,"Missing daily performance",IF(S508&lt;0,"Negative stock","")))))))</x:f>
      </x:c>
    </x:row>
    <x:row r="509" ht="24" customHeight="1">
      <x:c r="A509" s="10"/>
      <x:c r="B509" s="5"/>
      <x:c r="C509" s="5"/>
      <x:c r="D509" s="14"/>
      <x:c r="E509" s="5"/>
      <x:c r="F509" s="5"/>
      <x:c r="G509" s="14"/>
      <x:c r="H509" s="16" t="str">
        <x:f>IF(OR(ISBLANK(A509),B509=""),"",SUMIFS('Daily Redemptions'!$R$7:$R$2205,'Daily Redemptions'!$O$7:$O$2205,A509,'Daily Redemptions'!$P$7:$P$2205,B509))</x:f>
      </x:c>
      <x:c r="I509" s="18" t="str">
        <x:f>IF(OR(ISBLANK(A509),ISBLANK(D509),ISBLANK(C509),C509=0),"",D509/C509)</x:f>
      </x:c>
      <x:c r="J509" s="18" t="str">
        <x:f>IF(OR(ISBLANK(A509),ISBLANK(D509),ISBLANK(E509),E509=0),"",D509/E509)</x:f>
      </x:c>
      <x:c r="K509" s="18" t="str">
        <x:f>IF(OR(ISBLANK(A509),ISBLANK(G509),ISBLANK(F509)),"",G509*F509)</x:f>
      </x:c>
      <x:c r="L509" s="16" t="str">
        <x:f>IF(OR(ISBLANK(A509),ISBLANK(G509),ISBLANK(F509)),"",F509)</x:f>
      </x:c>
      <x:c r="M509" s="16" t="str">
        <x:f>IF(AND(ISBLANK(A509),B509=""),"",IF(COUNTIFS('Campaigns &amp; Budget'!$A$7:$A$8,B509)&lt;&gt;1,"Unknown campaign",IF(COUNTIFS('Daily Redemptions'!$A$7:$A$735,A509,'Daily Redemptions'!$B$7:$B$735,B509)&gt;1,"Duplicate day / campaign",IF(OR(ISBLANK(A509),ISBLANK(C509),ISBLANK(D509),ISBLANK(E509),ISBLANK(F509)),"Missing daily input",IF(OR(C509&lt;0,D509&lt;0,E509&lt;0,F509&lt;0,F509&gt;E509),"Invalid count / sales",IF(AND(F509&gt;0,ISBLANK(G509)),"Missing new-member average",IF(AND(NOT(ISBLANK(G509)),G509&lt;0),"Negative average",IF(OR(A509&lt;IFERROR(INDEX('Campaigns &amp; Budget'!$C$7:$C$8,MATCH(B509,'Campaigns &amp; Budget'!$A$7:$A$8,0)),""),A509&gt;IFERROR(INDEX('Campaigns &amp; Budget'!$D$7:$D$8,MATCH(B509,'Campaigns &amp; Budget'!$A$7:$A$8,0)),"")),"Outside campaign dates",""))))))))</x:f>
      </x:c>
      <x:c r="O509" s="10"/>
      <x:c r="P509" s="5"/>
      <x:c r="Q509" s="5"/>
      <x:c r="R509" s="5"/>
      <x:c r="S509" s="16" t="str">
        <x:f>IF(OR(ISBLANK(O509),Q509=""),"",IFERROR(INDEX('Redemption Setup'!$F$7:$F$105,MATCH(Q509,'Redemption Setup'!$A$7:$A$105,0)),"")+SUMIFS('Redemption Setup'!$Q$7:$Q$305,'Redemption Setup'!$O$7:$O$305,Q509,'Redemption Setup'!$P$7:$P$305,"&lt;="&amp;O509)-SUMIFS('Daily Redemptions'!$R$7:$R$2205,'Daily Redemptions'!$Q$7:$Q$2205,Q509,'Daily Redemptions'!$P$7:$P$2205,P509,'Daily Redemptions'!$O$7:$O$2205,"&lt;="&amp;O509))</x:f>
      </x:c>
      <x:c r="T509" s="16" t="str">
        <x:f>IF(AND(ISBLANK(O509),Q509=""),"",IF(COUNTIFS('Redemption Setup'!$A$7:$A$105,Q509,'Redemption Setup'!$B$7:$B$105,P509)&lt;&gt;1,"Tier not in campaign",IF(COUNTIFS('Daily Redemptions'!$O$7:$O$2205,O509,'Daily Redemptions'!$Q$7:$Q$2205,Q509)&gt;1,"Duplicate day / tier",IF(OR(ISBLANK(O509),ISBLANK(R509)),"Missing date / quantity",IF(OR(R509&lt;0,MOD(R509,1)&lt;&gt;0),"Invalid redemption quantity",IF(COUNTIFS('Daily Redemptions'!$A$7:$A$735,O509,'Daily Redemptions'!$B$7:$B$735,P509)&lt;&gt;1,"Missing daily performance",IF(S509&lt;0,"Negative stock","")))))))</x:f>
      </x:c>
    </x:row>
    <x:row r="510" ht="24" customHeight="1">
      <x:c r="A510" s="10"/>
      <x:c r="B510" s="5"/>
      <x:c r="C510" s="5"/>
      <x:c r="D510" s="14"/>
      <x:c r="E510" s="5"/>
      <x:c r="F510" s="5"/>
      <x:c r="G510" s="14"/>
      <x:c r="H510" s="16" t="str">
        <x:f>IF(OR(ISBLANK(A510),B510=""),"",SUMIFS('Daily Redemptions'!$R$7:$R$2205,'Daily Redemptions'!$O$7:$O$2205,A510,'Daily Redemptions'!$P$7:$P$2205,B510))</x:f>
      </x:c>
      <x:c r="I510" s="18" t="str">
        <x:f>IF(OR(ISBLANK(A510),ISBLANK(D510),ISBLANK(C510),C510=0),"",D510/C510)</x:f>
      </x:c>
      <x:c r="J510" s="18" t="str">
        <x:f>IF(OR(ISBLANK(A510),ISBLANK(D510),ISBLANK(E510),E510=0),"",D510/E510)</x:f>
      </x:c>
      <x:c r="K510" s="18" t="str">
        <x:f>IF(OR(ISBLANK(A510),ISBLANK(G510),ISBLANK(F510)),"",G510*F510)</x:f>
      </x:c>
      <x:c r="L510" s="16" t="str">
        <x:f>IF(OR(ISBLANK(A510),ISBLANK(G510),ISBLANK(F510)),"",F510)</x:f>
      </x:c>
      <x:c r="M510" s="16" t="str">
        <x:f>IF(AND(ISBLANK(A510),B510=""),"",IF(COUNTIFS('Campaigns &amp; Budget'!$A$7:$A$8,B510)&lt;&gt;1,"Unknown campaign",IF(COUNTIFS('Daily Redemptions'!$A$7:$A$735,A510,'Daily Redemptions'!$B$7:$B$735,B510)&gt;1,"Duplicate day / campaign",IF(OR(ISBLANK(A510),ISBLANK(C510),ISBLANK(D510),ISBLANK(E510),ISBLANK(F510)),"Missing daily input",IF(OR(C510&lt;0,D510&lt;0,E510&lt;0,F510&lt;0,F510&gt;E510),"Invalid count / sales",IF(AND(F510&gt;0,ISBLANK(G510)),"Missing new-member average",IF(AND(NOT(ISBLANK(G510)),G510&lt;0),"Negative average",IF(OR(A510&lt;IFERROR(INDEX('Campaigns &amp; Budget'!$C$7:$C$8,MATCH(B510,'Campaigns &amp; Budget'!$A$7:$A$8,0)),""),A510&gt;IFERROR(INDEX('Campaigns &amp; Budget'!$D$7:$D$8,MATCH(B510,'Campaigns &amp; Budget'!$A$7:$A$8,0)),"")),"Outside campaign dates",""))))))))</x:f>
      </x:c>
      <x:c r="O510" s="10"/>
      <x:c r="P510" s="5"/>
      <x:c r="Q510" s="5"/>
      <x:c r="R510" s="5"/>
      <x:c r="S510" s="16" t="str">
        <x:f>IF(OR(ISBLANK(O510),Q510=""),"",IFERROR(INDEX('Redemption Setup'!$F$7:$F$105,MATCH(Q510,'Redemption Setup'!$A$7:$A$105,0)),"")+SUMIFS('Redemption Setup'!$Q$7:$Q$305,'Redemption Setup'!$O$7:$O$305,Q510,'Redemption Setup'!$P$7:$P$305,"&lt;="&amp;O510)-SUMIFS('Daily Redemptions'!$R$7:$R$2205,'Daily Redemptions'!$Q$7:$Q$2205,Q510,'Daily Redemptions'!$P$7:$P$2205,P510,'Daily Redemptions'!$O$7:$O$2205,"&lt;="&amp;O510))</x:f>
      </x:c>
      <x:c r="T510" s="16" t="str">
        <x:f>IF(AND(ISBLANK(O510),Q510=""),"",IF(COUNTIFS('Redemption Setup'!$A$7:$A$105,Q510,'Redemption Setup'!$B$7:$B$105,P510)&lt;&gt;1,"Tier not in campaign",IF(COUNTIFS('Daily Redemptions'!$O$7:$O$2205,O510,'Daily Redemptions'!$Q$7:$Q$2205,Q510)&gt;1,"Duplicate day / tier",IF(OR(ISBLANK(O510),ISBLANK(R510)),"Missing date / quantity",IF(OR(R510&lt;0,MOD(R510,1)&lt;&gt;0),"Invalid redemption quantity",IF(COUNTIFS('Daily Redemptions'!$A$7:$A$735,O510,'Daily Redemptions'!$B$7:$B$735,P510)&lt;&gt;1,"Missing daily performance",IF(S510&lt;0,"Negative stock","")))))))</x:f>
      </x:c>
    </x:row>
    <x:row r="511" ht="24" customHeight="1">
      <x:c r="A511" s="10"/>
      <x:c r="B511" s="5"/>
      <x:c r="C511" s="5"/>
      <x:c r="D511" s="14"/>
      <x:c r="E511" s="5"/>
      <x:c r="F511" s="5"/>
      <x:c r="G511" s="14"/>
      <x:c r="H511" s="16" t="str">
        <x:f>IF(OR(ISBLANK(A511),B511=""),"",SUMIFS('Daily Redemptions'!$R$7:$R$2205,'Daily Redemptions'!$O$7:$O$2205,A511,'Daily Redemptions'!$P$7:$P$2205,B511))</x:f>
      </x:c>
      <x:c r="I511" s="18" t="str">
        <x:f>IF(OR(ISBLANK(A511),ISBLANK(D511),ISBLANK(C511),C511=0),"",D511/C511)</x:f>
      </x:c>
      <x:c r="J511" s="18" t="str">
        <x:f>IF(OR(ISBLANK(A511),ISBLANK(D511),ISBLANK(E511),E511=0),"",D511/E511)</x:f>
      </x:c>
      <x:c r="K511" s="18" t="str">
        <x:f>IF(OR(ISBLANK(A511),ISBLANK(G511),ISBLANK(F511)),"",G511*F511)</x:f>
      </x:c>
      <x:c r="L511" s="16" t="str">
        <x:f>IF(OR(ISBLANK(A511),ISBLANK(G511),ISBLANK(F511)),"",F511)</x:f>
      </x:c>
      <x:c r="M511" s="16" t="str">
        <x:f>IF(AND(ISBLANK(A511),B511=""),"",IF(COUNTIFS('Campaigns &amp; Budget'!$A$7:$A$8,B511)&lt;&gt;1,"Unknown campaign",IF(COUNTIFS('Daily Redemptions'!$A$7:$A$735,A511,'Daily Redemptions'!$B$7:$B$735,B511)&gt;1,"Duplicate day / campaign",IF(OR(ISBLANK(A511),ISBLANK(C511),ISBLANK(D511),ISBLANK(E511),ISBLANK(F511)),"Missing daily input",IF(OR(C511&lt;0,D511&lt;0,E511&lt;0,F511&lt;0,F511&gt;E511),"Invalid count / sales",IF(AND(F511&gt;0,ISBLANK(G511)),"Missing new-member average",IF(AND(NOT(ISBLANK(G511)),G511&lt;0),"Negative average",IF(OR(A511&lt;IFERROR(INDEX('Campaigns &amp; Budget'!$C$7:$C$8,MATCH(B511,'Campaigns &amp; Budget'!$A$7:$A$8,0)),""),A511&gt;IFERROR(INDEX('Campaigns &amp; Budget'!$D$7:$D$8,MATCH(B511,'Campaigns &amp; Budget'!$A$7:$A$8,0)),"")),"Outside campaign dates",""))))))))</x:f>
      </x:c>
      <x:c r="O511" s="10"/>
      <x:c r="P511" s="5"/>
      <x:c r="Q511" s="5"/>
      <x:c r="R511" s="5"/>
      <x:c r="S511" s="16" t="str">
        <x:f>IF(OR(ISBLANK(O511),Q511=""),"",IFERROR(INDEX('Redemption Setup'!$F$7:$F$105,MATCH(Q511,'Redemption Setup'!$A$7:$A$105,0)),"")+SUMIFS('Redemption Setup'!$Q$7:$Q$305,'Redemption Setup'!$O$7:$O$305,Q511,'Redemption Setup'!$P$7:$P$305,"&lt;="&amp;O511)-SUMIFS('Daily Redemptions'!$R$7:$R$2205,'Daily Redemptions'!$Q$7:$Q$2205,Q511,'Daily Redemptions'!$P$7:$P$2205,P511,'Daily Redemptions'!$O$7:$O$2205,"&lt;="&amp;O511))</x:f>
      </x:c>
      <x:c r="T511" s="16" t="str">
        <x:f>IF(AND(ISBLANK(O511),Q511=""),"",IF(COUNTIFS('Redemption Setup'!$A$7:$A$105,Q511,'Redemption Setup'!$B$7:$B$105,P511)&lt;&gt;1,"Tier not in campaign",IF(COUNTIFS('Daily Redemptions'!$O$7:$O$2205,O511,'Daily Redemptions'!$Q$7:$Q$2205,Q511)&gt;1,"Duplicate day / tier",IF(OR(ISBLANK(O511),ISBLANK(R511)),"Missing date / quantity",IF(OR(R511&lt;0,MOD(R511,1)&lt;&gt;0),"Invalid redemption quantity",IF(COUNTIFS('Daily Redemptions'!$A$7:$A$735,O511,'Daily Redemptions'!$B$7:$B$735,P511)&lt;&gt;1,"Missing daily performance",IF(S511&lt;0,"Negative stock","")))))))</x:f>
      </x:c>
    </x:row>
    <x:row r="512" ht="24" customHeight="1">
      <x:c r="A512" s="10"/>
      <x:c r="B512" s="5"/>
      <x:c r="C512" s="5"/>
      <x:c r="D512" s="14"/>
      <x:c r="E512" s="5"/>
      <x:c r="F512" s="5"/>
      <x:c r="G512" s="14"/>
      <x:c r="H512" s="16" t="str">
        <x:f>IF(OR(ISBLANK(A512),B512=""),"",SUMIFS('Daily Redemptions'!$R$7:$R$2205,'Daily Redemptions'!$O$7:$O$2205,A512,'Daily Redemptions'!$P$7:$P$2205,B512))</x:f>
      </x:c>
      <x:c r="I512" s="18" t="str">
        <x:f>IF(OR(ISBLANK(A512),ISBLANK(D512),ISBLANK(C512),C512=0),"",D512/C512)</x:f>
      </x:c>
      <x:c r="J512" s="18" t="str">
        <x:f>IF(OR(ISBLANK(A512),ISBLANK(D512),ISBLANK(E512),E512=0),"",D512/E512)</x:f>
      </x:c>
      <x:c r="K512" s="18" t="str">
        <x:f>IF(OR(ISBLANK(A512),ISBLANK(G512),ISBLANK(F512)),"",G512*F512)</x:f>
      </x:c>
      <x:c r="L512" s="16" t="str">
        <x:f>IF(OR(ISBLANK(A512),ISBLANK(G512),ISBLANK(F512)),"",F512)</x:f>
      </x:c>
      <x:c r="M512" s="16" t="str">
        <x:f>IF(AND(ISBLANK(A512),B512=""),"",IF(COUNTIFS('Campaigns &amp; Budget'!$A$7:$A$8,B512)&lt;&gt;1,"Unknown campaign",IF(COUNTIFS('Daily Redemptions'!$A$7:$A$735,A512,'Daily Redemptions'!$B$7:$B$735,B512)&gt;1,"Duplicate day / campaign",IF(OR(ISBLANK(A512),ISBLANK(C512),ISBLANK(D512),ISBLANK(E512),ISBLANK(F512)),"Missing daily input",IF(OR(C512&lt;0,D512&lt;0,E512&lt;0,F512&lt;0,F512&gt;E512),"Invalid count / sales",IF(AND(F512&gt;0,ISBLANK(G512)),"Missing new-member average",IF(AND(NOT(ISBLANK(G512)),G512&lt;0),"Negative average",IF(OR(A512&lt;IFERROR(INDEX('Campaigns &amp; Budget'!$C$7:$C$8,MATCH(B512,'Campaigns &amp; Budget'!$A$7:$A$8,0)),""),A512&gt;IFERROR(INDEX('Campaigns &amp; Budget'!$D$7:$D$8,MATCH(B512,'Campaigns &amp; Budget'!$A$7:$A$8,0)),"")),"Outside campaign dates",""))))))))</x:f>
      </x:c>
      <x:c r="O512" s="10"/>
      <x:c r="P512" s="5"/>
      <x:c r="Q512" s="5"/>
      <x:c r="R512" s="5"/>
      <x:c r="S512" s="16" t="str">
        <x:f>IF(OR(ISBLANK(O512),Q512=""),"",IFERROR(INDEX('Redemption Setup'!$F$7:$F$105,MATCH(Q512,'Redemption Setup'!$A$7:$A$105,0)),"")+SUMIFS('Redemption Setup'!$Q$7:$Q$305,'Redemption Setup'!$O$7:$O$305,Q512,'Redemption Setup'!$P$7:$P$305,"&lt;="&amp;O512)-SUMIFS('Daily Redemptions'!$R$7:$R$2205,'Daily Redemptions'!$Q$7:$Q$2205,Q512,'Daily Redemptions'!$P$7:$P$2205,P512,'Daily Redemptions'!$O$7:$O$2205,"&lt;="&amp;O512))</x:f>
      </x:c>
      <x:c r="T512" s="16" t="str">
        <x:f>IF(AND(ISBLANK(O512),Q512=""),"",IF(COUNTIFS('Redemption Setup'!$A$7:$A$105,Q512,'Redemption Setup'!$B$7:$B$105,P512)&lt;&gt;1,"Tier not in campaign",IF(COUNTIFS('Daily Redemptions'!$O$7:$O$2205,O512,'Daily Redemptions'!$Q$7:$Q$2205,Q512)&gt;1,"Duplicate day / tier",IF(OR(ISBLANK(O512),ISBLANK(R512)),"Missing date / quantity",IF(OR(R512&lt;0,MOD(R512,1)&lt;&gt;0),"Invalid redemption quantity",IF(COUNTIFS('Daily Redemptions'!$A$7:$A$735,O512,'Daily Redemptions'!$B$7:$B$735,P512)&lt;&gt;1,"Missing daily performance",IF(S512&lt;0,"Negative stock","")))))))</x:f>
      </x:c>
    </x:row>
    <x:row r="513" ht="24" customHeight="1">
      <x:c r="A513" s="10"/>
      <x:c r="B513" s="5"/>
      <x:c r="C513" s="5"/>
      <x:c r="D513" s="14"/>
      <x:c r="E513" s="5"/>
      <x:c r="F513" s="5"/>
      <x:c r="G513" s="14"/>
      <x:c r="H513" s="16" t="str">
        <x:f>IF(OR(ISBLANK(A513),B513=""),"",SUMIFS('Daily Redemptions'!$R$7:$R$2205,'Daily Redemptions'!$O$7:$O$2205,A513,'Daily Redemptions'!$P$7:$P$2205,B513))</x:f>
      </x:c>
      <x:c r="I513" s="18" t="str">
        <x:f>IF(OR(ISBLANK(A513),ISBLANK(D513),ISBLANK(C513),C513=0),"",D513/C513)</x:f>
      </x:c>
      <x:c r="J513" s="18" t="str">
        <x:f>IF(OR(ISBLANK(A513),ISBLANK(D513),ISBLANK(E513),E513=0),"",D513/E513)</x:f>
      </x:c>
      <x:c r="K513" s="18" t="str">
        <x:f>IF(OR(ISBLANK(A513),ISBLANK(G513),ISBLANK(F513)),"",G513*F513)</x:f>
      </x:c>
      <x:c r="L513" s="16" t="str">
        <x:f>IF(OR(ISBLANK(A513),ISBLANK(G513),ISBLANK(F513)),"",F513)</x:f>
      </x:c>
      <x:c r="M513" s="16" t="str">
        <x:f>IF(AND(ISBLANK(A513),B513=""),"",IF(COUNTIFS('Campaigns &amp; Budget'!$A$7:$A$8,B513)&lt;&gt;1,"Unknown campaign",IF(COUNTIFS('Daily Redemptions'!$A$7:$A$735,A513,'Daily Redemptions'!$B$7:$B$735,B513)&gt;1,"Duplicate day / campaign",IF(OR(ISBLANK(A513),ISBLANK(C513),ISBLANK(D513),ISBLANK(E513),ISBLANK(F513)),"Missing daily input",IF(OR(C513&lt;0,D513&lt;0,E513&lt;0,F513&lt;0,F513&gt;E513),"Invalid count / sales",IF(AND(F513&gt;0,ISBLANK(G513)),"Missing new-member average",IF(AND(NOT(ISBLANK(G513)),G513&lt;0),"Negative average",IF(OR(A513&lt;IFERROR(INDEX('Campaigns &amp; Budget'!$C$7:$C$8,MATCH(B513,'Campaigns &amp; Budget'!$A$7:$A$8,0)),""),A513&gt;IFERROR(INDEX('Campaigns &amp; Budget'!$D$7:$D$8,MATCH(B513,'Campaigns &amp; Budget'!$A$7:$A$8,0)),"")),"Outside campaign dates",""))))))))</x:f>
      </x:c>
      <x:c r="O513" s="10"/>
      <x:c r="P513" s="5"/>
      <x:c r="Q513" s="5"/>
      <x:c r="R513" s="5"/>
      <x:c r="S513" s="16" t="str">
        <x:f>IF(OR(ISBLANK(O513),Q513=""),"",IFERROR(INDEX('Redemption Setup'!$F$7:$F$105,MATCH(Q513,'Redemption Setup'!$A$7:$A$105,0)),"")+SUMIFS('Redemption Setup'!$Q$7:$Q$305,'Redemption Setup'!$O$7:$O$305,Q513,'Redemption Setup'!$P$7:$P$305,"&lt;="&amp;O513)-SUMIFS('Daily Redemptions'!$R$7:$R$2205,'Daily Redemptions'!$Q$7:$Q$2205,Q513,'Daily Redemptions'!$P$7:$P$2205,P513,'Daily Redemptions'!$O$7:$O$2205,"&lt;="&amp;O513))</x:f>
      </x:c>
      <x:c r="T513" s="16" t="str">
        <x:f>IF(AND(ISBLANK(O513),Q513=""),"",IF(COUNTIFS('Redemption Setup'!$A$7:$A$105,Q513,'Redemption Setup'!$B$7:$B$105,P513)&lt;&gt;1,"Tier not in campaign",IF(COUNTIFS('Daily Redemptions'!$O$7:$O$2205,O513,'Daily Redemptions'!$Q$7:$Q$2205,Q513)&gt;1,"Duplicate day / tier",IF(OR(ISBLANK(O513),ISBLANK(R513)),"Missing date / quantity",IF(OR(R513&lt;0,MOD(R513,1)&lt;&gt;0),"Invalid redemption quantity",IF(COUNTIFS('Daily Redemptions'!$A$7:$A$735,O513,'Daily Redemptions'!$B$7:$B$735,P513)&lt;&gt;1,"Missing daily performance",IF(S513&lt;0,"Negative stock","")))))))</x:f>
      </x:c>
    </x:row>
    <x:row r="514" ht="24" customHeight="1">
      <x:c r="A514" s="10"/>
      <x:c r="B514" s="5"/>
      <x:c r="C514" s="5"/>
      <x:c r="D514" s="14"/>
      <x:c r="E514" s="5"/>
      <x:c r="F514" s="5"/>
      <x:c r="G514" s="14"/>
      <x:c r="H514" s="16" t="str">
        <x:f>IF(OR(ISBLANK(A514),B514=""),"",SUMIFS('Daily Redemptions'!$R$7:$R$2205,'Daily Redemptions'!$O$7:$O$2205,A514,'Daily Redemptions'!$P$7:$P$2205,B514))</x:f>
      </x:c>
      <x:c r="I514" s="18" t="str">
        <x:f>IF(OR(ISBLANK(A514),ISBLANK(D514),ISBLANK(C514),C514=0),"",D514/C514)</x:f>
      </x:c>
      <x:c r="J514" s="18" t="str">
        <x:f>IF(OR(ISBLANK(A514),ISBLANK(D514),ISBLANK(E514),E514=0),"",D514/E514)</x:f>
      </x:c>
      <x:c r="K514" s="18" t="str">
        <x:f>IF(OR(ISBLANK(A514),ISBLANK(G514),ISBLANK(F514)),"",G514*F514)</x:f>
      </x:c>
      <x:c r="L514" s="16" t="str">
        <x:f>IF(OR(ISBLANK(A514),ISBLANK(G514),ISBLANK(F514)),"",F514)</x:f>
      </x:c>
      <x:c r="M514" s="16" t="str">
        <x:f>IF(AND(ISBLANK(A514),B514=""),"",IF(COUNTIFS('Campaigns &amp; Budget'!$A$7:$A$8,B514)&lt;&gt;1,"Unknown campaign",IF(COUNTIFS('Daily Redemptions'!$A$7:$A$735,A514,'Daily Redemptions'!$B$7:$B$735,B514)&gt;1,"Duplicate day / campaign",IF(OR(ISBLANK(A514),ISBLANK(C514),ISBLANK(D514),ISBLANK(E514),ISBLANK(F514)),"Missing daily input",IF(OR(C514&lt;0,D514&lt;0,E514&lt;0,F514&lt;0,F514&gt;E514),"Invalid count / sales",IF(AND(F514&gt;0,ISBLANK(G514)),"Missing new-member average",IF(AND(NOT(ISBLANK(G514)),G514&lt;0),"Negative average",IF(OR(A514&lt;IFERROR(INDEX('Campaigns &amp; Budget'!$C$7:$C$8,MATCH(B514,'Campaigns &amp; Budget'!$A$7:$A$8,0)),""),A514&gt;IFERROR(INDEX('Campaigns &amp; Budget'!$D$7:$D$8,MATCH(B514,'Campaigns &amp; Budget'!$A$7:$A$8,0)),"")),"Outside campaign dates",""))))))))</x:f>
      </x:c>
      <x:c r="O514" s="10"/>
      <x:c r="P514" s="5"/>
      <x:c r="Q514" s="5"/>
      <x:c r="R514" s="5"/>
      <x:c r="S514" s="16" t="str">
        <x:f>IF(OR(ISBLANK(O514),Q514=""),"",IFERROR(INDEX('Redemption Setup'!$F$7:$F$105,MATCH(Q514,'Redemption Setup'!$A$7:$A$105,0)),"")+SUMIFS('Redemption Setup'!$Q$7:$Q$305,'Redemption Setup'!$O$7:$O$305,Q514,'Redemption Setup'!$P$7:$P$305,"&lt;="&amp;O514)-SUMIFS('Daily Redemptions'!$R$7:$R$2205,'Daily Redemptions'!$Q$7:$Q$2205,Q514,'Daily Redemptions'!$P$7:$P$2205,P514,'Daily Redemptions'!$O$7:$O$2205,"&lt;="&amp;O514))</x:f>
      </x:c>
      <x:c r="T514" s="16" t="str">
        <x:f>IF(AND(ISBLANK(O514),Q514=""),"",IF(COUNTIFS('Redemption Setup'!$A$7:$A$105,Q514,'Redemption Setup'!$B$7:$B$105,P514)&lt;&gt;1,"Tier not in campaign",IF(COUNTIFS('Daily Redemptions'!$O$7:$O$2205,O514,'Daily Redemptions'!$Q$7:$Q$2205,Q514)&gt;1,"Duplicate day / tier",IF(OR(ISBLANK(O514),ISBLANK(R514)),"Missing date / quantity",IF(OR(R514&lt;0,MOD(R514,1)&lt;&gt;0),"Invalid redemption quantity",IF(COUNTIFS('Daily Redemptions'!$A$7:$A$735,O514,'Daily Redemptions'!$B$7:$B$735,P514)&lt;&gt;1,"Missing daily performance",IF(S514&lt;0,"Negative stock","")))))))</x:f>
      </x:c>
    </x:row>
    <x:row r="515" ht="24" customHeight="1">
      <x:c r="A515" s="10"/>
      <x:c r="B515" s="5"/>
      <x:c r="C515" s="5"/>
      <x:c r="D515" s="14"/>
      <x:c r="E515" s="5"/>
      <x:c r="F515" s="5"/>
      <x:c r="G515" s="14"/>
      <x:c r="H515" s="16" t="str">
        <x:f>IF(OR(ISBLANK(A515),B515=""),"",SUMIFS('Daily Redemptions'!$R$7:$R$2205,'Daily Redemptions'!$O$7:$O$2205,A515,'Daily Redemptions'!$P$7:$P$2205,B515))</x:f>
      </x:c>
      <x:c r="I515" s="18" t="str">
        <x:f>IF(OR(ISBLANK(A515),ISBLANK(D515),ISBLANK(C515),C515=0),"",D515/C515)</x:f>
      </x:c>
      <x:c r="J515" s="18" t="str">
        <x:f>IF(OR(ISBLANK(A515),ISBLANK(D515),ISBLANK(E515),E515=0),"",D515/E515)</x:f>
      </x:c>
      <x:c r="K515" s="18" t="str">
        <x:f>IF(OR(ISBLANK(A515),ISBLANK(G515),ISBLANK(F515)),"",G515*F515)</x:f>
      </x:c>
      <x:c r="L515" s="16" t="str">
        <x:f>IF(OR(ISBLANK(A515),ISBLANK(G515),ISBLANK(F515)),"",F515)</x:f>
      </x:c>
      <x:c r="M515" s="16" t="str">
        <x:f>IF(AND(ISBLANK(A515),B515=""),"",IF(COUNTIFS('Campaigns &amp; Budget'!$A$7:$A$8,B515)&lt;&gt;1,"Unknown campaign",IF(COUNTIFS('Daily Redemptions'!$A$7:$A$735,A515,'Daily Redemptions'!$B$7:$B$735,B515)&gt;1,"Duplicate day / campaign",IF(OR(ISBLANK(A515),ISBLANK(C515),ISBLANK(D515),ISBLANK(E515),ISBLANK(F515)),"Missing daily input",IF(OR(C515&lt;0,D515&lt;0,E515&lt;0,F515&lt;0,F515&gt;E515),"Invalid count / sales",IF(AND(F515&gt;0,ISBLANK(G515)),"Missing new-member average",IF(AND(NOT(ISBLANK(G515)),G515&lt;0),"Negative average",IF(OR(A515&lt;IFERROR(INDEX('Campaigns &amp; Budget'!$C$7:$C$8,MATCH(B515,'Campaigns &amp; Budget'!$A$7:$A$8,0)),""),A515&gt;IFERROR(INDEX('Campaigns &amp; Budget'!$D$7:$D$8,MATCH(B515,'Campaigns &amp; Budget'!$A$7:$A$8,0)),"")),"Outside campaign dates",""))))))))</x:f>
      </x:c>
      <x:c r="O515" s="10"/>
      <x:c r="P515" s="5"/>
      <x:c r="Q515" s="5"/>
      <x:c r="R515" s="5"/>
      <x:c r="S515" s="16" t="str">
        <x:f>IF(OR(ISBLANK(O515),Q515=""),"",IFERROR(INDEX('Redemption Setup'!$F$7:$F$105,MATCH(Q515,'Redemption Setup'!$A$7:$A$105,0)),"")+SUMIFS('Redemption Setup'!$Q$7:$Q$305,'Redemption Setup'!$O$7:$O$305,Q515,'Redemption Setup'!$P$7:$P$305,"&lt;="&amp;O515)-SUMIFS('Daily Redemptions'!$R$7:$R$2205,'Daily Redemptions'!$Q$7:$Q$2205,Q515,'Daily Redemptions'!$P$7:$P$2205,P515,'Daily Redemptions'!$O$7:$O$2205,"&lt;="&amp;O515))</x:f>
      </x:c>
      <x:c r="T515" s="16" t="str">
        <x:f>IF(AND(ISBLANK(O515),Q515=""),"",IF(COUNTIFS('Redemption Setup'!$A$7:$A$105,Q515,'Redemption Setup'!$B$7:$B$105,P515)&lt;&gt;1,"Tier not in campaign",IF(COUNTIFS('Daily Redemptions'!$O$7:$O$2205,O515,'Daily Redemptions'!$Q$7:$Q$2205,Q515)&gt;1,"Duplicate day / tier",IF(OR(ISBLANK(O515),ISBLANK(R515)),"Missing date / quantity",IF(OR(R515&lt;0,MOD(R515,1)&lt;&gt;0),"Invalid redemption quantity",IF(COUNTIFS('Daily Redemptions'!$A$7:$A$735,O515,'Daily Redemptions'!$B$7:$B$735,P515)&lt;&gt;1,"Missing daily performance",IF(S515&lt;0,"Negative stock","")))))))</x:f>
      </x:c>
    </x:row>
    <x:row r="516" ht="24" customHeight="1">
      <x:c r="A516" s="10"/>
      <x:c r="B516" s="5"/>
      <x:c r="C516" s="5"/>
      <x:c r="D516" s="14"/>
      <x:c r="E516" s="5"/>
      <x:c r="F516" s="5"/>
      <x:c r="G516" s="14"/>
      <x:c r="H516" s="16" t="str">
        <x:f>IF(OR(ISBLANK(A516),B516=""),"",SUMIFS('Daily Redemptions'!$R$7:$R$2205,'Daily Redemptions'!$O$7:$O$2205,A516,'Daily Redemptions'!$P$7:$P$2205,B516))</x:f>
      </x:c>
      <x:c r="I516" s="18" t="str">
        <x:f>IF(OR(ISBLANK(A516),ISBLANK(D516),ISBLANK(C516),C516=0),"",D516/C516)</x:f>
      </x:c>
      <x:c r="J516" s="18" t="str">
        <x:f>IF(OR(ISBLANK(A516),ISBLANK(D516),ISBLANK(E516),E516=0),"",D516/E516)</x:f>
      </x:c>
      <x:c r="K516" s="18" t="str">
        <x:f>IF(OR(ISBLANK(A516),ISBLANK(G516),ISBLANK(F516)),"",G516*F516)</x:f>
      </x:c>
      <x:c r="L516" s="16" t="str">
        <x:f>IF(OR(ISBLANK(A516),ISBLANK(G516),ISBLANK(F516)),"",F516)</x:f>
      </x:c>
      <x:c r="M516" s="16" t="str">
        <x:f>IF(AND(ISBLANK(A516),B516=""),"",IF(COUNTIFS('Campaigns &amp; Budget'!$A$7:$A$8,B516)&lt;&gt;1,"Unknown campaign",IF(COUNTIFS('Daily Redemptions'!$A$7:$A$735,A516,'Daily Redemptions'!$B$7:$B$735,B516)&gt;1,"Duplicate day / campaign",IF(OR(ISBLANK(A516),ISBLANK(C516),ISBLANK(D516),ISBLANK(E516),ISBLANK(F516)),"Missing daily input",IF(OR(C516&lt;0,D516&lt;0,E516&lt;0,F516&lt;0,F516&gt;E516),"Invalid count / sales",IF(AND(F516&gt;0,ISBLANK(G516)),"Missing new-member average",IF(AND(NOT(ISBLANK(G516)),G516&lt;0),"Negative average",IF(OR(A516&lt;IFERROR(INDEX('Campaigns &amp; Budget'!$C$7:$C$8,MATCH(B516,'Campaigns &amp; Budget'!$A$7:$A$8,0)),""),A516&gt;IFERROR(INDEX('Campaigns &amp; Budget'!$D$7:$D$8,MATCH(B516,'Campaigns &amp; Budget'!$A$7:$A$8,0)),"")),"Outside campaign dates",""))))))))</x:f>
      </x:c>
      <x:c r="O516" s="10"/>
      <x:c r="P516" s="5"/>
      <x:c r="Q516" s="5"/>
      <x:c r="R516" s="5"/>
      <x:c r="S516" s="16" t="str">
        <x:f>IF(OR(ISBLANK(O516),Q516=""),"",IFERROR(INDEX('Redemption Setup'!$F$7:$F$105,MATCH(Q516,'Redemption Setup'!$A$7:$A$105,0)),"")+SUMIFS('Redemption Setup'!$Q$7:$Q$305,'Redemption Setup'!$O$7:$O$305,Q516,'Redemption Setup'!$P$7:$P$305,"&lt;="&amp;O516)-SUMIFS('Daily Redemptions'!$R$7:$R$2205,'Daily Redemptions'!$Q$7:$Q$2205,Q516,'Daily Redemptions'!$P$7:$P$2205,P516,'Daily Redemptions'!$O$7:$O$2205,"&lt;="&amp;O516))</x:f>
      </x:c>
      <x:c r="T516" s="16" t="str">
        <x:f>IF(AND(ISBLANK(O516),Q516=""),"",IF(COUNTIFS('Redemption Setup'!$A$7:$A$105,Q516,'Redemption Setup'!$B$7:$B$105,P516)&lt;&gt;1,"Tier not in campaign",IF(COUNTIFS('Daily Redemptions'!$O$7:$O$2205,O516,'Daily Redemptions'!$Q$7:$Q$2205,Q516)&gt;1,"Duplicate day / tier",IF(OR(ISBLANK(O516),ISBLANK(R516)),"Missing date / quantity",IF(OR(R516&lt;0,MOD(R516,1)&lt;&gt;0),"Invalid redemption quantity",IF(COUNTIFS('Daily Redemptions'!$A$7:$A$735,O516,'Daily Redemptions'!$B$7:$B$735,P516)&lt;&gt;1,"Missing daily performance",IF(S516&lt;0,"Negative stock","")))))))</x:f>
      </x:c>
    </x:row>
    <x:row r="517" ht="24" customHeight="1">
      <x:c r="A517" s="10"/>
      <x:c r="B517" s="5"/>
      <x:c r="C517" s="5"/>
      <x:c r="D517" s="14"/>
      <x:c r="E517" s="5"/>
      <x:c r="F517" s="5"/>
      <x:c r="G517" s="14"/>
      <x:c r="H517" s="16" t="str">
        <x:f>IF(OR(ISBLANK(A517),B517=""),"",SUMIFS('Daily Redemptions'!$R$7:$R$2205,'Daily Redemptions'!$O$7:$O$2205,A517,'Daily Redemptions'!$P$7:$P$2205,B517))</x:f>
      </x:c>
      <x:c r="I517" s="18" t="str">
        <x:f>IF(OR(ISBLANK(A517),ISBLANK(D517),ISBLANK(C517),C517=0),"",D517/C517)</x:f>
      </x:c>
      <x:c r="J517" s="18" t="str">
        <x:f>IF(OR(ISBLANK(A517),ISBLANK(D517),ISBLANK(E517),E517=0),"",D517/E517)</x:f>
      </x:c>
      <x:c r="K517" s="18" t="str">
        <x:f>IF(OR(ISBLANK(A517),ISBLANK(G517),ISBLANK(F517)),"",G517*F517)</x:f>
      </x:c>
      <x:c r="L517" s="16" t="str">
        <x:f>IF(OR(ISBLANK(A517),ISBLANK(G517),ISBLANK(F517)),"",F517)</x:f>
      </x:c>
      <x:c r="M517" s="16" t="str">
        <x:f>IF(AND(ISBLANK(A517),B517=""),"",IF(COUNTIFS('Campaigns &amp; Budget'!$A$7:$A$8,B517)&lt;&gt;1,"Unknown campaign",IF(COUNTIFS('Daily Redemptions'!$A$7:$A$735,A517,'Daily Redemptions'!$B$7:$B$735,B517)&gt;1,"Duplicate day / campaign",IF(OR(ISBLANK(A517),ISBLANK(C517),ISBLANK(D517),ISBLANK(E517),ISBLANK(F517)),"Missing daily input",IF(OR(C517&lt;0,D517&lt;0,E517&lt;0,F517&lt;0,F517&gt;E517),"Invalid count / sales",IF(AND(F517&gt;0,ISBLANK(G517)),"Missing new-member average",IF(AND(NOT(ISBLANK(G517)),G517&lt;0),"Negative average",IF(OR(A517&lt;IFERROR(INDEX('Campaigns &amp; Budget'!$C$7:$C$8,MATCH(B517,'Campaigns &amp; Budget'!$A$7:$A$8,0)),""),A517&gt;IFERROR(INDEX('Campaigns &amp; Budget'!$D$7:$D$8,MATCH(B517,'Campaigns &amp; Budget'!$A$7:$A$8,0)),"")),"Outside campaign dates",""))))))))</x:f>
      </x:c>
      <x:c r="O517" s="10"/>
      <x:c r="P517" s="5"/>
      <x:c r="Q517" s="5"/>
      <x:c r="R517" s="5"/>
      <x:c r="S517" s="16" t="str">
        <x:f>IF(OR(ISBLANK(O517),Q517=""),"",IFERROR(INDEX('Redemption Setup'!$F$7:$F$105,MATCH(Q517,'Redemption Setup'!$A$7:$A$105,0)),"")+SUMIFS('Redemption Setup'!$Q$7:$Q$305,'Redemption Setup'!$O$7:$O$305,Q517,'Redemption Setup'!$P$7:$P$305,"&lt;="&amp;O517)-SUMIFS('Daily Redemptions'!$R$7:$R$2205,'Daily Redemptions'!$Q$7:$Q$2205,Q517,'Daily Redemptions'!$P$7:$P$2205,P517,'Daily Redemptions'!$O$7:$O$2205,"&lt;="&amp;O517))</x:f>
      </x:c>
      <x:c r="T517" s="16" t="str">
        <x:f>IF(AND(ISBLANK(O517),Q517=""),"",IF(COUNTIFS('Redemption Setup'!$A$7:$A$105,Q517,'Redemption Setup'!$B$7:$B$105,P517)&lt;&gt;1,"Tier not in campaign",IF(COUNTIFS('Daily Redemptions'!$O$7:$O$2205,O517,'Daily Redemptions'!$Q$7:$Q$2205,Q517)&gt;1,"Duplicate day / tier",IF(OR(ISBLANK(O517),ISBLANK(R517)),"Missing date / quantity",IF(OR(R517&lt;0,MOD(R517,1)&lt;&gt;0),"Invalid redemption quantity",IF(COUNTIFS('Daily Redemptions'!$A$7:$A$735,O517,'Daily Redemptions'!$B$7:$B$735,P517)&lt;&gt;1,"Missing daily performance",IF(S517&lt;0,"Negative stock","")))))))</x:f>
      </x:c>
    </x:row>
    <x:row r="518" ht="24" customHeight="1">
      <x:c r="A518" s="10"/>
      <x:c r="B518" s="5"/>
      <x:c r="C518" s="5"/>
      <x:c r="D518" s="14"/>
      <x:c r="E518" s="5"/>
      <x:c r="F518" s="5"/>
      <x:c r="G518" s="14"/>
      <x:c r="H518" s="16" t="str">
        <x:f>IF(OR(ISBLANK(A518),B518=""),"",SUMIFS('Daily Redemptions'!$R$7:$R$2205,'Daily Redemptions'!$O$7:$O$2205,A518,'Daily Redemptions'!$P$7:$P$2205,B518))</x:f>
      </x:c>
      <x:c r="I518" s="18" t="str">
        <x:f>IF(OR(ISBLANK(A518),ISBLANK(D518),ISBLANK(C518),C518=0),"",D518/C518)</x:f>
      </x:c>
      <x:c r="J518" s="18" t="str">
        <x:f>IF(OR(ISBLANK(A518),ISBLANK(D518),ISBLANK(E518),E518=0),"",D518/E518)</x:f>
      </x:c>
      <x:c r="K518" s="18" t="str">
        <x:f>IF(OR(ISBLANK(A518),ISBLANK(G518),ISBLANK(F518)),"",G518*F518)</x:f>
      </x:c>
      <x:c r="L518" s="16" t="str">
        <x:f>IF(OR(ISBLANK(A518),ISBLANK(G518),ISBLANK(F518)),"",F518)</x:f>
      </x:c>
      <x:c r="M518" s="16" t="str">
        <x:f>IF(AND(ISBLANK(A518),B518=""),"",IF(COUNTIFS('Campaigns &amp; Budget'!$A$7:$A$8,B518)&lt;&gt;1,"Unknown campaign",IF(COUNTIFS('Daily Redemptions'!$A$7:$A$735,A518,'Daily Redemptions'!$B$7:$B$735,B518)&gt;1,"Duplicate day / campaign",IF(OR(ISBLANK(A518),ISBLANK(C518),ISBLANK(D518),ISBLANK(E518),ISBLANK(F518)),"Missing daily input",IF(OR(C518&lt;0,D518&lt;0,E518&lt;0,F518&lt;0,F518&gt;E518),"Invalid count / sales",IF(AND(F518&gt;0,ISBLANK(G518)),"Missing new-member average",IF(AND(NOT(ISBLANK(G518)),G518&lt;0),"Negative average",IF(OR(A518&lt;IFERROR(INDEX('Campaigns &amp; Budget'!$C$7:$C$8,MATCH(B518,'Campaigns &amp; Budget'!$A$7:$A$8,0)),""),A518&gt;IFERROR(INDEX('Campaigns &amp; Budget'!$D$7:$D$8,MATCH(B518,'Campaigns &amp; Budget'!$A$7:$A$8,0)),"")),"Outside campaign dates",""))))))))</x:f>
      </x:c>
      <x:c r="O518" s="10"/>
      <x:c r="P518" s="5"/>
      <x:c r="Q518" s="5"/>
      <x:c r="R518" s="5"/>
      <x:c r="S518" s="16" t="str">
        <x:f>IF(OR(ISBLANK(O518),Q518=""),"",IFERROR(INDEX('Redemption Setup'!$F$7:$F$105,MATCH(Q518,'Redemption Setup'!$A$7:$A$105,0)),"")+SUMIFS('Redemption Setup'!$Q$7:$Q$305,'Redemption Setup'!$O$7:$O$305,Q518,'Redemption Setup'!$P$7:$P$305,"&lt;="&amp;O518)-SUMIFS('Daily Redemptions'!$R$7:$R$2205,'Daily Redemptions'!$Q$7:$Q$2205,Q518,'Daily Redemptions'!$P$7:$P$2205,P518,'Daily Redemptions'!$O$7:$O$2205,"&lt;="&amp;O518))</x:f>
      </x:c>
      <x:c r="T518" s="16" t="str">
        <x:f>IF(AND(ISBLANK(O518),Q518=""),"",IF(COUNTIFS('Redemption Setup'!$A$7:$A$105,Q518,'Redemption Setup'!$B$7:$B$105,P518)&lt;&gt;1,"Tier not in campaign",IF(COUNTIFS('Daily Redemptions'!$O$7:$O$2205,O518,'Daily Redemptions'!$Q$7:$Q$2205,Q518)&gt;1,"Duplicate day / tier",IF(OR(ISBLANK(O518),ISBLANK(R518)),"Missing date / quantity",IF(OR(R518&lt;0,MOD(R518,1)&lt;&gt;0),"Invalid redemption quantity",IF(COUNTIFS('Daily Redemptions'!$A$7:$A$735,O518,'Daily Redemptions'!$B$7:$B$735,P518)&lt;&gt;1,"Missing daily performance",IF(S518&lt;0,"Negative stock","")))))))</x:f>
      </x:c>
    </x:row>
    <x:row r="519" ht="24" customHeight="1">
      <x:c r="A519" s="10"/>
      <x:c r="B519" s="5"/>
      <x:c r="C519" s="5"/>
      <x:c r="D519" s="14"/>
      <x:c r="E519" s="5"/>
      <x:c r="F519" s="5"/>
      <x:c r="G519" s="14"/>
      <x:c r="H519" s="16" t="str">
        <x:f>IF(OR(ISBLANK(A519),B519=""),"",SUMIFS('Daily Redemptions'!$R$7:$R$2205,'Daily Redemptions'!$O$7:$O$2205,A519,'Daily Redemptions'!$P$7:$P$2205,B519))</x:f>
      </x:c>
      <x:c r="I519" s="18" t="str">
        <x:f>IF(OR(ISBLANK(A519),ISBLANK(D519),ISBLANK(C519),C519=0),"",D519/C519)</x:f>
      </x:c>
      <x:c r="J519" s="18" t="str">
        <x:f>IF(OR(ISBLANK(A519),ISBLANK(D519),ISBLANK(E519),E519=0),"",D519/E519)</x:f>
      </x:c>
      <x:c r="K519" s="18" t="str">
        <x:f>IF(OR(ISBLANK(A519),ISBLANK(G519),ISBLANK(F519)),"",G519*F519)</x:f>
      </x:c>
      <x:c r="L519" s="16" t="str">
        <x:f>IF(OR(ISBLANK(A519),ISBLANK(G519),ISBLANK(F519)),"",F519)</x:f>
      </x:c>
      <x:c r="M519" s="16" t="str">
        <x:f>IF(AND(ISBLANK(A519),B519=""),"",IF(COUNTIFS('Campaigns &amp; Budget'!$A$7:$A$8,B519)&lt;&gt;1,"Unknown campaign",IF(COUNTIFS('Daily Redemptions'!$A$7:$A$735,A519,'Daily Redemptions'!$B$7:$B$735,B519)&gt;1,"Duplicate day / campaign",IF(OR(ISBLANK(A519),ISBLANK(C519),ISBLANK(D519),ISBLANK(E519),ISBLANK(F519)),"Missing daily input",IF(OR(C519&lt;0,D519&lt;0,E519&lt;0,F519&lt;0,F519&gt;E519),"Invalid count / sales",IF(AND(F519&gt;0,ISBLANK(G519)),"Missing new-member average",IF(AND(NOT(ISBLANK(G519)),G519&lt;0),"Negative average",IF(OR(A519&lt;IFERROR(INDEX('Campaigns &amp; Budget'!$C$7:$C$8,MATCH(B519,'Campaigns &amp; Budget'!$A$7:$A$8,0)),""),A519&gt;IFERROR(INDEX('Campaigns &amp; Budget'!$D$7:$D$8,MATCH(B519,'Campaigns &amp; Budget'!$A$7:$A$8,0)),"")),"Outside campaign dates",""))))))))</x:f>
      </x:c>
      <x:c r="O519" s="10"/>
      <x:c r="P519" s="5"/>
      <x:c r="Q519" s="5"/>
      <x:c r="R519" s="5"/>
      <x:c r="S519" s="16" t="str">
        <x:f>IF(OR(ISBLANK(O519),Q519=""),"",IFERROR(INDEX('Redemption Setup'!$F$7:$F$105,MATCH(Q519,'Redemption Setup'!$A$7:$A$105,0)),"")+SUMIFS('Redemption Setup'!$Q$7:$Q$305,'Redemption Setup'!$O$7:$O$305,Q519,'Redemption Setup'!$P$7:$P$305,"&lt;="&amp;O519)-SUMIFS('Daily Redemptions'!$R$7:$R$2205,'Daily Redemptions'!$Q$7:$Q$2205,Q519,'Daily Redemptions'!$P$7:$P$2205,P519,'Daily Redemptions'!$O$7:$O$2205,"&lt;="&amp;O519))</x:f>
      </x:c>
      <x:c r="T519" s="16" t="str">
        <x:f>IF(AND(ISBLANK(O519),Q519=""),"",IF(COUNTIFS('Redemption Setup'!$A$7:$A$105,Q519,'Redemption Setup'!$B$7:$B$105,P519)&lt;&gt;1,"Tier not in campaign",IF(COUNTIFS('Daily Redemptions'!$O$7:$O$2205,O519,'Daily Redemptions'!$Q$7:$Q$2205,Q519)&gt;1,"Duplicate day / tier",IF(OR(ISBLANK(O519),ISBLANK(R519)),"Missing date / quantity",IF(OR(R519&lt;0,MOD(R519,1)&lt;&gt;0),"Invalid redemption quantity",IF(COUNTIFS('Daily Redemptions'!$A$7:$A$735,O519,'Daily Redemptions'!$B$7:$B$735,P519)&lt;&gt;1,"Missing daily performance",IF(S519&lt;0,"Negative stock","")))))))</x:f>
      </x:c>
    </x:row>
    <x:row r="520" ht="24" customHeight="1">
      <x:c r="A520" s="10"/>
      <x:c r="B520" s="5"/>
      <x:c r="C520" s="5"/>
      <x:c r="D520" s="14"/>
      <x:c r="E520" s="5"/>
      <x:c r="F520" s="5"/>
      <x:c r="G520" s="14"/>
      <x:c r="H520" s="16" t="str">
        <x:f>IF(OR(ISBLANK(A520),B520=""),"",SUMIFS('Daily Redemptions'!$R$7:$R$2205,'Daily Redemptions'!$O$7:$O$2205,A520,'Daily Redemptions'!$P$7:$P$2205,B520))</x:f>
      </x:c>
      <x:c r="I520" s="18" t="str">
        <x:f>IF(OR(ISBLANK(A520),ISBLANK(D520),ISBLANK(C520),C520=0),"",D520/C520)</x:f>
      </x:c>
      <x:c r="J520" s="18" t="str">
        <x:f>IF(OR(ISBLANK(A520),ISBLANK(D520),ISBLANK(E520),E520=0),"",D520/E520)</x:f>
      </x:c>
      <x:c r="K520" s="18" t="str">
        <x:f>IF(OR(ISBLANK(A520),ISBLANK(G520),ISBLANK(F520)),"",G520*F520)</x:f>
      </x:c>
      <x:c r="L520" s="16" t="str">
        <x:f>IF(OR(ISBLANK(A520),ISBLANK(G520),ISBLANK(F520)),"",F520)</x:f>
      </x:c>
      <x:c r="M520" s="16" t="str">
        <x:f>IF(AND(ISBLANK(A520),B520=""),"",IF(COUNTIFS('Campaigns &amp; Budget'!$A$7:$A$8,B520)&lt;&gt;1,"Unknown campaign",IF(COUNTIFS('Daily Redemptions'!$A$7:$A$735,A520,'Daily Redemptions'!$B$7:$B$735,B520)&gt;1,"Duplicate day / campaign",IF(OR(ISBLANK(A520),ISBLANK(C520),ISBLANK(D520),ISBLANK(E520),ISBLANK(F520)),"Missing daily input",IF(OR(C520&lt;0,D520&lt;0,E520&lt;0,F520&lt;0,F520&gt;E520),"Invalid count / sales",IF(AND(F520&gt;0,ISBLANK(G520)),"Missing new-member average",IF(AND(NOT(ISBLANK(G520)),G520&lt;0),"Negative average",IF(OR(A520&lt;IFERROR(INDEX('Campaigns &amp; Budget'!$C$7:$C$8,MATCH(B520,'Campaigns &amp; Budget'!$A$7:$A$8,0)),""),A520&gt;IFERROR(INDEX('Campaigns &amp; Budget'!$D$7:$D$8,MATCH(B520,'Campaigns &amp; Budget'!$A$7:$A$8,0)),"")),"Outside campaign dates",""))))))))</x:f>
      </x:c>
      <x:c r="O520" s="10"/>
      <x:c r="P520" s="5"/>
      <x:c r="Q520" s="5"/>
      <x:c r="R520" s="5"/>
      <x:c r="S520" s="16" t="str">
        <x:f>IF(OR(ISBLANK(O520),Q520=""),"",IFERROR(INDEX('Redemption Setup'!$F$7:$F$105,MATCH(Q520,'Redemption Setup'!$A$7:$A$105,0)),"")+SUMIFS('Redemption Setup'!$Q$7:$Q$305,'Redemption Setup'!$O$7:$O$305,Q520,'Redemption Setup'!$P$7:$P$305,"&lt;="&amp;O520)-SUMIFS('Daily Redemptions'!$R$7:$R$2205,'Daily Redemptions'!$Q$7:$Q$2205,Q520,'Daily Redemptions'!$P$7:$P$2205,P520,'Daily Redemptions'!$O$7:$O$2205,"&lt;="&amp;O520))</x:f>
      </x:c>
      <x:c r="T520" s="16" t="str">
        <x:f>IF(AND(ISBLANK(O520),Q520=""),"",IF(COUNTIFS('Redemption Setup'!$A$7:$A$105,Q520,'Redemption Setup'!$B$7:$B$105,P520)&lt;&gt;1,"Tier not in campaign",IF(COUNTIFS('Daily Redemptions'!$O$7:$O$2205,O520,'Daily Redemptions'!$Q$7:$Q$2205,Q520)&gt;1,"Duplicate day / tier",IF(OR(ISBLANK(O520),ISBLANK(R520)),"Missing date / quantity",IF(OR(R520&lt;0,MOD(R520,1)&lt;&gt;0),"Invalid redemption quantity",IF(COUNTIFS('Daily Redemptions'!$A$7:$A$735,O520,'Daily Redemptions'!$B$7:$B$735,P520)&lt;&gt;1,"Missing daily performance",IF(S520&lt;0,"Negative stock","")))))))</x:f>
      </x:c>
    </x:row>
    <x:row r="521" ht="24" customHeight="1">
      <x:c r="A521" s="10"/>
      <x:c r="B521" s="5"/>
      <x:c r="C521" s="5"/>
      <x:c r="D521" s="14"/>
      <x:c r="E521" s="5"/>
      <x:c r="F521" s="5"/>
      <x:c r="G521" s="14"/>
      <x:c r="H521" s="16" t="str">
        <x:f>IF(OR(ISBLANK(A521),B521=""),"",SUMIFS('Daily Redemptions'!$R$7:$R$2205,'Daily Redemptions'!$O$7:$O$2205,A521,'Daily Redemptions'!$P$7:$P$2205,B521))</x:f>
      </x:c>
      <x:c r="I521" s="18" t="str">
        <x:f>IF(OR(ISBLANK(A521),ISBLANK(D521),ISBLANK(C521),C521=0),"",D521/C521)</x:f>
      </x:c>
      <x:c r="J521" s="18" t="str">
        <x:f>IF(OR(ISBLANK(A521),ISBLANK(D521),ISBLANK(E521),E521=0),"",D521/E521)</x:f>
      </x:c>
      <x:c r="K521" s="18" t="str">
        <x:f>IF(OR(ISBLANK(A521),ISBLANK(G521),ISBLANK(F521)),"",G521*F521)</x:f>
      </x:c>
      <x:c r="L521" s="16" t="str">
        <x:f>IF(OR(ISBLANK(A521),ISBLANK(G521),ISBLANK(F521)),"",F521)</x:f>
      </x:c>
      <x:c r="M521" s="16" t="str">
        <x:f>IF(AND(ISBLANK(A521),B521=""),"",IF(COUNTIFS('Campaigns &amp; Budget'!$A$7:$A$8,B521)&lt;&gt;1,"Unknown campaign",IF(COUNTIFS('Daily Redemptions'!$A$7:$A$735,A521,'Daily Redemptions'!$B$7:$B$735,B521)&gt;1,"Duplicate day / campaign",IF(OR(ISBLANK(A521),ISBLANK(C521),ISBLANK(D521),ISBLANK(E521),ISBLANK(F521)),"Missing daily input",IF(OR(C521&lt;0,D521&lt;0,E521&lt;0,F521&lt;0,F521&gt;E521),"Invalid count / sales",IF(AND(F521&gt;0,ISBLANK(G521)),"Missing new-member average",IF(AND(NOT(ISBLANK(G521)),G521&lt;0),"Negative average",IF(OR(A521&lt;IFERROR(INDEX('Campaigns &amp; Budget'!$C$7:$C$8,MATCH(B521,'Campaigns &amp; Budget'!$A$7:$A$8,0)),""),A521&gt;IFERROR(INDEX('Campaigns &amp; Budget'!$D$7:$D$8,MATCH(B521,'Campaigns &amp; Budget'!$A$7:$A$8,0)),"")),"Outside campaign dates",""))))))))</x:f>
      </x:c>
      <x:c r="O521" s="10"/>
      <x:c r="P521" s="5"/>
      <x:c r="Q521" s="5"/>
      <x:c r="R521" s="5"/>
      <x:c r="S521" s="16" t="str">
        <x:f>IF(OR(ISBLANK(O521),Q521=""),"",IFERROR(INDEX('Redemption Setup'!$F$7:$F$105,MATCH(Q521,'Redemption Setup'!$A$7:$A$105,0)),"")+SUMIFS('Redemption Setup'!$Q$7:$Q$305,'Redemption Setup'!$O$7:$O$305,Q521,'Redemption Setup'!$P$7:$P$305,"&lt;="&amp;O521)-SUMIFS('Daily Redemptions'!$R$7:$R$2205,'Daily Redemptions'!$Q$7:$Q$2205,Q521,'Daily Redemptions'!$P$7:$P$2205,P521,'Daily Redemptions'!$O$7:$O$2205,"&lt;="&amp;O521))</x:f>
      </x:c>
      <x:c r="T521" s="16" t="str">
        <x:f>IF(AND(ISBLANK(O521),Q521=""),"",IF(COUNTIFS('Redemption Setup'!$A$7:$A$105,Q521,'Redemption Setup'!$B$7:$B$105,P521)&lt;&gt;1,"Tier not in campaign",IF(COUNTIFS('Daily Redemptions'!$O$7:$O$2205,O521,'Daily Redemptions'!$Q$7:$Q$2205,Q521)&gt;1,"Duplicate day / tier",IF(OR(ISBLANK(O521),ISBLANK(R521)),"Missing date / quantity",IF(OR(R521&lt;0,MOD(R521,1)&lt;&gt;0),"Invalid redemption quantity",IF(COUNTIFS('Daily Redemptions'!$A$7:$A$735,O521,'Daily Redemptions'!$B$7:$B$735,P521)&lt;&gt;1,"Missing daily performance",IF(S521&lt;0,"Negative stock","")))))))</x:f>
      </x:c>
    </x:row>
    <x:row r="522" ht="24" customHeight="1">
      <x:c r="A522" s="10"/>
      <x:c r="B522" s="5"/>
      <x:c r="C522" s="5"/>
      <x:c r="D522" s="14"/>
      <x:c r="E522" s="5"/>
      <x:c r="F522" s="5"/>
      <x:c r="G522" s="14"/>
      <x:c r="H522" s="16" t="str">
        <x:f>IF(OR(ISBLANK(A522),B522=""),"",SUMIFS('Daily Redemptions'!$R$7:$R$2205,'Daily Redemptions'!$O$7:$O$2205,A522,'Daily Redemptions'!$P$7:$P$2205,B522))</x:f>
      </x:c>
      <x:c r="I522" s="18" t="str">
        <x:f>IF(OR(ISBLANK(A522),ISBLANK(D522),ISBLANK(C522),C522=0),"",D522/C522)</x:f>
      </x:c>
      <x:c r="J522" s="18" t="str">
        <x:f>IF(OR(ISBLANK(A522),ISBLANK(D522),ISBLANK(E522),E522=0),"",D522/E522)</x:f>
      </x:c>
      <x:c r="K522" s="18" t="str">
        <x:f>IF(OR(ISBLANK(A522),ISBLANK(G522),ISBLANK(F522)),"",G522*F522)</x:f>
      </x:c>
      <x:c r="L522" s="16" t="str">
        <x:f>IF(OR(ISBLANK(A522),ISBLANK(G522),ISBLANK(F522)),"",F522)</x:f>
      </x:c>
      <x:c r="M522" s="16" t="str">
        <x:f>IF(AND(ISBLANK(A522),B522=""),"",IF(COUNTIFS('Campaigns &amp; Budget'!$A$7:$A$8,B522)&lt;&gt;1,"Unknown campaign",IF(COUNTIFS('Daily Redemptions'!$A$7:$A$735,A522,'Daily Redemptions'!$B$7:$B$735,B522)&gt;1,"Duplicate day / campaign",IF(OR(ISBLANK(A522),ISBLANK(C522),ISBLANK(D522),ISBLANK(E522),ISBLANK(F522)),"Missing daily input",IF(OR(C522&lt;0,D522&lt;0,E522&lt;0,F522&lt;0,F522&gt;E522),"Invalid count / sales",IF(AND(F522&gt;0,ISBLANK(G522)),"Missing new-member average",IF(AND(NOT(ISBLANK(G522)),G522&lt;0),"Negative average",IF(OR(A522&lt;IFERROR(INDEX('Campaigns &amp; Budget'!$C$7:$C$8,MATCH(B522,'Campaigns &amp; Budget'!$A$7:$A$8,0)),""),A522&gt;IFERROR(INDEX('Campaigns &amp; Budget'!$D$7:$D$8,MATCH(B522,'Campaigns &amp; Budget'!$A$7:$A$8,0)),"")),"Outside campaign dates",""))))))))</x:f>
      </x:c>
      <x:c r="O522" s="10"/>
      <x:c r="P522" s="5"/>
      <x:c r="Q522" s="5"/>
      <x:c r="R522" s="5"/>
      <x:c r="S522" s="16" t="str">
        <x:f>IF(OR(ISBLANK(O522),Q522=""),"",IFERROR(INDEX('Redemption Setup'!$F$7:$F$105,MATCH(Q522,'Redemption Setup'!$A$7:$A$105,0)),"")+SUMIFS('Redemption Setup'!$Q$7:$Q$305,'Redemption Setup'!$O$7:$O$305,Q522,'Redemption Setup'!$P$7:$P$305,"&lt;="&amp;O522)-SUMIFS('Daily Redemptions'!$R$7:$R$2205,'Daily Redemptions'!$Q$7:$Q$2205,Q522,'Daily Redemptions'!$P$7:$P$2205,P522,'Daily Redemptions'!$O$7:$O$2205,"&lt;="&amp;O522))</x:f>
      </x:c>
      <x:c r="T522" s="16" t="str">
        <x:f>IF(AND(ISBLANK(O522),Q522=""),"",IF(COUNTIFS('Redemption Setup'!$A$7:$A$105,Q522,'Redemption Setup'!$B$7:$B$105,P522)&lt;&gt;1,"Tier not in campaign",IF(COUNTIFS('Daily Redemptions'!$O$7:$O$2205,O522,'Daily Redemptions'!$Q$7:$Q$2205,Q522)&gt;1,"Duplicate day / tier",IF(OR(ISBLANK(O522),ISBLANK(R522)),"Missing date / quantity",IF(OR(R522&lt;0,MOD(R522,1)&lt;&gt;0),"Invalid redemption quantity",IF(COUNTIFS('Daily Redemptions'!$A$7:$A$735,O522,'Daily Redemptions'!$B$7:$B$735,P522)&lt;&gt;1,"Missing daily performance",IF(S522&lt;0,"Negative stock","")))))))</x:f>
      </x:c>
    </x:row>
    <x:row r="523" ht="24" customHeight="1">
      <x:c r="A523" s="10"/>
      <x:c r="B523" s="5"/>
      <x:c r="C523" s="5"/>
      <x:c r="D523" s="14"/>
      <x:c r="E523" s="5"/>
      <x:c r="F523" s="5"/>
      <x:c r="G523" s="14"/>
      <x:c r="H523" s="16" t="str">
        <x:f>IF(OR(ISBLANK(A523),B523=""),"",SUMIFS('Daily Redemptions'!$R$7:$R$2205,'Daily Redemptions'!$O$7:$O$2205,A523,'Daily Redemptions'!$P$7:$P$2205,B523))</x:f>
      </x:c>
      <x:c r="I523" s="18" t="str">
        <x:f>IF(OR(ISBLANK(A523),ISBLANK(D523),ISBLANK(C523),C523=0),"",D523/C523)</x:f>
      </x:c>
      <x:c r="J523" s="18" t="str">
        <x:f>IF(OR(ISBLANK(A523),ISBLANK(D523),ISBLANK(E523),E523=0),"",D523/E523)</x:f>
      </x:c>
      <x:c r="K523" s="18" t="str">
        <x:f>IF(OR(ISBLANK(A523),ISBLANK(G523),ISBLANK(F523)),"",G523*F523)</x:f>
      </x:c>
      <x:c r="L523" s="16" t="str">
        <x:f>IF(OR(ISBLANK(A523),ISBLANK(G523),ISBLANK(F523)),"",F523)</x:f>
      </x:c>
      <x:c r="M523" s="16" t="str">
        <x:f>IF(AND(ISBLANK(A523),B523=""),"",IF(COUNTIFS('Campaigns &amp; Budget'!$A$7:$A$8,B523)&lt;&gt;1,"Unknown campaign",IF(COUNTIFS('Daily Redemptions'!$A$7:$A$735,A523,'Daily Redemptions'!$B$7:$B$735,B523)&gt;1,"Duplicate day / campaign",IF(OR(ISBLANK(A523),ISBLANK(C523),ISBLANK(D523),ISBLANK(E523),ISBLANK(F523)),"Missing daily input",IF(OR(C523&lt;0,D523&lt;0,E523&lt;0,F523&lt;0,F523&gt;E523),"Invalid count / sales",IF(AND(F523&gt;0,ISBLANK(G523)),"Missing new-member average",IF(AND(NOT(ISBLANK(G523)),G523&lt;0),"Negative average",IF(OR(A523&lt;IFERROR(INDEX('Campaigns &amp; Budget'!$C$7:$C$8,MATCH(B523,'Campaigns &amp; Budget'!$A$7:$A$8,0)),""),A523&gt;IFERROR(INDEX('Campaigns &amp; Budget'!$D$7:$D$8,MATCH(B523,'Campaigns &amp; Budget'!$A$7:$A$8,0)),"")),"Outside campaign dates",""))))))))</x:f>
      </x:c>
      <x:c r="O523" s="10"/>
      <x:c r="P523" s="5"/>
      <x:c r="Q523" s="5"/>
      <x:c r="R523" s="5"/>
      <x:c r="S523" s="16" t="str">
        <x:f>IF(OR(ISBLANK(O523),Q523=""),"",IFERROR(INDEX('Redemption Setup'!$F$7:$F$105,MATCH(Q523,'Redemption Setup'!$A$7:$A$105,0)),"")+SUMIFS('Redemption Setup'!$Q$7:$Q$305,'Redemption Setup'!$O$7:$O$305,Q523,'Redemption Setup'!$P$7:$P$305,"&lt;="&amp;O523)-SUMIFS('Daily Redemptions'!$R$7:$R$2205,'Daily Redemptions'!$Q$7:$Q$2205,Q523,'Daily Redemptions'!$P$7:$P$2205,P523,'Daily Redemptions'!$O$7:$O$2205,"&lt;="&amp;O523))</x:f>
      </x:c>
      <x:c r="T523" s="16" t="str">
        <x:f>IF(AND(ISBLANK(O523),Q523=""),"",IF(COUNTIFS('Redemption Setup'!$A$7:$A$105,Q523,'Redemption Setup'!$B$7:$B$105,P523)&lt;&gt;1,"Tier not in campaign",IF(COUNTIFS('Daily Redemptions'!$O$7:$O$2205,O523,'Daily Redemptions'!$Q$7:$Q$2205,Q523)&gt;1,"Duplicate day / tier",IF(OR(ISBLANK(O523),ISBLANK(R523)),"Missing date / quantity",IF(OR(R523&lt;0,MOD(R523,1)&lt;&gt;0),"Invalid redemption quantity",IF(COUNTIFS('Daily Redemptions'!$A$7:$A$735,O523,'Daily Redemptions'!$B$7:$B$735,P523)&lt;&gt;1,"Missing daily performance",IF(S523&lt;0,"Negative stock","")))))))</x:f>
      </x:c>
    </x:row>
    <x:row r="524" ht="24" customHeight="1">
      <x:c r="A524" s="10"/>
      <x:c r="B524" s="5"/>
      <x:c r="C524" s="5"/>
      <x:c r="D524" s="14"/>
      <x:c r="E524" s="5"/>
      <x:c r="F524" s="5"/>
      <x:c r="G524" s="14"/>
      <x:c r="H524" s="16" t="str">
        <x:f>IF(OR(ISBLANK(A524),B524=""),"",SUMIFS('Daily Redemptions'!$R$7:$R$2205,'Daily Redemptions'!$O$7:$O$2205,A524,'Daily Redemptions'!$P$7:$P$2205,B524))</x:f>
      </x:c>
      <x:c r="I524" s="18" t="str">
        <x:f>IF(OR(ISBLANK(A524),ISBLANK(D524),ISBLANK(C524),C524=0),"",D524/C524)</x:f>
      </x:c>
      <x:c r="J524" s="18" t="str">
        <x:f>IF(OR(ISBLANK(A524),ISBLANK(D524),ISBLANK(E524),E524=0),"",D524/E524)</x:f>
      </x:c>
      <x:c r="K524" s="18" t="str">
        <x:f>IF(OR(ISBLANK(A524),ISBLANK(G524),ISBLANK(F524)),"",G524*F524)</x:f>
      </x:c>
      <x:c r="L524" s="16" t="str">
        <x:f>IF(OR(ISBLANK(A524),ISBLANK(G524),ISBLANK(F524)),"",F524)</x:f>
      </x:c>
      <x:c r="M524" s="16" t="str">
        <x:f>IF(AND(ISBLANK(A524),B524=""),"",IF(COUNTIFS('Campaigns &amp; Budget'!$A$7:$A$8,B524)&lt;&gt;1,"Unknown campaign",IF(COUNTIFS('Daily Redemptions'!$A$7:$A$735,A524,'Daily Redemptions'!$B$7:$B$735,B524)&gt;1,"Duplicate day / campaign",IF(OR(ISBLANK(A524),ISBLANK(C524),ISBLANK(D524),ISBLANK(E524),ISBLANK(F524)),"Missing daily input",IF(OR(C524&lt;0,D524&lt;0,E524&lt;0,F524&lt;0,F524&gt;E524),"Invalid count / sales",IF(AND(F524&gt;0,ISBLANK(G524)),"Missing new-member average",IF(AND(NOT(ISBLANK(G524)),G524&lt;0),"Negative average",IF(OR(A524&lt;IFERROR(INDEX('Campaigns &amp; Budget'!$C$7:$C$8,MATCH(B524,'Campaigns &amp; Budget'!$A$7:$A$8,0)),""),A524&gt;IFERROR(INDEX('Campaigns &amp; Budget'!$D$7:$D$8,MATCH(B524,'Campaigns &amp; Budget'!$A$7:$A$8,0)),"")),"Outside campaign dates",""))))))))</x:f>
      </x:c>
      <x:c r="O524" s="10"/>
      <x:c r="P524" s="5"/>
      <x:c r="Q524" s="5"/>
      <x:c r="R524" s="5"/>
      <x:c r="S524" s="16" t="str">
        <x:f>IF(OR(ISBLANK(O524),Q524=""),"",IFERROR(INDEX('Redemption Setup'!$F$7:$F$105,MATCH(Q524,'Redemption Setup'!$A$7:$A$105,0)),"")+SUMIFS('Redemption Setup'!$Q$7:$Q$305,'Redemption Setup'!$O$7:$O$305,Q524,'Redemption Setup'!$P$7:$P$305,"&lt;="&amp;O524)-SUMIFS('Daily Redemptions'!$R$7:$R$2205,'Daily Redemptions'!$Q$7:$Q$2205,Q524,'Daily Redemptions'!$P$7:$P$2205,P524,'Daily Redemptions'!$O$7:$O$2205,"&lt;="&amp;O524))</x:f>
      </x:c>
      <x:c r="T524" s="16" t="str">
        <x:f>IF(AND(ISBLANK(O524),Q524=""),"",IF(COUNTIFS('Redemption Setup'!$A$7:$A$105,Q524,'Redemption Setup'!$B$7:$B$105,P524)&lt;&gt;1,"Tier not in campaign",IF(COUNTIFS('Daily Redemptions'!$O$7:$O$2205,O524,'Daily Redemptions'!$Q$7:$Q$2205,Q524)&gt;1,"Duplicate day / tier",IF(OR(ISBLANK(O524),ISBLANK(R524)),"Missing date / quantity",IF(OR(R524&lt;0,MOD(R524,1)&lt;&gt;0),"Invalid redemption quantity",IF(COUNTIFS('Daily Redemptions'!$A$7:$A$735,O524,'Daily Redemptions'!$B$7:$B$735,P524)&lt;&gt;1,"Missing daily performance",IF(S524&lt;0,"Negative stock","")))))))</x:f>
      </x:c>
    </x:row>
    <x:row r="525" ht="24" customHeight="1">
      <x:c r="A525" s="10"/>
      <x:c r="B525" s="5"/>
      <x:c r="C525" s="5"/>
      <x:c r="D525" s="14"/>
      <x:c r="E525" s="5"/>
      <x:c r="F525" s="5"/>
      <x:c r="G525" s="14"/>
      <x:c r="H525" s="16" t="str">
        <x:f>IF(OR(ISBLANK(A525),B525=""),"",SUMIFS('Daily Redemptions'!$R$7:$R$2205,'Daily Redemptions'!$O$7:$O$2205,A525,'Daily Redemptions'!$P$7:$P$2205,B525))</x:f>
      </x:c>
      <x:c r="I525" s="18" t="str">
        <x:f>IF(OR(ISBLANK(A525),ISBLANK(D525),ISBLANK(C525),C525=0),"",D525/C525)</x:f>
      </x:c>
      <x:c r="J525" s="18" t="str">
        <x:f>IF(OR(ISBLANK(A525),ISBLANK(D525),ISBLANK(E525),E525=0),"",D525/E525)</x:f>
      </x:c>
      <x:c r="K525" s="18" t="str">
        <x:f>IF(OR(ISBLANK(A525),ISBLANK(G525),ISBLANK(F525)),"",G525*F525)</x:f>
      </x:c>
      <x:c r="L525" s="16" t="str">
        <x:f>IF(OR(ISBLANK(A525),ISBLANK(G525),ISBLANK(F525)),"",F525)</x:f>
      </x:c>
      <x:c r="M525" s="16" t="str">
        <x:f>IF(AND(ISBLANK(A525),B525=""),"",IF(COUNTIFS('Campaigns &amp; Budget'!$A$7:$A$8,B525)&lt;&gt;1,"Unknown campaign",IF(COUNTIFS('Daily Redemptions'!$A$7:$A$735,A525,'Daily Redemptions'!$B$7:$B$735,B525)&gt;1,"Duplicate day / campaign",IF(OR(ISBLANK(A525),ISBLANK(C525),ISBLANK(D525),ISBLANK(E525),ISBLANK(F525)),"Missing daily input",IF(OR(C525&lt;0,D525&lt;0,E525&lt;0,F525&lt;0,F525&gt;E525),"Invalid count / sales",IF(AND(F525&gt;0,ISBLANK(G525)),"Missing new-member average",IF(AND(NOT(ISBLANK(G525)),G525&lt;0),"Negative average",IF(OR(A525&lt;IFERROR(INDEX('Campaigns &amp; Budget'!$C$7:$C$8,MATCH(B525,'Campaigns &amp; Budget'!$A$7:$A$8,0)),""),A525&gt;IFERROR(INDEX('Campaigns &amp; Budget'!$D$7:$D$8,MATCH(B525,'Campaigns &amp; Budget'!$A$7:$A$8,0)),"")),"Outside campaign dates",""))))))))</x:f>
      </x:c>
      <x:c r="O525" s="10"/>
      <x:c r="P525" s="5"/>
      <x:c r="Q525" s="5"/>
      <x:c r="R525" s="5"/>
      <x:c r="S525" s="16" t="str">
        <x:f>IF(OR(ISBLANK(O525),Q525=""),"",IFERROR(INDEX('Redemption Setup'!$F$7:$F$105,MATCH(Q525,'Redemption Setup'!$A$7:$A$105,0)),"")+SUMIFS('Redemption Setup'!$Q$7:$Q$305,'Redemption Setup'!$O$7:$O$305,Q525,'Redemption Setup'!$P$7:$P$305,"&lt;="&amp;O525)-SUMIFS('Daily Redemptions'!$R$7:$R$2205,'Daily Redemptions'!$Q$7:$Q$2205,Q525,'Daily Redemptions'!$P$7:$P$2205,P525,'Daily Redemptions'!$O$7:$O$2205,"&lt;="&amp;O525))</x:f>
      </x:c>
      <x:c r="T525" s="16" t="str">
        <x:f>IF(AND(ISBLANK(O525),Q525=""),"",IF(COUNTIFS('Redemption Setup'!$A$7:$A$105,Q525,'Redemption Setup'!$B$7:$B$105,P525)&lt;&gt;1,"Tier not in campaign",IF(COUNTIFS('Daily Redemptions'!$O$7:$O$2205,O525,'Daily Redemptions'!$Q$7:$Q$2205,Q525)&gt;1,"Duplicate day / tier",IF(OR(ISBLANK(O525),ISBLANK(R525)),"Missing date / quantity",IF(OR(R525&lt;0,MOD(R525,1)&lt;&gt;0),"Invalid redemption quantity",IF(COUNTIFS('Daily Redemptions'!$A$7:$A$735,O525,'Daily Redemptions'!$B$7:$B$735,P525)&lt;&gt;1,"Missing daily performance",IF(S525&lt;0,"Negative stock","")))))))</x:f>
      </x:c>
    </x:row>
    <x:row r="526" ht="24" customHeight="1">
      <x:c r="A526" s="10"/>
      <x:c r="B526" s="5"/>
      <x:c r="C526" s="5"/>
      <x:c r="D526" s="14"/>
      <x:c r="E526" s="5"/>
      <x:c r="F526" s="5"/>
      <x:c r="G526" s="14"/>
      <x:c r="H526" s="16" t="str">
        <x:f>IF(OR(ISBLANK(A526),B526=""),"",SUMIFS('Daily Redemptions'!$R$7:$R$2205,'Daily Redemptions'!$O$7:$O$2205,A526,'Daily Redemptions'!$P$7:$P$2205,B526))</x:f>
      </x:c>
      <x:c r="I526" s="18" t="str">
        <x:f>IF(OR(ISBLANK(A526),ISBLANK(D526),ISBLANK(C526),C526=0),"",D526/C526)</x:f>
      </x:c>
      <x:c r="J526" s="18" t="str">
        <x:f>IF(OR(ISBLANK(A526),ISBLANK(D526),ISBLANK(E526),E526=0),"",D526/E526)</x:f>
      </x:c>
      <x:c r="K526" s="18" t="str">
        <x:f>IF(OR(ISBLANK(A526),ISBLANK(G526),ISBLANK(F526)),"",G526*F526)</x:f>
      </x:c>
      <x:c r="L526" s="16" t="str">
        <x:f>IF(OR(ISBLANK(A526),ISBLANK(G526),ISBLANK(F526)),"",F526)</x:f>
      </x:c>
      <x:c r="M526" s="16" t="str">
        <x:f>IF(AND(ISBLANK(A526),B526=""),"",IF(COUNTIFS('Campaigns &amp; Budget'!$A$7:$A$8,B526)&lt;&gt;1,"Unknown campaign",IF(COUNTIFS('Daily Redemptions'!$A$7:$A$735,A526,'Daily Redemptions'!$B$7:$B$735,B526)&gt;1,"Duplicate day / campaign",IF(OR(ISBLANK(A526),ISBLANK(C526),ISBLANK(D526),ISBLANK(E526),ISBLANK(F526)),"Missing daily input",IF(OR(C526&lt;0,D526&lt;0,E526&lt;0,F526&lt;0,F526&gt;E526),"Invalid count / sales",IF(AND(F526&gt;0,ISBLANK(G526)),"Missing new-member average",IF(AND(NOT(ISBLANK(G526)),G526&lt;0),"Negative average",IF(OR(A526&lt;IFERROR(INDEX('Campaigns &amp; Budget'!$C$7:$C$8,MATCH(B526,'Campaigns &amp; Budget'!$A$7:$A$8,0)),""),A526&gt;IFERROR(INDEX('Campaigns &amp; Budget'!$D$7:$D$8,MATCH(B526,'Campaigns &amp; Budget'!$A$7:$A$8,0)),"")),"Outside campaign dates",""))))))))</x:f>
      </x:c>
      <x:c r="O526" s="10"/>
      <x:c r="P526" s="5"/>
      <x:c r="Q526" s="5"/>
      <x:c r="R526" s="5"/>
      <x:c r="S526" s="16" t="str">
        <x:f>IF(OR(ISBLANK(O526),Q526=""),"",IFERROR(INDEX('Redemption Setup'!$F$7:$F$105,MATCH(Q526,'Redemption Setup'!$A$7:$A$105,0)),"")+SUMIFS('Redemption Setup'!$Q$7:$Q$305,'Redemption Setup'!$O$7:$O$305,Q526,'Redemption Setup'!$P$7:$P$305,"&lt;="&amp;O526)-SUMIFS('Daily Redemptions'!$R$7:$R$2205,'Daily Redemptions'!$Q$7:$Q$2205,Q526,'Daily Redemptions'!$P$7:$P$2205,P526,'Daily Redemptions'!$O$7:$O$2205,"&lt;="&amp;O526))</x:f>
      </x:c>
      <x:c r="T526" s="16" t="str">
        <x:f>IF(AND(ISBLANK(O526),Q526=""),"",IF(COUNTIFS('Redemption Setup'!$A$7:$A$105,Q526,'Redemption Setup'!$B$7:$B$105,P526)&lt;&gt;1,"Tier not in campaign",IF(COUNTIFS('Daily Redemptions'!$O$7:$O$2205,O526,'Daily Redemptions'!$Q$7:$Q$2205,Q526)&gt;1,"Duplicate day / tier",IF(OR(ISBLANK(O526),ISBLANK(R526)),"Missing date / quantity",IF(OR(R526&lt;0,MOD(R526,1)&lt;&gt;0),"Invalid redemption quantity",IF(COUNTIFS('Daily Redemptions'!$A$7:$A$735,O526,'Daily Redemptions'!$B$7:$B$735,P526)&lt;&gt;1,"Missing daily performance",IF(S526&lt;0,"Negative stock","")))))))</x:f>
      </x:c>
    </x:row>
    <x:row r="527" ht="24" customHeight="1">
      <x:c r="A527" s="10"/>
      <x:c r="B527" s="5"/>
      <x:c r="C527" s="5"/>
      <x:c r="D527" s="14"/>
      <x:c r="E527" s="5"/>
      <x:c r="F527" s="5"/>
      <x:c r="G527" s="14"/>
      <x:c r="H527" s="16" t="str">
        <x:f>IF(OR(ISBLANK(A527),B527=""),"",SUMIFS('Daily Redemptions'!$R$7:$R$2205,'Daily Redemptions'!$O$7:$O$2205,A527,'Daily Redemptions'!$P$7:$P$2205,B527))</x:f>
      </x:c>
      <x:c r="I527" s="18" t="str">
        <x:f>IF(OR(ISBLANK(A527),ISBLANK(D527),ISBLANK(C527),C527=0),"",D527/C527)</x:f>
      </x:c>
      <x:c r="J527" s="18" t="str">
        <x:f>IF(OR(ISBLANK(A527),ISBLANK(D527),ISBLANK(E527),E527=0),"",D527/E527)</x:f>
      </x:c>
      <x:c r="K527" s="18" t="str">
        <x:f>IF(OR(ISBLANK(A527),ISBLANK(G527),ISBLANK(F527)),"",G527*F527)</x:f>
      </x:c>
      <x:c r="L527" s="16" t="str">
        <x:f>IF(OR(ISBLANK(A527),ISBLANK(G527),ISBLANK(F527)),"",F527)</x:f>
      </x:c>
      <x:c r="M527" s="16" t="str">
        <x:f>IF(AND(ISBLANK(A527),B527=""),"",IF(COUNTIFS('Campaigns &amp; Budget'!$A$7:$A$8,B527)&lt;&gt;1,"Unknown campaign",IF(COUNTIFS('Daily Redemptions'!$A$7:$A$735,A527,'Daily Redemptions'!$B$7:$B$735,B527)&gt;1,"Duplicate day / campaign",IF(OR(ISBLANK(A527),ISBLANK(C527),ISBLANK(D527),ISBLANK(E527),ISBLANK(F527)),"Missing daily input",IF(OR(C527&lt;0,D527&lt;0,E527&lt;0,F527&lt;0,F527&gt;E527),"Invalid count / sales",IF(AND(F527&gt;0,ISBLANK(G527)),"Missing new-member average",IF(AND(NOT(ISBLANK(G527)),G527&lt;0),"Negative average",IF(OR(A527&lt;IFERROR(INDEX('Campaigns &amp; Budget'!$C$7:$C$8,MATCH(B527,'Campaigns &amp; Budget'!$A$7:$A$8,0)),""),A527&gt;IFERROR(INDEX('Campaigns &amp; Budget'!$D$7:$D$8,MATCH(B527,'Campaigns &amp; Budget'!$A$7:$A$8,0)),"")),"Outside campaign dates",""))))))))</x:f>
      </x:c>
      <x:c r="O527" s="10"/>
      <x:c r="P527" s="5"/>
      <x:c r="Q527" s="5"/>
      <x:c r="R527" s="5"/>
      <x:c r="S527" s="16" t="str">
        <x:f>IF(OR(ISBLANK(O527),Q527=""),"",IFERROR(INDEX('Redemption Setup'!$F$7:$F$105,MATCH(Q527,'Redemption Setup'!$A$7:$A$105,0)),"")+SUMIFS('Redemption Setup'!$Q$7:$Q$305,'Redemption Setup'!$O$7:$O$305,Q527,'Redemption Setup'!$P$7:$P$305,"&lt;="&amp;O527)-SUMIFS('Daily Redemptions'!$R$7:$R$2205,'Daily Redemptions'!$Q$7:$Q$2205,Q527,'Daily Redemptions'!$P$7:$P$2205,P527,'Daily Redemptions'!$O$7:$O$2205,"&lt;="&amp;O527))</x:f>
      </x:c>
      <x:c r="T527" s="16" t="str">
        <x:f>IF(AND(ISBLANK(O527),Q527=""),"",IF(COUNTIFS('Redemption Setup'!$A$7:$A$105,Q527,'Redemption Setup'!$B$7:$B$105,P527)&lt;&gt;1,"Tier not in campaign",IF(COUNTIFS('Daily Redemptions'!$O$7:$O$2205,O527,'Daily Redemptions'!$Q$7:$Q$2205,Q527)&gt;1,"Duplicate day / tier",IF(OR(ISBLANK(O527),ISBLANK(R527)),"Missing date / quantity",IF(OR(R527&lt;0,MOD(R527,1)&lt;&gt;0),"Invalid redemption quantity",IF(COUNTIFS('Daily Redemptions'!$A$7:$A$735,O527,'Daily Redemptions'!$B$7:$B$735,P527)&lt;&gt;1,"Missing daily performance",IF(S527&lt;0,"Negative stock","")))))))</x:f>
      </x:c>
    </x:row>
    <x:row r="528" ht="24" customHeight="1">
      <x:c r="A528" s="10"/>
      <x:c r="B528" s="5"/>
      <x:c r="C528" s="5"/>
      <x:c r="D528" s="14"/>
      <x:c r="E528" s="5"/>
      <x:c r="F528" s="5"/>
      <x:c r="G528" s="14"/>
      <x:c r="H528" s="16" t="str">
        <x:f>IF(OR(ISBLANK(A528),B528=""),"",SUMIFS('Daily Redemptions'!$R$7:$R$2205,'Daily Redemptions'!$O$7:$O$2205,A528,'Daily Redemptions'!$P$7:$P$2205,B528))</x:f>
      </x:c>
      <x:c r="I528" s="18" t="str">
        <x:f>IF(OR(ISBLANK(A528),ISBLANK(D528),ISBLANK(C528),C528=0),"",D528/C528)</x:f>
      </x:c>
      <x:c r="J528" s="18" t="str">
        <x:f>IF(OR(ISBLANK(A528),ISBLANK(D528),ISBLANK(E528),E528=0),"",D528/E528)</x:f>
      </x:c>
      <x:c r="K528" s="18" t="str">
        <x:f>IF(OR(ISBLANK(A528),ISBLANK(G528),ISBLANK(F528)),"",G528*F528)</x:f>
      </x:c>
      <x:c r="L528" s="16" t="str">
        <x:f>IF(OR(ISBLANK(A528),ISBLANK(G528),ISBLANK(F528)),"",F528)</x:f>
      </x:c>
      <x:c r="M528" s="16" t="str">
        <x:f>IF(AND(ISBLANK(A528),B528=""),"",IF(COUNTIFS('Campaigns &amp; Budget'!$A$7:$A$8,B528)&lt;&gt;1,"Unknown campaign",IF(COUNTIFS('Daily Redemptions'!$A$7:$A$735,A528,'Daily Redemptions'!$B$7:$B$735,B528)&gt;1,"Duplicate day / campaign",IF(OR(ISBLANK(A528),ISBLANK(C528),ISBLANK(D528),ISBLANK(E528),ISBLANK(F528)),"Missing daily input",IF(OR(C528&lt;0,D528&lt;0,E528&lt;0,F528&lt;0,F528&gt;E528),"Invalid count / sales",IF(AND(F528&gt;0,ISBLANK(G528)),"Missing new-member average",IF(AND(NOT(ISBLANK(G528)),G528&lt;0),"Negative average",IF(OR(A528&lt;IFERROR(INDEX('Campaigns &amp; Budget'!$C$7:$C$8,MATCH(B528,'Campaigns &amp; Budget'!$A$7:$A$8,0)),""),A528&gt;IFERROR(INDEX('Campaigns &amp; Budget'!$D$7:$D$8,MATCH(B528,'Campaigns &amp; Budget'!$A$7:$A$8,0)),"")),"Outside campaign dates",""))))))))</x:f>
      </x:c>
      <x:c r="O528" s="10"/>
      <x:c r="P528" s="5"/>
      <x:c r="Q528" s="5"/>
      <x:c r="R528" s="5"/>
      <x:c r="S528" s="16" t="str">
        <x:f>IF(OR(ISBLANK(O528),Q528=""),"",IFERROR(INDEX('Redemption Setup'!$F$7:$F$105,MATCH(Q528,'Redemption Setup'!$A$7:$A$105,0)),"")+SUMIFS('Redemption Setup'!$Q$7:$Q$305,'Redemption Setup'!$O$7:$O$305,Q528,'Redemption Setup'!$P$7:$P$305,"&lt;="&amp;O528)-SUMIFS('Daily Redemptions'!$R$7:$R$2205,'Daily Redemptions'!$Q$7:$Q$2205,Q528,'Daily Redemptions'!$P$7:$P$2205,P528,'Daily Redemptions'!$O$7:$O$2205,"&lt;="&amp;O528))</x:f>
      </x:c>
      <x:c r="T528" s="16" t="str">
        <x:f>IF(AND(ISBLANK(O528),Q528=""),"",IF(COUNTIFS('Redemption Setup'!$A$7:$A$105,Q528,'Redemption Setup'!$B$7:$B$105,P528)&lt;&gt;1,"Tier not in campaign",IF(COUNTIFS('Daily Redemptions'!$O$7:$O$2205,O528,'Daily Redemptions'!$Q$7:$Q$2205,Q528)&gt;1,"Duplicate day / tier",IF(OR(ISBLANK(O528),ISBLANK(R528)),"Missing date / quantity",IF(OR(R528&lt;0,MOD(R528,1)&lt;&gt;0),"Invalid redemption quantity",IF(COUNTIFS('Daily Redemptions'!$A$7:$A$735,O528,'Daily Redemptions'!$B$7:$B$735,P528)&lt;&gt;1,"Missing daily performance",IF(S528&lt;0,"Negative stock","")))))))</x:f>
      </x:c>
    </x:row>
    <x:row r="529" ht="24" customHeight="1">
      <x:c r="A529" s="10"/>
      <x:c r="B529" s="5"/>
      <x:c r="C529" s="5"/>
      <x:c r="D529" s="14"/>
      <x:c r="E529" s="5"/>
      <x:c r="F529" s="5"/>
      <x:c r="G529" s="14"/>
      <x:c r="H529" s="16" t="str">
        <x:f>IF(OR(ISBLANK(A529),B529=""),"",SUMIFS('Daily Redemptions'!$R$7:$R$2205,'Daily Redemptions'!$O$7:$O$2205,A529,'Daily Redemptions'!$P$7:$P$2205,B529))</x:f>
      </x:c>
      <x:c r="I529" s="18" t="str">
        <x:f>IF(OR(ISBLANK(A529),ISBLANK(D529),ISBLANK(C529),C529=0),"",D529/C529)</x:f>
      </x:c>
      <x:c r="J529" s="18" t="str">
        <x:f>IF(OR(ISBLANK(A529),ISBLANK(D529),ISBLANK(E529),E529=0),"",D529/E529)</x:f>
      </x:c>
      <x:c r="K529" s="18" t="str">
        <x:f>IF(OR(ISBLANK(A529),ISBLANK(G529),ISBLANK(F529)),"",G529*F529)</x:f>
      </x:c>
      <x:c r="L529" s="16" t="str">
        <x:f>IF(OR(ISBLANK(A529),ISBLANK(G529),ISBLANK(F529)),"",F529)</x:f>
      </x:c>
      <x:c r="M529" s="16" t="str">
        <x:f>IF(AND(ISBLANK(A529),B529=""),"",IF(COUNTIFS('Campaigns &amp; Budget'!$A$7:$A$8,B529)&lt;&gt;1,"Unknown campaign",IF(COUNTIFS('Daily Redemptions'!$A$7:$A$735,A529,'Daily Redemptions'!$B$7:$B$735,B529)&gt;1,"Duplicate day / campaign",IF(OR(ISBLANK(A529),ISBLANK(C529),ISBLANK(D529),ISBLANK(E529),ISBLANK(F529)),"Missing daily input",IF(OR(C529&lt;0,D529&lt;0,E529&lt;0,F529&lt;0,F529&gt;E529),"Invalid count / sales",IF(AND(F529&gt;0,ISBLANK(G529)),"Missing new-member average",IF(AND(NOT(ISBLANK(G529)),G529&lt;0),"Negative average",IF(OR(A529&lt;IFERROR(INDEX('Campaigns &amp; Budget'!$C$7:$C$8,MATCH(B529,'Campaigns &amp; Budget'!$A$7:$A$8,0)),""),A529&gt;IFERROR(INDEX('Campaigns &amp; Budget'!$D$7:$D$8,MATCH(B529,'Campaigns &amp; Budget'!$A$7:$A$8,0)),"")),"Outside campaign dates",""))))))))</x:f>
      </x:c>
      <x:c r="O529" s="10"/>
      <x:c r="P529" s="5"/>
      <x:c r="Q529" s="5"/>
      <x:c r="R529" s="5"/>
      <x:c r="S529" s="16" t="str">
        <x:f>IF(OR(ISBLANK(O529),Q529=""),"",IFERROR(INDEX('Redemption Setup'!$F$7:$F$105,MATCH(Q529,'Redemption Setup'!$A$7:$A$105,0)),"")+SUMIFS('Redemption Setup'!$Q$7:$Q$305,'Redemption Setup'!$O$7:$O$305,Q529,'Redemption Setup'!$P$7:$P$305,"&lt;="&amp;O529)-SUMIFS('Daily Redemptions'!$R$7:$R$2205,'Daily Redemptions'!$Q$7:$Q$2205,Q529,'Daily Redemptions'!$P$7:$P$2205,P529,'Daily Redemptions'!$O$7:$O$2205,"&lt;="&amp;O529))</x:f>
      </x:c>
      <x:c r="T529" s="16" t="str">
        <x:f>IF(AND(ISBLANK(O529),Q529=""),"",IF(COUNTIFS('Redemption Setup'!$A$7:$A$105,Q529,'Redemption Setup'!$B$7:$B$105,P529)&lt;&gt;1,"Tier not in campaign",IF(COUNTIFS('Daily Redemptions'!$O$7:$O$2205,O529,'Daily Redemptions'!$Q$7:$Q$2205,Q529)&gt;1,"Duplicate day / tier",IF(OR(ISBLANK(O529),ISBLANK(R529)),"Missing date / quantity",IF(OR(R529&lt;0,MOD(R529,1)&lt;&gt;0),"Invalid redemption quantity",IF(COUNTIFS('Daily Redemptions'!$A$7:$A$735,O529,'Daily Redemptions'!$B$7:$B$735,P529)&lt;&gt;1,"Missing daily performance",IF(S529&lt;0,"Negative stock","")))))))</x:f>
      </x:c>
    </x:row>
    <x:row r="530" ht="24" customHeight="1">
      <x:c r="A530" s="10"/>
      <x:c r="B530" s="5"/>
      <x:c r="C530" s="5"/>
      <x:c r="D530" s="14"/>
      <x:c r="E530" s="5"/>
      <x:c r="F530" s="5"/>
      <x:c r="G530" s="14"/>
      <x:c r="H530" s="16" t="str">
        <x:f>IF(OR(ISBLANK(A530),B530=""),"",SUMIFS('Daily Redemptions'!$R$7:$R$2205,'Daily Redemptions'!$O$7:$O$2205,A530,'Daily Redemptions'!$P$7:$P$2205,B530))</x:f>
      </x:c>
      <x:c r="I530" s="18" t="str">
        <x:f>IF(OR(ISBLANK(A530),ISBLANK(D530),ISBLANK(C530),C530=0),"",D530/C530)</x:f>
      </x:c>
      <x:c r="J530" s="18" t="str">
        <x:f>IF(OR(ISBLANK(A530),ISBLANK(D530),ISBLANK(E530),E530=0),"",D530/E530)</x:f>
      </x:c>
      <x:c r="K530" s="18" t="str">
        <x:f>IF(OR(ISBLANK(A530),ISBLANK(G530),ISBLANK(F530)),"",G530*F530)</x:f>
      </x:c>
      <x:c r="L530" s="16" t="str">
        <x:f>IF(OR(ISBLANK(A530),ISBLANK(G530),ISBLANK(F530)),"",F530)</x:f>
      </x:c>
      <x:c r="M530" s="16" t="str">
        <x:f>IF(AND(ISBLANK(A530),B530=""),"",IF(COUNTIFS('Campaigns &amp; Budget'!$A$7:$A$8,B530)&lt;&gt;1,"Unknown campaign",IF(COUNTIFS('Daily Redemptions'!$A$7:$A$735,A530,'Daily Redemptions'!$B$7:$B$735,B530)&gt;1,"Duplicate day / campaign",IF(OR(ISBLANK(A530),ISBLANK(C530),ISBLANK(D530),ISBLANK(E530),ISBLANK(F530)),"Missing daily input",IF(OR(C530&lt;0,D530&lt;0,E530&lt;0,F530&lt;0,F530&gt;E530),"Invalid count / sales",IF(AND(F530&gt;0,ISBLANK(G530)),"Missing new-member average",IF(AND(NOT(ISBLANK(G530)),G530&lt;0),"Negative average",IF(OR(A530&lt;IFERROR(INDEX('Campaigns &amp; Budget'!$C$7:$C$8,MATCH(B530,'Campaigns &amp; Budget'!$A$7:$A$8,0)),""),A530&gt;IFERROR(INDEX('Campaigns &amp; Budget'!$D$7:$D$8,MATCH(B530,'Campaigns &amp; Budget'!$A$7:$A$8,0)),"")),"Outside campaign dates",""))))))))</x:f>
      </x:c>
      <x:c r="O530" s="10"/>
      <x:c r="P530" s="5"/>
      <x:c r="Q530" s="5"/>
      <x:c r="R530" s="5"/>
      <x:c r="S530" s="16" t="str">
        <x:f>IF(OR(ISBLANK(O530),Q530=""),"",IFERROR(INDEX('Redemption Setup'!$F$7:$F$105,MATCH(Q530,'Redemption Setup'!$A$7:$A$105,0)),"")+SUMIFS('Redemption Setup'!$Q$7:$Q$305,'Redemption Setup'!$O$7:$O$305,Q530,'Redemption Setup'!$P$7:$P$305,"&lt;="&amp;O530)-SUMIFS('Daily Redemptions'!$R$7:$R$2205,'Daily Redemptions'!$Q$7:$Q$2205,Q530,'Daily Redemptions'!$P$7:$P$2205,P530,'Daily Redemptions'!$O$7:$O$2205,"&lt;="&amp;O530))</x:f>
      </x:c>
      <x:c r="T530" s="16" t="str">
        <x:f>IF(AND(ISBLANK(O530),Q530=""),"",IF(COUNTIFS('Redemption Setup'!$A$7:$A$105,Q530,'Redemption Setup'!$B$7:$B$105,P530)&lt;&gt;1,"Tier not in campaign",IF(COUNTIFS('Daily Redemptions'!$O$7:$O$2205,O530,'Daily Redemptions'!$Q$7:$Q$2205,Q530)&gt;1,"Duplicate day / tier",IF(OR(ISBLANK(O530),ISBLANK(R530)),"Missing date / quantity",IF(OR(R530&lt;0,MOD(R530,1)&lt;&gt;0),"Invalid redemption quantity",IF(COUNTIFS('Daily Redemptions'!$A$7:$A$735,O530,'Daily Redemptions'!$B$7:$B$735,P530)&lt;&gt;1,"Missing daily performance",IF(S530&lt;0,"Negative stock","")))))))</x:f>
      </x:c>
    </x:row>
    <x:row r="531" ht="24" customHeight="1">
      <x:c r="A531" s="10"/>
      <x:c r="B531" s="5"/>
      <x:c r="C531" s="5"/>
      <x:c r="D531" s="14"/>
      <x:c r="E531" s="5"/>
      <x:c r="F531" s="5"/>
      <x:c r="G531" s="14"/>
      <x:c r="H531" s="16" t="str">
        <x:f>IF(OR(ISBLANK(A531),B531=""),"",SUMIFS('Daily Redemptions'!$R$7:$R$2205,'Daily Redemptions'!$O$7:$O$2205,A531,'Daily Redemptions'!$P$7:$P$2205,B531))</x:f>
      </x:c>
      <x:c r="I531" s="18" t="str">
        <x:f>IF(OR(ISBLANK(A531),ISBLANK(D531),ISBLANK(C531),C531=0),"",D531/C531)</x:f>
      </x:c>
      <x:c r="J531" s="18" t="str">
        <x:f>IF(OR(ISBLANK(A531),ISBLANK(D531),ISBLANK(E531),E531=0),"",D531/E531)</x:f>
      </x:c>
      <x:c r="K531" s="18" t="str">
        <x:f>IF(OR(ISBLANK(A531),ISBLANK(G531),ISBLANK(F531)),"",G531*F531)</x:f>
      </x:c>
      <x:c r="L531" s="16" t="str">
        <x:f>IF(OR(ISBLANK(A531),ISBLANK(G531),ISBLANK(F531)),"",F531)</x:f>
      </x:c>
      <x:c r="M531" s="16" t="str">
        <x:f>IF(AND(ISBLANK(A531),B531=""),"",IF(COUNTIFS('Campaigns &amp; Budget'!$A$7:$A$8,B531)&lt;&gt;1,"Unknown campaign",IF(COUNTIFS('Daily Redemptions'!$A$7:$A$735,A531,'Daily Redemptions'!$B$7:$B$735,B531)&gt;1,"Duplicate day / campaign",IF(OR(ISBLANK(A531),ISBLANK(C531),ISBLANK(D531),ISBLANK(E531),ISBLANK(F531)),"Missing daily input",IF(OR(C531&lt;0,D531&lt;0,E531&lt;0,F531&lt;0,F531&gt;E531),"Invalid count / sales",IF(AND(F531&gt;0,ISBLANK(G531)),"Missing new-member average",IF(AND(NOT(ISBLANK(G531)),G531&lt;0),"Negative average",IF(OR(A531&lt;IFERROR(INDEX('Campaigns &amp; Budget'!$C$7:$C$8,MATCH(B531,'Campaigns &amp; Budget'!$A$7:$A$8,0)),""),A531&gt;IFERROR(INDEX('Campaigns &amp; Budget'!$D$7:$D$8,MATCH(B531,'Campaigns &amp; Budget'!$A$7:$A$8,0)),"")),"Outside campaign dates",""))))))))</x:f>
      </x:c>
      <x:c r="O531" s="10"/>
      <x:c r="P531" s="5"/>
      <x:c r="Q531" s="5"/>
      <x:c r="R531" s="5"/>
      <x:c r="S531" s="16" t="str">
        <x:f>IF(OR(ISBLANK(O531),Q531=""),"",IFERROR(INDEX('Redemption Setup'!$F$7:$F$105,MATCH(Q531,'Redemption Setup'!$A$7:$A$105,0)),"")+SUMIFS('Redemption Setup'!$Q$7:$Q$305,'Redemption Setup'!$O$7:$O$305,Q531,'Redemption Setup'!$P$7:$P$305,"&lt;="&amp;O531)-SUMIFS('Daily Redemptions'!$R$7:$R$2205,'Daily Redemptions'!$Q$7:$Q$2205,Q531,'Daily Redemptions'!$P$7:$P$2205,P531,'Daily Redemptions'!$O$7:$O$2205,"&lt;="&amp;O531))</x:f>
      </x:c>
      <x:c r="T531" s="16" t="str">
        <x:f>IF(AND(ISBLANK(O531),Q531=""),"",IF(COUNTIFS('Redemption Setup'!$A$7:$A$105,Q531,'Redemption Setup'!$B$7:$B$105,P531)&lt;&gt;1,"Tier not in campaign",IF(COUNTIFS('Daily Redemptions'!$O$7:$O$2205,O531,'Daily Redemptions'!$Q$7:$Q$2205,Q531)&gt;1,"Duplicate day / tier",IF(OR(ISBLANK(O531),ISBLANK(R531)),"Missing date / quantity",IF(OR(R531&lt;0,MOD(R531,1)&lt;&gt;0),"Invalid redemption quantity",IF(COUNTIFS('Daily Redemptions'!$A$7:$A$735,O531,'Daily Redemptions'!$B$7:$B$735,P531)&lt;&gt;1,"Missing daily performance",IF(S531&lt;0,"Negative stock","")))))))</x:f>
      </x:c>
    </x:row>
    <x:row r="532" ht="24" customHeight="1">
      <x:c r="A532" s="10"/>
      <x:c r="B532" s="5"/>
      <x:c r="C532" s="5"/>
      <x:c r="D532" s="14"/>
      <x:c r="E532" s="5"/>
      <x:c r="F532" s="5"/>
      <x:c r="G532" s="14"/>
      <x:c r="H532" s="16" t="str">
        <x:f>IF(OR(ISBLANK(A532),B532=""),"",SUMIFS('Daily Redemptions'!$R$7:$R$2205,'Daily Redemptions'!$O$7:$O$2205,A532,'Daily Redemptions'!$P$7:$P$2205,B532))</x:f>
      </x:c>
      <x:c r="I532" s="18" t="str">
        <x:f>IF(OR(ISBLANK(A532),ISBLANK(D532),ISBLANK(C532),C532=0),"",D532/C532)</x:f>
      </x:c>
      <x:c r="J532" s="18" t="str">
        <x:f>IF(OR(ISBLANK(A532),ISBLANK(D532),ISBLANK(E532),E532=0),"",D532/E532)</x:f>
      </x:c>
      <x:c r="K532" s="18" t="str">
        <x:f>IF(OR(ISBLANK(A532),ISBLANK(G532),ISBLANK(F532)),"",G532*F532)</x:f>
      </x:c>
      <x:c r="L532" s="16" t="str">
        <x:f>IF(OR(ISBLANK(A532),ISBLANK(G532),ISBLANK(F532)),"",F532)</x:f>
      </x:c>
      <x:c r="M532" s="16" t="str">
        <x:f>IF(AND(ISBLANK(A532),B532=""),"",IF(COUNTIFS('Campaigns &amp; Budget'!$A$7:$A$8,B532)&lt;&gt;1,"Unknown campaign",IF(COUNTIFS('Daily Redemptions'!$A$7:$A$735,A532,'Daily Redemptions'!$B$7:$B$735,B532)&gt;1,"Duplicate day / campaign",IF(OR(ISBLANK(A532),ISBLANK(C532),ISBLANK(D532),ISBLANK(E532),ISBLANK(F532)),"Missing daily input",IF(OR(C532&lt;0,D532&lt;0,E532&lt;0,F532&lt;0,F532&gt;E532),"Invalid count / sales",IF(AND(F532&gt;0,ISBLANK(G532)),"Missing new-member average",IF(AND(NOT(ISBLANK(G532)),G532&lt;0),"Negative average",IF(OR(A532&lt;IFERROR(INDEX('Campaigns &amp; Budget'!$C$7:$C$8,MATCH(B532,'Campaigns &amp; Budget'!$A$7:$A$8,0)),""),A532&gt;IFERROR(INDEX('Campaigns &amp; Budget'!$D$7:$D$8,MATCH(B532,'Campaigns &amp; Budget'!$A$7:$A$8,0)),"")),"Outside campaign dates",""))))))))</x:f>
      </x:c>
      <x:c r="O532" s="10"/>
      <x:c r="P532" s="5"/>
      <x:c r="Q532" s="5"/>
      <x:c r="R532" s="5"/>
      <x:c r="S532" s="16" t="str">
        <x:f>IF(OR(ISBLANK(O532),Q532=""),"",IFERROR(INDEX('Redemption Setup'!$F$7:$F$105,MATCH(Q532,'Redemption Setup'!$A$7:$A$105,0)),"")+SUMIFS('Redemption Setup'!$Q$7:$Q$305,'Redemption Setup'!$O$7:$O$305,Q532,'Redemption Setup'!$P$7:$P$305,"&lt;="&amp;O532)-SUMIFS('Daily Redemptions'!$R$7:$R$2205,'Daily Redemptions'!$Q$7:$Q$2205,Q532,'Daily Redemptions'!$P$7:$P$2205,P532,'Daily Redemptions'!$O$7:$O$2205,"&lt;="&amp;O532))</x:f>
      </x:c>
      <x:c r="T532" s="16" t="str">
        <x:f>IF(AND(ISBLANK(O532),Q532=""),"",IF(COUNTIFS('Redemption Setup'!$A$7:$A$105,Q532,'Redemption Setup'!$B$7:$B$105,P532)&lt;&gt;1,"Tier not in campaign",IF(COUNTIFS('Daily Redemptions'!$O$7:$O$2205,O532,'Daily Redemptions'!$Q$7:$Q$2205,Q532)&gt;1,"Duplicate day / tier",IF(OR(ISBLANK(O532),ISBLANK(R532)),"Missing date / quantity",IF(OR(R532&lt;0,MOD(R532,1)&lt;&gt;0),"Invalid redemption quantity",IF(COUNTIFS('Daily Redemptions'!$A$7:$A$735,O532,'Daily Redemptions'!$B$7:$B$735,P532)&lt;&gt;1,"Missing daily performance",IF(S532&lt;0,"Negative stock","")))))))</x:f>
      </x:c>
    </x:row>
    <x:row r="533" ht="24" customHeight="1">
      <x:c r="A533" s="10"/>
      <x:c r="B533" s="5"/>
      <x:c r="C533" s="5"/>
      <x:c r="D533" s="14"/>
      <x:c r="E533" s="5"/>
      <x:c r="F533" s="5"/>
      <x:c r="G533" s="14"/>
      <x:c r="H533" s="16" t="str">
        <x:f>IF(OR(ISBLANK(A533),B533=""),"",SUMIFS('Daily Redemptions'!$R$7:$R$2205,'Daily Redemptions'!$O$7:$O$2205,A533,'Daily Redemptions'!$P$7:$P$2205,B533))</x:f>
      </x:c>
      <x:c r="I533" s="18" t="str">
        <x:f>IF(OR(ISBLANK(A533),ISBLANK(D533),ISBLANK(C533),C533=0),"",D533/C533)</x:f>
      </x:c>
      <x:c r="J533" s="18" t="str">
        <x:f>IF(OR(ISBLANK(A533),ISBLANK(D533),ISBLANK(E533),E533=0),"",D533/E533)</x:f>
      </x:c>
      <x:c r="K533" s="18" t="str">
        <x:f>IF(OR(ISBLANK(A533),ISBLANK(G533),ISBLANK(F533)),"",G533*F533)</x:f>
      </x:c>
      <x:c r="L533" s="16" t="str">
        <x:f>IF(OR(ISBLANK(A533),ISBLANK(G533),ISBLANK(F533)),"",F533)</x:f>
      </x:c>
      <x:c r="M533" s="16" t="str">
        <x:f>IF(AND(ISBLANK(A533),B533=""),"",IF(COUNTIFS('Campaigns &amp; Budget'!$A$7:$A$8,B533)&lt;&gt;1,"Unknown campaign",IF(COUNTIFS('Daily Redemptions'!$A$7:$A$735,A533,'Daily Redemptions'!$B$7:$B$735,B533)&gt;1,"Duplicate day / campaign",IF(OR(ISBLANK(A533),ISBLANK(C533),ISBLANK(D533),ISBLANK(E533),ISBLANK(F533)),"Missing daily input",IF(OR(C533&lt;0,D533&lt;0,E533&lt;0,F533&lt;0,F533&gt;E533),"Invalid count / sales",IF(AND(F533&gt;0,ISBLANK(G533)),"Missing new-member average",IF(AND(NOT(ISBLANK(G533)),G533&lt;0),"Negative average",IF(OR(A533&lt;IFERROR(INDEX('Campaigns &amp; Budget'!$C$7:$C$8,MATCH(B533,'Campaigns &amp; Budget'!$A$7:$A$8,0)),""),A533&gt;IFERROR(INDEX('Campaigns &amp; Budget'!$D$7:$D$8,MATCH(B533,'Campaigns &amp; Budget'!$A$7:$A$8,0)),"")),"Outside campaign dates",""))))))))</x:f>
      </x:c>
      <x:c r="O533" s="10"/>
      <x:c r="P533" s="5"/>
      <x:c r="Q533" s="5"/>
      <x:c r="R533" s="5"/>
      <x:c r="S533" s="16" t="str">
        <x:f>IF(OR(ISBLANK(O533),Q533=""),"",IFERROR(INDEX('Redemption Setup'!$F$7:$F$105,MATCH(Q533,'Redemption Setup'!$A$7:$A$105,0)),"")+SUMIFS('Redemption Setup'!$Q$7:$Q$305,'Redemption Setup'!$O$7:$O$305,Q533,'Redemption Setup'!$P$7:$P$305,"&lt;="&amp;O533)-SUMIFS('Daily Redemptions'!$R$7:$R$2205,'Daily Redemptions'!$Q$7:$Q$2205,Q533,'Daily Redemptions'!$P$7:$P$2205,P533,'Daily Redemptions'!$O$7:$O$2205,"&lt;="&amp;O533))</x:f>
      </x:c>
      <x:c r="T533" s="16" t="str">
        <x:f>IF(AND(ISBLANK(O533),Q533=""),"",IF(COUNTIFS('Redemption Setup'!$A$7:$A$105,Q533,'Redemption Setup'!$B$7:$B$105,P533)&lt;&gt;1,"Tier not in campaign",IF(COUNTIFS('Daily Redemptions'!$O$7:$O$2205,O533,'Daily Redemptions'!$Q$7:$Q$2205,Q533)&gt;1,"Duplicate day / tier",IF(OR(ISBLANK(O533),ISBLANK(R533)),"Missing date / quantity",IF(OR(R533&lt;0,MOD(R533,1)&lt;&gt;0),"Invalid redemption quantity",IF(COUNTIFS('Daily Redemptions'!$A$7:$A$735,O533,'Daily Redemptions'!$B$7:$B$735,P533)&lt;&gt;1,"Missing daily performance",IF(S533&lt;0,"Negative stock","")))))))</x:f>
      </x:c>
    </x:row>
    <x:row r="534" ht="24" customHeight="1">
      <x:c r="A534" s="10"/>
      <x:c r="B534" s="5"/>
      <x:c r="C534" s="5"/>
      <x:c r="D534" s="14"/>
      <x:c r="E534" s="5"/>
      <x:c r="F534" s="5"/>
      <x:c r="G534" s="14"/>
      <x:c r="H534" s="16" t="str">
        <x:f>IF(OR(ISBLANK(A534),B534=""),"",SUMIFS('Daily Redemptions'!$R$7:$R$2205,'Daily Redemptions'!$O$7:$O$2205,A534,'Daily Redemptions'!$P$7:$P$2205,B534))</x:f>
      </x:c>
      <x:c r="I534" s="18" t="str">
        <x:f>IF(OR(ISBLANK(A534),ISBLANK(D534),ISBLANK(C534),C534=0),"",D534/C534)</x:f>
      </x:c>
      <x:c r="J534" s="18" t="str">
        <x:f>IF(OR(ISBLANK(A534),ISBLANK(D534),ISBLANK(E534),E534=0),"",D534/E534)</x:f>
      </x:c>
      <x:c r="K534" s="18" t="str">
        <x:f>IF(OR(ISBLANK(A534),ISBLANK(G534),ISBLANK(F534)),"",G534*F534)</x:f>
      </x:c>
      <x:c r="L534" s="16" t="str">
        <x:f>IF(OR(ISBLANK(A534),ISBLANK(G534),ISBLANK(F534)),"",F534)</x:f>
      </x:c>
      <x:c r="M534" s="16" t="str">
        <x:f>IF(AND(ISBLANK(A534),B534=""),"",IF(COUNTIFS('Campaigns &amp; Budget'!$A$7:$A$8,B534)&lt;&gt;1,"Unknown campaign",IF(COUNTIFS('Daily Redemptions'!$A$7:$A$735,A534,'Daily Redemptions'!$B$7:$B$735,B534)&gt;1,"Duplicate day / campaign",IF(OR(ISBLANK(A534),ISBLANK(C534),ISBLANK(D534),ISBLANK(E534),ISBLANK(F534)),"Missing daily input",IF(OR(C534&lt;0,D534&lt;0,E534&lt;0,F534&lt;0,F534&gt;E534),"Invalid count / sales",IF(AND(F534&gt;0,ISBLANK(G534)),"Missing new-member average",IF(AND(NOT(ISBLANK(G534)),G534&lt;0),"Negative average",IF(OR(A534&lt;IFERROR(INDEX('Campaigns &amp; Budget'!$C$7:$C$8,MATCH(B534,'Campaigns &amp; Budget'!$A$7:$A$8,0)),""),A534&gt;IFERROR(INDEX('Campaigns &amp; Budget'!$D$7:$D$8,MATCH(B534,'Campaigns &amp; Budget'!$A$7:$A$8,0)),"")),"Outside campaign dates",""))))))))</x:f>
      </x:c>
      <x:c r="O534" s="10"/>
      <x:c r="P534" s="5"/>
      <x:c r="Q534" s="5"/>
      <x:c r="R534" s="5"/>
      <x:c r="S534" s="16" t="str">
        <x:f>IF(OR(ISBLANK(O534),Q534=""),"",IFERROR(INDEX('Redemption Setup'!$F$7:$F$105,MATCH(Q534,'Redemption Setup'!$A$7:$A$105,0)),"")+SUMIFS('Redemption Setup'!$Q$7:$Q$305,'Redemption Setup'!$O$7:$O$305,Q534,'Redemption Setup'!$P$7:$P$305,"&lt;="&amp;O534)-SUMIFS('Daily Redemptions'!$R$7:$R$2205,'Daily Redemptions'!$Q$7:$Q$2205,Q534,'Daily Redemptions'!$P$7:$P$2205,P534,'Daily Redemptions'!$O$7:$O$2205,"&lt;="&amp;O534))</x:f>
      </x:c>
      <x:c r="T534" s="16" t="str">
        <x:f>IF(AND(ISBLANK(O534),Q534=""),"",IF(COUNTIFS('Redemption Setup'!$A$7:$A$105,Q534,'Redemption Setup'!$B$7:$B$105,P534)&lt;&gt;1,"Tier not in campaign",IF(COUNTIFS('Daily Redemptions'!$O$7:$O$2205,O534,'Daily Redemptions'!$Q$7:$Q$2205,Q534)&gt;1,"Duplicate day / tier",IF(OR(ISBLANK(O534),ISBLANK(R534)),"Missing date / quantity",IF(OR(R534&lt;0,MOD(R534,1)&lt;&gt;0),"Invalid redemption quantity",IF(COUNTIFS('Daily Redemptions'!$A$7:$A$735,O534,'Daily Redemptions'!$B$7:$B$735,P534)&lt;&gt;1,"Missing daily performance",IF(S534&lt;0,"Negative stock","")))))))</x:f>
      </x:c>
    </x:row>
    <x:row r="535" ht="24" customHeight="1">
      <x:c r="A535" s="10"/>
      <x:c r="B535" s="5"/>
      <x:c r="C535" s="5"/>
      <x:c r="D535" s="14"/>
      <x:c r="E535" s="5"/>
      <x:c r="F535" s="5"/>
      <x:c r="G535" s="14"/>
      <x:c r="H535" s="16" t="str">
        <x:f>IF(OR(ISBLANK(A535),B535=""),"",SUMIFS('Daily Redemptions'!$R$7:$R$2205,'Daily Redemptions'!$O$7:$O$2205,A535,'Daily Redemptions'!$P$7:$P$2205,B535))</x:f>
      </x:c>
      <x:c r="I535" s="18" t="str">
        <x:f>IF(OR(ISBLANK(A535),ISBLANK(D535),ISBLANK(C535),C535=0),"",D535/C535)</x:f>
      </x:c>
      <x:c r="J535" s="18" t="str">
        <x:f>IF(OR(ISBLANK(A535),ISBLANK(D535),ISBLANK(E535),E535=0),"",D535/E535)</x:f>
      </x:c>
      <x:c r="K535" s="18" t="str">
        <x:f>IF(OR(ISBLANK(A535),ISBLANK(G535),ISBLANK(F535)),"",G535*F535)</x:f>
      </x:c>
      <x:c r="L535" s="16" t="str">
        <x:f>IF(OR(ISBLANK(A535),ISBLANK(G535),ISBLANK(F535)),"",F535)</x:f>
      </x:c>
      <x:c r="M535" s="16" t="str">
        <x:f>IF(AND(ISBLANK(A535),B535=""),"",IF(COUNTIFS('Campaigns &amp; Budget'!$A$7:$A$8,B535)&lt;&gt;1,"Unknown campaign",IF(COUNTIFS('Daily Redemptions'!$A$7:$A$735,A535,'Daily Redemptions'!$B$7:$B$735,B535)&gt;1,"Duplicate day / campaign",IF(OR(ISBLANK(A535),ISBLANK(C535),ISBLANK(D535),ISBLANK(E535),ISBLANK(F535)),"Missing daily input",IF(OR(C535&lt;0,D535&lt;0,E535&lt;0,F535&lt;0,F535&gt;E535),"Invalid count / sales",IF(AND(F535&gt;0,ISBLANK(G535)),"Missing new-member average",IF(AND(NOT(ISBLANK(G535)),G535&lt;0),"Negative average",IF(OR(A535&lt;IFERROR(INDEX('Campaigns &amp; Budget'!$C$7:$C$8,MATCH(B535,'Campaigns &amp; Budget'!$A$7:$A$8,0)),""),A535&gt;IFERROR(INDEX('Campaigns &amp; Budget'!$D$7:$D$8,MATCH(B535,'Campaigns &amp; Budget'!$A$7:$A$8,0)),"")),"Outside campaign dates",""))))))))</x:f>
      </x:c>
      <x:c r="O535" s="10"/>
      <x:c r="P535" s="5"/>
      <x:c r="Q535" s="5"/>
      <x:c r="R535" s="5"/>
      <x:c r="S535" s="16" t="str">
        <x:f>IF(OR(ISBLANK(O535),Q535=""),"",IFERROR(INDEX('Redemption Setup'!$F$7:$F$105,MATCH(Q535,'Redemption Setup'!$A$7:$A$105,0)),"")+SUMIFS('Redemption Setup'!$Q$7:$Q$305,'Redemption Setup'!$O$7:$O$305,Q535,'Redemption Setup'!$P$7:$P$305,"&lt;="&amp;O535)-SUMIFS('Daily Redemptions'!$R$7:$R$2205,'Daily Redemptions'!$Q$7:$Q$2205,Q535,'Daily Redemptions'!$P$7:$P$2205,P535,'Daily Redemptions'!$O$7:$O$2205,"&lt;="&amp;O535))</x:f>
      </x:c>
      <x:c r="T535" s="16" t="str">
        <x:f>IF(AND(ISBLANK(O535),Q535=""),"",IF(COUNTIFS('Redemption Setup'!$A$7:$A$105,Q535,'Redemption Setup'!$B$7:$B$105,P535)&lt;&gt;1,"Tier not in campaign",IF(COUNTIFS('Daily Redemptions'!$O$7:$O$2205,O535,'Daily Redemptions'!$Q$7:$Q$2205,Q535)&gt;1,"Duplicate day / tier",IF(OR(ISBLANK(O535),ISBLANK(R535)),"Missing date / quantity",IF(OR(R535&lt;0,MOD(R535,1)&lt;&gt;0),"Invalid redemption quantity",IF(COUNTIFS('Daily Redemptions'!$A$7:$A$735,O535,'Daily Redemptions'!$B$7:$B$735,P535)&lt;&gt;1,"Missing daily performance",IF(S535&lt;0,"Negative stock","")))))))</x:f>
      </x:c>
    </x:row>
    <x:row r="536" ht="24" customHeight="1">
      <x:c r="A536" s="10"/>
      <x:c r="B536" s="5"/>
      <x:c r="C536" s="5"/>
      <x:c r="D536" s="14"/>
      <x:c r="E536" s="5"/>
      <x:c r="F536" s="5"/>
      <x:c r="G536" s="14"/>
      <x:c r="H536" s="16" t="str">
        <x:f>IF(OR(ISBLANK(A536),B536=""),"",SUMIFS('Daily Redemptions'!$R$7:$R$2205,'Daily Redemptions'!$O$7:$O$2205,A536,'Daily Redemptions'!$P$7:$P$2205,B536))</x:f>
      </x:c>
      <x:c r="I536" s="18" t="str">
        <x:f>IF(OR(ISBLANK(A536),ISBLANK(D536),ISBLANK(C536),C536=0),"",D536/C536)</x:f>
      </x:c>
      <x:c r="J536" s="18" t="str">
        <x:f>IF(OR(ISBLANK(A536),ISBLANK(D536),ISBLANK(E536),E536=0),"",D536/E536)</x:f>
      </x:c>
      <x:c r="K536" s="18" t="str">
        <x:f>IF(OR(ISBLANK(A536),ISBLANK(G536),ISBLANK(F536)),"",G536*F536)</x:f>
      </x:c>
      <x:c r="L536" s="16" t="str">
        <x:f>IF(OR(ISBLANK(A536),ISBLANK(G536),ISBLANK(F536)),"",F536)</x:f>
      </x:c>
      <x:c r="M536" s="16" t="str">
        <x:f>IF(AND(ISBLANK(A536),B536=""),"",IF(COUNTIFS('Campaigns &amp; Budget'!$A$7:$A$8,B536)&lt;&gt;1,"Unknown campaign",IF(COUNTIFS('Daily Redemptions'!$A$7:$A$735,A536,'Daily Redemptions'!$B$7:$B$735,B536)&gt;1,"Duplicate day / campaign",IF(OR(ISBLANK(A536),ISBLANK(C536),ISBLANK(D536),ISBLANK(E536),ISBLANK(F536)),"Missing daily input",IF(OR(C536&lt;0,D536&lt;0,E536&lt;0,F536&lt;0,F536&gt;E536),"Invalid count / sales",IF(AND(F536&gt;0,ISBLANK(G536)),"Missing new-member average",IF(AND(NOT(ISBLANK(G536)),G536&lt;0),"Negative average",IF(OR(A536&lt;IFERROR(INDEX('Campaigns &amp; Budget'!$C$7:$C$8,MATCH(B536,'Campaigns &amp; Budget'!$A$7:$A$8,0)),""),A536&gt;IFERROR(INDEX('Campaigns &amp; Budget'!$D$7:$D$8,MATCH(B536,'Campaigns &amp; Budget'!$A$7:$A$8,0)),"")),"Outside campaign dates",""))))))))</x:f>
      </x:c>
      <x:c r="O536" s="10"/>
      <x:c r="P536" s="5"/>
      <x:c r="Q536" s="5"/>
      <x:c r="R536" s="5"/>
      <x:c r="S536" s="16" t="str">
        <x:f>IF(OR(ISBLANK(O536),Q536=""),"",IFERROR(INDEX('Redemption Setup'!$F$7:$F$105,MATCH(Q536,'Redemption Setup'!$A$7:$A$105,0)),"")+SUMIFS('Redemption Setup'!$Q$7:$Q$305,'Redemption Setup'!$O$7:$O$305,Q536,'Redemption Setup'!$P$7:$P$305,"&lt;="&amp;O536)-SUMIFS('Daily Redemptions'!$R$7:$R$2205,'Daily Redemptions'!$Q$7:$Q$2205,Q536,'Daily Redemptions'!$P$7:$P$2205,P536,'Daily Redemptions'!$O$7:$O$2205,"&lt;="&amp;O536))</x:f>
      </x:c>
      <x:c r="T536" s="16" t="str">
        <x:f>IF(AND(ISBLANK(O536),Q536=""),"",IF(COUNTIFS('Redemption Setup'!$A$7:$A$105,Q536,'Redemption Setup'!$B$7:$B$105,P536)&lt;&gt;1,"Tier not in campaign",IF(COUNTIFS('Daily Redemptions'!$O$7:$O$2205,O536,'Daily Redemptions'!$Q$7:$Q$2205,Q536)&gt;1,"Duplicate day / tier",IF(OR(ISBLANK(O536),ISBLANK(R536)),"Missing date / quantity",IF(OR(R536&lt;0,MOD(R536,1)&lt;&gt;0),"Invalid redemption quantity",IF(COUNTIFS('Daily Redemptions'!$A$7:$A$735,O536,'Daily Redemptions'!$B$7:$B$735,P536)&lt;&gt;1,"Missing daily performance",IF(S536&lt;0,"Negative stock","")))))))</x:f>
      </x:c>
    </x:row>
    <x:row r="537" ht="24" customHeight="1">
      <x:c r="A537" s="10"/>
      <x:c r="B537" s="5"/>
      <x:c r="C537" s="5"/>
      <x:c r="D537" s="14"/>
      <x:c r="E537" s="5"/>
      <x:c r="F537" s="5"/>
      <x:c r="G537" s="14"/>
      <x:c r="H537" s="16" t="str">
        <x:f>IF(OR(ISBLANK(A537),B537=""),"",SUMIFS('Daily Redemptions'!$R$7:$R$2205,'Daily Redemptions'!$O$7:$O$2205,A537,'Daily Redemptions'!$P$7:$P$2205,B537))</x:f>
      </x:c>
      <x:c r="I537" s="18" t="str">
        <x:f>IF(OR(ISBLANK(A537),ISBLANK(D537),ISBLANK(C537),C537=0),"",D537/C537)</x:f>
      </x:c>
      <x:c r="J537" s="18" t="str">
        <x:f>IF(OR(ISBLANK(A537),ISBLANK(D537),ISBLANK(E537),E537=0),"",D537/E537)</x:f>
      </x:c>
      <x:c r="K537" s="18" t="str">
        <x:f>IF(OR(ISBLANK(A537),ISBLANK(G537),ISBLANK(F537)),"",G537*F537)</x:f>
      </x:c>
      <x:c r="L537" s="16" t="str">
        <x:f>IF(OR(ISBLANK(A537),ISBLANK(G537),ISBLANK(F537)),"",F537)</x:f>
      </x:c>
      <x:c r="M537" s="16" t="str">
        <x:f>IF(AND(ISBLANK(A537),B537=""),"",IF(COUNTIFS('Campaigns &amp; Budget'!$A$7:$A$8,B537)&lt;&gt;1,"Unknown campaign",IF(COUNTIFS('Daily Redemptions'!$A$7:$A$735,A537,'Daily Redemptions'!$B$7:$B$735,B537)&gt;1,"Duplicate day / campaign",IF(OR(ISBLANK(A537),ISBLANK(C537),ISBLANK(D537),ISBLANK(E537),ISBLANK(F537)),"Missing daily input",IF(OR(C537&lt;0,D537&lt;0,E537&lt;0,F537&lt;0,F537&gt;E537),"Invalid count / sales",IF(AND(F537&gt;0,ISBLANK(G537)),"Missing new-member average",IF(AND(NOT(ISBLANK(G537)),G537&lt;0),"Negative average",IF(OR(A537&lt;IFERROR(INDEX('Campaigns &amp; Budget'!$C$7:$C$8,MATCH(B537,'Campaigns &amp; Budget'!$A$7:$A$8,0)),""),A537&gt;IFERROR(INDEX('Campaigns &amp; Budget'!$D$7:$D$8,MATCH(B537,'Campaigns &amp; Budget'!$A$7:$A$8,0)),"")),"Outside campaign dates",""))))))))</x:f>
      </x:c>
      <x:c r="O537" s="10"/>
      <x:c r="P537" s="5"/>
      <x:c r="Q537" s="5"/>
      <x:c r="R537" s="5"/>
      <x:c r="S537" s="16" t="str">
        <x:f>IF(OR(ISBLANK(O537),Q537=""),"",IFERROR(INDEX('Redemption Setup'!$F$7:$F$105,MATCH(Q537,'Redemption Setup'!$A$7:$A$105,0)),"")+SUMIFS('Redemption Setup'!$Q$7:$Q$305,'Redemption Setup'!$O$7:$O$305,Q537,'Redemption Setup'!$P$7:$P$305,"&lt;="&amp;O537)-SUMIFS('Daily Redemptions'!$R$7:$R$2205,'Daily Redemptions'!$Q$7:$Q$2205,Q537,'Daily Redemptions'!$P$7:$P$2205,P537,'Daily Redemptions'!$O$7:$O$2205,"&lt;="&amp;O537))</x:f>
      </x:c>
      <x:c r="T537" s="16" t="str">
        <x:f>IF(AND(ISBLANK(O537),Q537=""),"",IF(COUNTIFS('Redemption Setup'!$A$7:$A$105,Q537,'Redemption Setup'!$B$7:$B$105,P537)&lt;&gt;1,"Tier not in campaign",IF(COUNTIFS('Daily Redemptions'!$O$7:$O$2205,O537,'Daily Redemptions'!$Q$7:$Q$2205,Q537)&gt;1,"Duplicate day / tier",IF(OR(ISBLANK(O537),ISBLANK(R537)),"Missing date / quantity",IF(OR(R537&lt;0,MOD(R537,1)&lt;&gt;0),"Invalid redemption quantity",IF(COUNTIFS('Daily Redemptions'!$A$7:$A$735,O537,'Daily Redemptions'!$B$7:$B$735,P537)&lt;&gt;1,"Missing daily performance",IF(S537&lt;0,"Negative stock","")))))))</x:f>
      </x:c>
    </x:row>
    <x:row r="538" ht="24" customHeight="1">
      <x:c r="A538" s="10"/>
      <x:c r="B538" s="5"/>
      <x:c r="C538" s="5"/>
      <x:c r="D538" s="14"/>
      <x:c r="E538" s="5"/>
      <x:c r="F538" s="5"/>
      <x:c r="G538" s="14"/>
      <x:c r="H538" s="16" t="str">
        <x:f>IF(OR(ISBLANK(A538),B538=""),"",SUMIFS('Daily Redemptions'!$R$7:$R$2205,'Daily Redemptions'!$O$7:$O$2205,A538,'Daily Redemptions'!$P$7:$P$2205,B538))</x:f>
      </x:c>
      <x:c r="I538" s="18" t="str">
        <x:f>IF(OR(ISBLANK(A538),ISBLANK(D538),ISBLANK(C538),C538=0),"",D538/C538)</x:f>
      </x:c>
      <x:c r="J538" s="18" t="str">
        <x:f>IF(OR(ISBLANK(A538),ISBLANK(D538),ISBLANK(E538),E538=0),"",D538/E538)</x:f>
      </x:c>
      <x:c r="K538" s="18" t="str">
        <x:f>IF(OR(ISBLANK(A538),ISBLANK(G538),ISBLANK(F538)),"",G538*F538)</x:f>
      </x:c>
      <x:c r="L538" s="16" t="str">
        <x:f>IF(OR(ISBLANK(A538),ISBLANK(G538),ISBLANK(F538)),"",F538)</x:f>
      </x:c>
      <x:c r="M538" s="16" t="str">
        <x:f>IF(AND(ISBLANK(A538),B538=""),"",IF(COUNTIFS('Campaigns &amp; Budget'!$A$7:$A$8,B538)&lt;&gt;1,"Unknown campaign",IF(COUNTIFS('Daily Redemptions'!$A$7:$A$735,A538,'Daily Redemptions'!$B$7:$B$735,B538)&gt;1,"Duplicate day / campaign",IF(OR(ISBLANK(A538),ISBLANK(C538),ISBLANK(D538),ISBLANK(E538),ISBLANK(F538)),"Missing daily input",IF(OR(C538&lt;0,D538&lt;0,E538&lt;0,F538&lt;0,F538&gt;E538),"Invalid count / sales",IF(AND(F538&gt;0,ISBLANK(G538)),"Missing new-member average",IF(AND(NOT(ISBLANK(G538)),G538&lt;0),"Negative average",IF(OR(A538&lt;IFERROR(INDEX('Campaigns &amp; Budget'!$C$7:$C$8,MATCH(B538,'Campaigns &amp; Budget'!$A$7:$A$8,0)),""),A538&gt;IFERROR(INDEX('Campaigns &amp; Budget'!$D$7:$D$8,MATCH(B538,'Campaigns &amp; Budget'!$A$7:$A$8,0)),"")),"Outside campaign dates",""))))))))</x:f>
      </x:c>
      <x:c r="O538" s="10"/>
      <x:c r="P538" s="5"/>
      <x:c r="Q538" s="5"/>
      <x:c r="R538" s="5"/>
      <x:c r="S538" s="16" t="str">
        <x:f>IF(OR(ISBLANK(O538),Q538=""),"",IFERROR(INDEX('Redemption Setup'!$F$7:$F$105,MATCH(Q538,'Redemption Setup'!$A$7:$A$105,0)),"")+SUMIFS('Redemption Setup'!$Q$7:$Q$305,'Redemption Setup'!$O$7:$O$305,Q538,'Redemption Setup'!$P$7:$P$305,"&lt;="&amp;O538)-SUMIFS('Daily Redemptions'!$R$7:$R$2205,'Daily Redemptions'!$Q$7:$Q$2205,Q538,'Daily Redemptions'!$P$7:$P$2205,P538,'Daily Redemptions'!$O$7:$O$2205,"&lt;="&amp;O538))</x:f>
      </x:c>
      <x:c r="T538" s="16" t="str">
        <x:f>IF(AND(ISBLANK(O538),Q538=""),"",IF(COUNTIFS('Redemption Setup'!$A$7:$A$105,Q538,'Redemption Setup'!$B$7:$B$105,P538)&lt;&gt;1,"Tier not in campaign",IF(COUNTIFS('Daily Redemptions'!$O$7:$O$2205,O538,'Daily Redemptions'!$Q$7:$Q$2205,Q538)&gt;1,"Duplicate day / tier",IF(OR(ISBLANK(O538),ISBLANK(R538)),"Missing date / quantity",IF(OR(R538&lt;0,MOD(R538,1)&lt;&gt;0),"Invalid redemption quantity",IF(COUNTIFS('Daily Redemptions'!$A$7:$A$735,O538,'Daily Redemptions'!$B$7:$B$735,P538)&lt;&gt;1,"Missing daily performance",IF(S538&lt;0,"Negative stock","")))))))</x:f>
      </x:c>
    </x:row>
    <x:row r="539" ht="24" customHeight="1">
      <x:c r="A539" s="10"/>
      <x:c r="B539" s="5"/>
      <x:c r="C539" s="5"/>
      <x:c r="D539" s="14"/>
      <x:c r="E539" s="5"/>
      <x:c r="F539" s="5"/>
      <x:c r="G539" s="14"/>
      <x:c r="H539" s="16" t="str">
        <x:f>IF(OR(ISBLANK(A539),B539=""),"",SUMIFS('Daily Redemptions'!$R$7:$R$2205,'Daily Redemptions'!$O$7:$O$2205,A539,'Daily Redemptions'!$P$7:$P$2205,B539))</x:f>
      </x:c>
      <x:c r="I539" s="18" t="str">
        <x:f>IF(OR(ISBLANK(A539),ISBLANK(D539),ISBLANK(C539),C539=0),"",D539/C539)</x:f>
      </x:c>
      <x:c r="J539" s="18" t="str">
        <x:f>IF(OR(ISBLANK(A539),ISBLANK(D539),ISBLANK(E539),E539=0),"",D539/E539)</x:f>
      </x:c>
      <x:c r="K539" s="18" t="str">
        <x:f>IF(OR(ISBLANK(A539),ISBLANK(G539),ISBLANK(F539)),"",G539*F539)</x:f>
      </x:c>
      <x:c r="L539" s="16" t="str">
        <x:f>IF(OR(ISBLANK(A539),ISBLANK(G539),ISBLANK(F539)),"",F539)</x:f>
      </x:c>
      <x:c r="M539" s="16" t="str">
        <x:f>IF(AND(ISBLANK(A539),B539=""),"",IF(COUNTIFS('Campaigns &amp; Budget'!$A$7:$A$8,B539)&lt;&gt;1,"Unknown campaign",IF(COUNTIFS('Daily Redemptions'!$A$7:$A$735,A539,'Daily Redemptions'!$B$7:$B$735,B539)&gt;1,"Duplicate day / campaign",IF(OR(ISBLANK(A539),ISBLANK(C539),ISBLANK(D539),ISBLANK(E539),ISBLANK(F539)),"Missing daily input",IF(OR(C539&lt;0,D539&lt;0,E539&lt;0,F539&lt;0,F539&gt;E539),"Invalid count / sales",IF(AND(F539&gt;0,ISBLANK(G539)),"Missing new-member average",IF(AND(NOT(ISBLANK(G539)),G539&lt;0),"Negative average",IF(OR(A539&lt;IFERROR(INDEX('Campaigns &amp; Budget'!$C$7:$C$8,MATCH(B539,'Campaigns &amp; Budget'!$A$7:$A$8,0)),""),A539&gt;IFERROR(INDEX('Campaigns &amp; Budget'!$D$7:$D$8,MATCH(B539,'Campaigns &amp; Budget'!$A$7:$A$8,0)),"")),"Outside campaign dates",""))))))))</x:f>
      </x:c>
      <x:c r="O539" s="10"/>
      <x:c r="P539" s="5"/>
      <x:c r="Q539" s="5"/>
      <x:c r="R539" s="5"/>
      <x:c r="S539" s="16" t="str">
        <x:f>IF(OR(ISBLANK(O539),Q539=""),"",IFERROR(INDEX('Redemption Setup'!$F$7:$F$105,MATCH(Q539,'Redemption Setup'!$A$7:$A$105,0)),"")+SUMIFS('Redemption Setup'!$Q$7:$Q$305,'Redemption Setup'!$O$7:$O$305,Q539,'Redemption Setup'!$P$7:$P$305,"&lt;="&amp;O539)-SUMIFS('Daily Redemptions'!$R$7:$R$2205,'Daily Redemptions'!$Q$7:$Q$2205,Q539,'Daily Redemptions'!$P$7:$P$2205,P539,'Daily Redemptions'!$O$7:$O$2205,"&lt;="&amp;O539))</x:f>
      </x:c>
      <x:c r="T539" s="16" t="str">
        <x:f>IF(AND(ISBLANK(O539),Q539=""),"",IF(COUNTIFS('Redemption Setup'!$A$7:$A$105,Q539,'Redemption Setup'!$B$7:$B$105,P539)&lt;&gt;1,"Tier not in campaign",IF(COUNTIFS('Daily Redemptions'!$O$7:$O$2205,O539,'Daily Redemptions'!$Q$7:$Q$2205,Q539)&gt;1,"Duplicate day / tier",IF(OR(ISBLANK(O539),ISBLANK(R539)),"Missing date / quantity",IF(OR(R539&lt;0,MOD(R539,1)&lt;&gt;0),"Invalid redemption quantity",IF(COUNTIFS('Daily Redemptions'!$A$7:$A$735,O539,'Daily Redemptions'!$B$7:$B$735,P539)&lt;&gt;1,"Missing daily performance",IF(S539&lt;0,"Negative stock","")))))))</x:f>
      </x:c>
    </x:row>
    <x:row r="540" ht="24" customHeight="1">
      <x:c r="A540" s="10"/>
      <x:c r="B540" s="5"/>
      <x:c r="C540" s="5"/>
      <x:c r="D540" s="14"/>
      <x:c r="E540" s="5"/>
      <x:c r="F540" s="5"/>
      <x:c r="G540" s="14"/>
      <x:c r="H540" s="16" t="str">
        <x:f>IF(OR(ISBLANK(A540),B540=""),"",SUMIFS('Daily Redemptions'!$R$7:$R$2205,'Daily Redemptions'!$O$7:$O$2205,A540,'Daily Redemptions'!$P$7:$P$2205,B540))</x:f>
      </x:c>
      <x:c r="I540" s="18" t="str">
        <x:f>IF(OR(ISBLANK(A540),ISBLANK(D540),ISBLANK(C540),C540=0),"",D540/C540)</x:f>
      </x:c>
      <x:c r="J540" s="18" t="str">
        <x:f>IF(OR(ISBLANK(A540),ISBLANK(D540),ISBLANK(E540),E540=0),"",D540/E540)</x:f>
      </x:c>
      <x:c r="K540" s="18" t="str">
        <x:f>IF(OR(ISBLANK(A540),ISBLANK(G540),ISBLANK(F540)),"",G540*F540)</x:f>
      </x:c>
      <x:c r="L540" s="16" t="str">
        <x:f>IF(OR(ISBLANK(A540),ISBLANK(G540),ISBLANK(F540)),"",F540)</x:f>
      </x:c>
      <x:c r="M540" s="16" t="str">
        <x:f>IF(AND(ISBLANK(A540),B540=""),"",IF(COUNTIFS('Campaigns &amp; Budget'!$A$7:$A$8,B540)&lt;&gt;1,"Unknown campaign",IF(COUNTIFS('Daily Redemptions'!$A$7:$A$735,A540,'Daily Redemptions'!$B$7:$B$735,B540)&gt;1,"Duplicate day / campaign",IF(OR(ISBLANK(A540),ISBLANK(C540),ISBLANK(D540),ISBLANK(E540),ISBLANK(F540)),"Missing daily input",IF(OR(C540&lt;0,D540&lt;0,E540&lt;0,F540&lt;0,F540&gt;E540),"Invalid count / sales",IF(AND(F540&gt;0,ISBLANK(G540)),"Missing new-member average",IF(AND(NOT(ISBLANK(G540)),G540&lt;0),"Negative average",IF(OR(A540&lt;IFERROR(INDEX('Campaigns &amp; Budget'!$C$7:$C$8,MATCH(B540,'Campaigns &amp; Budget'!$A$7:$A$8,0)),""),A540&gt;IFERROR(INDEX('Campaigns &amp; Budget'!$D$7:$D$8,MATCH(B540,'Campaigns &amp; Budget'!$A$7:$A$8,0)),"")),"Outside campaign dates",""))))))))</x:f>
      </x:c>
      <x:c r="O540" s="10"/>
      <x:c r="P540" s="5"/>
      <x:c r="Q540" s="5"/>
      <x:c r="R540" s="5"/>
      <x:c r="S540" s="16" t="str">
        <x:f>IF(OR(ISBLANK(O540),Q540=""),"",IFERROR(INDEX('Redemption Setup'!$F$7:$F$105,MATCH(Q540,'Redemption Setup'!$A$7:$A$105,0)),"")+SUMIFS('Redemption Setup'!$Q$7:$Q$305,'Redemption Setup'!$O$7:$O$305,Q540,'Redemption Setup'!$P$7:$P$305,"&lt;="&amp;O540)-SUMIFS('Daily Redemptions'!$R$7:$R$2205,'Daily Redemptions'!$Q$7:$Q$2205,Q540,'Daily Redemptions'!$P$7:$P$2205,P540,'Daily Redemptions'!$O$7:$O$2205,"&lt;="&amp;O540))</x:f>
      </x:c>
      <x:c r="T540" s="16" t="str">
        <x:f>IF(AND(ISBLANK(O540),Q540=""),"",IF(COUNTIFS('Redemption Setup'!$A$7:$A$105,Q540,'Redemption Setup'!$B$7:$B$105,P540)&lt;&gt;1,"Tier not in campaign",IF(COUNTIFS('Daily Redemptions'!$O$7:$O$2205,O540,'Daily Redemptions'!$Q$7:$Q$2205,Q540)&gt;1,"Duplicate day / tier",IF(OR(ISBLANK(O540),ISBLANK(R540)),"Missing date / quantity",IF(OR(R540&lt;0,MOD(R540,1)&lt;&gt;0),"Invalid redemption quantity",IF(COUNTIFS('Daily Redemptions'!$A$7:$A$735,O540,'Daily Redemptions'!$B$7:$B$735,P540)&lt;&gt;1,"Missing daily performance",IF(S540&lt;0,"Negative stock","")))))))</x:f>
      </x:c>
    </x:row>
    <x:row r="541" ht="24" customHeight="1">
      <x:c r="A541" s="10"/>
      <x:c r="B541" s="5"/>
      <x:c r="C541" s="5"/>
      <x:c r="D541" s="14"/>
      <x:c r="E541" s="5"/>
      <x:c r="F541" s="5"/>
      <x:c r="G541" s="14"/>
      <x:c r="H541" s="16" t="str">
        <x:f>IF(OR(ISBLANK(A541),B541=""),"",SUMIFS('Daily Redemptions'!$R$7:$R$2205,'Daily Redemptions'!$O$7:$O$2205,A541,'Daily Redemptions'!$P$7:$P$2205,B541))</x:f>
      </x:c>
      <x:c r="I541" s="18" t="str">
        <x:f>IF(OR(ISBLANK(A541),ISBLANK(D541),ISBLANK(C541),C541=0),"",D541/C541)</x:f>
      </x:c>
      <x:c r="J541" s="18" t="str">
        <x:f>IF(OR(ISBLANK(A541),ISBLANK(D541),ISBLANK(E541),E541=0),"",D541/E541)</x:f>
      </x:c>
      <x:c r="K541" s="18" t="str">
        <x:f>IF(OR(ISBLANK(A541),ISBLANK(G541),ISBLANK(F541)),"",G541*F541)</x:f>
      </x:c>
      <x:c r="L541" s="16" t="str">
        <x:f>IF(OR(ISBLANK(A541),ISBLANK(G541),ISBLANK(F541)),"",F541)</x:f>
      </x:c>
      <x:c r="M541" s="16" t="str">
        <x:f>IF(AND(ISBLANK(A541),B541=""),"",IF(COUNTIFS('Campaigns &amp; Budget'!$A$7:$A$8,B541)&lt;&gt;1,"Unknown campaign",IF(COUNTIFS('Daily Redemptions'!$A$7:$A$735,A541,'Daily Redemptions'!$B$7:$B$735,B541)&gt;1,"Duplicate day / campaign",IF(OR(ISBLANK(A541),ISBLANK(C541),ISBLANK(D541),ISBLANK(E541),ISBLANK(F541)),"Missing daily input",IF(OR(C541&lt;0,D541&lt;0,E541&lt;0,F541&lt;0,F541&gt;E541),"Invalid count / sales",IF(AND(F541&gt;0,ISBLANK(G541)),"Missing new-member average",IF(AND(NOT(ISBLANK(G541)),G541&lt;0),"Negative average",IF(OR(A541&lt;IFERROR(INDEX('Campaigns &amp; Budget'!$C$7:$C$8,MATCH(B541,'Campaigns &amp; Budget'!$A$7:$A$8,0)),""),A541&gt;IFERROR(INDEX('Campaigns &amp; Budget'!$D$7:$D$8,MATCH(B541,'Campaigns &amp; Budget'!$A$7:$A$8,0)),"")),"Outside campaign dates",""))))))))</x:f>
      </x:c>
      <x:c r="O541" s="10"/>
      <x:c r="P541" s="5"/>
      <x:c r="Q541" s="5"/>
      <x:c r="R541" s="5"/>
      <x:c r="S541" s="16" t="str">
        <x:f>IF(OR(ISBLANK(O541),Q541=""),"",IFERROR(INDEX('Redemption Setup'!$F$7:$F$105,MATCH(Q541,'Redemption Setup'!$A$7:$A$105,0)),"")+SUMIFS('Redemption Setup'!$Q$7:$Q$305,'Redemption Setup'!$O$7:$O$305,Q541,'Redemption Setup'!$P$7:$P$305,"&lt;="&amp;O541)-SUMIFS('Daily Redemptions'!$R$7:$R$2205,'Daily Redemptions'!$Q$7:$Q$2205,Q541,'Daily Redemptions'!$P$7:$P$2205,P541,'Daily Redemptions'!$O$7:$O$2205,"&lt;="&amp;O541))</x:f>
      </x:c>
      <x:c r="T541" s="16" t="str">
        <x:f>IF(AND(ISBLANK(O541),Q541=""),"",IF(COUNTIFS('Redemption Setup'!$A$7:$A$105,Q541,'Redemption Setup'!$B$7:$B$105,P541)&lt;&gt;1,"Tier not in campaign",IF(COUNTIFS('Daily Redemptions'!$O$7:$O$2205,O541,'Daily Redemptions'!$Q$7:$Q$2205,Q541)&gt;1,"Duplicate day / tier",IF(OR(ISBLANK(O541),ISBLANK(R541)),"Missing date / quantity",IF(OR(R541&lt;0,MOD(R541,1)&lt;&gt;0),"Invalid redemption quantity",IF(COUNTIFS('Daily Redemptions'!$A$7:$A$735,O541,'Daily Redemptions'!$B$7:$B$735,P541)&lt;&gt;1,"Missing daily performance",IF(S541&lt;0,"Negative stock","")))))))</x:f>
      </x:c>
    </x:row>
    <x:row r="542" ht="24" customHeight="1">
      <x:c r="A542" s="10"/>
      <x:c r="B542" s="5"/>
      <x:c r="C542" s="5"/>
      <x:c r="D542" s="14"/>
      <x:c r="E542" s="5"/>
      <x:c r="F542" s="5"/>
      <x:c r="G542" s="14"/>
      <x:c r="H542" s="16" t="str">
        <x:f>IF(OR(ISBLANK(A542),B542=""),"",SUMIFS('Daily Redemptions'!$R$7:$R$2205,'Daily Redemptions'!$O$7:$O$2205,A542,'Daily Redemptions'!$P$7:$P$2205,B542))</x:f>
      </x:c>
      <x:c r="I542" s="18" t="str">
        <x:f>IF(OR(ISBLANK(A542),ISBLANK(D542),ISBLANK(C542),C542=0),"",D542/C542)</x:f>
      </x:c>
      <x:c r="J542" s="18" t="str">
        <x:f>IF(OR(ISBLANK(A542),ISBLANK(D542),ISBLANK(E542),E542=0),"",D542/E542)</x:f>
      </x:c>
      <x:c r="K542" s="18" t="str">
        <x:f>IF(OR(ISBLANK(A542),ISBLANK(G542),ISBLANK(F542)),"",G542*F542)</x:f>
      </x:c>
      <x:c r="L542" s="16" t="str">
        <x:f>IF(OR(ISBLANK(A542),ISBLANK(G542),ISBLANK(F542)),"",F542)</x:f>
      </x:c>
      <x:c r="M542" s="16" t="str">
        <x:f>IF(AND(ISBLANK(A542),B542=""),"",IF(COUNTIFS('Campaigns &amp; Budget'!$A$7:$A$8,B542)&lt;&gt;1,"Unknown campaign",IF(COUNTIFS('Daily Redemptions'!$A$7:$A$735,A542,'Daily Redemptions'!$B$7:$B$735,B542)&gt;1,"Duplicate day / campaign",IF(OR(ISBLANK(A542),ISBLANK(C542),ISBLANK(D542),ISBLANK(E542),ISBLANK(F542)),"Missing daily input",IF(OR(C542&lt;0,D542&lt;0,E542&lt;0,F542&lt;0,F542&gt;E542),"Invalid count / sales",IF(AND(F542&gt;0,ISBLANK(G542)),"Missing new-member average",IF(AND(NOT(ISBLANK(G542)),G542&lt;0),"Negative average",IF(OR(A542&lt;IFERROR(INDEX('Campaigns &amp; Budget'!$C$7:$C$8,MATCH(B542,'Campaigns &amp; Budget'!$A$7:$A$8,0)),""),A542&gt;IFERROR(INDEX('Campaigns &amp; Budget'!$D$7:$D$8,MATCH(B542,'Campaigns &amp; Budget'!$A$7:$A$8,0)),"")),"Outside campaign dates",""))))))))</x:f>
      </x:c>
      <x:c r="O542" s="10"/>
      <x:c r="P542" s="5"/>
      <x:c r="Q542" s="5"/>
      <x:c r="R542" s="5"/>
      <x:c r="S542" s="16" t="str">
        <x:f>IF(OR(ISBLANK(O542),Q542=""),"",IFERROR(INDEX('Redemption Setup'!$F$7:$F$105,MATCH(Q542,'Redemption Setup'!$A$7:$A$105,0)),"")+SUMIFS('Redemption Setup'!$Q$7:$Q$305,'Redemption Setup'!$O$7:$O$305,Q542,'Redemption Setup'!$P$7:$P$305,"&lt;="&amp;O542)-SUMIFS('Daily Redemptions'!$R$7:$R$2205,'Daily Redemptions'!$Q$7:$Q$2205,Q542,'Daily Redemptions'!$P$7:$P$2205,P542,'Daily Redemptions'!$O$7:$O$2205,"&lt;="&amp;O542))</x:f>
      </x:c>
      <x:c r="T542" s="16" t="str">
        <x:f>IF(AND(ISBLANK(O542),Q542=""),"",IF(COUNTIFS('Redemption Setup'!$A$7:$A$105,Q542,'Redemption Setup'!$B$7:$B$105,P542)&lt;&gt;1,"Tier not in campaign",IF(COUNTIFS('Daily Redemptions'!$O$7:$O$2205,O542,'Daily Redemptions'!$Q$7:$Q$2205,Q542)&gt;1,"Duplicate day / tier",IF(OR(ISBLANK(O542),ISBLANK(R542)),"Missing date / quantity",IF(OR(R542&lt;0,MOD(R542,1)&lt;&gt;0),"Invalid redemption quantity",IF(COUNTIFS('Daily Redemptions'!$A$7:$A$735,O542,'Daily Redemptions'!$B$7:$B$735,P542)&lt;&gt;1,"Missing daily performance",IF(S542&lt;0,"Negative stock","")))))))</x:f>
      </x:c>
    </x:row>
    <x:row r="543" ht="24" customHeight="1">
      <x:c r="A543" s="10"/>
      <x:c r="B543" s="5"/>
      <x:c r="C543" s="5"/>
      <x:c r="D543" s="14"/>
      <x:c r="E543" s="5"/>
      <x:c r="F543" s="5"/>
      <x:c r="G543" s="14"/>
      <x:c r="H543" s="16" t="str">
        <x:f>IF(OR(ISBLANK(A543),B543=""),"",SUMIFS('Daily Redemptions'!$R$7:$R$2205,'Daily Redemptions'!$O$7:$O$2205,A543,'Daily Redemptions'!$P$7:$P$2205,B543))</x:f>
      </x:c>
      <x:c r="I543" s="18" t="str">
        <x:f>IF(OR(ISBLANK(A543),ISBLANK(D543),ISBLANK(C543),C543=0),"",D543/C543)</x:f>
      </x:c>
      <x:c r="J543" s="18" t="str">
        <x:f>IF(OR(ISBLANK(A543),ISBLANK(D543),ISBLANK(E543),E543=0),"",D543/E543)</x:f>
      </x:c>
      <x:c r="K543" s="18" t="str">
        <x:f>IF(OR(ISBLANK(A543),ISBLANK(G543),ISBLANK(F543)),"",G543*F543)</x:f>
      </x:c>
      <x:c r="L543" s="16" t="str">
        <x:f>IF(OR(ISBLANK(A543),ISBLANK(G543),ISBLANK(F543)),"",F543)</x:f>
      </x:c>
      <x:c r="M543" s="16" t="str">
        <x:f>IF(AND(ISBLANK(A543),B543=""),"",IF(COUNTIFS('Campaigns &amp; Budget'!$A$7:$A$8,B543)&lt;&gt;1,"Unknown campaign",IF(COUNTIFS('Daily Redemptions'!$A$7:$A$735,A543,'Daily Redemptions'!$B$7:$B$735,B543)&gt;1,"Duplicate day / campaign",IF(OR(ISBLANK(A543),ISBLANK(C543),ISBLANK(D543),ISBLANK(E543),ISBLANK(F543)),"Missing daily input",IF(OR(C543&lt;0,D543&lt;0,E543&lt;0,F543&lt;0,F543&gt;E543),"Invalid count / sales",IF(AND(F543&gt;0,ISBLANK(G543)),"Missing new-member average",IF(AND(NOT(ISBLANK(G543)),G543&lt;0),"Negative average",IF(OR(A543&lt;IFERROR(INDEX('Campaigns &amp; Budget'!$C$7:$C$8,MATCH(B543,'Campaigns &amp; Budget'!$A$7:$A$8,0)),""),A543&gt;IFERROR(INDEX('Campaigns &amp; Budget'!$D$7:$D$8,MATCH(B543,'Campaigns &amp; Budget'!$A$7:$A$8,0)),"")),"Outside campaign dates",""))))))))</x:f>
      </x:c>
      <x:c r="O543" s="10"/>
      <x:c r="P543" s="5"/>
      <x:c r="Q543" s="5"/>
      <x:c r="R543" s="5"/>
      <x:c r="S543" s="16" t="str">
        <x:f>IF(OR(ISBLANK(O543),Q543=""),"",IFERROR(INDEX('Redemption Setup'!$F$7:$F$105,MATCH(Q543,'Redemption Setup'!$A$7:$A$105,0)),"")+SUMIFS('Redemption Setup'!$Q$7:$Q$305,'Redemption Setup'!$O$7:$O$305,Q543,'Redemption Setup'!$P$7:$P$305,"&lt;="&amp;O543)-SUMIFS('Daily Redemptions'!$R$7:$R$2205,'Daily Redemptions'!$Q$7:$Q$2205,Q543,'Daily Redemptions'!$P$7:$P$2205,P543,'Daily Redemptions'!$O$7:$O$2205,"&lt;="&amp;O543))</x:f>
      </x:c>
      <x:c r="T543" s="16" t="str">
        <x:f>IF(AND(ISBLANK(O543),Q543=""),"",IF(COUNTIFS('Redemption Setup'!$A$7:$A$105,Q543,'Redemption Setup'!$B$7:$B$105,P543)&lt;&gt;1,"Tier not in campaign",IF(COUNTIFS('Daily Redemptions'!$O$7:$O$2205,O543,'Daily Redemptions'!$Q$7:$Q$2205,Q543)&gt;1,"Duplicate day / tier",IF(OR(ISBLANK(O543),ISBLANK(R543)),"Missing date / quantity",IF(OR(R543&lt;0,MOD(R543,1)&lt;&gt;0),"Invalid redemption quantity",IF(COUNTIFS('Daily Redemptions'!$A$7:$A$735,O543,'Daily Redemptions'!$B$7:$B$735,P543)&lt;&gt;1,"Missing daily performance",IF(S543&lt;0,"Negative stock","")))))))</x:f>
      </x:c>
    </x:row>
    <x:row r="544" ht="24" customHeight="1">
      <x:c r="A544" s="10"/>
      <x:c r="B544" s="5"/>
      <x:c r="C544" s="5"/>
      <x:c r="D544" s="14"/>
      <x:c r="E544" s="5"/>
      <x:c r="F544" s="5"/>
      <x:c r="G544" s="14"/>
      <x:c r="H544" s="16" t="str">
        <x:f>IF(OR(ISBLANK(A544),B544=""),"",SUMIFS('Daily Redemptions'!$R$7:$R$2205,'Daily Redemptions'!$O$7:$O$2205,A544,'Daily Redemptions'!$P$7:$P$2205,B544))</x:f>
      </x:c>
      <x:c r="I544" s="18" t="str">
        <x:f>IF(OR(ISBLANK(A544),ISBLANK(D544),ISBLANK(C544),C544=0),"",D544/C544)</x:f>
      </x:c>
      <x:c r="J544" s="18" t="str">
        <x:f>IF(OR(ISBLANK(A544),ISBLANK(D544),ISBLANK(E544),E544=0),"",D544/E544)</x:f>
      </x:c>
      <x:c r="K544" s="18" t="str">
        <x:f>IF(OR(ISBLANK(A544),ISBLANK(G544),ISBLANK(F544)),"",G544*F544)</x:f>
      </x:c>
      <x:c r="L544" s="16" t="str">
        <x:f>IF(OR(ISBLANK(A544),ISBLANK(G544),ISBLANK(F544)),"",F544)</x:f>
      </x:c>
      <x:c r="M544" s="16" t="str">
        <x:f>IF(AND(ISBLANK(A544),B544=""),"",IF(COUNTIFS('Campaigns &amp; Budget'!$A$7:$A$8,B544)&lt;&gt;1,"Unknown campaign",IF(COUNTIFS('Daily Redemptions'!$A$7:$A$735,A544,'Daily Redemptions'!$B$7:$B$735,B544)&gt;1,"Duplicate day / campaign",IF(OR(ISBLANK(A544),ISBLANK(C544),ISBLANK(D544),ISBLANK(E544),ISBLANK(F544)),"Missing daily input",IF(OR(C544&lt;0,D544&lt;0,E544&lt;0,F544&lt;0,F544&gt;E544),"Invalid count / sales",IF(AND(F544&gt;0,ISBLANK(G544)),"Missing new-member average",IF(AND(NOT(ISBLANK(G544)),G544&lt;0),"Negative average",IF(OR(A544&lt;IFERROR(INDEX('Campaigns &amp; Budget'!$C$7:$C$8,MATCH(B544,'Campaigns &amp; Budget'!$A$7:$A$8,0)),""),A544&gt;IFERROR(INDEX('Campaigns &amp; Budget'!$D$7:$D$8,MATCH(B544,'Campaigns &amp; Budget'!$A$7:$A$8,0)),"")),"Outside campaign dates",""))))))))</x:f>
      </x:c>
      <x:c r="O544" s="10"/>
      <x:c r="P544" s="5"/>
      <x:c r="Q544" s="5"/>
      <x:c r="R544" s="5"/>
      <x:c r="S544" s="16" t="str">
        <x:f>IF(OR(ISBLANK(O544),Q544=""),"",IFERROR(INDEX('Redemption Setup'!$F$7:$F$105,MATCH(Q544,'Redemption Setup'!$A$7:$A$105,0)),"")+SUMIFS('Redemption Setup'!$Q$7:$Q$305,'Redemption Setup'!$O$7:$O$305,Q544,'Redemption Setup'!$P$7:$P$305,"&lt;="&amp;O544)-SUMIFS('Daily Redemptions'!$R$7:$R$2205,'Daily Redemptions'!$Q$7:$Q$2205,Q544,'Daily Redemptions'!$P$7:$P$2205,P544,'Daily Redemptions'!$O$7:$O$2205,"&lt;="&amp;O544))</x:f>
      </x:c>
      <x:c r="T544" s="16" t="str">
        <x:f>IF(AND(ISBLANK(O544),Q544=""),"",IF(COUNTIFS('Redemption Setup'!$A$7:$A$105,Q544,'Redemption Setup'!$B$7:$B$105,P544)&lt;&gt;1,"Tier not in campaign",IF(COUNTIFS('Daily Redemptions'!$O$7:$O$2205,O544,'Daily Redemptions'!$Q$7:$Q$2205,Q544)&gt;1,"Duplicate day / tier",IF(OR(ISBLANK(O544),ISBLANK(R544)),"Missing date / quantity",IF(OR(R544&lt;0,MOD(R544,1)&lt;&gt;0),"Invalid redemption quantity",IF(COUNTIFS('Daily Redemptions'!$A$7:$A$735,O544,'Daily Redemptions'!$B$7:$B$735,P544)&lt;&gt;1,"Missing daily performance",IF(S544&lt;0,"Negative stock","")))))))</x:f>
      </x:c>
    </x:row>
    <x:row r="545" ht="24" customHeight="1">
      <x:c r="A545" s="10"/>
      <x:c r="B545" s="5"/>
      <x:c r="C545" s="5"/>
      <x:c r="D545" s="14"/>
      <x:c r="E545" s="5"/>
      <x:c r="F545" s="5"/>
      <x:c r="G545" s="14"/>
      <x:c r="H545" s="16" t="str">
        <x:f>IF(OR(ISBLANK(A545),B545=""),"",SUMIFS('Daily Redemptions'!$R$7:$R$2205,'Daily Redemptions'!$O$7:$O$2205,A545,'Daily Redemptions'!$P$7:$P$2205,B545))</x:f>
      </x:c>
      <x:c r="I545" s="18" t="str">
        <x:f>IF(OR(ISBLANK(A545),ISBLANK(D545),ISBLANK(C545),C545=0),"",D545/C545)</x:f>
      </x:c>
      <x:c r="J545" s="18" t="str">
        <x:f>IF(OR(ISBLANK(A545),ISBLANK(D545),ISBLANK(E545),E545=0),"",D545/E545)</x:f>
      </x:c>
      <x:c r="K545" s="18" t="str">
        <x:f>IF(OR(ISBLANK(A545),ISBLANK(G545),ISBLANK(F545)),"",G545*F545)</x:f>
      </x:c>
      <x:c r="L545" s="16" t="str">
        <x:f>IF(OR(ISBLANK(A545),ISBLANK(G545),ISBLANK(F545)),"",F545)</x:f>
      </x:c>
      <x:c r="M545" s="16" t="str">
        <x:f>IF(AND(ISBLANK(A545),B545=""),"",IF(COUNTIFS('Campaigns &amp; Budget'!$A$7:$A$8,B545)&lt;&gt;1,"Unknown campaign",IF(COUNTIFS('Daily Redemptions'!$A$7:$A$735,A545,'Daily Redemptions'!$B$7:$B$735,B545)&gt;1,"Duplicate day / campaign",IF(OR(ISBLANK(A545),ISBLANK(C545),ISBLANK(D545),ISBLANK(E545),ISBLANK(F545)),"Missing daily input",IF(OR(C545&lt;0,D545&lt;0,E545&lt;0,F545&lt;0,F545&gt;E545),"Invalid count / sales",IF(AND(F545&gt;0,ISBLANK(G545)),"Missing new-member average",IF(AND(NOT(ISBLANK(G545)),G545&lt;0),"Negative average",IF(OR(A545&lt;IFERROR(INDEX('Campaigns &amp; Budget'!$C$7:$C$8,MATCH(B545,'Campaigns &amp; Budget'!$A$7:$A$8,0)),""),A545&gt;IFERROR(INDEX('Campaigns &amp; Budget'!$D$7:$D$8,MATCH(B545,'Campaigns &amp; Budget'!$A$7:$A$8,0)),"")),"Outside campaign dates",""))))))))</x:f>
      </x:c>
      <x:c r="O545" s="10"/>
      <x:c r="P545" s="5"/>
      <x:c r="Q545" s="5"/>
      <x:c r="R545" s="5"/>
      <x:c r="S545" s="16" t="str">
        <x:f>IF(OR(ISBLANK(O545),Q545=""),"",IFERROR(INDEX('Redemption Setup'!$F$7:$F$105,MATCH(Q545,'Redemption Setup'!$A$7:$A$105,0)),"")+SUMIFS('Redemption Setup'!$Q$7:$Q$305,'Redemption Setup'!$O$7:$O$305,Q545,'Redemption Setup'!$P$7:$P$305,"&lt;="&amp;O545)-SUMIFS('Daily Redemptions'!$R$7:$R$2205,'Daily Redemptions'!$Q$7:$Q$2205,Q545,'Daily Redemptions'!$P$7:$P$2205,P545,'Daily Redemptions'!$O$7:$O$2205,"&lt;="&amp;O545))</x:f>
      </x:c>
      <x:c r="T545" s="16" t="str">
        <x:f>IF(AND(ISBLANK(O545),Q545=""),"",IF(COUNTIFS('Redemption Setup'!$A$7:$A$105,Q545,'Redemption Setup'!$B$7:$B$105,P545)&lt;&gt;1,"Tier not in campaign",IF(COUNTIFS('Daily Redemptions'!$O$7:$O$2205,O545,'Daily Redemptions'!$Q$7:$Q$2205,Q545)&gt;1,"Duplicate day / tier",IF(OR(ISBLANK(O545),ISBLANK(R545)),"Missing date / quantity",IF(OR(R545&lt;0,MOD(R545,1)&lt;&gt;0),"Invalid redemption quantity",IF(COUNTIFS('Daily Redemptions'!$A$7:$A$735,O545,'Daily Redemptions'!$B$7:$B$735,P545)&lt;&gt;1,"Missing daily performance",IF(S545&lt;0,"Negative stock","")))))))</x:f>
      </x:c>
    </x:row>
    <x:row r="546" ht="24" customHeight="1">
      <x:c r="A546" s="10"/>
      <x:c r="B546" s="5"/>
      <x:c r="C546" s="5"/>
      <x:c r="D546" s="14"/>
      <x:c r="E546" s="5"/>
      <x:c r="F546" s="5"/>
      <x:c r="G546" s="14"/>
      <x:c r="H546" s="16" t="str">
        <x:f>IF(OR(ISBLANK(A546),B546=""),"",SUMIFS('Daily Redemptions'!$R$7:$R$2205,'Daily Redemptions'!$O$7:$O$2205,A546,'Daily Redemptions'!$P$7:$P$2205,B546))</x:f>
      </x:c>
      <x:c r="I546" s="18" t="str">
        <x:f>IF(OR(ISBLANK(A546),ISBLANK(D546),ISBLANK(C546),C546=0),"",D546/C546)</x:f>
      </x:c>
      <x:c r="J546" s="18" t="str">
        <x:f>IF(OR(ISBLANK(A546),ISBLANK(D546),ISBLANK(E546),E546=0),"",D546/E546)</x:f>
      </x:c>
      <x:c r="K546" s="18" t="str">
        <x:f>IF(OR(ISBLANK(A546),ISBLANK(G546),ISBLANK(F546)),"",G546*F546)</x:f>
      </x:c>
      <x:c r="L546" s="16" t="str">
        <x:f>IF(OR(ISBLANK(A546),ISBLANK(G546),ISBLANK(F546)),"",F546)</x:f>
      </x:c>
      <x:c r="M546" s="16" t="str">
        <x:f>IF(AND(ISBLANK(A546),B546=""),"",IF(COUNTIFS('Campaigns &amp; Budget'!$A$7:$A$8,B546)&lt;&gt;1,"Unknown campaign",IF(COUNTIFS('Daily Redemptions'!$A$7:$A$735,A546,'Daily Redemptions'!$B$7:$B$735,B546)&gt;1,"Duplicate day / campaign",IF(OR(ISBLANK(A546),ISBLANK(C546),ISBLANK(D546),ISBLANK(E546),ISBLANK(F546)),"Missing daily input",IF(OR(C546&lt;0,D546&lt;0,E546&lt;0,F546&lt;0,F546&gt;E546),"Invalid count / sales",IF(AND(F546&gt;0,ISBLANK(G546)),"Missing new-member average",IF(AND(NOT(ISBLANK(G546)),G546&lt;0),"Negative average",IF(OR(A546&lt;IFERROR(INDEX('Campaigns &amp; Budget'!$C$7:$C$8,MATCH(B546,'Campaigns &amp; Budget'!$A$7:$A$8,0)),""),A546&gt;IFERROR(INDEX('Campaigns &amp; Budget'!$D$7:$D$8,MATCH(B546,'Campaigns &amp; Budget'!$A$7:$A$8,0)),"")),"Outside campaign dates",""))))))))</x:f>
      </x:c>
      <x:c r="O546" s="10"/>
      <x:c r="P546" s="5"/>
      <x:c r="Q546" s="5"/>
      <x:c r="R546" s="5"/>
      <x:c r="S546" s="16" t="str">
        <x:f>IF(OR(ISBLANK(O546),Q546=""),"",IFERROR(INDEX('Redemption Setup'!$F$7:$F$105,MATCH(Q546,'Redemption Setup'!$A$7:$A$105,0)),"")+SUMIFS('Redemption Setup'!$Q$7:$Q$305,'Redemption Setup'!$O$7:$O$305,Q546,'Redemption Setup'!$P$7:$P$305,"&lt;="&amp;O546)-SUMIFS('Daily Redemptions'!$R$7:$R$2205,'Daily Redemptions'!$Q$7:$Q$2205,Q546,'Daily Redemptions'!$P$7:$P$2205,P546,'Daily Redemptions'!$O$7:$O$2205,"&lt;="&amp;O546))</x:f>
      </x:c>
      <x:c r="T546" s="16" t="str">
        <x:f>IF(AND(ISBLANK(O546),Q546=""),"",IF(COUNTIFS('Redemption Setup'!$A$7:$A$105,Q546,'Redemption Setup'!$B$7:$B$105,P546)&lt;&gt;1,"Tier not in campaign",IF(COUNTIFS('Daily Redemptions'!$O$7:$O$2205,O546,'Daily Redemptions'!$Q$7:$Q$2205,Q546)&gt;1,"Duplicate day / tier",IF(OR(ISBLANK(O546),ISBLANK(R546)),"Missing date / quantity",IF(OR(R546&lt;0,MOD(R546,1)&lt;&gt;0),"Invalid redemption quantity",IF(COUNTIFS('Daily Redemptions'!$A$7:$A$735,O546,'Daily Redemptions'!$B$7:$B$735,P546)&lt;&gt;1,"Missing daily performance",IF(S546&lt;0,"Negative stock","")))))))</x:f>
      </x:c>
    </x:row>
    <x:row r="547" ht="24" customHeight="1">
      <x:c r="A547" s="10"/>
      <x:c r="B547" s="5"/>
      <x:c r="C547" s="5"/>
      <x:c r="D547" s="14"/>
      <x:c r="E547" s="5"/>
      <x:c r="F547" s="5"/>
      <x:c r="G547" s="14"/>
      <x:c r="H547" s="16" t="str">
        <x:f>IF(OR(ISBLANK(A547),B547=""),"",SUMIFS('Daily Redemptions'!$R$7:$R$2205,'Daily Redemptions'!$O$7:$O$2205,A547,'Daily Redemptions'!$P$7:$P$2205,B547))</x:f>
      </x:c>
      <x:c r="I547" s="18" t="str">
        <x:f>IF(OR(ISBLANK(A547),ISBLANK(D547),ISBLANK(C547),C547=0),"",D547/C547)</x:f>
      </x:c>
      <x:c r="J547" s="18" t="str">
        <x:f>IF(OR(ISBLANK(A547),ISBLANK(D547),ISBLANK(E547),E547=0),"",D547/E547)</x:f>
      </x:c>
      <x:c r="K547" s="18" t="str">
        <x:f>IF(OR(ISBLANK(A547),ISBLANK(G547),ISBLANK(F547)),"",G547*F547)</x:f>
      </x:c>
      <x:c r="L547" s="16" t="str">
        <x:f>IF(OR(ISBLANK(A547),ISBLANK(G547),ISBLANK(F547)),"",F547)</x:f>
      </x:c>
      <x:c r="M547" s="16" t="str">
        <x:f>IF(AND(ISBLANK(A547),B547=""),"",IF(COUNTIFS('Campaigns &amp; Budget'!$A$7:$A$8,B547)&lt;&gt;1,"Unknown campaign",IF(COUNTIFS('Daily Redemptions'!$A$7:$A$735,A547,'Daily Redemptions'!$B$7:$B$735,B547)&gt;1,"Duplicate day / campaign",IF(OR(ISBLANK(A547),ISBLANK(C547),ISBLANK(D547),ISBLANK(E547),ISBLANK(F547)),"Missing daily input",IF(OR(C547&lt;0,D547&lt;0,E547&lt;0,F547&lt;0,F547&gt;E547),"Invalid count / sales",IF(AND(F547&gt;0,ISBLANK(G547)),"Missing new-member average",IF(AND(NOT(ISBLANK(G547)),G547&lt;0),"Negative average",IF(OR(A547&lt;IFERROR(INDEX('Campaigns &amp; Budget'!$C$7:$C$8,MATCH(B547,'Campaigns &amp; Budget'!$A$7:$A$8,0)),""),A547&gt;IFERROR(INDEX('Campaigns &amp; Budget'!$D$7:$D$8,MATCH(B547,'Campaigns &amp; Budget'!$A$7:$A$8,0)),"")),"Outside campaign dates",""))))))))</x:f>
      </x:c>
      <x:c r="O547" s="10"/>
      <x:c r="P547" s="5"/>
      <x:c r="Q547" s="5"/>
      <x:c r="R547" s="5"/>
      <x:c r="S547" s="16" t="str">
        <x:f>IF(OR(ISBLANK(O547),Q547=""),"",IFERROR(INDEX('Redemption Setup'!$F$7:$F$105,MATCH(Q547,'Redemption Setup'!$A$7:$A$105,0)),"")+SUMIFS('Redemption Setup'!$Q$7:$Q$305,'Redemption Setup'!$O$7:$O$305,Q547,'Redemption Setup'!$P$7:$P$305,"&lt;="&amp;O547)-SUMIFS('Daily Redemptions'!$R$7:$R$2205,'Daily Redemptions'!$Q$7:$Q$2205,Q547,'Daily Redemptions'!$P$7:$P$2205,P547,'Daily Redemptions'!$O$7:$O$2205,"&lt;="&amp;O547))</x:f>
      </x:c>
      <x:c r="T547" s="16" t="str">
        <x:f>IF(AND(ISBLANK(O547),Q547=""),"",IF(COUNTIFS('Redemption Setup'!$A$7:$A$105,Q547,'Redemption Setup'!$B$7:$B$105,P547)&lt;&gt;1,"Tier not in campaign",IF(COUNTIFS('Daily Redemptions'!$O$7:$O$2205,O547,'Daily Redemptions'!$Q$7:$Q$2205,Q547)&gt;1,"Duplicate day / tier",IF(OR(ISBLANK(O547),ISBLANK(R547)),"Missing date / quantity",IF(OR(R547&lt;0,MOD(R547,1)&lt;&gt;0),"Invalid redemption quantity",IF(COUNTIFS('Daily Redemptions'!$A$7:$A$735,O547,'Daily Redemptions'!$B$7:$B$735,P547)&lt;&gt;1,"Missing daily performance",IF(S547&lt;0,"Negative stock","")))))))</x:f>
      </x:c>
    </x:row>
    <x:row r="548" ht="24" customHeight="1">
      <x:c r="A548" s="10"/>
      <x:c r="B548" s="5"/>
      <x:c r="C548" s="5"/>
      <x:c r="D548" s="14"/>
      <x:c r="E548" s="5"/>
      <x:c r="F548" s="5"/>
      <x:c r="G548" s="14"/>
      <x:c r="H548" s="16" t="str">
        <x:f>IF(OR(ISBLANK(A548),B548=""),"",SUMIFS('Daily Redemptions'!$R$7:$R$2205,'Daily Redemptions'!$O$7:$O$2205,A548,'Daily Redemptions'!$P$7:$P$2205,B548))</x:f>
      </x:c>
      <x:c r="I548" s="18" t="str">
        <x:f>IF(OR(ISBLANK(A548),ISBLANK(D548),ISBLANK(C548),C548=0),"",D548/C548)</x:f>
      </x:c>
      <x:c r="J548" s="18" t="str">
        <x:f>IF(OR(ISBLANK(A548),ISBLANK(D548),ISBLANK(E548),E548=0),"",D548/E548)</x:f>
      </x:c>
      <x:c r="K548" s="18" t="str">
        <x:f>IF(OR(ISBLANK(A548),ISBLANK(G548),ISBLANK(F548)),"",G548*F548)</x:f>
      </x:c>
      <x:c r="L548" s="16" t="str">
        <x:f>IF(OR(ISBLANK(A548),ISBLANK(G548),ISBLANK(F548)),"",F548)</x:f>
      </x:c>
      <x:c r="M548" s="16" t="str">
        <x:f>IF(AND(ISBLANK(A548),B548=""),"",IF(COUNTIFS('Campaigns &amp; Budget'!$A$7:$A$8,B548)&lt;&gt;1,"Unknown campaign",IF(COUNTIFS('Daily Redemptions'!$A$7:$A$735,A548,'Daily Redemptions'!$B$7:$B$735,B548)&gt;1,"Duplicate day / campaign",IF(OR(ISBLANK(A548),ISBLANK(C548),ISBLANK(D548),ISBLANK(E548),ISBLANK(F548)),"Missing daily input",IF(OR(C548&lt;0,D548&lt;0,E548&lt;0,F548&lt;0,F548&gt;E548),"Invalid count / sales",IF(AND(F548&gt;0,ISBLANK(G548)),"Missing new-member average",IF(AND(NOT(ISBLANK(G548)),G548&lt;0),"Negative average",IF(OR(A548&lt;IFERROR(INDEX('Campaigns &amp; Budget'!$C$7:$C$8,MATCH(B548,'Campaigns &amp; Budget'!$A$7:$A$8,0)),""),A548&gt;IFERROR(INDEX('Campaigns &amp; Budget'!$D$7:$D$8,MATCH(B548,'Campaigns &amp; Budget'!$A$7:$A$8,0)),"")),"Outside campaign dates",""))))))))</x:f>
      </x:c>
      <x:c r="O548" s="10"/>
      <x:c r="P548" s="5"/>
      <x:c r="Q548" s="5"/>
      <x:c r="R548" s="5"/>
      <x:c r="S548" s="16" t="str">
        <x:f>IF(OR(ISBLANK(O548),Q548=""),"",IFERROR(INDEX('Redemption Setup'!$F$7:$F$105,MATCH(Q548,'Redemption Setup'!$A$7:$A$105,0)),"")+SUMIFS('Redemption Setup'!$Q$7:$Q$305,'Redemption Setup'!$O$7:$O$305,Q548,'Redemption Setup'!$P$7:$P$305,"&lt;="&amp;O548)-SUMIFS('Daily Redemptions'!$R$7:$R$2205,'Daily Redemptions'!$Q$7:$Q$2205,Q548,'Daily Redemptions'!$P$7:$P$2205,P548,'Daily Redemptions'!$O$7:$O$2205,"&lt;="&amp;O548))</x:f>
      </x:c>
      <x:c r="T548" s="16" t="str">
        <x:f>IF(AND(ISBLANK(O548),Q548=""),"",IF(COUNTIFS('Redemption Setup'!$A$7:$A$105,Q548,'Redemption Setup'!$B$7:$B$105,P548)&lt;&gt;1,"Tier not in campaign",IF(COUNTIFS('Daily Redemptions'!$O$7:$O$2205,O548,'Daily Redemptions'!$Q$7:$Q$2205,Q548)&gt;1,"Duplicate day / tier",IF(OR(ISBLANK(O548),ISBLANK(R548)),"Missing date / quantity",IF(OR(R548&lt;0,MOD(R548,1)&lt;&gt;0),"Invalid redemption quantity",IF(COUNTIFS('Daily Redemptions'!$A$7:$A$735,O548,'Daily Redemptions'!$B$7:$B$735,P548)&lt;&gt;1,"Missing daily performance",IF(S548&lt;0,"Negative stock","")))))))</x:f>
      </x:c>
    </x:row>
    <x:row r="549" ht="24" customHeight="1">
      <x:c r="A549" s="10"/>
      <x:c r="B549" s="5"/>
      <x:c r="C549" s="5"/>
      <x:c r="D549" s="14"/>
      <x:c r="E549" s="5"/>
      <x:c r="F549" s="5"/>
      <x:c r="G549" s="14"/>
      <x:c r="H549" s="16" t="str">
        <x:f>IF(OR(ISBLANK(A549),B549=""),"",SUMIFS('Daily Redemptions'!$R$7:$R$2205,'Daily Redemptions'!$O$7:$O$2205,A549,'Daily Redemptions'!$P$7:$P$2205,B549))</x:f>
      </x:c>
      <x:c r="I549" s="18" t="str">
        <x:f>IF(OR(ISBLANK(A549),ISBLANK(D549),ISBLANK(C549),C549=0),"",D549/C549)</x:f>
      </x:c>
      <x:c r="J549" s="18" t="str">
        <x:f>IF(OR(ISBLANK(A549),ISBLANK(D549),ISBLANK(E549),E549=0),"",D549/E549)</x:f>
      </x:c>
      <x:c r="K549" s="18" t="str">
        <x:f>IF(OR(ISBLANK(A549),ISBLANK(G549),ISBLANK(F549)),"",G549*F549)</x:f>
      </x:c>
      <x:c r="L549" s="16" t="str">
        <x:f>IF(OR(ISBLANK(A549),ISBLANK(G549),ISBLANK(F549)),"",F549)</x:f>
      </x:c>
      <x:c r="M549" s="16" t="str">
        <x:f>IF(AND(ISBLANK(A549),B549=""),"",IF(COUNTIFS('Campaigns &amp; Budget'!$A$7:$A$8,B549)&lt;&gt;1,"Unknown campaign",IF(COUNTIFS('Daily Redemptions'!$A$7:$A$735,A549,'Daily Redemptions'!$B$7:$B$735,B549)&gt;1,"Duplicate day / campaign",IF(OR(ISBLANK(A549),ISBLANK(C549),ISBLANK(D549),ISBLANK(E549),ISBLANK(F549)),"Missing daily input",IF(OR(C549&lt;0,D549&lt;0,E549&lt;0,F549&lt;0,F549&gt;E549),"Invalid count / sales",IF(AND(F549&gt;0,ISBLANK(G549)),"Missing new-member average",IF(AND(NOT(ISBLANK(G549)),G549&lt;0),"Negative average",IF(OR(A549&lt;IFERROR(INDEX('Campaigns &amp; Budget'!$C$7:$C$8,MATCH(B549,'Campaigns &amp; Budget'!$A$7:$A$8,0)),""),A549&gt;IFERROR(INDEX('Campaigns &amp; Budget'!$D$7:$D$8,MATCH(B549,'Campaigns &amp; Budget'!$A$7:$A$8,0)),"")),"Outside campaign dates",""))))))))</x:f>
      </x:c>
      <x:c r="O549" s="10"/>
      <x:c r="P549" s="5"/>
      <x:c r="Q549" s="5"/>
      <x:c r="R549" s="5"/>
      <x:c r="S549" s="16" t="str">
        <x:f>IF(OR(ISBLANK(O549),Q549=""),"",IFERROR(INDEX('Redemption Setup'!$F$7:$F$105,MATCH(Q549,'Redemption Setup'!$A$7:$A$105,0)),"")+SUMIFS('Redemption Setup'!$Q$7:$Q$305,'Redemption Setup'!$O$7:$O$305,Q549,'Redemption Setup'!$P$7:$P$305,"&lt;="&amp;O549)-SUMIFS('Daily Redemptions'!$R$7:$R$2205,'Daily Redemptions'!$Q$7:$Q$2205,Q549,'Daily Redemptions'!$P$7:$P$2205,P549,'Daily Redemptions'!$O$7:$O$2205,"&lt;="&amp;O549))</x:f>
      </x:c>
      <x:c r="T549" s="16" t="str">
        <x:f>IF(AND(ISBLANK(O549),Q549=""),"",IF(COUNTIFS('Redemption Setup'!$A$7:$A$105,Q549,'Redemption Setup'!$B$7:$B$105,P549)&lt;&gt;1,"Tier not in campaign",IF(COUNTIFS('Daily Redemptions'!$O$7:$O$2205,O549,'Daily Redemptions'!$Q$7:$Q$2205,Q549)&gt;1,"Duplicate day / tier",IF(OR(ISBLANK(O549),ISBLANK(R549)),"Missing date / quantity",IF(OR(R549&lt;0,MOD(R549,1)&lt;&gt;0),"Invalid redemption quantity",IF(COUNTIFS('Daily Redemptions'!$A$7:$A$735,O549,'Daily Redemptions'!$B$7:$B$735,P549)&lt;&gt;1,"Missing daily performance",IF(S549&lt;0,"Negative stock","")))))))</x:f>
      </x:c>
    </x:row>
    <x:row r="550" ht="24" customHeight="1">
      <x:c r="A550" s="10"/>
      <x:c r="B550" s="5"/>
      <x:c r="C550" s="5"/>
      <x:c r="D550" s="14"/>
      <x:c r="E550" s="5"/>
      <x:c r="F550" s="5"/>
      <x:c r="G550" s="14"/>
      <x:c r="H550" s="16" t="str">
        <x:f>IF(OR(ISBLANK(A550),B550=""),"",SUMIFS('Daily Redemptions'!$R$7:$R$2205,'Daily Redemptions'!$O$7:$O$2205,A550,'Daily Redemptions'!$P$7:$P$2205,B550))</x:f>
      </x:c>
      <x:c r="I550" s="18" t="str">
        <x:f>IF(OR(ISBLANK(A550),ISBLANK(D550),ISBLANK(C550),C550=0),"",D550/C550)</x:f>
      </x:c>
      <x:c r="J550" s="18" t="str">
        <x:f>IF(OR(ISBLANK(A550),ISBLANK(D550),ISBLANK(E550),E550=0),"",D550/E550)</x:f>
      </x:c>
      <x:c r="K550" s="18" t="str">
        <x:f>IF(OR(ISBLANK(A550),ISBLANK(G550),ISBLANK(F550)),"",G550*F550)</x:f>
      </x:c>
      <x:c r="L550" s="16" t="str">
        <x:f>IF(OR(ISBLANK(A550),ISBLANK(G550),ISBLANK(F550)),"",F550)</x:f>
      </x:c>
      <x:c r="M550" s="16" t="str">
        <x:f>IF(AND(ISBLANK(A550),B550=""),"",IF(COUNTIFS('Campaigns &amp; Budget'!$A$7:$A$8,B550)&lt;&gt;1,"Unknown campaign",IF(COUNTIFS('Daily Redemptions'!$A$7:$A$735,A550,'Daily Redemptions'!$B$7:$B$735,B550)&gt;1,"Duplicate day / campaign",IF(OR(ISBLANK(A550),ISBLANK(C550),ISBLANK(D550),ISBLANK(E550),ISBLANK(F550)),"Missing daily input",IF(OR(C550&lt;0,D550&lt;0,E550&lt;0,F550&lt;0,F550&gt;E550),"Invalid count / sales",IF(AND(F550&gt;0,ISBLANK(G550)),"Missing new-member average",IF(AND(NOT(ISBLANK(G550)),G550&lt;0),"Negative average",IF(OR(A550&lt;IFERROR(INDEX('Campaigns &amp; Budget'!$C$7:$C$8,MATCH(B550,'Campaigns &amp; Budget'!$A$7:$A$8,0)),""),A550&gt;IFERROR(INDEX('Campaigns &amp; Budget'!$D$7:$D$8,MATCH(B550,'Campaigns &amp; Budget'!$A$7:$A$8,0)),"")),"Outside campaign dates",""))))))))</x:f>
      </x:c>
      <x:c r="O550" s="10"/>
      <x:c r="P550" s="5"/>
      <x:c r="Q550" s="5"/>
      <x:c r="R550" s="5"/>
      <x:c r="S550" s="16" t="str">
        <x:f>IF(OR(ISBLANK(O550),Q550=""),"",IFERROR(INDEX('Redemption Setup'!$F$7:$F$105,MATCH(Q550,'Redemption Setup'!$A$7:$A$105,0)),"")+SUMIFS('Redemption Setup'!$Q$7:$Q$305,'Redemption Setup'!$O$7:$O$305,Q550,'Redemption Setup'!$P$7:$P$305,"&lt;="&amp;O550)-SUMIFS('Daily Redemptions'!$R$7:$R$2205,'Daily Redemptions'!$Q$7:$Q$2205,Q550,'Daily Redemptions'!$P$7:$P$2205,P550,'Daily Redemptions'!$O$7:$O$2205,"&lt;="&amp;O550))</x:f>
      </x:c>
      <x:c r="T550" s="16" t="str">
        <x:f>IF(AND(ISBLANK(O550),Q550=""),"",IF(COUNTIFS('Redemption Setup'!$A$7:$A$105,Q550,'Redemption Setup'!$B$7:$B$105,P550)&lt;&gt;1,"Tier not in campaign",IF(COUNTIFS('Daily Redemptions'!$O$7:$O$2205,O550,'Daily Redemptions'!$Q$7:$Q$2205,Q550)&gt;1,"Duplicate day / tier",IF(OR(ISBLANK(O550),ISBLANK(R550)),"Missing date / quantity",IF(OR(R550&lt;0,MOD(R550,1)&lt;&gt;0),"Invalid redemption quantity",IF(COUNTIFS('Daily Redemptions'!$A$7:$A$735,O550,'Daily Redemptions'!$B$7:$B$735,P550)&lt;&gt;1,"Missing daily performance",IF(S550&lt;0,"Negative stock","")))))))</x:f>
      </x:c>
    </x:row>
    <x:row r="551" ht="24" customHeight="1">
      <x:c r="A551" s="10"/>
      <x:c r="B551" s="5"/>
      <x:c r="C551" s="5"/>
      <x:c r="D551" s="14"/>
      <x:c r="E551" s="5"/>
      <x:c r="F551" s="5"/>
      <x:c r="G551" s="14"/>
      <x:c r="H551" s="16" t="str">
        <x:f>IF(OR(ISBLANK(A551),B551=""),"",SUMIFS('Daily Redemptions'!$R$7:$R$2205,'Daily Redemptions'!$O$7:$O$2205,A551,'Daily Redemptions'!$P$7:$P$2205,B551))</x:f>
      </x:c>
      <x:c r="I551" s="18" t="str">
        <x:f>IF(OR(ISBLANK(A551),ISBLANK(D551),ISBLANK(C551),C551=0),"",D551/C551)</x:f>
      </x:c>
      <x:c r="J551" s="18" t="str">
        <x:f>IF(OR(ISBLANK(A551),ISBLANK(D551),ISBLANK(E551),E551=0),"",D551/E551)</x:f>
      </x:c>
      <x:c r="K551" s="18" t="str">
        <x:f>IF(OR(ISBLANK(A551),ISBLANK(G551),ISBLANK(F551)),"",G551*F551)</x:f>
      </x:c>
      <x:c r="L551" s="16" t="str">
        <x:f>IF(OR(ISBLANK(A551),ISBLANK(G551),ISBLANK(F551)),"",F551)</x:f>
      </x:c>
      <x:c r="M551" s="16" t="str">
        <x:f>IF(AND(ISBLANK(A551),B551=""),"",IF(COUNTIFS('Campaigns &amp; Budget'!$A$7:$A$8,B551)&lt;&gt;1,"Unknown campaign",IF(COUNTIFS('Daily Redemptions'!$A$7:$A$735,A551,'Daily Redemptions'!$B$7:$B$735,B551)&gt;1,"Duplicate day / campaign",IF(OR(ISBLANK(A551),ISBLANK(C551),ISBLANK(D551),ISBLANK(E551),ISBLANK(F551)),"Missing daily input",IF(OR(C551&lt;0,D551&lt;0,E551&lt;0,F551&lt;0,F551&gt;E551),"Invalid count / sales",IF(AND(F551&gt;0,ISBLANK(G551)),"Missing new-member average",IF(AND(NOT(ISBLANK(G551)),G551&lt;0),"Negative average",IF(OR(A551&lt;IFERROR(INDEX('Campaigns &amp; Budget'!$C$7:$C$8,MATCH(B551,'Campaigns &amp; Budget'!$A$7:$A$8,0)),""),A551&gt;IFERROR(INDEX('Campaigns &amp; Budget'!$D$7:$D$8,MATCH(B551,'Campaigns &amp; Budget'!$A$7:$A$8,0)),"")),"Outside campaign dates",""))))))))</x:f>
      </x:c>
      <x:c r="O551" s="10"/>
      <x:c r="P551" s="5"/>
      <x:c r="Q551" s="5"/>
      <x:c r="R551" s="5"/>
      <x:c r="S551" s="16" t="str">
        <x:f>IF(OR(ISBLANK(O551),Q551=""),"",IFERROR(INDEX('Redemption Setup'!$F$7:$F$105,MATCH(Q551,'Redemption Setup'!$A$7:$A$105,0)),"")+SUMIFS('Redemption Setup'!$Q$7:$Q$305,'Redemption Setup'!$O$7:$O$305,Q551,'Redemption Setup'!$P$7:$P$305,"&lt;="&amp;O551)-SUMIFS('Daily Redemptions'!$R$7:$R$2205,'Daily Redemptions'!$Q$7:$Q$2205,Q551,'Daily Redemptions'!$P$7:$P$2205,P551,'Daily Redemptions'!$O$7:$O$2205,"&lt;="&amp;O551))</x:f>
      </x:c>
      <x:c r="T551" s="16" t="str">
        <x:f>IF(AND(ISBLANK(O551),Q551=""),"",IF(COUNTIFS('Redemption Setup'!$A$7:$A$105,Q551,'Redemption Setup'!$B$7:$B$105,P551)&lt;&gt;1,"Tier not in campaign",IF(COUNTIFS('Daily Redemptions'!$O$7:$O$2205,O551,'Daily Redemptions'!$Q$7:$Q$2205,Q551)&gt;1,"Duplicate day / tier",IF(OR(ISBLANK(O551),ISBLANK(R551)),"Missing date / quantity",IF(OR(R551&lt;0,MOD(R551,1)&lt;&gt;0),"Invalid redemption quantity",IF(COUNTIFS('Daily Redemptions'!$A$7:$A$735,O551,'Daily Redemptions'!$B$7:$B$735,P551)&lt;&gt;1,"Missing daily performance",IF(S551&lt;0,"Negative stock","")))))))</x:f>
      </x:c>
    </x:row>
    <x:row r="552" ht="24" customHeight="1">
      <x:c r="A552" s="10"/>
      <x:c r="B552" s="5"/>
      <x:c r="C552" s="5"/>
      <x:c r="D552" s="14"/>
      <x:c r="E552" s="5"/>
      <x:c r="F552" s="5"/>
      <x:c r="G552" s="14"/>
      <x:c r="H552" s="16" t="str">
        <x:f>IF(OR(ISBLANK(A552),B552=""),"",SUMIFS('Daily Redemptions'!$R$7:$R$2205,'Daily Redemptions'!$O$7:$O$2205,A552,'Daily Redemptions'!$P$7:$P$2205,B552))</x:f>
      </x:c>
      <x:c r="I552" s="18" t="str">
        <x:f>IF(OR(ISBLANK(A552),ISBLANK(D552),ISBLANK(C552),C552=0),"",D552/C552)</x:f>
      </x:c>
      <x:c r="J552" s="18" t="str">
        <x:f>IF(OR(ISBLANK(A552),ISBLANK(D552),ISBLANK(E552),E552=0),"",D552/E552)</x:f>
      </x:c>
      <x:c r="K552" s="18" t="str">
        <x:f>IF(OR(ISBLANK(A552),ISBLANK(G552),ISBLANK(F552)),"",G552*F552)</x:f>
      </x:c>
      <x:c r="L552" s="16" t="str">
        <x:f>IF(OR(ISBLANK(A552),ISBLANK(G552),ISBLANK(F552)),"",F552)</x:f>
      </x:c>
      <x:c r="M552" s="16" t="str">
        <x:f>IF(AND(ISBLANK(A552),B552=""),"",IF(COUNTIFS('Campaigns &amp; Budget'!$A$7:$A$8,B552)&lt;&gt;1,"Unknown campaign",IF(COUNTIFS('Daily Redemptions'!$A$7:$A$735,A552,'Daily Redemptions'!$B$7:$B$735,B552)&gt;1,"Duplicate day / campaign",IF(OR(ISBLANK(A552),ISBLANK(C552),ISBLANK(D552),ISBLANK(E552),ISBLANK(F552)),"Missing daily input",IF(OR(C552&lt;0,D552&lt;0,E552&lt;0,F552&lt;0,F552&gt;E552),"Invalid count / sales",IF(AND(F552&gt;0,ISBLANK(G552)),"Missing new-member average",IF(AND(NOT(ISBLANK(G552)),G552&lt;0),"Negative average",IF(OR(A552&lt;IFERROR(INDEX('Campaigns &amp; Budget'!$C$7:$C$8,MATCH(B552,'Campaigns &amp; Budget'!$A$7:$A$8,0)),""),A552&gt;IFERROR(INDEX('Campaigns &amp; Budget'!$D$7:$D$8,MATCH(B552,'Campaigns &amp; Budget'!$A$7:$A$8,0)),"")),"Outside campaign dates",""))))))))</x:f>
      </x:c>
      <x:c r="O552" s="10"/>
      <x:c r="P552" s="5"/>
      <x:c r="Q552" s="5"/>
      <x:c r="R552" s="5"/>
      <x:c r="S552" s="16" t="str">
        <x:f>IF(OR(ISBLANK(O552),Q552=""),"",IFERROR(INDEX('Redemption Setup'!$F$7:$F$105,MATCH(Q552,'Redemption Setup'!$A$7:$A$105,0)),"")+SUMIFS('Redemption Setup'!$Q$7:$Q$305,'Redemption Setup'!$O$7:$O$305,Q552,'Redemption Setup'!$P$7:$P$305,"&lt;="&amp;O552)-SUMIFS('Daily Redemptions'!$R$7:$R$2205,'Daily Redemptions'!$Q$7:$Q$2205,Q552,'Daily Redemptions'!$P$7:$P$2205,P552,'Daily Redemptions'!$O$7:$O$2205,"&lt;="&amp;O552))</x:f>
      </x:c>
      <x:c r="T552" s="16" t="str">
        <x:f>IF(AND(ISBLANK(O552),Q552=""),"",IF(COUNTIFS('Redemption Setup'!$A$7:$A$105,Q552,'Redemption Setup'!$B$7:$B$105,P552)&lt;&gt;1,"Tier not in campaign",IF(COUNTIFS('Daily Redemptions'!$O$7:$O$2205,O552,'Daily Redemptions'!$Q$7:$Q$2205,Q552)&gt;1,"Duplicate day / tier",IF(OR(ISBLANK(O552),ISBLANK(R552)),"Missing date / quantity",IF(OR(R552&lt;0,MOD(R552,1)&lt;&gt;0),"Invalid redemption quantity",IF(COUNTIFS('Daily Redemptions'!$A$7:$A$735,O552,'Daily Redemptions'!$B$7:$B$735,P552)&lt;&gt;1,"Missing daily performance",IF(S552&lt;0,"Negative stock","")))))))</x:f>
      </x:c>
    </x:row>
    <x:row r="553" ht="24" customHeight="1">
      <x:c r="A553" s="10"/>
      <x:c r="B553" s="5"/>
      <x:c r="C553" s="5"/>
      <x:c r="D553" s="14"/>
      <x:c r="E553" s="5"/>
      <x:c r="F553" s="5"/>
      <x:c r="G553" s="14"/>
      <x:c r="H553" s="16" t="str">
        <x:f>IF(OR(ISBLANK(A553),B553=""),"",SUMIFS('Daily Redemptions'!$R$7:$R$2205,'Daily Redemptions'!$O$7:$O$2205,A553,'Daily Redemptions'!$P$7:$P$2205,B553))</x:f>
      </x:c>
      <x:c r="I553" s="18" t="str">
        <x:f>IF(OR(ISBLANK(A553),ISBLANK(D553),ISBLANK(C553),C553=0),"",D553/C553)</x:f>
      </x:c>
      <x:c r="J553" s="18" t="str">
        <x:f>IF(OR(ISBLANK(A553),ISBLANK(D553),ISBLANK(E553),E553=0),"",D553/E553)</x:f>
      </x:c>
      <x:c r="K553" s="18" t="str">
        <x:f>IF(OR(ISBLANK(A553),ISBLANK(G553),ISBLANK(F553)),"",G553*F553)</x:f>
      </x:c>
      <x:c r="L553" s="16" t="str">
        <x:f>IF(OR(ISBLANK(A553),ISBLANK(G553),ISBLANK(F553)),"",F553)</x:f>
      </x:c>
      <x:c r="M553" s="16" t="str">
        <x:f>IF(AND(ISBLANK(A553),B553=""),"",IF(COUNTIFS('Campaigns &amp; Budget'!$A$7:$A$8,B553)&lt;&gt;1,"Unknown campaign",IF(COUNTIFS('Daily Redemptions'!$A$7:$A$735,A553,'Daily Redemptions'!$B$7:$B$735,B553)&gt;1,"Duplicate day / campaign",IF(OR(ISBLANK(A553),ISBLANK(C553),ISBLANK(D553),ISBLANK(E553),ISBLANK(F553)),"Missing daily input",IF(OR(C553&lt;0,D553&lt;0,E553&lt;0,F553&lt;0,F553&gt;E553),"Invalid count / sales",IF(AND(F553&gt;0,ISBLANK(G553)),"Missing new-member average",IF(AND(NOT(ISBLANK(G553)),G553&lt;0),"Negative average",IF(OR(A553&lt;IFERROR(INDEX('Campaigns &amp; Budget'!$C$7:$C$8,MATCH(B553,'Campaigns &amp; Budget'!$A$7:$A$8,0)),""),A553&gt;IFERROR(INDEX('Campaigns &amp; Budget'!$D$7:$D$8,MATCH(B553,'Campaigns &amp; Budget'!$A$7:$A$8,0)),"")),"Outside campaign dates",""))))))))</x:f>
      </x:c>
      <x:c r="O553" s="10"/>
      <x:c r="P553" s="5"/>
      <x:c r="Q553" s="5"/>
      <x:c r="R553" s="5"/>
      <x:c r="S553" s="16" t="str">
        <x:f>IF(OR(ISBLANK(O553),Q553=""),"",IFERROR(INDEX('Redemption Setup'!$F$7:$F$105,MATCH(Q553,'Redemption Setup'!$A$7:$A$105,0)),"")+SUMIFS('Redemption Setup'!$Q$7:$Q$305,'Redemption Setup'!$O$7:$O$305,Q553,'Redemption Setup'!$P$7:$P$305,"&lt;="&amp;O553)-SUMIFS('Daily Redemptions'!$R$7:$R$2205,'Daily Redemptions'!$Q$7:$Q$2205,Q553,'Daily Redemptions'!$P$7:$P$2205,P553,'Daily Redemptions'!$O$7:$O$2205,"&lt;="&amp;O553))</x:f>
      </x:c>
      <x:c r="T553" s="16" t="str">
        <x:f>IF(AND(ISBLANK(O553),Q553=""),"",IF(COUNTIFS('Redemption Setup'!$A$7:$A$105,Q553,'Redemption Setup'!$B$7:$B$105,P553)&lt;&gt;1,"Tier not in campaign",IF(COUNTIFS('Daily Redemptions'!$O$7:$O$2205,O553,'Daily Redemptions'!$Q$7:$Q$2205,Q553)&gt;1,"Duplicate day / tier",IF(OR(ISBLANK(O553),ISBLANK(R553)),"Missing date / quantity",IF(OR(R553&lt;0,MOD(R553,1)&lt;&gt;0),"Invalid redemption quantity",IF(COUNTIFS('Daily Redemptions'!$A$7:$A$735,O553,'Daily Redemptions'!$B$7:$B$735,P553)&lt;&gt;1,"Missing daily performance",IF(S553&lt;0,"Negative stock","")))))))</x:f>
      </x:c>
    </x:row>
    <x:row r="554" ht="24" customHeight="1">
      <x:c r="A554" s="10"/>
      <x:c r="B554" s="5"/>
      <x:c r="C554" s="5"/>
      <x:c r="D554" s="14"/>
      <x:c r="E554" s="5"/>
      <x:c r="F554" s="5"/>
      <x:c r="G554" s="14"/>
      <x:c r="H554" s="16" t="str">
        <x:f>IF(OR(ISBLANK(A554),B554=""),"",SUMIFS('Daily Redemptions'!$R$7:$R$2205,'Daily Redemptions'!$O$7:$O$2205,A554,'Daily Redemptions'!$P$7:$P$2205,B554))</x:f>
      </x:c>
      <x:c r="I554" s="18" t="str">
        <x:f>IF(OR(ISBLANK(A554),ISBLANK(D554),ISBLANK(C554),C554=0),"",D554/C554)</x:f>
      </x:c>
      <x:c r="J554" s="18" t="str">
        <x:f>IF(OR(ISBLANK(A554),ISBLANK(D554),ISBLANK(E554),E554=0),"",D554/E554)</x:f>
      </x:c>
      <x:c r="K554" s="18" t="str">
        <x:f>IF(OR(ISBLANK(A554),ISBLANK(G554),ISBLANK(F554)),"",G554*F554)</x:f>
      </x:c>
      <x:c r="L554" s="16" t="str">
        <x:f>IF(OR(ISBLANK(A554),ISBLANK(G554),ISBLANK(F554)),"",F554)</x:f>
      </x:c>
      <x:c r="M554" s="16" t="str">
        <x:f>IF(AND(ISBLANK(A554),B554=""),"",IF(COUNTIFS('Campaigns &amp; Budget'!$A$7:$A$8,B554)&lt;&gt;1,"Unknown campaign",IF(COUNTIFS('Daily Redemptions'!$A$7:$A$735,A554,'Daily Redemptions'!$B$7:$B$735,B554)&gt;1,"Duplicate day / campaign",IF(OR(ISBLANK(A554),ISBLANK(C554),ISBLANK(D554),ISBLANK(E554),ISBLANK(F554)),"Missing daily input",IF(OR(C554&lt;0,D554&lt;0,E554&lt;0,F554&lt;0,F554&gt;E554),"Invalid count / sales",IF(AND(F554&gt;0,ISBLANK(G554)),"Missing new-member average",IF(AND(NOT(ISBLANK(G554)),G554&lt;0),"Negative average",IF(OR(A554&lt;IFERROR(INDEX('Campaigns &amp; Budget'!$C$7:$C$8,MATCH(B554,'Campaigns &amp; Budget'!$A$7:$A$8,0)),""),A554&gt;IFERROR(INDEX('Campaigns &amp; Budget'!$D$7:$D$8,MATCH(B554,'Campaigns &amp; Budget'!$A$7:$A$8,0)),"")),"Outside campaign dates",""))))))))</x:f>
      </x:c>
      <x:c r="O554" s="10"/>
      <x:c r="P554" s="5"/>
      <x:c r="Q554" s="5"/>
      <x:c r="R554" s="5"/>
      <x:c r="S554" s="16" t="str">
        <x:f>IF(OR(ISBLANK(O554),Q554=""),"",IFERROR(INDEX('Redemption Setup'!$F$7:$F$105,MATCH(Q554,'Redemption Setup'!$A$7:$A$105,0)),"")+SUMIFS('Redemption Setup'!$Q$7:$Q$305,'Redemption Setup'!$O$7:$O$305,Q554,'Redemption Setup'!$P$7:$P$305,"&lt;="&amp;O554)-SUMIFS('Daily Redemptions'!$R$7:$R$2205,'Daily Redemptions'!$Q$7:$Q$2205,Q554,'Daily Redemptions'!$P$7:$P$2205,P554,'Daily Redemptions'!$O$7:$O$2205,"&lt;="&amp;O554))</x:f>
      </x:c>
      <x:c r="T554" s="16" t="str">
        <x:f>IF(AND(ISBLANK(O554),Q554=""),"",IF(COUNTIFS('Redemption Setup'!$A$7:$A$105,Q554,'Redemption Setup'!$B$7:$B$105,P554)&lt;&gt;1,"Tier not in campaign",IF(COUNTIFS('Daily Redemptions'!$O$7:$O$2205,O554,'Daily Redemptions'!$Q$7:$Q$2205,Q554)&gt;1,"Duplicate day / tier",IF(OR(ISBLANK(O554),ISBLANK(R554)),"Missing date / quantity",IF(OR(R554&lt;0,MOD(R554,1)&lt;&gt;0),"Invalid redemption quantity",IF(COUNTIFS('Daily Redemptions'!$A$7:$A$735,O554,'Daily Redemptions'!$B$7:$B$735,P554)&lt;&gt;1,"Missing daily performance",IF(S554&lt;0,"Negative stock","")))))))</x:f>
      </x:c>
    </x:row>
    <x:row r="555" ht="24" customHeight="1">
      <x:c r="A555" s="10"/>
      <x:c r="B555" s="5"/>
      <x:c r="C555" s="5"/>
      <x:c r="D555" s="14"/>
      <x:c r="E555" s="5"/>
      <x:c r="F555" s="5"/>
      <x:c r="G555" s="14"/>
      <x:c r="H555" s="16" t="str">
        <x:f>IF(OR(ISBLANK(A555),B555=""),"",SUMIFS('Daily Redemptions'!$R$7:$R$2205,'Daily Redemptions'!$O$7:$O$2205,A555,'Daily Redemptions'!$P$7:$P$2205,B555))</x:f>
      </x:c>
      <x:c r="I555" s="18" t="str">
        <x:f>IF(OR(ISBLANK(A555),ISBLANK(D555),ISBLANK(C555),C555=0),"",D555/C555)</x:f>
      </x:c>
      <x:c r="J555" s="18" t="str">
        <x:f>IF(OR(ISBLANK(A555),ISBLANK(D555),ISBLANK(E555),E555=0),"",D555/E555)</x:f>
      </x:c>
      <x:c r="K555" s="18" t="str">
        <x:f>IF(OR(ISBLANK(A555),ISBLANK(G555),ISBLANK(F555)),"",G555*F555)</x:f>
      </x:c>
      <x:c r="L555" s="16" t="str">
        <x:f>IF(OR(ISBLANK(A555),ISBLANK(G555),ISBLANK(F555)),"",F555)</x:f>
      </x:c>
      <x:c r="M555" s="16" t="str">
        <x:f>IF(AND(ISBLANK(A555),B555=""),"",IF(COUNTIFS('Campaigns &amp; Budget'!$A$7:$A$8,B555)&lt;&gt;1,"Unknown campaign",IF(COUNTIFS('Daily Redemptions'!$A$7:$A$735,A555,'Daily Redemptions'!$B$7:$B$735,B555)&gt;1,"Duplicate day / campaign",IF(OR(ISBLANK(A555),ISBLANK(C555),ISBLANK(D555),ISBLANK(E555),ISBLANK(F555)),"Missing daily input",IF(OR(C555&lt;0,D555&lt;0,E555&lt;0,F555&lt;0,F555&gt;E555),"Invalid count / sales",IF(AND(F555&gt;0,ISBLANK(G555)),"Missing new-member average",IF(AND(NOT(ISBLANK(G555)),G555&lt;0),"Negative average",IF(OR(A555&lt;IFERROR(INDEX('Campaigns &amp; Budget'!$C$7:$C$8,MATCH(B555,'Campaigns &amp; Budget'!$A$7:$A$8,0)),""),A555&gt;IFERROR(INDEX('Campaigns &amp; Budget'!$D$7:$D$8,MATCH(B555,'Campaigns &amp; Budget'!$A$7:$A$8,0)),"")),"Outside campaign dates",""))))))))</x:f>
      </x:c>
      <x:c r="O555" s="10"/>
      <x:c r="P555" s="5"/>
      <x:c r="Q555" s="5"/>
      <x:c r="R555" s="5"/>
      <x:c r="S555" s="16" t="str">
        <x:f>IF(OR(ISBLANK(O555),Q555=""),"",IFERROR(INDEX('Redemption Setup'!$F$7:$F$105,MATCH(Q555,'Redemption Setup'!$A$7:$A$105,0)),"")+SUMIFS('Redemption Setup'!$Q$7:$Q$305,'Redemption Setup'!$O$7:$O$305,Q555,'Redemption Setup'!$P$7:$P$305,"&lt;="&amp;O555)-SUMIFS('Daily Redemptions'!$R$7:$R$2205,'Daily Redemptions'!$Q$7:$Q$2205,Q555,'Daily Redemptions'!$P$7:$P$2205,P555,'Daily Redemptions'!$O$7:$O$2205,"&lt;="&amp;O555))</x:f>
      </x:c>
      <x:c r="T555" s="16" t="str">
        <x:f>IF(AND(ISBLANK(O555),Q555=""),"",IF(COUNTIFS('Redemption Setup'!$A$7:$A$105,Q555,'Redemption Setup'!$B$7:$B$105,P555)&lt;&gt;1,"Tier not in campaign",IF(COUNTIFS('Daily Redemptions'!$O$7:$O$2205,O555,'Daily Redemptions'!$Q$7:$Q$2205,Q555)&gt;1,"Duplicate day / tier",IF(OR(ISBLANK(O555),ISBLANK(R555)),"Missing date / quantity",IF(OR(R555&lt;0,MOD(R555,1)&lt;&gt;0),"Invalid redemption quantity",IF(COUNTIFS('Daily Redemptions'!$A$7:$A$735,O555,'Daily Redemptions'!$B$7:$B$735,P555)&lt;&gt;1,"Missing daily performance",IF(S555&lt;0,"Negative stock","")))))))</x:f>
      </x:c>
    </x:row>
    <x:row r="556" ht="24" customHeight="1">
      <x:c r="A556" s="10"/>
      <x:c r="B556" s="5"/>
      <x:c r="C556" s="5"/>
      <x:c r="D556" s="14"/>
      <x:c r="E556" s="5"/>
      <x:c r="F556" s="5"/>
      <x:c r="G556" s="14"/>
      <x:c r="H556" s="16" t="str">
        <x:f>IF(OR(ISBLANK(A556),B556=""),"",SUMIFS('Daily Redemptions'!$R$7:$R$2205,'Daily Redemptions'!$O$7:$O$2205,A556,'Daily Redemptions'!$P$7:$P$2205,B556))</x:f>
      </x:c>
      <x:c r="I556" s="18" t="str">
        <x:f>IF(OR(ISBLANK(A556),ISBLANK(D556),ISBLANK(C556),C556=0),"",D556/C556)</x:f>
      </x:c>
      <x:c r="J556" s="18" t="str">
        <x:f>IF(OR(ISBLANK(A556),ISBLANK(D556),ISBLANK(E556),E556=0),"",D556/E556)</x:f>
      </x:c>
      <x:c r="K556" s="18" t="str">
        <x:f>IF(OR(ISBLANK(A556),ISBLANK(G556),ISBLANK(F556)),"",G556*F556)</x:f>
      </x:c>
      <x:c r="L556" s="16" t="str">
        <x:f>IF(OR(ISBLANK(A556),ISBLANK(G556),ISBLANK(F556)),"",F556)</x:f>
      </x:c>
      <x:c r="M556" s="16" t="str">
        <x:f>IF(AND(ISBLANK(A556),B556=""),"",IF(COUNTIFS('Campaigns &amp; Budget'!$A$7:$A$8,B556)&lt;&gt;1,"Unknown campaign",IF(COUNTIFS('Daily Redemptions'!$A$7:$A$735,A556,'Daily Redemptions'!$B$7:$B$735,B556)&gt;1,"Duplicate day / campaign",IF(OR(ISBLANK(A556),ISBLANK(C556),ISBLANK(D556),ISBLANK(E556),ISBLANK(F556)),"Missing daily input",IF(OR(C556&lt;0,D556&lt;0,E556&lt;0,F556&lt;0,F556&gt;E556),"Invalid count / sales",IF(AND(F556&gt;0,ISBLANK(G556)),"Missing new-member average",IF(AND(NOT(ISBLANK(G556)),G556&lt;0),"Negative average",IF(OR(A556&lt;IFERROR(INDEX('Campaigns &amp; Budget'!$C$7:$C$8,MATCH(B556,'Campaigns &amp; Budget'!$A$7:$A$8,0)),""),A556&gt;IFERROR(INDEX('Campaigns &amp; Budget'!$D$7:$D$8,MATCH(B556,'Campaigns &amp; Budget'!$A$7:$A$8,0)),"")),"Outside campaign dates",""))))))))</x:f>
      </x:c>
      <x:c r="O556" s="10"/>
      <x:c r="P556" s="5"/>
      <x:c r="Q556" s="5"/>
      <x:c r="R556" s="5"/>
      <x:c r="S556" s="16" t="str">
        <x:f>IF(OR(ISBLANK(O556),Q556=""),"",IFERROR(INDEX('Redemption Setup'!$F$7:$F$105,MATCH(Q556,'Redemption Setup'!$A$7:$A$105,0)),"")+SUMIFS('Redemption Setup'!$Q$7:$Q$305,'Redemption Setup'!$O$7:$O$305,Q556,'Redemption Setup'!$P$7:$P$305,"&lt;="&amp;O556)-SUMIFS('Daily Redemptions'!$R$7:$R$2205,'Daily Redemptions'!$Q$7:$Q$2205,Q556,'Daily Redemptions'!$P$7:$P$2205,P556,'Daily Redemptions'!$O$7:$O$2205,"&lt;="&amp;O556))</x:f>
      </x:c>
      <x:c r="T556" s="16" t="str">
        <x:f>IF(AND(ISBLANK(O556),Q556=""),"",IF(COUNTIFS('Redemption Setup'!$A$7:$A$105,Q556,'Redemption Setup'!$B$7:$B$105,P556)&lt;&gt;1,"Tier not in campaign",IF(COUNTIFS('Daily Redemptions'!$O$7:$O$2205,O556,'Daily Redemptions'!$Q$7:$Q$2205,Q556)&gt;1,"Duplicate day / tier",IF(OR(ISBLANK(O556),ISBLANK(R556)),"Missing date / quantity",IF(OR(R556&lt;0,MOD(R556,1)&lt;&gt;0),"Invalid redemption quantity",IF(COUNTIFS('Daily Redemptions'!$A$7:$A$735,O556,'Daily Redemptions'!$B$7:$B$735,P556)&lt;&gt;1,"Missing daily performance",IF(S556&lt;0,"Negative stock","")))))))</x:f>
      </x:c>
    </x:row>
    <x:row r="557" ht="24" customHeight="1">
      <x:c r="A557" s="10"/>
      <x:c r="B557" s="5"/>
      <x:c r="C557" s="5"/>
      <x:c r="D557" s="14"/>
      <x:c r="E557" s="5"/>
      <x:c r="F557" s="5"/>
      <x:c r="G557" s="14"/>
      <x:c r="H557" s="16" t="str">
        <x:f>IF(OR(ISBLANK(A557),B557=""),"",SUMIFS('Daily Redemptions'!$R$7:$R$2205,'Daily Redemptions'!$O$7:$O$2205,A557,'Daily Redemptions'!$P$7:$P$2205,B557))</x:f>
      </x:c>
      <x:c r="I557" s="18" t="str">
        <x:f>IF(OR(ISBLANK(A557),ISBLANK(D557),ISBLANK(C557),C557=0),"",D557/C557)</x:f>
      </x:c>
      <x:c r="J557" s="18" t="str">
        <x:f>IF(OR(ISBLANK(A557),ISBLANK(D557),ISBLANK(E557),E557=0),"",D557/E557)</x:f>
      </x:c>
      <x:c r="K557" s="18" t="str">
        <x:f>IF(OR(ISBLANK(A557),ISBLANK(G557),ISBLANK(F557)),"",G557*F557)</x:f>
      </x:c>
      <x:c r="L557" s="16" t="str">
        <x:f>IF(OR(ISBLANK(A557),ISBLANK(G557),ISBLANK(F557)),"",F557)</x:f>
      </x:c>
      <x:c r="M557" s="16" t="str">
        <x:f>IF(AND(ISBLANK(A557),B557=""),"",IF(COUNTIFS('Campaigns &amp; Budget'!$A$7:$A$8,B557)&lt;&gt;1,"Unknown campaign",IF(COUNTIFS('Daily Redemptions'!$A$7:$A$735,A557,'Daily Redemptions'!$B$7:$B$735,B557)&gt;1,"Duplicate day / campaign",IF(OR(ISBLANK(A557),ISBLANK(C557),ISBLANK(D557),ISBLANK(E557),ISBLANK(F557)),"Missing daily input",IF(OR(C557&lt;0,D557&lt;0,E557&lt;0,F557&lt;0,F557&gt;E557),"Invalid count / sales",IF(AND(F557&gt;0,ISBLANK(G557)),"Missing new-member average",IF(AND(NOT(ISBLANK(G557)),G557&lt;0),"Negative average",IF(OR(A557&lt;IFERROR(INDEX('Campaigns &amp; Budget'!$C$7:$C$8,MATCH(B557,'Campaigns &amp; Budget'!$A$7:$A$8,0)),""),A557&gt;IFERROR(INDEX('Campaigns &amp; Budget'!$D$7:$D$8,MATCH(B557,'Campaigns &amp; Budget'!$A$7:$A$8,0)),"")),"Outside campaign dates",""))))))))</x:f>
      </x:c>
      <x:c r="O557" s="10"/>
      <x:c r="P557" s="5"/>
      <x:c r="Q557" s="5"/>
      <x:c r="R557" s="5"/>
      <x:c r="S557" s="16" t="str">
        <x:f>IF(OR(ISBLANK(O557),Q557=""),"",IFERROR(INDEX('Redemption Setup'!$F$7:$F$105,MATCH(Q557,'Redemption Setup'!$A$7:$A$105,0)),"")+SUMIFS('Redemption Setup'!$Q$7:$Q$305,'Redemption Setup'!$O$7:$O$305,Q557,'Redemption Setup'!$P$7:$P$305,"&lt;="&amp;O557)-SUMIFS('Daily Redemptions'!$R$7:$R$2205,'Daily Redemptions'!$Q$7:$Q$2205,Q557,'Daily Redemptions'!$P$7:$P$2205,P557,'Daily Redemptions'!$O$7:$O$2205,"&lt;="&amp;O557))</x:f>
      </x:c>
      <x:c r="T557" s="16" t="str">
        <x:f>IF(AND(ISBLANK(O557),Q557=""),"",IF(COUNTIFS('Redemption Setup'!$A$7:$A$105,Q557,'Redemption Setup'!$B$7:$B$105,P557)&lt;&gt;1,"Tier not in campaign",IF(COUNTIFS('Daily Redemptions'!$O$7:$O$2205,O557,'Daily Redemptions'!$Q$7:$Q$2205,Q557)&gt;1,"Duplicate day / tier",IF(OR(ISBLANK(O557),ISBLANK(R557)),"Missing date / quantity",IF(OR(R557&lt;0,MOD(R557,1)&lt;&gt;0),"Invalid redemption quantity",IF(COUNTIFS('Daily Redemptions'!$A$7:$A$735,O557,'Daily Redemptions'!$B$7:$B$735,P557)&lt;&gt;1,"Missing daily performance",IF(S557&lt;0,"Negative stock","")))))))</x:f>
      </x:c>
    </x:row>
    <x:row r="558" ht="24" customHeight="1">
      <x:c r="A558" s="10"/>
      <x:c r="B558" s="5"/>
      <x:c r="C558" s="5"/>
      <x:c r="D558" s="14"/>
      <x:c r="E558" s="5"/>
      <x:c r="F558" s="5"/>
      <x:c r="G558" s="14"/>
      <x:c r="H558" s="16" t="str">
        <x:f>IF(OR(ISBLANK(A558),B558=""),"",SUMIFS('Daily Redemptions'!$R$7:$R$2205,'Daily Redemptions'!$O$7:$O$2205,A558,'Daily Redemptions'!$P$7:$P$2205,B558))</x:f>
      </x:c>
      <x:c r="I558" s="18" t="str">
        <x:f>IF(OR(ISBLANK(A558),ISBLANK(D558),ISBLANK(C558),C558=0),"",D558/C558)</x:f>
      </x:c>
      <x:c r="J558" s="18" t="str">
        <x:f>IF(OR(ISBLANK(A558),ISBLANK(D558),ISBLANK(E558),E558=0),"",D558/E558)</x:f>
      </x:c>
      <x:c r="K558" s="18" t="str">
        <x:f>IF(OR(ISBLANK(A558),ISBLANK(G558),ISBLANK(F558)),"",G558*F558)</x:f>
      </x:c>
      <x:c r="L558" s="16" t="str">
        <x:f>IF(OR(ISBLANK(A558),ISBLANK(G558),ISBLANK(F558)),"",F558)</x:f>
      </x:c>
      <x:c r="M558" s="16" t="str">
        <x:f>IF(AND(ISBLANK(A558),B558=""),"",IF(COUNTIFS('Campaigns &amp; Budget'!$A$7:$A$8,B558)&lt;&gt;1,"Unknown campaign",IF(COUNTIFS('Daily Redemptions'!$A$7:$A$735,A558,'Daily Redemptions'!$B$7:$B$735,B558)&gt;1,"Duplicate day / campaign",IF(OR(ISBLANK(A558),ISBLANK(C558),ISBLANK(D558),ISBLANK(E558),ISBLANK(F558)),"Missing daily input",IF(OR(C558&lt;0,D558&lt;0,E558&lt;0,F558&lt;0,F558&gt;E558),"Invalid count / sales",IF(AND(F558&gt;0,ISBLANK(G558)),"Missing new-member average",IF(AND(NOT(ISBLANK(G558)),G558&lt;0),"Negative average",IF(OR(A558&lt;IFERROR(INDEX('Campaigns &amp; Budget'!$C$7:$C$8,MATCH(B558,'Campaigns &amp; Budget'!$A$7:$A$8,0)),""),A558&gt;IFERROR(INDEX('Campaigns &amp; Budget'!$D$7:$D$8,MATCH(B558,'Campaigns &amp; Budget'!$A$7:$A$8,0)),"")),"Outside campaign dates",""))))))))</x:f>
      </x:c>
      <x:c r="O558" s="10"/>
      <x:c r="P558" s="5"/>
      <x:c r="Q558" s="5"/>
      <x:c r="R558" s="5"/>
      <x:c r="S558" s="16" t="str">
        <x:f>IF(OR(ISBLANK(O558),Q558=""),"",IFERROR(INDEX('Redemption Setup'!$F$7:$F$105,MATCH(Q558,'Redemption Setup'!$A$7:$A$105,0)),"")+SUMIFS('Redemption Setup'!$Q$7:$Q$305,'Redemption Setup'!$O$7:$O$305,Q558,'Redemption Setup'!$P$7:$P$305,"&lt;="&amp;O558)-SUMIFS('Daily Redemptions'!$R$7:$R$2205,'Daily Redemptions'!$Q$7:$Q$2205,Q558,'Daily Redemptions'!$P$7:$P$2205,P558,'Daily Redemptions'!$O$7:$O$2205,"&lt;="&amp;O558))</x:f>
      </x:c>
      <x:c r="T558" s="16" t="str">
        <x:f>IF(AND(ISBLANK(O558),Q558=""),"",IF(COUNTIFS('Redemption Setup'!$A$7:$A$105,Q558,'Redemption Setup'!$B$7:$B$105,P558)&lt;&gt;1,"Tier not in campaign",IF(COUNTIFS('Daily Redemptions'!$O$7:$O$2205,O558,'Daily Redemptions'!$Q$7:$Q$2205,Q558)&gt;1,"Duplicate day / tier",IF(OR(ISBLANK(O558),ISBLANK(R558)),"Missing date / quantity",IF(OR(R558&lt;0,MOD(R558,1)&lt;&gt;0),"Invalid redemption quantity",IF(COUNTIFS('Daily Redemptions'!$A$7:$A$735,O558,'Daily Redemptions'!$B$7:$B$735,P558)&lt;&gt;1,"Missing daily performance",IF(S558&lt;0,"Negative stock","")))))))</x:f>
      </x:c>
    </x:row>
    <x:row r="559" ht="24" customHeight="1">
      <x:c r="A559" s="10"/>
      <x:c r="B559" s="5"/>
      <x:c r="C559" s="5"/>
      <x:c r="D559" s="14"/>
      <x:c r="E559" s="5"/>
      <x:c r="F559" s="5"/>
      <x:c r="G559" s="14"/>
      <x:c r="H559" s="16" t="str">
        <x:f>IF(OR(ISBLANK(A559),B559=""),"",SUMIFS('Daily Redemptions'!$R$7:$R$2205,'Daily Redemptions'!$O$7:$O$2205,A559,'Daily Redemptions'!$P$7:$P$2205,B559))</x:f>
      </x:c>
      <x:c r="I559" s="18" t="str">
        <x:f>IF(OR(ISBLANK(A559),ISBLANK(D559),ISBLANK(C559),C559=0),"",D559/C559)</x:f>
      </x:c>
      <x:c r="J559" s="18" t="str">
        <x:f>IF(OR(ISBLANK(A559),ISBLANK(D559),ISBLANK(E559),E559=0),"",D559/E559)</x:f>
      </x:c>
      <x:c r="K559" s="18" t="str">
        <x:f>IF(OR(ISBLANK(A559),ISBLANK(G559),ISBLANK(F559)),"",G559*F559)</x:f>
      </x:c>
      <x:c r="L559" s="16" t="str">
        <x:f>IF(OR(ISBLANK(A559),ISBLANK(G559),ISBLANK(F559)),"",F559)</x:f>
      </x:c>
      <x:c r="M559" s="16" t="str">
        <x:f>IF(AND(ISBLANK(A559),B559=""),"",IF(COUNTIFS('Campaigns &amp; Budget'!$A$7:$A$8,B559)&lt;&gt;1,"Unknown campaign",IF(COUNTIFS('Daily Redemptions'!$A$7:$A$735,A559,'Daily Redemptions'!$B$7:$B$735,B559)&gt;1,"Duplicate day / campaign",IF(OR(ISBLANK(A559),ISBLANK(C559),ISBLANK(D559),ISBLANK(E559),ISBLANK(F559)),"Missing daily input",IF(OR(C559&lt;0,D559&lt;0,E559&lt;0,F559&lt;0,F559&gt;E559),"Invalid count / sales",IF(AND(F559&gt;0,ISBLANK(G559)),"Missing new-member average",IF(AND(NOT(ISBLANK(G559)),G559&lt;0),"Negative average",IF(OR(A559&lt;IFERROR(INDEX('Campaigns &amp; Budget'!$C$7:$C$8,MATCH(B559,'Campaigns &amp; Budget'!$A$7:$A$8,0)),""),A559&gt;IFERROR(INDEX('Campaigns &amp; Budget'!$D$7:$D$8,MATCH(B559,'Campaigns &amp; Budget'!$A$7:$A$8,0)),"")),"Outside campaign dates",""))))))))</x:f>
      </x:c>
      <x:c r="O559" s="10"/>
      <x:c r="P559" s="5"/>
      <x:c r="Q559" s="5"/>
      <x:c r="R559" s="5"/>
      <x:c r="S559" s="16" t="str">
        <x:f>IF(OR(ISBLANK(O559),Q559=""),"",IFERROR(INDEX('Redemption Setup'!$F$7:$F$105,MATCH(Q559,'Redemption Setup'!$A$7:$A$105,0)),"")+SUMIFS('Redemption Setup'!$Q$7:$Q$305,'Redemption Setup'!$O$7:$O$305,Q559,'Redemption Setup'!$P$7:$P$305,"&lt;="&amp;O559)-SUMIFS('Daily Redemptions'!$R$7:$R$2205,'Daily Redemptions'!$Q$7:$Q$2205,Q559,'Daily Redemptions'!$P$7:$P$2205,P559,'Daily Redemptions'!$O$7:$O$2205,"&lt;="&amp;O559))</x:f>
      </x:c>
      <x:c r="T559" s="16" t="str">
        <x:f>IF(AND(ISBLANK(O559),Q559=""),"",IF(COUNTIFS('Redemption Setup'!$A$7:$A$105,Q559,'Redemption Setup'!$B$7:$B$105,P559)&lt;&gt;1,"Tier not in campaign",IF(COUNTIFS('Daily Redemptions'!$O$7:$O$2205,O559,'Daily Redemptions'!$Q$7:$Q$2205,Q559)&gt;1,"Duplicate day / tier",IF(OR(ISBLANK(O559),ISBLANK(R559)),"Missing date / quantity",IF(OR(R559&lt;0,MOD(R559,1)&lt;&gt;0),"Invalid redemption quantity",IF(COUNTIFS('Daily Redemptions'!$A$7:$A$735,O559,'Daily Redemptions'!$B$7:$B$735,P559)&lt;&gt;1,"Missing daily performance",IF(S559&lt;0,"Negative stock","")))))))</x:f>
      </x:c>
    </x:row>
    <x:row r="560" ht="24" customHeight="1">
      <x:c r="A560" s="10"/>
      <x:c r="B560" s="5"/>
      <x:c r="C560" s="5"/>
      <x:c r="D560" s="14"/>
      <x:c r="E560" s="5"/>
      <x:c r="F560" s="5"/>
      <x:c r="G560" s="14"/>
      <x:c r="H560" s="16" t="str">
        <x:f>IF(OR(ISBLANK(A560),B560=""),"",SUMIFS('Daily Redemptions'!$R$7:$R$2205,'Daily Redemptions'!$O$7:$O$2205,A560,'Daily Redemptions'!$P$7:$P$2205,B560))</x:f>
      </x:c>
      <x:c r="I560" s="18" t="str">
        <x:f>IF(OR(ISBLANK(A560),ISBLANK(D560),ISBLANK(C560),C560=0),"",D560/C560)</x:f>
      </x:c>
      <x:c r="J560" s="18" t="str">
        <x:f>IF(OR(ISBLANK(A560),ISBLANK(D560),ISBLANK(E560),E560=0),"",D560/E560)</x:f>
      </x:c>
      <x:c r="K560" s="18" t="str">
        <x:f>IF(OR(ISBLANK(A560),ISBLANK(G560),ISBLANK(F560)),"",G560*F560)</x:f>
      </x:c>
      <x:c r="L560" s="16" t="str">
        <x:f>IF(OR(ISBLANK(A560),ISBLANK(G560),ISBLANK(F560)),"",F560)</x:f>
      </x:c>
      <x:c r="M560" s="16" t="str">
        <x:f>IF(AND(ISBLANK(A560),B560=""),"",IF(COUNTIFS('Campaigns &amp; Budget'!$A$7:$A$8,B560)&lt;&gt;1,"Unknown campaign",IF(COUNTIFS('Daily Redemptions'!$A$7:$A$735,A560,'Daily Redemptions'!$B$7:$B$735,B560)&gt;1,"Duplicate day / campaign",IF(OR(ISBLANK(A560),ISBLANK(C560),ISBLANK(D560),ISBLANK(E560),ISBLANK(F560)),"Missing daily input",IF(OR(C560&lt;0,D560&lt;0,E560&lt;0,F560&lt;0,F560&gt;E560),"Invalid count / sales",IF(AND(F560&gt;0,ISBLANK(G560)),"Missing new-member average",IF(AND(NOT(ISBLANK(G560)),G560&lt;0),"Negative average",IF(OR(A560&lt;IFERROR(INDEX('Campaigns &amp; Budget'!$C$7:$C$8,MATCH(B560,'Campaigns &amp; Budget'!$A$7:$A$8,0)),""),A560&gt;IFERROR(INDEX('Campaigns &amp; Budget'!$D$7:$D$8,MATCH(B560,'Campaigns &amp; Budget'!$A$7:$A$8,0)),"")),"Outside campaign dates",""))))))))</x:f>
      </x:c>
      <x:c r="O560" s="10"/>
      <x:c r="P560" s="5"/>
      <x:c r="Q560" s="5"/>
      <x:c r="R560" s="5"/>
      <x:c r="S560" s="16" t="str">
        <x:f>IF(OR(ISBLANK(O560),Q560=""),"",IFERROR(INDEX('Redemption Setup'!$F$7:$F$105,MATCH(Q560,'Redemption Setup'!$A$7:$A$105,0)),"")+SUMIFS('Redemption Setup'!$Q$7:$Q$305,'Redemption Setup'!$O$7:$O$305,Q560,'Redemption Setup'!$P$7:$P$305,"&lt;="&amp;O560)-SUMIFS('Daily Redemptions'!$R$7:$R$2205,'Daily Redemptions'!$Q$7:$Q$2205,Q560,'Daily Redemptions'!$P$7:$P$2205,P560,'Daily Redemptions'!$O$7:$O$2205,"&lt;="&amp;O560))</x:f>
      </x:c>
      <x:c r="T560" s="16" t="str">
        <x:f>IF(AND(ISBLANK(O560),Q560=""),"",IF(COUNTIFS('Redemption Setup'!$A$7:$A$105,Q560,'Redemption Setup'!$B$7:$B$105,P560)&lt;&gt;1,"Tier not in campaign",IF(COUNTIFS('Daily Redemptions'!$O$7:$O$2205,O560,'Daily Redemptions'!$Q$7:$Q$2205,Q560)&gt;1,"Duplicate day / tier",IF(OR(ISBLANK(O560),ISBLANK(R560)),"Missing date / quantity",IF(OR(R560&lt;0,MOD(R560,1)&lt;&gt;0),"Invalid redemption quantity",IF(COUNTIFS('Daily Redemptions'!$A$7:$A$735,O560,'Daily Redemptions'!$B$7:$B$735,P560)&lt;&gt;1,"Missing daily performance",IF(S560&lt;0,"Negative stock","")))))))</x:f>
      </x:c>
    </x:row>
    <x:row r="561" ht="24" customHeight="1">
      <x:c r="A561" s="10"/>
      <x:c r="B561" s="5"/>
      <x:c r="C561" s="5"/>
      <x:c r="D561" s="14"/>
      <x:c r="E561" s="5"/>
      <x:c r="F561" s="5"/>
      <x:c r="G561" s="14"/>
      <x:c r="H561" s="16" t="str">
        <x:f>IF(OR(ISBLANK(A561),B561=""),"",SUMIFS('Daily Redemptions'!$R$7:$R$2205,'Daily Redemptions'!$O$7:$O$2205,A561,'Daily Redemptions'!$P$7:$P$2205,B561))</x:f>
      </x:c>
      <x:c r="I561" s="18" t="str">
        <x:f>IF(OR(ISBLANK(A561),ISBLANK(D561),ISBLANK(C561),C561=0),"",D561/C561)</x:f>
      </x:c>
      <x:c r="J561" s="18" t="str">
        <x:f>IF(OR(ISBLANK(A561),ISBLANK(D561),ISBLANK(E561),E561=0),"",D561/E561)</x:f>
      </x:c>
      <x:c r="K561" s="18" t="str">
        <x:f>IF(OR(ISBLANK(A561),ISBLANK(G561),ISBLANK(F561)),"",G561*F561)</x:f>
      </x:c>
      <x:c r="L561" s="16" t="str">
        <x:f>IF(OR(ISBLANK(A561),ISBLANK(G561),ISBLANK(F561)),"",F561)</x:f>
      </x:c>
      <x:c r="M561" s="16" t="str">
        <x:f>IF(AND(ISBLANK(A561),B561=""),"",IF(COUNTIFS('Campaigns &amp; Budget'!$A$7:$A$8,B561)&lt;&gt;1,"Unknown campaign",IF(COUNTIFS('Daily Redemptions'!$A$7:$A$735,A561,'Daily Redemptions'!$B$7:$B$735,B561)&gt;1,"Duplicate day / campaign",IF(OR(ISBLANK(A561),ISBLANK(C561),ISBLANK(D561),ISBLANK(E561),ISBLANK(F561)),"Missing daily input",IF(OR(C561&lt;0,D561&lt;0,E561&lt;0,F561&lt;0,F561&gt;E561),"Invalid count / sales",IF(AND(F561&gt;0,ISBLANK(G561)),"Missing new-member average",IF(AND(NOT(ISBLANK(G561)),G561&lt;0),"Negative average",IF(OR(A561&lt;IFERROR(INDEX('Campaigns &amp; Budget'!$C$7:$C$8,MATCH(B561,'Campaigns &amp; Budget'!$A$7:$A$8,0)),""),A561&gt;IFERROR(INDEX('Campaigns &amp; Budget'!$D$7:$D$8,MATCH(B561,'Campaigns &amp; Budget'!$A$7:$A$8,0)),"")),"Outside campaign dates",""))))))))</x:f>
      </x:c>
      <x:c r="O561" s="10"/>
      <x:c r="P561" s="5"/>
      <x:c r="Q561" s="5"/>
      <x:c r="R561" s="5"/>
      <x:c r="S561" s="16" t="str">
        <x:f>IF(OR(ISBLANK(O561),Q561=""),"",IFERROR(INDEX('Redemption Setup'!$F$7:$F$105,MATCH(Q561,'Redemption Setup'!$A$7:$A$105,0)),"")+SUMIFS('Redemption Setup'!$Q$7:$Q$305,'Redemption Setup'!$O$7:$O$305,Q561,'Redemption Setup'!$P$7:$P$305,"&lt;="&amp;O561)-SUMIFS('Daily Redemptions'!$R$7:$R$2205,'Daily Redemptions'!$Q$7:$Q$2205,Q561,'Daily Redemptions'!$P$7:$P$2205,P561,'Daily Redemptions'!$O$7:$O$2205,"&lt;="&amp;O561))</x:f>
      </x:c>
      <x:c r="T561" s="16" t="str">
        <x:f>IF(AND(ISBLANK(O561),Q561=""),"",IF(COUNTIFS('Redemption Setup'!$A$7:$A$105,Q561,'Redemption Setup'!$B$7:$B$105,P561)&lt;&gt;1,"Tier not in campaign",IF(COUNTIFS('Daily Redemptions'!$O$7:$O$2205,O561,'Daily Redemptions'!$Q$7:$Q$2205,Q561)&gt;1,"Duplicate day / tier",IF(OR(ISBLANK(O561),ISBLANK(R561)),"Missing date / quantity",IF(OR(R561&lt;0,MOD(R561,1)&lt;&gt;0),"Invalid redemption quantity",IF(COUNTIFS('Daily Redemptions'!$A$7:$A$735,O561,'Daily Redemptions'!$B$7:$B$735,P561)&lt;&gt;1,"Missing daily performance",IF(S561&lt;0,"Negative stock","")))))))</x:f>
      </x:c>
    </x:row>
    <x:row r="562" ht="24" customHeight="1">
      <x:c r="A562" s="10"/>
      <x:c r="B562" s="5"/>
      <x:c r="C562" s="5"/>
      <x:c r="D562" s="14"/>
      <x:c r="E562" s="5"/>
      <x:c r="F562" s="5"/>
      <x:c r="G562" s="14"/>
      <x:c r="H562" s="16" t="str">
        <x:f>IF(OR(ISBLANK(A562),B562=""),"",SUMIFS('Daily Redemptions'!$R$7:$R$2205,'Daily Redemptions'!$O$7:$O$2205,A562,'Daily Redemptions'!$P$7:$P$2205,B562))</x:f>
      </x:c>
      <x:c r="I562" s="18" t="str">
        <x:f>IF(OR(ISBLANK(A562),ISBLANK(D562),ISBLANK(C562),C562=0),"",D562/C562)</x:f>
      </x:c>
      <x:c r="J562" s="18" t="str">
        <x:f>IF(OR(ISBLANK(A562),ISBLANK(D562),ISBLANK(E562),E562=0),"",D562/E562)</x:f>
      </x:c>
      <x:c r="K562" s="18" t="str">
        <x:f>IF(OR(ISBLANK(A562),ISBLANK(G562),ISBLANK(F562)),"",G562*F562)</x:f>
      </x:c>
      <x:c r="L562" s="16" t="str">
        <x:f>IF(OR(ISBLANK(A562),ISBLANK(G562),ISBLANK(F562)),"",F562)</x:f>
      </x:c>
      <x:c r="M562" s="16" t="str">
        <x:f>IF(AND(ISBLANK(A562),B562=""),"",IF(COUNTIFS('Campaigns &amp; Budget'!$A$7:$A$8,B562)&lt;&gt;1,"Unknown campaign",IF(COUNTIFS('Daily Redemptions'!$A$7:$A$735,A562,'Daily Redemptions'!$B$7:$B$735,B562)&gt;1,"Duplicate day / campaign",IF(OR(ISBLANK(A562),ISBLANK(C562),ISBLANK(D562),ISBLANK(E562),ISBLANK(F562)),"Missing daily input",IF(OR(C562&lt;0,D562&lt;0,E562&lt;0,F562&lt;0,F562&gt;E562),"Invalid count / sales",IF(AND(F562&gt;0,ISBLANK(G562)),"Missing new-member average",IF(AND(NOT(ISBLANK(G562)),G562&lt;0),"Negative average",IF(OR(A562&lt;IFERROR(INDEX('Campaigns &amp; Budget'!$C$7:$C$8,MATCH(B562,'Campaigns &amp; Budget'!$A$7:$A$8,0)),""),A562&gt;IFERROR(INDEX('Campaigns &amp; Budget'!$D$7:$D$8,MATCH(B562,'Campaigns &amp; Budget'!$A$7:$A$8,0)),"")),"Outside campaign dates",""))))))))</x:f>
      </x:c>
      <x:c r="O562" s="10"/>
      <x:c r="P562" s="5"/>
      <x:c r="Q562" s="5"/>
      <x:c r="R562" s="5"/>
      <x:c r="S562" s="16" t="str">
        <x:f>IF(OR(ISBLANK(O562),Q562=""),"",IFERROR(INDEX('Redemption Setup'!$F$7:$F$105,MATCH(Q562,'Redemption Setup'!$A$7:$A$105,0)),"")+SUMIFS('Redemption Setup'!$Q$7:$Q$305,'Redemption Setup'!$O$7:$O$305,Q562,'Redemption Setup'!$P$7:$P$305,"&lt;="&amp;O562)-SUMIFS('Daily Redemptions'!$R$7:$R$2205,'Daily Redemptions'!$Q$7:$Q$2205,Q562,'Daily Redemptions'!$P$7:$P$2205,P562,'Daily Redemptions'!$O$7:$O$2205,"&lt;="&amp;O562))</x:f>
      </x:c>
      <x:c r="T562" s="16" t="str">
        <x:f>IF(AND(ISBLANK(O562),Q562=""),"",IF(COUNTIFS('Redemption Setup'!$A$7:$A$105,Q562,'Redemption Setup'!$B$7:$B$105,P562)&lt;&gt;1,"Tier not in campaign",IF(COUNTIFS('Daily Redemptions'!$O$7:$O$2205,O562,'Daily Redemptions'!$Q$7:$Q$2205,Q562)&gt;1,"Duplicate day / tier",IF(OR(ISBLANK(O562),ISBLANK(R562)),"Missing date / quantity",IF(OR(R562&lt;0,MOD(R562,1)&lt;&gt;0),"Invalid redemption quantity",IF(COUNTIFS('Daily Redemptions'!$A$7:$A$735,O562,'Daily Redemptions'!$B$7:$B$735,P562)&lt;&gt;1,"Missing daily performance",IF(S562&lt;0,"Negative stock","")))))))</x:f>
      </x:c>
    </x:row>
    <x:row r="563" ht="24" customHeight="1">
      <x:c r="A563" s="10"/>
      <x:c r="B563" s="5"/>
      <x:c r="C563" s="5"/>
      <x:c r="D563" s="14"/>
      <x:c r="E563" s="5"/>
      <x:c r="F563" s="5"/>
      <x:c r="G563" s="14"/>
      <x:c r="H563" s="16" t="str">
        <x:f>IF(OR(ISBLANK(A563),B563=""),"",SUMIFS('Daily Redemptions'!$R$7:$R$2205,'Daily Redemptions'!$O$7:$O$2205,A563,'Daily Redemptions'!$P$7:$P$2205,B563))</x:f>
      </x:c>
      <x:c r="I563" s="18" t="str">
        <x:f>IF(OR(ISBLANK(A563),ISBLANK(D563),ISBLANK(C563),C563=0),"",D563/C563)</x:f>
      </x:c>
      <x:c r="J563" s="18" t="str">
        <x:f>IF(OR(ISBLANK(A563),ISBLANK(D563),ISBLANK(E563),E563=0),"",D563/E563)</x:f>
      </x:c>
      <x:c r="K563" s="18" t="str">
        <x:f>IF(OR(ISBLANK(A563),ISBLANK(G563),ISBLANK(F563)),"",G563*F563)</x:f>
      </x:c>
      <x:c r="L563" s="16" t="str">
        <x:f>IF(OR(ISBLANK(A563),ISBLANK(G563),ISBLANK(F563)),"",F563)</x:f>
      </x:c>
      <x:c r="M563" s="16" t="str">
        <x:f>IF(AND(ISBLANK(A563),B563=""),"",IF(COUNTIFS('Campaigns &amp; Budget'!$A$7:$A$8,B563)&lt;&gt;1,"Unknown campaign",IF(COUNTIFS('Daily Redemptions'!$A$7:$A$735,A563,'Daily Redemptions'!$B$7:$B$735,B563)&gt;1,"Duplicate day / campaign",IF(OR(ISBLANK(A563),ISBLANK(C563),ISBLANK(D563),ISBLANK(E563),ISBLANK(F563)),"Missing daily input",IF(OR(C563&lt;0,D563&lt;0,E563&lt;0,F563&lt;0,F563&gt;E563),"Invalid count / sales",IF(AND(F563&gt;0,ISBLANK(G563)),"Missing new-member average",IF(AND(NOT(ISBLANK(G563)),G563&lt;0),"Negative average",IF(OR(A563&lt;IFERROR(INDEX('Campaigns &amp; Budget'!$C$7:$C$8,MATCH(B563,'Campaigns &amp; Budget'!$A$7:$A$8,0)),""),A563&gt;IFERROR(INDEX('Campaigns &amp; Budget'!$D$7:$D$8,MATCH(B563,'Campaigns &amp; Budget'!$A$7:$A$8,0)),"")),"Outside campaign dates",""))))))))</x:f>
      </x:c>
      <x:c r="O563" s="10"/>
      <x:c r="P563" s="5"/>
      <x:c r="Q563" s="5"/>
      <x:c r="R563" s="5"/>
      <x:c r="S563" s="16" t="str">
        <x:f>IF(OR(ISBLANK(O563),Q563=""),"",IFERROR(INDEX('Redemption Setup'!$F$7:$F$105,MATCH(Q563,'Redemption Setup'!$A$7:$A$105,0)),"")+SUMIFS('Redemption Setup'!$Q$7:$Q$305,'Redemption Setup'!$O$7:$O$305,Q563,'Redemption Setup'!$P$7:$P$305,"&lt;="&amp;O563)-SUMIFS('Daily Redemptions'!$R$7:$R$2205,'Daily Redemptions'!$Q$7:$Q$2205,Q563,'Daily Redemptions'!$P$7:$P$2205,P563,'Daily Redemptions'!$O$7:$O$2205,"&lt;="&amp;O563))</x:f>
      </x:c>
      <x:c r="T563" s="16" t="str">
        <x:f>IF(AND(ISBLANK(O563),Q563=""),"",IF(COUNTIFS('Redemption Setup'!$A$7:$A$105,Q563,'Redemption Setup'!$B$7:$B$105,P563)&lt;&gt;1,"Tier not in campaign",IF(COUNTIFS('Daily Redemptions'!$O$7:$O$2205,O563,'Daily Redemptions'!$Q$7:$Q$2205,Q563)&gt;1,"Duplicate day / tier",IF(OR(ISBLANK(O563),ISBLANK(R563)),"Missing date / quantity",IF(OR(R563&lt;0,MOD(R563,1)&lt;&gt;0),"Invalid redemption quantity",IF(COUNTIFS('Daily Redemptions'!$A$7:$A$735,O563,'Daily Redemptions'!$B$7:$B$735,P563)&lt;&gt;1,"Missing daily performance",IF(S563&lt;0,"Negative stock","")))))))</x:f>
      </x:c>
    </x:row>
    <x:row r="564" ht="24" customHeight="1">
      <x:c r="A564" s="10"/>
      <x:c r="B564" s="5"/>
      <x:c r="C564" s="5"/>
      <x:c r="D564" s="14"/>
      <x:c r="E564" s="5"/>
      <x:c r="F564" s="5"/>
      <x:c r="G564" s="14"/>
      <x:c r="H564" s="16" t="str">
        <x:f>IF(OR(ISBLANK(A564),B564=""),"",SUMIFS('Daily Redemptions'!$R$7:$R$2205,'Daily Redemptions'!$O$7:$O$2205,A564,'Daily Redemptions'!$P$7:$P$2205,B564))</x:f>
      </x:c>
      <x:c r="I564" s="18" t="str">
        <x:f>IF(OR(ISBLANK(A564),ISBLANK(D564),ISBLANK(C564),C564=0),"",D564/C564)</x:f>
      </x:c>
      <x:c r="J564" s="18" t="str">
        <x:f>IF(OR(ISBLANK(A564),ISBLANK(D564),ISBLANK(E564),E564=0),"",D564/E564)</x:f>
      </x:c>
      <x:c r="K564" s="18" t="str">
        <x:f>IF(OR(ISBLANK(A564),ISBLANK(G564),ISBLANK(F564)),"",G564*F564)</x:f>
      </x:c>
      <x:c r="L564" s="16" t="str">
        <x:f>IF(OR(ISBLANK(A564),ISBLANK(G564),ISBLANK(F564)),"",F564)</x:f>
      </x:c>
      <x:c r="M564" s="16" t="str">
        <x:f>IF(AND(ISBLANK(A564),B564=""),"",IF(COUNTIFS('Campaigns &amp; Budget'!$A$7:$A$8,B564)&lt;&gt;1,"Unknown campaign",IF(COUNTIFS('Daily Redemptions'!$A$7:$A$735,A564,'Daily Redemptions'!$B$7:$B$735,B564)&gt;1,"Duplicate day / campaign",IF(OR(ISBLANK(A564),ISBLANK(C564),ISBLANK(D564),ISBLANK(E564),ISBLANK(F564)),"Missing daily input",IF(OR(C564&lt;0,D564&lt;0,E564&lt;0,F564&lt;0,F564&gt;E564),"Invalid count / sales",IF(AND(F564&gt;0,ISBLANK(G564)),"Missing new-member average",IF(AND(NOT(ISBLANK(G564)),G564&lt;0),"Negative average",IF(OR(A564&lt;IFERROR(INDEX('Campaigns &amp; Budget'!$C$7:$C$8,MATCH(B564,'Campaigns &amp; Budget'!$A$7:$A$8,0)),""),A564&gt;IFERROR(INDEX('Campaigns &amp; Budget'!$D$7:$D$8,MATCH(B564,'Campaigns &amp; Budget'!$A$7:$A$8,0)),"")),"Outside campaign dates",""))))))))</x:f>
      </x:c>
      <x:c r="O564" s="10"/>
      <x:c r="P564" s="5"/>
      <x:c r="Q564" s="5"/>
      <x:c r="R564" s="5"/>
      <x:c r="S564" s="16" t="str">
        <x:f>IF(OR(ISBLANK(O564),Q564=""),"",IFERROR(INDEX('Redemption Setup'!$F$7:$F$105,MATCH(Q564,'Redemption Setup'!$A$7:$A$105,0)),"")+SUMIFS('Redemption Setup'!$Q$7:$Q$305,'Redemption Setup'!$O$7:$O$305,Q564,'Redemption Setup'!$P$7:$P$305,"&lt;="&amp;O564)-SUMIFS('Daily Redemptions'!$R$7:$R$2205,'Daily Redemptions'!$Q$7:$Q$2205,Q564,'Daily Redemptions'!$P$7:$P$2205,P564,'Daily Redemptions'!$O$7:$O$2205,"&lt;="&amp;O564))</x:f>
      </x:c>
      <x:c r="T564" s="16" t="str">
        <x:f>IF(AND(ISBLANK(O564),Q564=""),"",IF(COUNTIFS('Redemption Setup'!$A$7:$A$105,Q564,'Redemption Setup'!$B$7:$B$105,P564)&lt;&gt;1,"Tier not in campaign",IF(COUNTIFS('Daily Redemptions'!$O$7:$O$2205,O564,'Daily Redemptions'!$Q$7:$Q$2205,Q564)&gt;1,"Duplicate day / tier",IF(OR(ISBLANK(O564),ISBLANK(R564)),"Missing date / quantity",IF(OR(R564&lt;0,MOD(R564,1)&lt;&gt;0),"Invalid redemption quantity",IF(COUNTIFS('Daily Redemptions'!$A$7:$A$735,O564,'Daily Redemptions'!$B$7:$B$735,P564)&lt;&gt;1,"Missing daily performance",IF(S564&lt;0,"Negative stock","")))))))</x:f>
      </x:c>
    </x:row>
    <x:row r="565" ht="24" customHeight="1">
      <x:c r="A565" s="10"/>
      <x:c r="B565" s="5"/>
      <x:c r="C565" s="5"/>
      <x:c r="D565" s="14"/>
      <x:c r="E565" s="5"/>
      <x:c r="F565" s="5"/>
      <x:c r="G565" s="14"/>
      <x:c r="H565" s="16" t="str">
        <x:f>IF(OR(ISBLANK(A565),B565=""),"",SUMIFS('Daily Redemptions'!$R$7:$R$2205,'Daily Redemptions'!$O$7:$O$2205,A565,'Daily Redemptions'!$P$7:$P$2205,B565))</x:f>
      </x:c>
      <x:c r="I565" s="18" t="str">
        <x:f>IF(OR(ISBLANK(A565),ISBLANK(D565),ISBLANK(C565),C565=0),"",D565/C565)</x:f>
      </x:c>
      <x:c r="J565" s="18" t="str">
        <x:f>IF(OR(ISBLANK(A565),ISBLANK(D565),ISBLANK(E565),E565=0),"",D565/E565)</x:f>
      </x:c>
      <x:c r="K565" s="18" t="str">
        <x:f>IF(OR(ISBLANK(A565),ISBLANK(G565),ISBLANK(F565)),"",G565*F565)</x:f>
      </x:c>
      <x:c r="L565" s="16" t="str">
        <x:f>IF(OR(ISBLANK(A565),ISBLANK(G565),ISBLANK(F565)),"",F565)</x:f>
      </x:c>
      <x:c r="M565" s="16" t="str">
        <x:f>IF(AND(ISBLANK(A565),B565=""),"",IF(COUNTIFS('Campaigns &amp; Budget'!$A$7:$A$8,B565)&lt;&gt;1,"Unknown campaign",IF(COUNTIFS('Daily Redemptions'!$A$7:$A$735,A565,'Daily Redemptions'!$B$7:$B$735,B565)&gt;1,"Duplicate day / campaign",IF(OR(ISBLANK(A565),ISBLANK(C565),ISBLANK(D565),ISBLANK(E565),ISBLANK(F565)),"Missing daily input",IF(OR(C565&lt;0,D565&lt;0,E565&lt;0,F565&lt;0,F565&gt;E565),"Invalid count / sales",IF(AND(F565&gt;0,ISBLANK(G565)),"Missing new-member average",IF(AND(NOT(ISBLANK(G565)),G565&lt;0),"Negative average",IF(OR(A565&lt;IFERROR(INDEX('Campaigns &amp; Budget'!$C$7:$C$8,MATCH(B565,'Campaigns &amp; Budget'!$A$7:$A$8,0)),""),A565&gt;IFERROR(INDEX('Campaigns &amp; Budget'!$D$7:$D$8,MATCH(B565,'Campaigns &amp; Budget'!$A$7:$A$8,0)),"")),"Outside campaign dates",""))))))))</x:f>
      </x:c>
      <x:c r="O565" s="10"/>
      <x:c r="P565" s="5"/>
      <x:c r="Q565" s="5"/>
      <x:c r="R565" s="5"/>
      <x:c r="S565" s="16" t="str">
        <x:f>IF(OR(ISBLANK(O565),Q565=""),"",IFERROR(INDEX('Redemption Setup'!$F$7:$F$105,MATCH(Q565,'Redemption Setup'!$A$7:$A$105,0)),"")+SUMIFS('Redemption Setup'!$Q$7:$Q$305,'Redemption Setup'!$O$7:$O$305,Q565,'Redemption Setup'!$P$7:$P$305,"&lt;="&amp;O565)-SUMIFS('Daily Redemptions'!$R$7:$R$2205,'Daily Redemptions'!$Q$7:$Q$2205,Q565,'Daily Redemptions'!$P$7:$P$2205,P565,'Daily Redemptions'!$O$7:$O$2205,"&lt;="&amp;O565))</x:f>
      </x:c>
      <x:c r="T565" s="16" t="str">
        <x:f>IF(AND(ISBLANK(O565),Q565=""),"",IF(COUNTIFS('Redemption Setup'!$A$7:$A$105,Q565,'Redemption Setup'!$B$7:$B$105,P565)&lt;&gt;1,"Tier not in campaign",IF(COUNTIFS('Daily Redemptions'!$O$7:$O$2205,O565,'Daily Redemptions'!$Q$7:$Q$2205,Q565)&gt;1,"Duplicate day / tier",IF(OR(ISBLANK(O565),ISBLANK(R565)),"Missing date / quantity",IF(OR(R565&lt;0,MOD(R565,1)&lt;&gt;0),"Invalid redemption quantity",IF(COUNTIFS('Daily Redemptions'!$A$7:$A$735,O565,'Daily Redemptions'!$B$7:$B$735,P565)&lt;&gt;1,"Missing daily performance",IF(S565&lt;0,"Negative stock","")))))))</x:f>
      </x:c>
    </x:row>
    <x:row r="566" ht="24" customHeight="1">
      <x:c r="A566" s="10"/>
      <x:c r="B566" s="5"/>
      <x:c r="C566" s="5"/>
      <x:c r="D566" s="14"/>
      <x:c r="E566" s="5"/>
      <x:c r="F566" s="5"/>
      <x:c r="G566" s="14"/>
      <x:c r="H566" s="16" t="str">
        <x:f>IF(OR(ISBLANK(A566),B566=""),"",SUMIFS('Daily Redemptions'!$R$7:$R$2205,'Daily Redemptions'!$O$7:$O$2205,A566,'Daily Redemptions'!$P$7:$P$2205,B566))</x:f>
      </x:c>
      <x:c r="I566" s="18" t="str">
        <x:f>IF(OR(ISBLANK(A566),ISBLANK(D566),ISBLANK(C566),C566=0),"",D566/C566)</x:f>
      </x:c>
      <x:c r="J566" s="18" t="str">
        <x:f>IF(OR(ISBLANK(A566),ISBLANK(D566),ISBLANK(E566),E566=0),"",D566/E566)</x:f>
      </x:c>
      <x:c r="K566" s="18" t="str">
        <x:f>IF(OR(ISBLANK(A566),ISBLANK(G566),ISBLANK(F566)),"",G566*F566)</x:f>
      </x:c>
      <x:c r="L566" s="16" t="str">
        <x:f>IF(OR(ISBLANK(A566),ISBLANK(G566),ISBLANK(F566)),"",F566)</x:f>
      </x:c>
      <x:c r="M566" s="16" t="str">
        <x:f>IF(AND(ISBLANK(A566),B566=""),"",IF(COUNTIFS('Campaigns &amp; Budget'!$A$7:$A$8,B566)&lt;&gt;1,"Unknown campaign",IF(COUNTIFS('Daily Redemptions'!$A$7:$A$735,A566,'Daily Redemptions'!$B$7:$B$735,B566)&gt;1,"Duplicate day / campaign",IF(OR(ISBLANK(A566),ISBLANK(C566),ISBLANK(D566),ISBLANK(E566),ISBLANK(F566)),"Missing daily input",IF(OR(C566&lt;0,D566&lt;0,E566&lt;0,F566&lt;0,F566&gt;E566),"Invalid count / sales",IF(AND(F566&gt;0,ISBLANK(G566)),"Missing new-member average",IF(AND(NOT(ISBLANK(G566)),G566&lt;0),"Negative average",IF(OR(A566&lt;IFERROR(INDEX('Campaigns &amp; Budget'!$C$7:$C$8,MATCH(B566,'Campaigns &amp; Budget'!$A$7:$A$8,0)),""),A566&gt;IFERROR(INDEX('Campaigns &amp; Budget'!$D$7:$D$8,MATCH(B566,'Campaigns &amp; Budget'!$A$7:$A$8,0)),"")),"Outside campaign dates",""))))))))</x:f>
      </x:c>
      <x:c r="O566" s="10"/>
      <x:c r="P566" s="5"/>
      <x:c r="Q566" s="5"/>
      <x:c r="R566" s="5"/>
      <x:c r="S566" s="16" t="str">
        <x:f>IF(OR(ISBLANK(O566),Q566=""),"",IFERROR(INDEX('Redemption Setup'!$F$7:$F$105,MATCH(Q566,'Redemption Setup'!$A$7:$A$105,0)),"")+SUMIFS('Redemption Setup'!$Q$7:$Q$305,'Redemption Setup'!$O$7:$O$305,Q566,'Redemption Setup'!$P$7:$P$305,"&lt;="&amp;O566)-SUMIFS('Daily Redemptions'!$R$7:$R$2205,'Daily Redemptions'!$Q$7:$Q$2205,Q566,'Daily Redemptions'!$P$7:$P$2205,P566,'Daily Redemptions'!$O$7:$O$2205,"&lt;="&amp;O566))</x:f>
      </x:c>
      <x:c r="T566" s="16" t="str">
        <x:f>IF(AND(ISBLANK(O566),Q566=""),"",IF(COUNTIFS('Redemption Setup'!$A$7:$A$105,Q566,'Redemption Setup'!$B$7:$B$105,P566)&lt;&gt;1,"Tier not in campaign",IF(COUNTIFS('Daily Redemptions'!$O$7:$O$2205,O566,'Daily Redemptions'!$Q$7:$Q$2205,Q566)&gt;1,"Duplicate day / tier",IF(OR(ISBLANK(O566),ISBLANK(R566)),"Missing date / quantity",IF(OR(R566&lt;0,MOD(R566,1)&lt;&gt;0),"Invalid redemption quantity",IF(COUNTIFS('Daily Redemptions'!$A$7:$A$735,O566,'Daily Redemptions'!$B$7:$B$735,P566)&lt;&gt;1,"Missing daily performance",IF(S566&lt;0,"Negative stock","")))))))</x:f>
      </x:c>
    </x:row>
    <x:row r="567" ht="24" customHeight="1">
      <x:c r="A567" s="10"/>
      <x:c r="B567" s="5"/>
      <x:c r="C567" s="5"/>
      <x:c r="D567" s="14"/>
      <x:c r="E567" s="5"/>
      <x:c r="F567" s="5"/>
      <x:c r="G567" s="14"/>
      <x:c r="H567" s="16" t="str">
        <x:f>IF(OR(ISBLANK(A567),B567=""),"",SUMIFS('Daily Redemptions'!$R$7:$R$2205,'Daily Redemptions'!$O$7:$O$2205,A567,'Daily Redemptions'!$P$7:$P$2205,B567))</x:f>
      </x:c>
      <x:c r="I567" s="18" t="str">
        <x:f>IF(OR(ISBLANK(A567),ISBLANK(D567),ISBLANK(C567),C567=0),"",D567/C567)</x:f>
      </x:c>
      <x:c r="J567" s="18" t="str">
        <x:f>IF(OR(ISBLANK(A567),ISBLANK(D567),ISBLANK(E567),E567=0),"",D567/E567)</x:f>
      </x:c>
      <x:c r="K567" s="18" t="str">
        <x:f>IF(OR(ISBLANK(A567),ISBLANK(G567),ISBLANK(F567)),"",G567*F567)</x:f>
      </x:c>
      <x:c r="L567" s="16" t="str">
        <x:f>IF(OR(ISBLANK(A567),ISBLANK(G567),ISBLANK(F567)),"",F567)</x:f>
      </x:c>
      <x:c r="M567" s="16" t="str">
        <x:f>IF(AND(ISBLANK(A567),B567=""),"",IF(COUNTIFS('Campaigns &amp; Budget'!$A$7:$A$8,B567)&lt;&gt;1,"Unknown campaign",IF(COUNTIFS('Daily Redemptions'!$A$7:$A$735,A567,'Daily Redemptions'!$B$7:$B$735,B567)&gt;1,"Duplicate day / campaign",IF(OR(ISBLANK(A567),ISBLANK(C567),ISBLANK(D567),ISBLANK(E567),ISBLANK(F567)),"Missing daily input",IF(OR(C567&lt;0,D567&lt;0,E567&lt;0,F567&lt;0,F567&gt;E567),"Invalid count / sales",IF(AND(F567&gt;0,ISBLANK(G567)),"Missing new-member average",IF(AND(NOT(ISBLANK(G567)),G567&lt;0),"Negative average",IF(OR(A567&lt;IFERROR(INDEX('Campaigns &amp; Budget'!$C$7:$C$8,MATCH(B567,'Campaigns &amp; Budget'!$A$7:$A$8,0)),""),A567&gt;IFERROR(INDEX('Campaigns &amp; Budget'!$D$7:$D$8,MATCH(B567,'Campaigns &amp; Budget'!$A$7:$A$8,0)),"")),"Outside campaign dates",""))))))))</x:f>
      </x:c>
      <x:c r="O567" s="10"/>
      <x:c r="P567" s="5"/>
      <x:c r="Q567" s="5"/>
      <x:c r="R567" s="5"/>
      <x:c r="S567" s="16" t="str">
        <x:f>IF(OR(ISBLANK(O567),Q567=""),"",IFERROR(INDEX('Redemption Setup'!$F$7:$F$105,MATCH(Q567,'Redemption Setup'!$A$7:$A$105,0)),"")+SUMIFS('Redemption Setup'!$Q$7:$Q$305,'Redemption Setup'!$O$7:$O$305,Q567,'Redemption Setup'!$P$7:$P$305,"&lt;="&amp;O567)-SUMIFS('Daily Redemptions'!$R$7:$R$2205,'Daily Redemptions'!$Q$7:$Q$2205,Q567,'Daily Redemptions'!$P$7:$P$2205,P567,'Daily Redemptions'!$O$7:$O$2205,"&lt;="&amp;O567))</x:f>
      </x:c>
      <x:c r="T567" s="16" t="str">
        <x:f>IF(AND(ISBLANK(O567),Q567=""),"",IF(COUNTIFS('Redemption Setup'!$A$7:$A$105,Q567,'Redemption Setup'!$B$7:$B$105,P567)&lt;&gt;1,"Tier not in campaign",IF(COUNTIFS('Daily Redemptions'!$O$7:$O$2205,O567,'Daily Redemptions'!$Q$7:$Q$2205,Q567)&gt;1,"Duplicate day / tier",IF(OR(ISBLANK(O567),ISBLANK(R567)),"Missing date / quantity",IF(OR(R567&lt;0,MOD(R567,1)&lt;&gt;0),"Invalid redemption quantity",IF(COUNTIFS('Daily Redemptions'!$A$7:$A$735,O567,'Daily Redemptions'!$B$7:$B$735,P567)&lt;&gt;1,"Missing daily performance",IF(S567&lt;0,"Negative stock","")))))))</x:f>
      </x:c>
    </x:row>
    <x:row r="568" ht="24" customHeight="1">
      <x:c r="A568" s="10"/>
      <x:c r="B568" s="5"/>
      <x:c r="C568" s="5"/>
      <x:c r="D568" s="14"/>
      <x:c r="E568" s="5"/>
      <x:c r="F568" s="5"/>
      <x:c r="G568" s="14"/>
      <x:c r="H568" s="16" t="str">
        <x:f>IF(OR(ISBLANK(A568),B568=""),"",SUMIFS('Daily Redemptions'!$R$7:$R$2205,'Daily Redemptions'!$O$7:$O$2205,A568,'Daily Redemptions'!$P$7:$P$2205,B568))</x:f>
      </x:c>
      <x:c r="I568" s="18" t="str">
        <x:f>IF(OR(ISBLANK(A568),ISBLANK(D568),ISBLANK(C568),C568=0),"",D568/C568)</x:f>
      </x:c>
      <x:c r="J568" s="18" t="str">
        <x:f>IF(OR(ISBLANK(A568),ISBLANK(D568),ISBLANK(E568),E568=0),"",D568/E568)</x:f>
      </x:c>
      <x:c r="K568" s="18" t="str">
        <x:f>IF(OR(ISBLANK(A568),ISBLANK(G568),ISBLANK(F568)),"",G568*F568)</x:f>
      </x:c>
      <x:c r="L568" s="16" t="str">
        <x:f>IF(OR(ISBLANK(A568),ISBLANK(G568),ISBLANK(F568)),"",F568)</x:f>
      </x:c>
      <x:c r="M568" s="16" t="str">
        <x:f>IF(AND(ISBLANK(A568),B568=""),"",IF(COUNTIFS('Campaigns &amp; Budget'!$A$7:$A$8,B568)&lt;&gt;1,"Unknown campaign",IF(COUNTIFS('Daily Redemptions'!$A$7:$A$735,A568,'Daily Redemptions'!$B$7:$B$735,B568)&gt;1,"Duplicate day / campaign",IF(OR(ISBLANK(A568),ISBLANK(C568),ISBLANK(D568),ISBLANK(E568),ISBLANK(F568)),"Missing daily input",IF(OR(C568&lt;0,D568&lt;0,E568&lt;0,F568&lt;0,F568&gt;E568),"Invalid count / sales",IF(AND(F568&gt;0,ISBLANK(G568)),"Missing new-member average",IF(AND(NOT(ISBLANK(G568)),G568&lt;0),"Negative average",IF(OR(A568&lt;IFERROR(INDEX('Campaigns &amp; Budget'!$C$7:$C$8,MATCH(B568,'Campaigns &amp; Budget'!$A$7:$A$8,0)),""),A568&gt;IFERROR(INDEX('Campaigns &amp; Budget'!$D$7:$D$8,MATCH(B568,'Campaigns &amp; Budget'!$A$7:$A$8,0)),"")),"Outside campaign dates",""))))))))</x:f>
      </x:c>
      <x:c r="O568" s="10"/>
      <x:c r="P568" s="5"/>
      <x:c r="Q568" s="5"/>
      <x:c r="R568" s="5"/>
      <x:c r="S568" s="16" t="str">
        <x:f>IF(OR(ISBLANK(O568),Q568=""),"",IFERROR(INDEX('Redemption Setup'!$F$7:$F$105,MATCH(Q568,'Redemption Setup'!$A$7:$A$105,0)),"")+SUMIFS('Redemption Setup'!$Q$7:$Q$305,'Redemption Setup'!$O$7:$O$305,Q568,'Redemption Setup'!$P$7:$P$305,"&lt;="&amp;O568)-SUMIFS('Daily Redemptions'!$R$7:$R$2205,'Daily Redemptions'!$Q$7:$Q$2205,Q568,'Daily Redemptions'!$P$7:$P$2205,P568,'Daily Redemptions'!$O$7:$O$2205,"&lt;="&amp;O568))</x:f>
      </x:c>
      <x:c r="T568" s="16" t="str">
        <x:f>IF(AND(ISBLANK(O568),Q568=""),"",IF(COUNTIFS('Redemption Setup'!$A$7:$A$105,Q568,'Redemption Setup'!$B$7:$B$105,P568)&lt;&gt;1,"Tier not in campaign",IF(COUNTIFS('Daily Redemptions'!$O$7:$O$2205,O568,'Daily Redemptions'!$Q$7:$Q$2205,Q568)&gt;1,"Duplicate day / tier",IF(OR(ISBLANK(O568),ISBLANK(R568)),"Missing date / quantity",IF(OR(R568&lt;0,MOD(R568,1)&lt;&gt;0),"Invalid redemption quantity",IF(COUNTIFS('Daily Redemptions'!$A$7:$A$735,O568,'Daily Redemptions'!$B$7:$B$735,P568)&lt;&gt;1,"Missing daily performance",IF(S568&lt;0,"Negative stock","")))))))</x:f>
      </x:c>
    </x:row>
    <x:row r="569" ht="24" customHeight="1">
      <x:c r="A569" s="10"/>
      <x:c r="B569" s="5"/>
      <x:c r="C569" s="5"/>
      <x:c r="D569" s="14"/>
      <x:c r="E569" s="5"/>
      <x:c r="F569" s="5"/>
      <x:c r="G569" s="14"/>
      <x:c r="H569" s="16" t="str">
        <x:f>IF(OR(ISBLANK(A569),B569=""),"",SUMIFS('Daily Redemptions'!$R$7:$R$2205,'Daily Redemptions'!$O$7:$O$2205,A569,'Daily Redemptions'!$P$7:$P$2205,B569))</x:f>
      </x:c>
      <x:c r="I569" s="18" t="str">
        <x:f>IF(OR(ISBLANK(A569),ISBLANK(D569),ISBLANK(C569),C569=0),"",D569/C569)</x:f>
      </x:c>
      <x:c r="J569" s="18" t="str">
        <x:f>IF(OR(ISBLANK(A569),ISBLANK(D569),ISBLANK(E569),E569=0),"",D569/E569)</x:f>
      </x:c>
      <x:c r="K569" s="18" t="str">
        <x:f>IF(OR(ISBLANK(A569),ISBLANK(G569),ISBLANK(F569)),"",G569*F569)</x:f>
      </x:c>
      <x:c r="L569" s="16" t="str">
        <x:f>IF(OR(ISBLANK(A569),ISBLANK(G569),ISBLANK(F569)),"",F569)</x:f>
      </x:c>
      <x:c r="M569" s="16" t="str">
        <x:f>IF(AND(ISBLANK(A569),B569=""),"",IF(COUNTIFS('Campaigns &amp; Budget'!$A$7:$A$8,B569)&lt;&gt;1,"Unknown campaign",IF(COUNTIFS('Daily Redemptions'!$A$7:$A$735,A569,'Daily Redemptions'!$B$7:$B$735,B569)&gt;1,"Duplicate day / campaign",IF(OR(ISBLANK(A569),ISBLANK(C569),ISBLANK(D569),ISBLANK(E569),ISBLANK(F569)),"Missing daily input",IF(OR(C569&lt;0,D569&lt;0,E569&lt;0,F569&lt;0,F569&gt;E569),"Invalid count / sales",IF(AND(F569&gt;0,ISBLANK(G569)),"Missing new-member average",IF(AND(NOT(ISBLANK(G569)),G569&lt;0),"Negative average",IF(OR(A569&lt;IFERROR(INDEX('Campaigns &amp; Budget'!$C$7:$C$8,MATCH(B569,'Campaigns &amp; Budget'!$A$7:$A$8,0)),""),A569&gt;IFERROR(INDEX('Campaigns &amp; Budget'!$D$7:$D$8,MATCH(B569,'Campaigns &amp; Budget'!$A$7:$A$8,0)),"")),"Outside campaign dates",""))))))))</x:f>
      </x:c>
      <x:c r="O569" s="10"/>
      <x:c r="P569" s="5"/>
      <x:c r="Q569" s="5"/>
      <x:c r="R569" s="5"/>
      <x:c r="S569" s="16" t="str">
        <x:f>IF(OR(ISBLANK(O569),Q569=""),"",IFERROR(INDEX('Redemption Setup'!$F$7:$F$105,MATCH(Q569,'Redemption Setup'!$A$7:$A$105,0)),"")+SUMIFS('Redemption Setup'!$Q$7:$Q$305,'Redemption Setup'!$O$7:$O$305,Q569,'Redemption Setup'!$P$7:$P$305,"&lt;="&amp;O569)-SUMIFS('Daily Redemptions'!$R$7:$R$2205,'Daily Redemptions'!$Q$7:$Q$2205,Q569,'Daily Redemptions'!$P$7:$P$2205,P569,'Daily Redemptions'!$O$7:$O$2205,"&lt;="&amp;O569))</x:f>
      </x:c>
      <x:c r="T569" s="16" t="str">
        <x:f>IF(AND(ISBLANK(O569),Q569=""),"",IF(COUNTIFS('Redemption Setup'!$A$7:$A$105,Q569,'Redemption Setup'!$B$7:$B$105,P569)&lt;&gt;1,"Tier not in campaign",IF(COUNTIFS('Daily Redemptions'!$O$7:$O$2205,O569,'Daily Redemptions'!$Q$7:$Q$2205,Q569)&gt;1,"Duplicate day / tier",IF(OR(ISBLANK(O569),ISBLANK(R569)),"Missing date / quantity",IF(OR(R569&lt;0,MOD(R569,1)&lt;&gt;0),"Invalid redemption quantity",IF(COUNTIFS('Daily Redemptions'!$A$7:$A$735,O569,'Daily Redemptions'!$B$7:$B$735,P569)&lt;&gt;1,"Missing daily performance",IF(S569&lt;0,"Negative stock","")))))))</x:f>
      </x:c>
    </x:row>
    <x:row r="570" ht="24" customHeight="1">
      <x:c r="A570" s="10"/>
      <x:c r="B570" s="5"/>
      <x:c r="C570" s="5"/>
      <x:c r="D570" s="14"/>
      <x:c r="E570" s="5"/>
      <x:c r="F570" s="5"/>
      <x:c r="G570" s="14"/>
      <x:c r="H570" s="16" t="str">
        <x:f>IF(OR(ISBLANK(A570),B570=""),"",SUMIFS('Daily Redemptions'!$R$7:$R$2205,'Daily Redemptions'!$O$7:$O$2205,A570,'Daily Redemptions'!$P$7:$P$2205,B570))</x:f>
      </x:c>
      <x:c r="I570" s="18" t="str">
        <x:f>IF(OR(ISBLANK(A570),ISBLANK(D570),ISBLANK(C570),C570=0),"",D570/C570)</x:f>
      </x:c>
      <x:c r="J570" s="18" t="str">
        <x:f>IF(OR(ISBLANK(A570),ISBLANK(D570),ISBLANK(E570),E570=0),"",D570/E570)</x:f>
      </x:c>
      <x:c r="K570" s="18" t="str">
        <x:f>IF(OR(ISBLANK(A570),ISBLANK(G570),ISBLANK(F570)),"",G570*F570)</x:f>
      </x:c>
      <x:c r="L570" s="16" t="str">
        <x:f>IF(OR(ISBLANK(A570),ISBLANK(G570),ISBLANK(F570)),"",F570)</x:f>
      </x:c>
      <x:c r="M570" s="16" t="str">
        <x:f>IF(AND(ISBLANK(A570),B570=""),"",IF(COUNTIFS('Campaigns &amp; Budget'!$A$7:$A$8,B570)&lt;&gt;1,"Unknown campaign",IF(COUNTIFS('Daily Redemptions'!$A$7:$A$735,A570,'Daily Redemptions'!$B$7:$B$735,B570)&gt;1,"Duplicate day / campaign",IF(OR(ISBLANK(A570),ISBLANK(C570),ISBLANK(D570),ISBLANK(E570),ISBLANK(F570)),"Missing daily input",IF(OR(C570&lt;0,D570&lt;0,E570&lt;0,F570&lt;0,F570&gt;E570),"Invalid count / sales",IF(AND(F570&gt;0,ISBLANK(G570)),"Missing new-member average",IF(AND(NOT(ISBLANK(G570)),G570&lt;0),"Negative average",IF(OR(A570&lt;IFERROR(INDEX('Campaigns &amp; Budget'!$C$7:$C$8,MATCH(B570,'Campaigns &amp; Budget'!$A$7:$A$8,0)),""),A570&gt;IFERROR(INDEX('Campaigns &amp; Budget'!$D$7:$D$8,MATCH(B570,'Campaigns &amp; Budget'!$A$7:$A$8,0)),"")),"Outside campaign dates",""))))))))</x:f>
      </x:c>
      <x:c r="O570" s="10"/>
      <x:c r="P570" s="5"/>
      <x:c r="Q570" s="5"/>
      <x:c r="R570" s="5"/>
      <x:c r="S570" s="16" t="str">
        <x:f>IF(OR(ISBLANK(O570),Q570=""),"",IFERROR(INDEX('Redemption Setup'!$F$7:$F$105,MATCH(Q570,'Redemption Setup'!$A$7:$A$105,0)),"")+SUMIFS('Redemption Setup'!$Q$7:$Q$305,'Redemption Setup'!$O$7:$O$305,Q570,'Redemption Setup'!$P$7:$P$305,"&lt;="&amp;O570)-SUMIFS('Daily Redemptions'!$R$7:$R$2205,'Daily Redemptions'!$Q$7:$Q$2205,Q570,'Daily Redemptions'!$P$7:$P$2205,P570,'Daily Redemptions'!$O$7:$O$2205,"&lt;="&amp;O570))</x:f>
      </x:c>
      <x:c r="T570" s="16" t="str">
        <x:f>IF(AND(ISBLANK(O570),Q570=""),"",IF(COUNTIFS('Redemption Setup'!$A$7:$A$105,Q570,'Redemption Setup'!$B$7:$B$105,P570)&lt;&gt;1,"Tier not in campaign",IF(COUNTIFS('Daily Redemptions'!$O$7:$O$2205,O570,'Daily Redemptions'!$Q$7:$Q$2205,Q570)&gt;1,"Duplicate day / tier",IF(OR(ISBLANK(O570),ISBLANK(R570)),"Missing date / quantity",IF(OR(R570&lt;0,MOD(R570,1)&lt;&gt;0),"Invalid redemption quantity",IF(COUNTIFS('Daily Redemptions'!$A$7:$A$735,O570,'Daily Redemptions'!$B$7:$B$735,P570)&lt;&gt;1,"Missing daily performance",IF(S570&lt;0,"Negative stock","")))))))</x:f>
      </x:c>
    </x:row>
    <x:row r="571" ht="24" customHeight="1">
      <x:c r="A571" s="10"/>
      <x:c r="B571" s="5"/>
      <x:c r="C571" s="5"/>
      <x:c r="D571" s="14"/>
      <x:c r="E571" s="5"/>
      <x:c r="F571" s="5"/>
      <x:c r="G571" s="14"/>
      <x:c r="H571" s="16" t="str">
        <x:f>IF(OR(ISBLANK(A571),B571=""),"",SUMIFS('Daily Redemptions'!$R$7:$R$2205,'Daily Redemptions'!$O$7:$O$2205,A571,'Daily Redemptions'!$P$7:$P$2205,B571))</x:f>
      </x:c>
      <x:c r="I571" s="18" t="str">
        <x:f>IF(OR(ISBLANK(A571),ISBLANK(D571),ISBLANK(C571),C571=0),"",D571/C571)</x:f>
      </x:c>
      <x:c r="J571" s="18" t="str">
        <x:f>IF(OR(ISBLANK(A571),ISBLANK(D571),ISBLANK(E571),E571=0),"",D571/E571)</x:f>
      </x:c>
      <x:c r="K571" s="18" t="str">
        <x:f>IF(OR(ISBLANK(A571),ISBLANK(G571),ISBLANK(F571)),"",G571*F571)</x:f>
      </x:c>
      <x:c r="L571" s="16" t="str">
        <x:f>IF(OR(ISBLANK(A571),ISBLANK(G571),ISBLANK(F571)),"",F571)</x:f>
      </x:c>
      <x:c r="M571" s="16" t="str">
        <x:f>IF(AND(ISBLANK(A571),B571=""),"",IF(COUNTIFS('Campaigns &amp; Budget'!$A$7:$A$8,B571)&lt;&gt;1,"Unknown campaign",IF(COUNTIFS('Daily Redemptions'!$A$7:$A$735,A571,'Daily Redemptions'!$B$7:$B$735,B571)&gt;1,"Duplicate day / campaign",IF(OR(ISBLANK(A571),ISBLANK(C571),ISBLANK(D571),ISBLANK(E571),ISBLANK(F571)),"Missing daily input",IF(OR(C571&lt;0,D571&lt;0,E571&lt;0,F571&lt;0,F571&gt;E571),"Invalid count / sales",IF(AND(F571&gt;0,ISBLANK(G571)),"Missing new-member average",IF(AND(NOT(ISBLANK(G571)),G571&lt;0),"Negative average",IF(OR(A571&lt;IFERROR(INDEX('Campaigns &amp; Budget'!$C$7:$C$8,MATCH(B571,'Campaigns &amp; Budget'!$A$7:$A$8,0)),""),A571&gt;IFERROR(INDEX('Campaigns &amp; Budget'!$D$7:$D$8,MATCH(B571,'Campaigns &amp; Budget'!$A$7:$A$8,0)),"")),"Outside campaign dates",""))))))))</x:f>
      </x:c>
      <x:c r="O571" s="10"/>
      <x:c r="P571" s="5"/>
      <x:c r="Q571" s="5"/>
      <x:c r="R571" s="5"/>
      <x:c r="S571" s="16" t="str">
        <x:f>IF(OR(ISBLANK(O571),Q571=""),"",IFERROR(INDEX('Redemption Setup'!$F$7:$F$105,MATCH(Q571,'Redemption Setup'!$A$7:$A$105,0)),"")+SUMIFS('Redemption Setup'!$Q$7:$Q$305,'Redemption Setup'!$O$7:$O$305,Q571,'Redemption Setup'!$P$7:$P$305,"&lt;="&amp;O571)-SUMIFS('Daily Redemptions'!$R$7:$R$2205,'Daily Redemptions'!$Q$7:$Q$2205,Q571,'Daily Redemptions'!$P$7:$P$2205,P571,'Daily Redemptions'!$O$7:$O$2205,"&lt;="&amp;O571))</x:f>
      </x:c>
      <x:c r="T571" s="16" t="str">
        <x:f>IF(AND(ISBLANK(O571),Q571=""),"",IF(COUNTIFS('Redemption Setup'!$A$7:$A$105,Q571,'Redemption Setup'!$B$7:$B$105,P571)&lt;&gt;1,"Tier not in campaign",IF(COUNTIFS('Daily Redemptions'!$O$7:$O$2205,O571,'Daily Redemptions'!$Q$7:$Q$2205,Q571)&gt;1,"Duplicate day / tier",IF(OR(ISBLANK(O571),ISBLANK(R571)),"Missing date / quantity",IF(OR(R571&lt;0,MOD(R571,1)&lt;&gt;0),"Invalid redemption quantity",IF(COUNTIFS('Daily Redemptions'!$A$7:$A$735,O571,'Daily Redemptions'!$B$7:$B$735,P571)&lt;&gt;1,"Missing daily performance",IF(S571&lt;0,"Negative stock","")))))))</x:f>
      </x:c>
    </x:row>
    <x:row r="572" ht="24" customHeight="1">
      <x:c r="A572" s="10"/>
      <x:c r="B572" s="5"/>
      <x:c r="C572" s="5"/>
      <x:c r="D572" s="14"/>
      <x:c r="E572" s="5"/>
      <x:c r="F572" s="5"/>
      <x:c r="G572" s="14"/>
      <x:c r="H572" s="16" t="str">
        <x:f>IF(OR(ISBLANK(A572),B572=""),"",SUMIFS('Daily Redemptions'!$R$7:$R$2205,'Daily Redemptions'!$O$7:$O$2205,A572,'Daily Redemptions'!$P$7:$P$2205,B572))</x:f>
      </x:c>
      <x:c r="I572" s="18" t="str">
        <x:f>IF(OR(ISBLANK(A572),ISBLANK(D572),ISBLANK(C572),C572=0),"",D572/C572)</x:f>
      </x:c>
      <x:c r="J572" s="18" t="str">
        <x:f>IF(OR(ISBLANK(A572),ISBLANK(D572),ISBLANK(E572),E572=0),"",D572/E572)</x:f>
      </x:c>
      <x:c r="K572" s="18" t="str">
        <x:f>IF(OR(ISBLANK(A572),ISBLANK(G572),ISBLANK(F572)),"",G572*F572)</x:f>
      </x:c>
      <x:c r="L572" s="16" t="str">
        <x:f>IF(OR(ISBLANK(A572),ISBLANK(G572),ISBLANK(F572)),"",F572)</x:f>
      </x:c>
      <x:c r="M572" s="16" t="str">
        <x:f>IF(AND(ISBLANK(A572),B572=""),"",IF(COUNTIFS('Campaigns &amp; Budget'!$A$7:$A$8,B572)&lt;&gt;1,"Unknown campaign",IF(COUNTIFS('Daily Redemptions'!$A$7:$A$735,A572,'Daily Redemptions'!$B$7:$B$735,B572)&gt;1,"Duplicate day / campaign",IF(OR(ISBLANK(A572),ISBLANK(C572),ISBLANK(D572),ISBLANK(E572),ISBLANK(F572)),"Missing daily input",IF(OR(C572&lt;0,D572&lt;0,E572&lt;0,F572&lt;0,F572&gt;E572),"Invalid count / sales",IF(AND(F572&gt;0,ISBLANK(G572)),"Missing new-member average",IF(AND(NOT(ISBLANK(G572)),G572&lt;0),"Negative average",IF(OR(A572&lt;IFERROR(INDEX('Campaigns &amp; Budget'!$C$7:$C$8,MATCH(B572,'Campaigns &amp; Budget'!$A$7:$A$8,0)),""),A572&gt;IFERROR(INDEX('Campaigns &amp; Budget'!$D$7:$D$8,MATCH(B572,'Campaigns &amp; Budget'!$A$7:$A$8,0)),"")),"Outside campaign dates",""))))))))</x:f>
      </x:c>
      <x:c r="O572" s="10"/>
      <x:c r="P572" s="5"/>
      <x:c r="Q572" s="5"/>
      <x:c r="R572" s="5"/>
      <x:c r="S572" s="16" t="str">
        <x:f>IF(OR(ISBLANK(O572),Q572=""),"",IFERROR(INDEX('Redemption Setup'!$F$7:$F$105,MATCH(Q572,'Redemption Setup'!$A$7:$A$105,0)),"")+SUMIFS('Redemption Setup'!$Q$7:$Q$305,'Redemption Setup'!$O$7:$O$305,Q572,'Redemption Setup'!$P$7:$P$305,"&lt;="&amp;O572)-SUMIFS('Daily Redemptions'!$R$7:$R$2205,'Daily Redemptions'!$Q$7:$Q$2205,Q572,'Daily Redemptions'!$P$7:$P$2205,P572,'Daily Redemptions'!$O$7:$O$2205,"&lt;="&amp;O572))</x:f>
      </x:c>
      <x:c r="T572" s="16" t="str">
        <x:f>IF(AND(ISBLANK(O572),Q572=""),"",IF(COUNTIFS('Redemption Setup'!$A$7:$A$105,Q572,'Redemption Setup'!$B$7:$B$105,P572)&lt;&gt;1,"Tier not in campaign",IF(COUNTIFS('Daily Redemptions'!$O$7:$O$2205,O572,'Daily Redemptions'!$Q$7:$Q$2205,Q572)&gt;1,"Duplicate day / tier",IF(OR(ISBLANK(O572),ISBLANK(R572)),"Missing date / quantity",IF(OR(R572&lt;0,MOD(R572,1)&lt;&gt;0),"Invalid redemption quantity",IF(COUNTIFS('Daily Redemptions'!$A$7:$A$735,O572,'Daily Redemptions'!$B$7:$B$735,P572)&lt;&gt;1,"Missing daily performance",IF(S572&lt;0,"Negative stock","")))))))</x:f>
      </x:c>
    </x:row>
    <x:row r="573" ht="24" customHeight="1">
      <x:c r="A573" s="10"/>
      <x:c r="B573" s="5"/>
      <x:c r="C573" s="5"/>
      <x:c r="D573" s="14"/>
      <x:c r="E573" s="5"/>
      <x:c r="F573" s="5"/>
      <x:c r="G573" s="14"/>
      <x:c r="H573" s="16" t="str">
        <x:f>IF(OR(ISBLANK(A573),B573=""),"",SUMIFS('Daily Redemptions'!$R$7:$R$2205,'Daily Redemptions'!$O$7:$O$2205,A573,'Daily Redemptions'!$P$7:$P$2205,B573))</x:f>
      </x:c>
      <x:c r="I573" s="18" t="str">
        <x:f>IF(OR(ISBLANK(A573),ISBLANK(D573),ISBLANK(C573),C573=0),"",D573/C573)</x:f>
      </x:c>
      <x:c r="J573" s="18" t="str">
        <x:f>IF(OR(ISBLANK(A573),ISBLANK(D573),ISBLANK(E573),E573=0),"",D573/E573)</x:f>
      </x:c>
      <x:c r="K573" s="18" t="str">
        <x:f>IF(OR(ISBLANK(A573),ISBLANK(G573),ISBLANK(F573)),"",G573*F573)</x:f>
      </x:c>
      <x:c r="L573" s="16" t="str">
        <x:f>IF(OR(ISBLANK(A573),ISBLANK(G573),ISBLANK(F573)),"",F573)</x:f>
      </x:c>
      <x:c r="M573" s="16" t="str">
        <x:f>IF(AND(ISBLANK(A573),B573=""),"",IF(COUNTIFS('Campaigns &amp; Budget'!$A$7:$A$8,B573)&lt;&gt;1,"Unknown campaign",IF(COUNTIFS('Daily Redemptions'!$A$7:$A$735,A573,'Daily Redemptions'!$B$7:$B$735,B573)&gt;1,"Duplicate day / campaign",IF(OR(ISBLANK(A573),ISBLANK(C573),ISBLANK(D573),ISBLANK(E573),ISBLANK(F573)),"Missing daily input",IF(OR(C573&lt;0,D573&lt;0,E573&lt;0,F573&lt;0,F573&gt;E573),"Invalid count / sales",IF(AND(F573&gt;0,ISBLANK(G573)),"Missing new-member average",IF(AND(NOT(ISBLANK(G573)),G573&lt;0),"Negative average",IF(OR(A573&lt;IFERROR(INDEX('Campaigns &amp; Budget'!$C$7:$C$8,MATCH(B573,'Campaigns &amp; Budget'!$A$7:$A$8,0)),""),A573&gt;IFERROR(INDEX('Campaigns &amp; Budget'!$D$7:$D$8,MATCH(B573,'Campaigns &amp; Budget'!$A$7:$A$8,0)),"")),"Outside campaign dates",""))))))))</x:f>
      </x:c>
      <x:c r="O573" s="10"/>
      <x:c r="P573" s="5"/>
      <x:c r="Q573" s="5"/>
      <x:c r="R573" s="5"/>
      <x:c r="S573" s="16" t="str">
        <x:f>IF(OR(ISBLANK(O573),Q573=""),"",IFERROR(INDEX('Redemption Setup'!$F$7:$F$105,MATCH(Q573,'Redemption Setup'!$A$7:$A$105,0)),"")+SUMIFS('Redemption Setup'!$Q$7:$Q$305,'Redemption Setup'!$O$7:$O$305,Q573,'Redemption Setup'!$P$7:$P$305,"&lt;="&amp;O573)-SUMIFS('Daily Redemptions'!$R$7:$R$2205,'Daily Redemptions'!$Q$7:$Q$2205,Q573,'Daily Redemptions'!$P$7:$P$2205,P573,'Daily Redemptions'!$O$7:$O$2205,"&lt;="&amp;O573))</x:f>
      </x:c>
      <x:c r="T573" s="16" t="str">
        <x:f>IF(AND(ISBLANK(O573),Q573=""),"",IF(COUNTIFS('Redemption Setup'!$A$7:$A$105,Q573,'Redemption Setup'!$B$7:$B$105,P573)&lt;&gt;1,"Tier not in campaign",IF(COUNTIFS('Daily Redemptions'!$O$7:$O$2205,O573,'Daily Redemptions'!$Q$7:$Q$2205,Q573)&gt;1,"Duplicate day / tier",IF(OR(ISBLANK(O573),ISBLANK(R573)),"Missing date / quantity",IF(OR(R573&lt;0,MOD(R573,1)&lt;&gt;0),"Invalid redemption quantity",IF(COUNTIFS('Daily Redemptions'!$A$7:$A$735,O573,'Daily Redemptions'!$B$7:$B$735,P573)&lt;&gt;1,"Missing daily performance",IF(S573&lt;0,"Negative stock","")))))))</x:f>
      </x:c>
    </x:row>
    <x:row r="574" ht="24" customHeight="1">
      <x:c r="A574" s="10"/>
      <x:c r="B574" s="5"/>
      <x:c r="C574" s="5"/>
      <x:c r="D574" s="14"/>
      <x:c r="E574" s="5"/>
      <x:c r="F574" s="5"/>
      <x:c r="G574" s="14"/>
      <x:c r="H574" s="16" t="str">
        <x:f>IF(OR(ISBLANK(A574),B574=""),"",SUMIFS('Daily Redemptions'!$R$7:$R$2205,'Daily Redemptions'!$O$7:$O$2205,A574,'Daily Redemptions'!$P$7:$P$2205,B574))</x:f>
      </x:c>
      <x:c r="I574" s="18" t="str">
        <x:f>IF(OR(ISBLANK(A574),ISBLANK(D574),ISBLANK(C574),C574=0),"",D574/C574)</x:f>
      </x:c>
      <x:c r="J574" s="18" t="str">
        <x:f>IF(OR(ISBLANK(A574),ISBLANK(D574),ISBLANK(E574),E574=0),"",D574/E574)</x:f>
      </x:c>
      <x:c r="K574" s="18" t="str">
        <x:f>IF(OR(ISBLANK(A574),ISBLANK(G574),ISBLANK(F574)),"",G574*F574)</x:f>
      </x:c>
      <x:c r="L574" s="16" t="str">
        <x:f>IF(OR(ISBLANK(A574),ISBLANK(G574),ISBLANK(F574)),"",F574)</x:f>
      </x:c>
      <x:c r="M574" s="16" t="str">
        <x:f>IF(AND(ISBLANK(A574),B574=""),"",IF(COUNTIFS('Campaigns &amp; Budget'!$A$7:$A$8,B574)&lt;&gt;1,"Unknown campaign",IF(COUNTIFS('Daily Redemptions'!$A$7:$A$735,A574,'Daily Redemptions'!$B$7:$B$735,B574)&gt;1,"Duplicate day / campaign",IF(OR(ISBLANK(A574),ISBLANK(C574),ISBLANK(D574),ISBLANK(E574),ISBLANK(F574)),"Missing daily input",IF(OR(C574&lt;0,D574&lt;0,E574&lt;0,F574&lt;0,F574&gt;E574),"Invalid count / sales",IF(AND(F574&gt;0,ISBLANK(G574)),"Missing new-member average",IF(AND(NOT(ISBLANK(G574)),G574&lt;0),"Negative average",IF(OR(A574&lt;IFERROR(INDEX('Campaigns &amp; Budget'!$C$7:$C$8,MATCH(B574,'Campaigns &amp; Budget'!$A$7:$A$8,0)),""),A574&gt;IFERROR(INDEX('Campaigns &amp; Budget'!$D$7:$D$8,MATCH(B574,'Campaigns &amp; Budget'!$A$7:$A$8,0)),"")),"Outside campaign dates",""))))))))</x:f>
      </x:c>
      <x:c r="O574" s="10"/>
      <x:c r="P574" s="5"/>
      <x:c r="Q574" s="5"/>
      <x:c r="R574" s="5"/>
      <x:c r="S574" s="16" t="str">
        <x:f>IF(OR(ISBLANK(O574),Q574=""),"",IFERROR(INDEX('Redemption Setup'!$F$7:$F$105,MATCH(Q574,'Redemption Setup'!$A$7:$A$105,0)),"")+SUMIFS('Redemption Setup'!$Q$7:$Q$305,'Redemption Setup'!$O$7:$O$305,Q574,'Redemption Setup'!$P$7:$P$305,"&lt;="&amp;O574)-SUMIFS('Daily Redemptions'!$R$7:$R$2205,'Daily Redemptions'!$Q$7:$Q$2205,Q574,'Daily Redemptions'!$P$7:$P$2205,P574,'Daily Redemptions'!$O$7:$O$2205,"&lt;="&amp;O574))</x:f>
      </x:c>
      <x:c r="T574" s="16" t="str">
        <x:f>IF(AND(ISBLANK(O574),Q574=""),"",IF(COUNTIFS('Redemption Setup'!$A$7:$A$105,Q574,'Redemption Setup'!$B$7:$B$105,P574)&lt;&gt;1,"Tier not in campaign",IF(COUNTIFS('Daily Redemptions'!$O$7:$O$2205,O574,'Daily Redemptions'!$Q$7:$Q$2205,Q574)&gt;1,"Duplicate day / tier",IF(OR(ISBLANK(O574),ISBLANK(R574)),"Missing date / quantity",IF(OR(R574&lt;0,MOD(R574,1)&lt;&gt;0),"Invalid redemption quantity",IF(COUNTIFS('Daily Redemptions'!$A$7:$A$735,O574,'Daily Redemptions'!$B$7:$B$735,P574)&lt;&gt;1,"Missing daily performance",IF(S574&lt;0,"Negative stock","")))))))</x:f>
      </x:c>
    </x:row>
    <x:row r="575" ht="24" customHeight="1">
      <x:c r="A575" s="10"/>
      <x:c r="B575" s="5"/>
      <x:c r="C575" s="5"/>
      <x:c r="D575" s="14"/>
      <x:c r="E575" s="5"/>
      <x:c r="F575" s="5"/>
      <x:c r="G575" s="14"/>
      <x:c r="H575" s="16" t="str">
        <x:f>IF(OR(ISBLANK(A575),B575=""),"",SUMIFS('Daily Redemptions'!$R$7:$R$2205,'Daily Redemptions'!$O$7:$O$2205,A575,'Daily Redemptions'!$P$7:$P$2205,B575))</x:f>
      </x:c>
      <x:c r="I575" s="18" t="str">
        <x:f>IF(OR(ISBLANK(A575),ISBLANK(D575),ISBLANK(C575),C575=0),"",D575/C575)</x:f>
      </x:c>
      <x:c r="J575" s="18" t="str">
        <x:f>IF(OR(ISBLANK(A575),ISBLANK(D575),ISBLANK(E575),E575=0),"",D575/E575)</x:f>
      </x:c>
      <x:c r="K575" s="18" t="str">
        <x:f>IF(OR(ISBLANK(A575),ISBLANK(G575),ISBLANK(F575)),"",G575*F575)</x:f>
      </x:c>
      <x:c r="L575" s="16" t="str">
        <x:f>IF(OR(ISBLANK(A575),ISBLANK(G575),ISBLANK(F575)),"",F575)</x:f>
      </x:c>
      <x:c r="M575" s="16" t="str">
        <x:f>IF(AND(ISBLANK(A575),B575=""),"",IF(COUNTIFS('Campaigns &amp; Budget'!$A$7:$A$8,B575)&lt;&gt;1,"Unknown campaign",IF(COUNTIFS('Daily Redemptions'!$A$7:$A$735,A575,'Daily Redemptions'!$B$7:$B$735,B575)&gt;1,"Duplicate day / campaign",IF(OR(ISBLANK(A575),ISBLANK(C575),ISBLANK(D575),ISBLANK(E575),ISBLANK(F575)),"Missing daily input",IF(OR(C575&lt;0,D575&lt;0,E575&lt;0,F575&lt;0,F575&gt;E575),"Invalid count / sales",IF(AND(F575&gt;0,ISBLANK(G575)),"Missing new-member average",IF(AND(NOT(ISBLANK(G575)),G575&lt;0),"Negative average",IF(OR(A575&lt;IFERROR(INDEX('Campaigns &amp; Budget'!$C$7:$C$8,MATCH(B575,'Campaigns &amp; Budget'!$A$7:$A$8,0)),""),A575&gt;IFERROR(INDEX('Campaigns &amp; Budget'!$D$7:$D$8,MATCH(B575,'Campaigns &amp; Budget'!$A$7:$A$8,0)),"")),"Outside campaign dates",""))))))))</x:f>
      </x:c>
      <x:c r="O575" s="10"/>
      <x:c r="P575" s="5"/>
      <x:c r="Q575" s="5"/>
      <x:c r="R575" s="5"/>
      <x:c r="S575" s="16" t="str">
        <x:f>IF(OR(ISBLANK(O575),Q575=""),"",IFERROR(INDEX('Redemption Setup'!$F$7:$F$105,MATCH(Q575,'Redemption Setup'!$A$7:$A$105,0)),"")+SUMIFS('Redemption Setup'!$Q$7:$Q$305,'Redemption Setup'!$O$7:$O$305,Q575,'Redemption Setup'!$P$7:$P$305,"&lt;="&amp;O575)-SUMIFS('Daily Redemptions'!$R$7:$R$2205,'Daily Redemptions'!$Q$7:$Q$2205,Q575,'Daily Redemptions'!$P$7:$P$2205,P575,'Daily Redemptions'!$O$7:$O$2205,"&lt;="&amp;O575))</x:f>
      </x:c>
      <x:c r="T575" s="16" t="str">
        <x:f>IF(AND(ISBLANK(O575),Q575=""),"",IF(COUNTIFS('Redemption Setup'!$A$7:$A$105,Q575,'Redemption Setup'!$B$7:$B$105,P575)&lt;&gt;1,"Tier not in campaign",IF(COUNTIFS('Daily Redemptions'!$O$7:$O$2205,O575,'Daily Redemptions'!$Q$7:$Q$2205,Q575)&gt;1,"Duplicate day / tier",IF(OR(ISBLANK(O575),ISBLANK(R575)),"Missing date / quantity",IF(OR(R575&lt;0,MOD(R575,1)&lt;&gt;0),"Invalid redemption quantity",IF(COUNTIFS('Daily Redemptions'!$A$7:$A$735,O575,'Daily Redemptions'!$B$7:$B$735,P575)&lt;&gt;1,"Missing daily performance",IF(S575&lt;0,"Negative stock","")))))))</x:f>
      </x:c>
    </x:row>
    <x:row r="576" ht="24" customHeight="1">
      <x:c r="A576" s="10"/>
      <x:c r="B576" s="5"/>
      <x:c r="C576" s="5"/>
      <x:c r="D576" s="14"/>
      <x:c r="E576" s="5"/>
      <x:c r="F576" s="5"/>
      <x:c r="G576" s="14"/>
      <x:c r="H576" s="16" t="str">
        <x:f>IF(OR(ISBLANK(A576),B576=""),"",SUMIFS('Daily Redemptions'!$R$7:$R$2205,'Daily Redemptions'!$O$7:$O$2205,A576,'Daily Redemptions'!$P$7:$P$2205,B576))</x:f>
      </x:c>
      <x:c r="I576" s="18" t="str">
        <x:f>IF(OR(ISBLANK(A576),ISBLANK(D576),ISBLANK(C576),C576=0),"",D576/C576)</x:f>
      </x:c>
      <x:c r="J576" s="18" t="str">
        <x:f>IF(OR(ISBLANK(A576),ISBLANK(D576),ISBLANK(E576),E576=0),"",D576/E576)</x:f>
      </x:c>
      <x:c r="K576" s="18" t="str">
        <x:f>IF(OR(ISBLANK(A576),ISBLANK(G576),ISBLANK(F576)),"",G576*F576)</x:f>
      </x:c>
      <x:c r="L576" s="16" t="str">
        <x:f>IF(OR(ISBLANK(A576),ISBLANK(G576),ISBLANK(F576)),"",F576)</x:f>
      </x:c>
      <x:c r="M576" s="16" t="str">
        <x:f>IF(AND(ISBLANK(A576),B576=""),"",IF(COUNTIFS('Campaigns &amp; Budget'!$A$7:$A$8,B576)&lt;&gt;1,"Unknown campaign",IF(COUNTIFS('Daily Redemptions'!$A$7:$A$735,A576,'Daily Redemptions'!$B$7:$B$735,B576)&gt;1,"Duplicate day / campaign",IF(OR(ISBLANK(A576),ISBLANK(C576),ISBLANK(D576),ISBLANK(E576),ISBLANK(F576)),"Missing daily input",IF(OR(C576&lt;0,D576&lt;0,E576&lt;0,F576&lt;0,F576&gt;E576),"Invalid count / sales",IF(AND(F576&gt;0,ISBLANK(G576)),"Missing new-member average",IF(AND(NOT(ISBLANK(G576)),G576&lt;0),"Negative average",IF(OR(A576&lt;IFERROR(INDEX('Campaigns &amp; Budget'!$C$7:$C$8,MATCH(B576,'Campaigns &amp; Budget'!$A$7:$A$8,0)),""),A576&gt;IFERROR(INDEX('Campaigns &amp; Budget'!$D$7:$D$8,MATCH(B576,'Campaigns &amp; Budget'!$A$7:$A$8,0)),"")),"Outside campaign dates",""))))))))</x:f>
      </x:c>
      <x:c r="O576" s="10"/>
      <x:c r="P576" s="5"/>
      <x:c r="Q576" s="5"/>
      <x:c r="R576" s="5"/>
      <x:c r="S576" s="16" t="str">
        <x:f>IF(OR(ISBLANK(O576),Q576=""),"",IFERROR(INDEX('Redemption Setup'!$F$7:$F$105,MATCH(Q576,'Redemption Setup'!$A$7:$A$105,0)),"")+SUMIFS('Redemption Setup'!$Q$7:$Q$305,'Redemption Setup'!$O$7:$O$305,Q576,'Redemption Setup'!$P$7:$P$305,"&lt;="&amp;O576)-SUMIFS('Daily Redemptions'!$R$7:$R$2205,'Daily Redemptions'!$Q$7:$Q$2205,Q576,'Daily Redemptions'!$P$7:$P$2205,P576,'Daily Redemptions'!$O$7:$O$2205,"&lt;="&amp;O576))</x:f>
      </x:c>
      <x:c r="T576" s="16" t="str">
        <x:f>IF(AND(ISBLANK(O576),Q576=""),"",IF(COUNTIFS('Redemption Setup'!$A$7:$A$105,Q576,'Redemption Setup'!$B$7:$B$105,P576)&lt;&gt;1,"Tier not in campaign",IF(COUNTIFS('Daily Redemptions'!$O$7:$O$2205,O576,'Daily Redemptions'!$Q$7:$Q$2205,Q576)&gt;1,"Duplicate day / tier",IF(OR(ISBLANK(O576),ISBLANK(R576)),"Missing date / quantity",IF(OR(R576&lt;0,MOD(R576,1)&lt;&gt;0),"Invalid redemption quantity",IF(COUNTIFS('Daily Redemptions'!$A$7:$A$735,O576,'Daily Redemptions'!$B$7:$B$735,P576)&lt;&gt;1,"Missing daily performance",IF(S576&lt;0,"Negative stock","")))))))</x:f>
      </x:c>
    </x:row>
    <x:row r="577" ht="24" customHeight="1">
      <x:c r="A577" s="10"/>
      <x:c r="B577" s="5"/>
      <x:c r="C577" s="5"/>
      <x:c r="D577" s="14"/>
      <x:c r="E577" s="5"/>
      <x:c r="F577" s="5"/>
      <x:c r="G577" s="14"/>
      <x:c r="H577" s="16" t="str">
        <x:f>IF(OR(ISBLANK(A577),B577=""),"",SUMIFS('Daily Redemptions'!$R$7:$R$2205,'Daily Redemptions'!$O$7:$O$2205,A577,'Daily Redemptions'!$P$7:$P$2205,B577))</x:f>
      </x:c>
      <x:c r="I577" s="18" t="str">
        <x:f>IF(OR(ISBLANK(A577),ISBLANK(D577),ISBLANK(C577),C577=0),"",D577/C577)</x:f>
      </x:c>
      <x:c r="J577" s="18" t="str">
        <x:f>IF(OR(ISBLANK(A577),ISBLANK(D577),ISBLANK(E577),E577=0),"",D577/E577)</x:f>
      </x:c>
      <x:c r="K577" s="18" t="str">
        <x:f>IF(OR(ISBLANK(A577),ISBLANK(G577),ISBLANK(F577)),"",G577*F577)</x:f>
      </x:c>
      <x:c r="L577" s="16" t="str">
        <x:f>IF(OR(ISBLANK(A577),ISBLANK(G577),ISBLANK(F577)),"",F577)</x:f>
      </x:c>
      <x:c r="M577" s="16" t="str">
        <x:f>IF(AND(ISBLANK(A577),B577=""),"",IF(COUNTIFS('Campaigns &amp; Budget'!$A$7:$A$8,B577)&lt;&gt;1,"Unknown campaign",IF(COUNTIFS('Daily Redemptions'!$A$7:$A$735,A577,'Daily Redemptions'!$B$7:$B$735,B577)&gt;1,"Duplicate day / campaign",IF(OR(ISBLANK(A577),ISBLANK(C577),ISBLANK(D577),ISBLANK(E577),ISBLANK(F577)),"Missing daily input",IF(OR(C577&lt;0,D577&lt;0,E577&lt;0,F577&lt;0,F577&gt;E577),"Invalid count / sales",IF(AND(F577&gt;0,ISBLANK(G577)),"Missing new-member average",IF(AND(NOT(ISBLANK(G577)),G577&lt;0),"Negative average",IF(OR(A577&lt;IFERROR(INDEX('Campaigns &amp; Budget'!$C$7:$C$8,MATCH(B577,'Campaigns &amp; Budget'!$A$7:$A$8,0)),""),A577&gt;IFERROR(INDEX('Campaigns &amp; Budget'!$D$7:$D$8,MATCH(B577,'Campaigns &amp; Budget'!$A$7:$A$8,0)),"")),"Outside campaign dates",""))))))))</x:f>
      </x:c>
      <x:c r="O577" s="10"/>
      <x:c r="P577" s="5"/>
      <x:c r="Q577" s="5"/>
      <x:c r="R577" s="5"/>
      <x:c r="S577" s="16" t="str">
        <x:f>IF(OR(ISBLANK(O577),Q577=""),"",IFERROR(INDEX('Redemption Setup'!$F$7:$F$105,MATCH(Q577,'Redemption Setup'!$A$7:$A$105,0)),"")+SUMIFS('Redemption Setup'!$Q$7:$Q$305,'Redemption Setup'!$O$7:$O$305,Q577,'Redemption Setup'!$P$7:$P$305,"&lt;="&amp;O577)-SUMIFS('Daily Redemptions'!$R$7:$R$2205,'Daily Redemptions'!$Q$7:$Q$2205,Q577,'Daily Redemptions'!$P$7:$P$2205,P577,'Daily Redemptions'!$O$7:$O$2205,"&lt;="&amp;O577))</x:f>
      </x:c>
      <x:c r="T577" s="16" t="str">
        <x:f>IF(AND(ISBLANK(O577),Q577=""),"",IF(COUNTIFS('Redemption Setup'!$A$7:$A$105,Q577,'Redemption Setup'!$B$7:$B$105,P577)&lt;&gt;1,"Tier not in campaign",IF(COUNTIFS('Daily Redemptions'!$O$7:$O$2205,O577,'Daily Redemptions'!$Q$7:$Q$2205,Q577)&gt;1,"Duplicate day / tier",IF(OR(ISBLANK(O577),ISBLANK(R577)),"Missing date / quantity",IF(OR(R577&lt;0,MOD(R577,1)&lt;&gt;0),"Invalid redemption quantity",IF(COUNTIFS('Daily Redemptions'!$A$7:$A$735,O577,'Daily Redemptions'!$B$7:$B$735,P577)&lt;&gt;1,"Missing daily performance",IF(S577&lt;0,"Negative stock","")))))))</x:f>
      </x:c>
    </x:row>
    <x:row r="578" ht="24" customHeight="1">
      <x:c r="A578" s="10"/>
      <x:c r="B578" s="5"/>
      <x:c r="C578" s="5"/>
      <x:c r="D578" s="14"/>
      <x:c r="E578" s="5"/>
      <x:c r="F578" s="5"/>
      <x:c r="G578" s="14"/>
      <x:c r="H578" s="16" t="str">
        <x:f>IF(OR(ISBLANK(A578),B578=""),"",SUMIFS('Daily Redemptions'!$R$7:$R$2205,'Daily Redemptions'!$O$7:$O$2205,A578,'Daily Redemptions'!$P$7:$P$2205,B578))</x:f>
      </x:c>
      <x:c r="I578" s="18" t="str">
        <x:f>IF(OR(ISBLANK(A578),ISBLANK(D578),ISBLANK(C578),C578=0),"",D578/C578)</x:f>
      </x:c>
      <x:c r="J578" s="18" t="str">
        <x:f>IF(OR(ISBLANK(A578),ISBLANK(D578),ISBLANK(E578),E578=0),"",D578/E578)</x:f>
      </x:c>
      <x:c r="K578" s="18" t="str">
        <x:f>IF(OR(ISBLANK(A578),ISBLANK(G578),ISBLANK(F578)),"",G578*F578)</x:f>
      </x:c>
      <x:c r="L578" s="16" t="str">
        <x:f>IF(OR(ISBLANK(A578),ISBLANK(G578),ISBLANK(F578)),"",F578)</x:f>
      </x:c>
      <x:c r="M578" s="16" t="str">
        <x:f>IF(AND(ISBLANK(A578),B578=""),"",IF(COUNTIFS('Campaigns &amp; Budget'!$A$7:$A$8,B578)&lt;&gt;1,"Unknown campaign",IF(COUNTIFS('Daily Redemptions'!$A$7:$A$735,A578,'Daily Redemptions'!$B$7:$B$735,B578)&gt;1,"Duplicate day / campaign",IF(OR(ISBLANK(A578),ISBLANK(C578),ISBLANK(D578),ISBLANK(E578),ISBLANK(F578)),"Missing daily input",IF(OR(C578&lt;0,D578&lt;0,E578&lt;0,F578&lt;0,F578&gt;E578),"Invalid count / sales",IF(AND(F578&gt;0,ISBLANK(G578)),"Missing new-member average",IF(AND(NOT(ISBLANK(G578)),G578&lt;0),"Negative average",IF(OR(A578&lt;IFERROR(INDEX('Campaigns &amp; Budget'!$C$7:$C$8,MATCH(B578,'Campaigns &amp; Budget'!$A$7:$A$8,0)),""),A578&gt;IFERROR(INDEX('Campaigns &amp; Budget'!$D$7:$D$8,MATCH(B578,'Campaigns &amp; Budget'!$A$7:$A$8,0)),"")),"Outside campaign dates",""))))))))</x:f>
      </x:c>
      <x:c r="O578" s="10"/>
      <x:c r="P578" s="5"/>
      <x:c r="Q578" s="5"/>
      <x:c r="R578" s="5"/>
      <x:c r="S578" s="16" t="str">
        <x:f>IF(OR(ISBLANK(O578),Q578=""),"",IFERROR(INDEX('Redemption Setup'!$F$7:$F$105,MATCH(Q578,'Redemption Setup'!$A$7:$A$105,0)),"")+SUMIFS('Redemption Setup'!$Q$7:$Q$305,'Redemption Setup'!$O$7:$O$305,Q578,'Redemption Setup'!$P$7:$P$305,"&lt;="&amp;O578)-SUMIFS('Daily Redemptions'!$R$7:$R$2205,'Daily Redemptions'!$Q$7:$Q$2205,Q578,'Daily Redemptions'!$P$7:$P$2205,P578,'Daily Redemptions'!$O$7:$O$2205,"&lt;="&amp;O578))</x:f>
      </x:c>
      <x:c r="T578" s="16" t="str">
        <x:f>IF(AND(ISBLANK(O578),Q578=""),"",IF(COUNTIFS('Redemption Setup'!$A$7:$A$105,Q578,'Redemption Setup'!$B$7:$B$105,P578)&lt;&gt;1,"Tier not in campaign",IF(COUNTIFS('Daily Redemptions'!$O$7:$O$2205,O578,'Daily Redemptions'!$Q$7:$Q$2205,Q578)&gt;1,"Duplicate day / tier",IF(OR(ISBLANK(O578),ISBLANK(R578)),"Missing date / quantity",IF(OR(R578&lt;0,MOD(R578,1)&lt;&gt;0),"Invalid redemption quantity",IF(COUNTIFS('Daily Redemptions'!$A$7:$A$735,O578,'Daily Redemptions'!$B$7:$B$735,P578)&lt;&gt;1,"Missing daily performance",IF(S578&lt;0,"Negative stock","")))))))</x:f>
      </x:c>
    </x:row>
    <x:row r="579" ht="24" customHeight="1">
      <x:c r="A579" s="10"/>
      <x:c r="B579" s="5"/>
      <x:c r="C579" s="5"/>
      <x:c r="D579" s="14"/>
      <x:c r="E579" s="5"/>
      <x:c r="F579" s="5"/>
      <x:c r="G579" s="14"/>
      <x:c r="H579" s="16" t="str">
        <x:f>IF(OR(ISBLANK(A579),B579=""),"",SUMIFS('Daily Redemptions'!$R$7:$R$2205,'Daily Redemptions'!$O$7:$O$2205,A579,'Daily Redemptions'!$P$7:$P$2205,B579))</x:f>
      </x:c>
      <x:c r="I579" s="18" t="str">
        <x:f>IF(OR(ISBLANK(A579),ISBLANK(D579),ISBLANK(C579),C579=0),"",D579/C579)</x:f>
      </x:c>
      <x:c r="J579" s="18" t="str">
        <x:f>IF(OR(ISBLANK(A579),ISBLANK(D579),ISBLANK(E579),E579=0),"",D579/E579)</x:f>
      </x:c>
      <x:c r="K579" s="18" t="str">
        <x:f>IF(OR(ISBLANK(A579),ISBLANK(G579),ISBLANK(F579)),"",G579*F579)</x:f>
      </x:c>
      <x:c r="L579" s="16" t="str">
        <x:f>IF(OR(ISBLANK(A579),ISBLANK(G579),ISBLANK(F579)),"",F579)</x:f>
      </x:c>
      <x:c r="M579" s="16" t="str">
        <x:f>IF(AND(ISBLANK(A579),B579=""),"",IF(COUNTIFS('Campaigns &amp; Budget'!$A$7:$A$8,B579)&lt;&gt;1,"Unknown campaign",IF(COUNTIFS('Daily Redemptions'!$A$7:$A$735,A579,'Daily Redemptions'!$B$7:$B$735,B579)&gt;1,"Duplicate day / campaign",IF(OR(ISBLANK(A579),ISBLANK(C579),ISBLANK(D579),ISBLANK(E579),ISBLANK(F579)),"Missing daily input",IF(OR(C579&lt;0,D579&lt;0,E579&lt;0,F579&lt;0,F579&gt;E579),"Invalid count / sales",IF(AND(F579&gt;0,ISBLANK(G579)),"Missing new-member average",IF(AND(NOT(ISBLANK(G579)),G579&lt;0),"Negative average",IF(OR(A579&lt;IFERROR(INDEX('Campaigns &amp; Budget'!$C$7:$C$8,MATCH(B579,'Campaigns &amp; Budget'!$A$7:$A$8,0)),""),A579&gt;IFERROR(INDEX('Campaigns &amp; Budget'!$D$7:$D$8,MATCH(B579,'Campaigns &amp; Budget'!$A$7:$A$8,0)),"")),"Outside campaign dates",""))))))))</x:f>
      </x:c>
      <x:c r="O579" s="10"/>
      <x:c r="P579" s="5"/>
      <x:c r="Q579" s="5"/>
      <x:c r="R579" s="5"/>
      <x:c r="S579" s="16" t="str">
        <x:f>IF(OR(ISBLANK(O579),Q579=""),"",IFERROR(INDEX('Redemption Setup'!$F$7:$F$105,MATCH(Q579,'Redemption Setup'!$A$7:$A$105,0)),"")+SUMIFS('Redemption Setup'!$Q$7:$Q$305,'Redemption Setup'!$O$7:$O$305,Q579,'Redemption Setup'!$P$7:$P$305,"&lt;="&amp;O579)-SUMIFS('Daily Redemptions'!$R$7:$R$2205,'Daily Redemptions'!$Q$7:$Q$2205,Q579,'Daily Redemptions'!$P$7:$P$2205,P579,'Daily Redemptions'!$O$7:$O$2205,"&lt;="&amp;O579))</x:f>
      </x:c>
      <x:c r="T579" s="16" t="str">
        <x:f>IF(AND(ISBLANK(O579),Q579=""),"",IF(COUNTIFS('Redemption Setup'!$A$7:$A$105,Q579,'Redemption Setup'!$B$7:$B$105,P579)&lt;&gt;1,"Tier not in campaign",IF(COUNTIFS('Daily Redemptions'!$O$7:$O$2205,O579,'Daily Redemptions'!$Q$7:$Q$2205,Q579)&gt;1,"Duplicate day / tier",IF(OR(ISBLANK(O579),ISBLANK(R579)),"Missing date / quantity",IF(OR(R579&lt;0,MOD(R579,1)&lt;&gt;0),"Invalid redemption quantity",IF(COUNTIFS('Daily Redemptions'!$A$7:$A$735,O579,'Daily Redemptions'!$B$7:$B$735,P579)&lt;&gt;1,"Missing daily performance",IF(S579&lt;0,"Negative stock","")))))))</x:f>
      </x:c>
    </x:row>
    <x:row r="580" ht="24" customHeight="1">
      <x:c r="A580" s="10"/>
      <x:c r="B580" s="5"/>
      <x:c r="C580" s="5"/>
      <x:c r="D580" s="14"/>
      <x:c r="E580" s="5"/>
      <x:c r="F580" s="5"/>
      <x:c r="G580" s="14"/>
      <x:c r="H580" s="16" t="str">
        <x:f>IF(OR(ISBLANK(A580),B580=""),"",SUMIFS('Daily Redemptions'!$R$7:$R$2205,'Daily Redemptions'!$O$7:$O$2205,A580,'Daily Redemptions'!$P$7:$P$2205,B580))</x:f>
      </x:c>
      <x:c r="I580" s="18" t="str">
        <x:f>IF(OR(ISBLANK(A580),ISBLANK(D580),ISBLANK(C580),C580=0),"",D580/C580)</x:f>
      </x:c>
      <x:c r="J580" s="18" t="str">
        <x:f>IF(OR(ISBLANK(A580),ISBLANK(D580),ISBLANK(E580),E580=0),"",D580/E580)</x:f>
      </x:c>
      <x:c r="K580" s="18" t="str">
        <x:f>IF(OR(ISBLANK(A580),ISBLANK(G580),ISBLANK(F580)),"",G580*F580)</x:f>
      </x:c>
      <x:c r="L580" s="16" t="str">
        <x:f>IF(OR(ISBLANK(A580),ISBLANK(G580),ISBLANK(F580)),"",F580)</x:f>
      </x:c>
      <x:c r="M580" s="16" t="str">
        <x:f>IF(AND(ISBLANK(A580),B580=""),"",IF(COUNTIFS('Campaigns &amp; Budget'!$A$7:$A$8,B580)&lt;&gt;1,"Unknown campaign",IF(COUNTIFS('Daily Redemptions'!$A$7:$A$735,A580,'Daily Redemptions'!$B$7:$B$735,B580)&gt;1,"Duplicate day / campaign",IF(OR(ISBLANK(A580),ISBLANK(C580),ISBLANK(D580),ISBLANK(E580),ISBLANK(F580)),"Missing daily input",IF(OR(C580&lt;0,D580&lt;0,E580&lt;0,F580&lt;0,F580&gt;E580),"Invalid count / sales",IF(AND(F580&gt;0,ISBLANK(G580)),"Missing new-member average",IF(AND(NOT(ISBLANK(G580)),G580&lt;0),"Negative average",IF(OR(A580&lt;IFERROR(INDEX('Campaigns &amp; Budget'!$C$7:$C$8,MATCH(B580,'Campaigns &amp; Budget'!$A$7:$A$8,0)),""),A580&gt;IFERROR(INDEX('Campaigns &amp; Budget'!$D$7:$D$8,MATCH(B580,'Campaigns &amp; Budget'!$A$7:$A$8,0)),"")),"Outside campaign dates",""))))))))</x:f>
      </x:c>
      <x:c r="O580" s="10"/>
      <x:c r="P580" s="5"/>
      <x:c r="Q580" s="5"/>
      <x:c r="R580" s="5"/>
      <x:c r="S580" s="16" t="str">
        <x:f>IF(OR(ISBLANK(O580),Q580=""),"",IFERROR(INDEX('Redemption Setup'!$F$7:$F$105,MATCH(Q580,'Redemption Setup'!$A$7:$A$105,0)),"")+SUMIFS('Redemption Setup'!$Q$7:$Q$305,'Redemption Setup'!$O$7:$O$305,Q580,'Redemption Setup'!$P$7:$P$305,"&lt;="&amp;O580)-SUMIFS('Daily Redemptions'!$R$7:$R$2205,'Daily Redemptions'!$Q$7:$Q$2205,Q580,'Daily Redemptions'!$P$7:$P$2205,P580,'Daily Redemptions'!$O$7:$O$2205,"&lt;="&amp;O580))</x:f>
      </x:c>
      <x:c r="T580" s="16" t="str">
        <x:f>IF(AND(ISBLANK(O580),Q580=""),"",IF(COUNTIFS('Redemption Setup'!$A$7:$A$105,Q580,'Redemption Setup'!$B$7:$B$105,P580)&lt;&gt;1,"Tier not in campaign",IF(COUNTIFS('Daily Redemptions'!$O$7:$O$2205,O580,'Daily Redemptions'!$Q$7:$Q$2205,Q580)&gt;1,"Duplicate day / tier",IF(OR(ISBLANK(O580),ISBLANK(R580)),"Missing date / quantity",IF(OR(R580&lt;0,MOD(R580,1)&lt;&gt;0),"Invalid redemption quantity",IF(COUNTIFS('Daily Redemptions'!$A$7:$A$735,O580,'Daily Redemptions'!$B$7:$B$735,P580)&lt;&gt;1,"Missing daily performance",IF(S580&lt;0,"Negative stock","")))))))</x:f>
      </x:c>
    </x:row>
    <x:row r="581" ht="24" customHeight="1">
      <x:c r="A581" s="10"/>
      <x:c r="B581" s="5"/>
      <x:c r="C581" s="5"/>
      <x:c r="D581" s="14"/>
      <x:c r="E581" s="5"/>
      <x:c r="F581" s="5"/>
      <x:c r="G581" s="14"/>
      <x:c r="H581" s="16" t="str">
        <x:f>IF(OR(ISBLANK(A581),B581=""),"",SUMIFS('Daily Redemptions'!$R$7:$R$2205,'Daily Redemptions'!$O$7:$O$2205,A581,'Daily Redemptions'!$P$7:$P$2205,B581))</x:f>
      </x:c>
      <x:c r="I581" s="18" t="str">
        <x:f>IF(OR(ISBLANK(A581),ISBLANK(D581),ISBLANK(C581),C581=0),"",D581/C581)</x:f>
      </x:c>
      <x:c r="J581" s="18" t="str">
        <x:f>IF(OR(ISBLANK(A581),ISBLANK(D581),ISBLANK(E581),E581=0),"",D581/E581)</x:f>
      </x:c>
      <x:c r="K581" s="18" t="str">
        <x:f>IF(OR(ISBLANK(A581),ISBLANK(G581),ISBLANK(F581)),"",G581*F581)</x:f>
      </x:c>
      <x:c r="L581" s="16" t="str">
        <x:f>IF(OR(ISBLANK(A581),ISBLANK(G581),ISBLANK(F581)),"",F581)</x:f>
      </x:c>
      <x:c r="M581" s="16" t="str">
        <x:f>IF(AND(ISBLANK(A581),B581=""),"",IF(COUNTIFS('Campaigns &amp; Budget'!$A$7:$A$8,B581)&lt;&gt;1,"Unknown campaign",IF(COUNTIFS('Daily Redemptions'!$A$7:$A$735,A581,'Daily Redemptions'!$B$7:$B$735,B581)&gt;1,"Duplicate day / campaign",IF(OR(ISBLANK(A581),ISBLANK(C581),ISBLANK(D581),ISBLANK(E581),ISBLANK(F581)),"Missing daily input",IF(OR(C581&lt;0,D581&lt;0,E581&lt;0,F581&lt;0,F581&gt;E581),"Invalid count / sales",IF(AND(F581&gt;0,ISBLANK(G581)),"Missing new-member average",IF(AND(NOT(ISBLANK(G581)),G581&lt;0),"Negative average",IF(OR(A581&lt;IFERROR(INDEX('Campaigns &amp; Budget'!$C$7:$C$8,MATCH(B581,'Campaigns &amp; Budget'!$A$7:$A$8,0)),""),A581&gt;IFERROR(INDEX('Campaigns &amp; Budget'!$D$7:$D$8,MATCH(B581,'Campaigns &amp; Budget'!$A$7:$A$8,0)),"")),"Outside campaign dates",""))))))))</x:f>
      </x:c>
      <x:c r="O581" s="10"/>
      <x:c r="P581" s="5"/>
      <x:c r="Q581" s="5"/>
      <x:c r="R581" s="5"/>
      <x:c r="S581" s="16" t="str">
        <x:f>IF(OR(ISBLANK(O581),Q581=""),"",IFERROR(INDEX('Redemption Setup'!$F$7:$F$105,MATCH(Q581,'Redemption Setup'!$A$7:$A$105,0)),"")+SUMIFS('Redemption Setup'!$Q$7:$Q$305,'Redemption Setup'!$O$7:$O$305,Q581,'Redemption Setup'!$P$7:$P$305,"&lt;="&amp;O581)-SUMIFS('Daily Redemptions'!$R$7:$R$2205,'Daily Redemptions'!$Q$7:$Q$2205,Q581,'Daily Redemptions'!$P$7:$P$2205,P581,'Daily Redemptions'!$O$7:$O$2205,"&lt;="&amp;O581))</x:f>
      </x:c>
      <x:c r="T581" s="16" t="str">
        <x:f>IF(AND(ISBLANK(O581),Q581=""),"",IF(COUNTIFS('Redemption Setup'!$A$7:$A$105,Q581,'Redemption Setup'!$B$7:$B$105,P581)&lt;&gt;1,"Tier not in campaign",IF(COUNTIFS('Daily Redemptions'!$O$7:$O$2205,O581,'Daily Redemptions'!$Q$7:$Q$2205,Q581)&gt;1,"Duplicate day / tier",IF(OR(ISBLANK(O581),ISBLANK(R581)),"Missing date / quantity",IF(OR(R581&lt;0,MOD(R581,1)&lt;&gt;0),"Invalid redemption quantity",IF(COUNTIFS('Daily Redemptions'!$A$7:$A$735,O581,'Daily Redemptions'!$B$7:$B$735,P581)&lt;&gt;1,"Missing daily performance",IF(S581&lt;0,"Negative stock","")))))))</x:f>
      </x:c>
    </x:row>
    <x:row r="582" ht="24" customHeight="1">
      <x:c r="A582" s="10"/>
      <x:c r="B582" s="5"/>
      <x:c r="C582" s="5"/>
      <x:c r="D582" s="14"/>
      <x:c r="E582" s="5"/>
      <x:c r="F582" s="5"/>
      <x:c r="G582" s="14"/>
      <x:c r="H582" s="16" t="str">
        <x:f>IF(OR(ISBLANK(A582),B582=""),"",SUMIFS('Daily Redemptions'!$R$7:$R$2205,'Daily Redemptions'!$O$7:$O$2205,A582,'Daily Redemptions'!$P$7:$P$2205,B582))</x:f>
      </x:c>
      <x:c r="I582" s="18" t="str">
        <x:f>IF(OR(ISBLANK(A582),ISBLANK(D582),ISBLANK(C582),C582=0),"",D582/C582)</x:f>
      </x:c>
      <x:c r="J582" s="18" t="str">
        <x:f>IF(OR(ISBLANK(A582),ISBLANK(D582),ISBLANK(E582),E582=0),"",D582/E582)</x:f>
      </x:c>
      <x:c r="K582" s="18" t="str">
        <x:f>IF(OR(ISBLANK(A582),ISBLANK(G582),ISBLANK(F582)),"",G582*F582)</x:f>
      </x:c>
      <x:c r="L582" s="16" t="str">
        <x:f>IF(OR(ISBLANK(A582),ISBLANK(G582),ISBLANK(F582)),"",F582)</x:f>
      </x:c>
      <x:c r="M582" s="16" t="str">
        <x:f>IF(AND(ISBLANK(A582),B582=""),"",IF(COUNTIFS('Campaigns &amp; Budget'!$A$7:$A$8,B582)&lt;&gt;1,"Unknown campaign",IF(COUNTIFS('Daily Redemptions'!$A$7:$A$735,A582,'Daily Redemptions'!$B$7:$B$735,B582)&gt;1,"Duplicate day / campaign",IF(OR(ISBLANK(A582),ISBLANK(C582),ISBLANK(D582),ISBLANK(E582),ISBLANK(F582)),"Missing daily input",IF(OR(C582&lt;0,D582&lt;0,E582&lt;0,F582&lt;0,F582&gt;E582),"Invalid count / sales",IF(AND(F582&gt;0,ISBLANK(G582)),"Missing new-member average",IF(AND(NOT(ISBLANK(G582)),G582&lt;0),"Negative average",IF(OR(A582&lt;IFERROR(INDEX('Campaigns &amp; Budget'!$C$7:$C$8,MATCH(B582,'Campaigns &amp; Budget'!$A$7:$A$8,0)),""),A582&gt;IFERROR(INDEX('Campaigns &amp; Budget'!$D$7:$D$8,MATCH(B582,'Campaigns &amp; Budget'!$A$7:$A$8,0)),"")),"Outside campaign dates",""))))))))</x:f>
      </x:c>
      <x:c r="O582" s="10"/>
      <x:c r="P582" s="5"/>
      <x:c r="Q582" s="5"/>
      <x:c r="R582" s="5"/>
      <x:c r="S582" s="16" t="str">
        <x:f>IF(OR(ISBLANK(O582),Q582=""),"",IFERROR(INDEX('Redemption Setup'!$F$7:$F$105,MATCH(Q582,'Redemption Setup'!$A$7:$A$105,0)),"")+SUMIFS('Redemption Setup'!$Q$7:$Q$305,'Redemption Setup'!$O$7:$O$305,Q582,'Redemption Setup'!$P$7:$P$305,"&lt;="&amp;O582)-SUMIFS('Daily Redemptions'!$R$7:$R$2205,'Daily Redemptions'!$Q$7:$Q$2205,Q582,'Daily Redemptions'!$P$7:$P$2205,P582,'Daily Redemptions'!$O$7:$O$2205,"&lt;="&amp;O582))</x:f>
      </x:c>
      <x:c r="T582" s="16" t="str">
        <x:f>IF(AND(ISBLANK(O582),Q582=""),"",IF(COUNTIFS('Redemption Setup'!$A$7:$A$105,Q582,'Redemption Setup'!$B$7:$B$105,P582)&lt;&gt;1,"Tier not in campaign",IF(COUNTIFS('Daily Redemptions'!$O$7:$O$2205,O582,'Daily Redemptions'!$Q$7:$Q$2205,Q582)&gt;1,"Duplicate day / tier",IF(OR(ISBLANK(O582),ISBLANK(R582)),"Missing date / quantity",IF(OR(R582&lt;0,MOD(R582,1)&lt;&gt;0),"Invalid redemption quantity",IF(COUNTIFS('Daily Redemptions'!$A$7:$A$735,O582,'Daily Redemptions'!$B$7:$B$735,P582)&lt;&gt;1,"Missing daily performance",IF(S582&lt;0,"Negative stock","")))))))</x:f>
      </x:c>
    </x:row>
    <x:row r="583" ht="24" customHeight="1">
      <x:c r="A583" s="10"/>
      <x:c r="B583" s="5"/>
      <x:c r="C583" s="5"/>
      <x:c r="D583" s="14"/>
      <x:c r="E583" s="5"/>
      <x:c r="F583" s="5"/>
      <x:c r="G583" s="14"/>
      <x:c r="H583" s="16" t="str">
        <x:f>IF(OR(ISBLANK(A583),B583=""),"",SUMIFS('Daily Redemptions'!$R$7:$R$2205,'Daily Redemptions'!$O$7:$O$2205,A583,'Daily Redemptions'!$P$7:$P$2205,B583))</x:f>
      </x:c>
      <x:c r="I583" s="18" t="str">
        <x:f>IF(OR(ISBLANK(A583),ISBLANK(D583),ISBLANK(C583),C583=0),"",D583/C583)</x:f>
      </x:c>
      <x:c r="J583" s="18" t="str">
        <x:f>IF(OR(ISBLANK(A583),ISBLANK(D583),ISBLANK(E583),E583=0),"",D583/E583)</x:f>
      </x:c>
      <x:c r="K583" s="18" t="str">
        <x:f>IF(OR(ISBLANK(A583),ISBLANK(G583),ISBLANK(F583)),"",G583*F583)</x:f>
      </x:c>
      <x:c r="L583" s="16" t="str">
        <x:f>IF(OR(ISBLANK(A583),ISBLANK(G583),ISBLANK(F583)),"",F583)</x:f>
      </x:c>
      <x:c r="M583" s="16" t="str">
        <x:f>IF(AND(ISBLANK(A583),B583=""),"",IF(COUNTIFS('Campaigns &amp; Budget'!$A$7:$A$8,B583)&lt;&gt;1,"Unknown campaign",IF(COUNTIFS('Daily Redemptions'!$A$7:$A$735,A583,'Daily Redemptions'!$B$7:$B$735,B583)&gt;1,"Duplicate day / campaign",IF(OR(ISBLANK(A583),ISBLANK(C583),ISBLANK(D583),ISBLANK(E583),ISBLANK(F583)),"Missing daily input",IF(OR(C583&lt;0,D583&lt;0,E583&lt;0,F583&lt;0,F583&gt;E583),"Invalid count / sales",IF(AND(F583&gt;0,ISBLANK(G583)),"Missing new-member average",IF(AND(NOT(ISBLANK(G583)),G583&lt;0),"Negative average",IF(OR(A583&lt;IFERROR(INDEX('Campaigns &amp; Budget'!$C$7:$C$8,MATCH(B583,'Campaigns &amp; Budget'!$A$7:$A$8,0)),""),A583&gt;IFERROR(INDEX('Campaigns &amp; Budget'!$D$7:$D$8,MATCH(B583,'Campaigns &amp; Budget'!$A$7:$A$8,0)),"")),"Outside campaign dates",""))))))))</x:f>
      </x:c>
      <x:c r="O583" s="10"/>
      <x:c r="P583" s="5"/>
      <x:c r="Q583" s="5"/>
      <x:c r="R583" s="5"/>
      <x:c r="S583" s="16" t="str">
        <x:f>IF(OR(ISBLANK(O583),Q583=""),"",IFERROR(INDEX('Redemption Setup'!$F$7:$F$105,MATCH(Q583,'Redemption Setup'!$A$7:$A$105,0)),"")+SUMIFS('Redemption Setup'!$Q$7:$Q$305,'Redemption Setup'!$O$7:$O$305,Q583,'Redemption Setup'!$P$7:$P$305,"&lt;="&amp;O583)-SUMIFS('Daily Redemptions'!$R$7:$R$2205,'Daily Redemptions'!$Q$7:$Q$2205,Q583,'Daily Redemptions'!$P$7:$P$2205,P583,'Daily Redemptions'!$O$7:$O$2205,"&lt;="&amp;O583))</x:f>
      </x:c>
      <x:c r="T583" s="16" t="str">
        <x:f>IF(AND(ISBLANK(O583),Q583=""),"",IF(COUNTIFS('Redemption Setup'!$A$7:$A$105,Q583,'Redemption Setup'!$B$7:$B$105,P583)&lt;&gt;1,"Tier not in campaign",IF(COUNTIFS('Daily Redemptions'!$O$7:$O$2205,O583,'Daily Redemptions'!$Q$7:$Q$2205,Q583)&gt;1,"Duplicate day / tier",IF(OR(ISBLANK(O583),ISBLANK(R583)),"Missing date / quantity",IF(OR(R583&lt;0,MOD(R583,1)&lt;&gt;0),"Invalid redemption quantity",IF(COUNTIFS('Daily Redemptions'!$A$7:$A$735,O583,'Daily Redemptions'!$B$7:$B$735,P583)&lt;&gt;1,"Missing daily performance",IF(S583&lt;0,"Negative stock","")))))))</x:f>
      </x:c>
    </x:row>
    <x:row r="584" ht="24" customHeight="1">
      <x:c r="A584" s="10"/>
      <x:c r="B584" s="5"/>
      <x:c r="C584" s="5"/>
      <x:c r="D584" s="14"/>
      <x:c r="E584" s="5"/>
      <x:c r="F584" s="5"/>
      <x:c r="G584" s="14"/>
      <x:c r="H584" s="16" t="str">
        <x:f>IF(OR(ISBLANK(A584),B584=""),"",SUMIFS('Daily Redemptions'!$R$7:$R$2205,'Daily Redemptions'!$O$7:$O$2205,A584,'Daily Redemptions'!$P$7:$P$2205,B584))</x:f>
      </x:c>
      <x:c r="I584" s="18" t="str">
        <x:f>IF(OR(ISBLANK(A584),ISBLANK(D584),ISBLANK(C584),C584=0),"",D584/C584)</x:f>
      </x:c>
      <x:c r="J584" s="18" t="str">
        <x:f>IF(OR(ISBLANK(A584),ISBLANK(D584),ISBLANK(E584),E584=0),"",D584/E584)</x:f>
      </x:c>
      <x:c r="K584" s="18" t="str">
        <x:f>IF(OR(ISBLANK(A584),ISBLANK(G584),ISBLANK(F584)),"",G584*F584)</x:f>
      </x:c>
      <x:c r="L584" s="16" t="str">
        <x:f>IF(OR(ISBLANK(A584),ISBLANK(G584),ISBLANK(F584)),"",F584)</x:f>
      </x:c>
      <x:c r="M584" s="16" t="str">
        <x:f>IF(AND(ISBLANK(A584),B584=""),"",IF(COUNTIFS('Campaigns &amp; Budget'!$A$7:$A$8,B584)&lt;&gt;1,"Unknown campaign",IF(COUNTIFS('Daily Redemptions'!$A$7:$A$735,A584,'Daily Redemptions'!$B$7:$B$735,B584)&gt;1,"Duplicate day / campaign",IF(OR(ISBLANK(A584),ISBLANK(C584),ISBLANK(D584),ISBLANK(E584),ISBLANK(F584)),"Missing daily input",IF(OR(C584&lt;0,D584&lt;0,E584&lt;0,F584&lt;0,F584&gt;E584),"Invalid count / sales",IF(AND(F584&gt;0,ISBLANK(G584)),"Missing new-member average",IF(AND(NOT(ISBLANK(G584)),G584&lt;0),"Negative average",IF(OR(A584&lt;IFERROR(INDEX('Campaigns &amp; Budget'!$C$7:$C$8,MATCH(B584,'Campaigns &amp; Budget'!$A$7:$A$8,0)),""),A584&gt;IFERROR(INDEX('Campaigns &amp; Budget'!$D$7:$D$8,MATCH(B584,'Campaigns &amp; Budget'!$A$7:$A$8,0)),"")),"Outside campaign dates",""))))))))</x:f>
      </x:c>
      <x:c r="O584" s="10"/>
      <x:c r="P584" s="5"/>
      <x:c r="Q584" s="5"/>
      <x:c r="R584" s="5"/>
      <x:c r="S584" s="16" t="str">
        <x:f>IF(OR(ISBLANK(O584),Q584=""),"",IFERROR(INDEX('Redemption Setup'!$F$7:$F$105,MATCH(Q584,'Redemption Setup'!$A$7:$A$105,0)),"")+SUMIFS('Redemption Setup'!$Q$7:$Q$305,'Redemption Setup'!$O$7:$O$305,Q584,'Redemption Setup'!$P$7:$P$305,"&lt;="&amp;O584)-SUMIFS('Daily Redemptions'!$R$7:$R$2205,'Daily Redemptions'!$Q$7:$Q$2205,Q584,'Daily Redemptions'!$P$7:$P$2205,P584,'Daily Redemptions'!$O$7:$O$2205,"&lt;="&amp;O584))</x:f>
      </x:c>
      <x:c r="T584" s="16" t="str">
        <x:f>IF(AND(ISBLANK(O584),Q584=""),"",IF(COUNTIFS('Redemption Setup'!$A$7:$A$105,Q584,'Redemption Setup'!$B$7:$B$105,P584)&lt;&gt;1,"Tier not in campaign",IF(COUNTIFS('Daily Redemptions'!$O$7:$O$2205,O584,'Daily Redemptions'!$Q$7:$Q$2205,Q584)&gt;1,"Duplicate day / tier",IF(OR(ISBLANK(O584),ISBLANK(R584)),"Missing date / quantity",IF(OR(R584&lt;0,MOD(R584,1)&lt;&gt;0),"Invalid redemption quantity",IF(COUNTIFS('Daily Redemptions'!$A$7:$A$735,O584,'Daily Redemptions'!$B$7:$B$735,P584)&lt;&gt;1,"Missing daily performance",IF(S584&lt;0,"Negative stock","")))))))</x:f>
      </x:c>
    </x:row>
    <x:row r="585" ht="24" customHeight="1">
      <x:c r="A585" s="10"/>
      <x:c r="B585" s="5"/>
      <x:c r="C585" s="5"/>
      <x:c r="D585" s="14"/>
      <x:c r="E585" s="5"/>
      <x:c r="F585" s="5"/>
      <x:c r="G585" s="14"/>
      <x:c r="H585" s="16" t="str">
        <x:f>IF(OR(ISBLANK(A585),B585=""),"",SUMIFS('Daily Redemptions'!$R$7:$R$2205,'Daily Redemptions'!$O$7:$O$2205,A585,'Daily Redemptions'!$P$7:$P$2205,B585))</x:f>
      </x:c>
      <x:c r="I585" s="18" t="str">
        <x:f>IF(OR(ISBLANK(A585),ISBLANK(D585),ISBLANK(C585),C585=0),"",D585/C585)</x:f>
      </x:c>
      <x:c r="J585" s="18" t="str">
        <x:f>IF(OR(ISBLANK(A585),ISBLANK(D585),ISBLANK(E585),E585=0),"",D585/E585)</x:f>
      </x:c>
      <x:c r="K585" s="18" t="str">
        <x:f>IF(OR(ISBLANK(A585),ISBLANK(G585),ISBLANK(F585)),"",G585*F585)</x:f>
      </x:c>
      <x:c r="L585" s="16" t="str">
        <x:f>IF(OR(ISBLANK(A585),ISBLANK(G585),ISBLANK(F585)),"",F585)</x:f>
      </x:c>
      <x:c r="M585" s="16" t="str">
        <x:f>IF(AND(ISBLANK(A585),B585=""),"",IF(COUNTIFS('Campaigns &amp; Budget'!$A$7:$A$8,B585)&lt;&gt;1,"Unknown campaign",IF(COUNTIFS('Daily Redemptions'!$A$7:$A$735,A585,'Daily Redemptions'!$B$7:$B$735,B585)&gt;1,"Duplicate day / campaign",IF(OR(ISBLANK(A585),ISBLANK(C585),ISBLANK(D585),ISBLANK(E585),ISBLANK(F585)),"Missing daily input",IF(OR(C585&lt;0,D585&lt;0,E585&lt;0,F585&lt;0,F585&gt;E585),"Invalid count / sales",IF(AND(F585&gt;0,ISBLANK(G585)),"Missing new-member average",IF(AND(NOT(ISBLANK(G585)),G585&lt;0),"Negative average",IF(OR(A585&lt;IFERROR(INDEX('Campaigns &amp; Budget'!$C$7:$C$8,MATCH(B585,'Campaigns &amp; Budget'!$A$7:$A$8,0)),""),A585&gt;IFERROR(INDEX('Campaigns &amp; Budget'!$D$7:$D$8,MATCH(B585,'Campaigns &amp; Budget'!$A$7:$A$8,0)),"")),"Outside campaign dates",""))))))))</x:f>
      </x:c>
      <x:c r="O585" s="10"/>
      <x:c r="P585" s="5"/>
      <x:c r="Q585" s="5"/>
      <x:c r="R585" s="5"/>
      <x:c r="S585" s="16" t="str">
        <x:f>IF(OR(ISBLANK(O585),Q585=""),"",IFERROR(INDEX('Redemption Setup'!$F$7:$F$105,MATCH(Q585,'Redemption Setup'!$A$7:$A$105,0)),"")+SUMIFS('Redemption Setup'!$Q$7:$Q$305,'Redemption Setup'!$O$7:$O$305,Q585,'Redemption Setup'!$P$7:$P$305,"&lt;="&amp;O585)-SUMIFS('Daily Redemptions'!$R$7:$R$2205,'Daily Redemptions'!$Q$7:$Q$2205,Q585,'Daily Redemptions'!$P$7:$P$2205,P585,'Daily Redemptions'!$O$7:$O$2205,"&lt;="&amp;O585))</x:f>
      </x:c>
      <x:c r="T585" s="16" t="str">
        <x:f>IF(AND(ISBLANK(O585),Q585=""),"",IF(COUNTIFS('Redemption Setup'!$A$7:$A$105,Q585,'Redemption Setup'!$B$7:$B$105,P585)&lt;&gt;1,"Tier not in campaign",IF(COUNTIFS('Daily Redemptions'!$O$7:$O$2205,O585,'Daily Redemptions'!$Q$7:$Q$2205,Q585)&gt;1,"Duplicate day / tier",IF(OR(ISBLANK(O585),ISBLANK(R585)),"Missing date / quantity",IF(OR(R585&lt;0,MOD(R585,1)&lt;&gt;0),"Invalid redemption quantity",IF(COUNTIFS('Daily Redemptions'!$A$7:$A$735,O585,'Daily Redemptions'!$B$7:$B$735,P585)&lt;&gt;1,"Missing daily performance",IF(S585&lt;0,"Negative stock","")))))))</x:f>
      </x:c>
    </x:row>
    <x:row r="586" ht="24" customHeight="1">
      <x:c r="A586" s="10"/>
      <x:c r="B586" s="5"/>
      <x:c r="C586" s="5"/>
      <x:c r="D586" s="14"/>
      <x:c r="E586" s="5"/>
      <x:c r="F586" s="5"/>
      <x:c r="G586" s="14"/>
      <x:c r="H586" s="16" t="str">
        <x:f>IF(OR(ISBLANK(A586),B586=""),"",SUMIFS('Daily Redemptions'!$R$7:$R$2205,'Daily Redemptions'!$O$7:$O$2205,A586,'Daily Redemptions'!$P$7:$P$2205,B586))</x:f>
      </x:c>
      <x:c r="I586" s="18" t="str">
        <x:f>IF(OR(ISBLANK(A586),ISBLANK(D586),ISBLANK(C586),C586=0),"",D586/C586)</x:f>
      </x:c>
      <x:c r="J586" s="18" t="str">
        <x:f>IF(OR(ISBLANK(A586),ISBLANK(D586),ISBLANK(E586),E586=0),"",D586/E586)</x:f>
      </x:c>
      <x:c r="K586" s="18" t="str">
        <x:f>IF(OR(ISBLANK(A586),ISBLANK(G586),ISBLANK(F586)),"",G586*F586)</x:f>
      </x:c>
      <x:c r="L586" s="16" t="str">
        <x:f>IF(OR(ISBLANK(A586),ISBLANK(G586),ISBLANK(F586)),"",F586)</x:f>
      </x:c>
      <x:c r="M586" s="16" t="str">
        <x:f>IF(AND(ISBLANK(A586),B586=""),"",IF(COUNTIFS('Campaigns &amp; Budget'!$A$7:$A$8,B586)&lt;&gt;1,"Unknown campaign",IF(COUNTIFS('Daily Redemptions'!$A$7:$A$735,A586,'Daily Redemptions'!$B$7:$B$735,B586)&gt;1,"Duplicate day / campaign",IF(OR(ISBLANK(A586),ISBLANK(C586),ISBLANK(D586),ISBLANK(E586),ISBLANK(F586)),"Missing daily input",IF(OR(C586&lt;0,D586&lt;0,E586&lt;0,F586&lt;0,F586&gt;E586),"Invalid count / sales",IF(AND(F586&gt;0,ISBLANK(G586)),"Missing new-member average",IF(AND(NOT(ISBLANK(G586)),G586&lt;0),"Negative average",IF(OR(A586&lt;IFERROR(INDEX('Campaigns &amp; Budget'!$C$7:$C$8,MATCH(B586,'Campaigns &amp; Budget'!$A$7:$A$8,0)),""),A586&gt;IFERROR(INDEX('Campaigns &amp; Budget'!$D$7:$D$8,MATCH(B586,'Campaigns &amp; Budget'!$A$7:$A$8,0)),"")),"Outside campaign dates",""))))))))</x:f>
      </x:c>
      <x:c r="O586" s="10"/>
      <x:c r="P586" s="5"/>
      <x:c r="Q586" s="5"/>
      <x:c r="R586" s="5"/>
      <x:c r="S586" s="16" t="str">
        <x:f>IF(OR(ISBLANK(O586),Q586=""),"",IFERROR(INDEX('Redemption Setup'!$F$7:$F$105,MATCH(Q586,'Redemption Setup'!$A$7:$A$105,0)),"")+SUMIFS('Redemption Setup'!$Q$7:$Q$305,'Redemption Setup'!$O$7:$O$305,Q586,'Redemption Setup'!$P$7:$P$305,"&lt;="&amp;O586)-SUMIFS('Daily Redemptions'!$R$7:$R$2205,'Daily Redemptions'!$Q$7:$Q$2205,Q586,'Daily Redemptions'!$P$7:$P$2205,P586,'Daily Redemptions'!$O$7:$O$2205,"&lt;="&amp;O586))</x:f>
      </x:c>
      <x:c r="T586" s="16" t="str">
        <x:f>IF(AND(ISBLANK(O586),Q586=""),"",IF(COUNTIFS('Redemption Setup'!$A$7:$A$105,Q586,'Redemption Setup'!$B$7:$B$105,P586)&lt;&gt;1,"Tier not in campaign",IF(COUNTIFS('Daily Redemptions'!$O$7:$O$2205,O586,'Daily Redemptions'!$Q$7:$Q$2205,Q586)&gt;1,"Duplicate day / tier",IF(OR(ISBLANK(O586),ISBLANK(R586)),"Missing date / quantity",IF(OR(R586&lt;0,MOD(R586,1)&lt;&gt;0),"Invalid redemption quantity",IF(COUNTIFS('Daily Redemptions'!$A$7:$A$735,O586,'Daily Redemptions'!$B$7:$B$735,P586)&lt;&gt;1,"Missing daily performance",IF(S586&lt;0,"Negative stock","")))))))</x:f>
      </x:c>
    </x:row>
    <x:row r="587" ht="24" customHeight="1">
      <x:c r="A587" s="10"/>
      <x:c r="B587" s="5"/>
      <x:c r="C587" s="5"/>
      <x:c r="D587" s="14"/>
      <x:c r="E587" s="5"/>
      <x:c r="F587" s="5"/>
      <x:c r="G587" s="14"/>
      <x:c r="H587" s="16" t="str">
        <x:f>IF(OR(ISBLANK(A587),B587=""),"",SUMIFS('Daily Redemptions'!$R$7:$R$2205,'Daily Redemptions'!$O$7:$O$2205,A587,'Daily Redemptions'!$P$7:$P$2205,B587))</x:f>
      </x:c>
      <x:c r="I587" s="18" t="str">
        <x:f>IF(OR(ISBLANK(A587),ISBLANK(D587),ISBLANK(C587),C587=0),"",D587/C587)</x:f>
      </x:c>
      <x:c r="J587" s="18" t="str">
        <x:f>IF(OR(ISBLANK(A587),ISBLANK(D587),ISBLANK(E587),E587=0),"",D587/E587)</x:f>
      </x:c>
      <x:c r="K587" s="18" t="str">
        <x:f>IF(OR(ISBLANK(A587),ISBLANK(G587),ISBLANK(F587)),"",G587*F587)</x:f>
      </x:c>
      <x:c r="L587" s="16" t="str">
        <x:f>IF(OR(ISBLANK(A587),ISBLANK(G587),ISBLANK(F587)),"",F587)</x:f>
      </x:c>
      <x:c r="M587" s="16" t="str">
        <x:f>IF(AND(ISBLANK(A587),B587=""),"",IF(COUNTIFS('Campaigns &amp; Budget'!$A$7:$A$8,B587)&lt;&gt;1,"Unknown campaign",IF(COUNTIFS('Daily Redemptions'!$A$7:$A$735,A587,'Daily Redemptions'!$B$7:$B$735,B587)&gt;1,"Duplicate day / campaign",IF(OR(ISBLANK(A587),ISBLANK(C587),ISBLANK(D587),ISBLANK(E587),ISBLANK(F587)),"Missing daily input",IF(OR(C587&lt;0,D587&lt;0,E587&lt;0,F587&lt;0,F587&gt;E587),"Invalid count / sales",IF(AND(F587&gt;0,ISBLANK(G587)),"Missing new-member average",IF(AND(NOT(ISBLANK(G587)),G587&lt;0),"Negative average",IF(OR(A587&lt;IFERROR(INDEX('Campaigns &amp; Budget'!$C$7:$C$8,MATCH(B587,'Campaigns &amp; Budget'!$A$7:$A$8,0)),""),A587&gt;IFERROR(INDEX('Campaigns &amp; Budget'!$D$7:$D$8,MATCH(B587,'Campaigns &amp; Budget'!$A$7:$A$8,0)),"")),"Outside campaign dates",""))))))))</x:f>
      </x:c>
      <x:c r="O587" s="10"/>
      <x:c r="P587" s="5"/>
      <x:c r="Q587" s="5"/>
      <x:c r="R587" s="5"/>
      <x:c r="S587" s="16" t="str">
        <x:f>IF(OR(ISBLANK(O587),Q587=""),"",IFERROR(INDEX('Redemption Setup'!$F$7:$F$105,MATCH(Q587,'Redemption Setup'!$A$7:$A$105,0)),"")+SUMIFS('Redemption Setup'!$Q$7:$Q$305,'Redemption Setup'!$O$7:$O$305,Q587,'Redemption Setup'!$P$7:$P$305,"&lt;="&amp;O587)-SUMIFS('Daily Redemptions'!$R$7:$R$2205,'Daily Redemptions'!$Q$7:$Q$2205,Q587,'Daily Redemptions'!$P$7:$P$2205,P587,'Daily Redemptions'!$O$7:$O$2205,"&lt;="&amp;O587))</x:f>
      </x:c>
      <x:c r="T587" s="16" t="str">
        <x:f>IF(AND(ISBLANK(O587),Q587=""),"",IF(COUNTIFS('Redemption Setup'!$A$7:$A$105,Q587,'Redemption Setup'!$B$7:$B$105,P587)&lt;&gt;1,"Tier not in campaign",IF(COUNTIFS('Daily Redemptions'!$O$7:$O$2205,O587,'Daily Redemptions'!$Q$7:$Q$2205,Q587)&gt;1,"Duplicate day / tier",IF(OR(ISBLANK(O587),ISBLANK(R587)),"Missing date / quantity",IF(OR(R587&lt;0,MOD(R587,1)&lt;&gt;0),"Invalid redemption quantity",IF(COUNTIFS('Daily Redemptions'!$A$7:$A$735,O587,'Daily Redemptions'!$B$7:$B$735,P587)&lt;&gt;1,"Missing daily performance",IF(S587&lt;0,"Negative stock","")))))))</x:f>
      </x:c>
    </x:row>
    <x:row r="588" ht="24" customHeight="1">
      <x:c r="A588" s="10"/>
      <x:c r="B588" s="5"/>
      <x:c r="C588" s="5"/>
      <x:c r="D588" s="14"/>
      <x:c r="E588" s="5"/>
      <x:c r="F588" s="5"/>
      <x:c r="G588" s="14"/>
      <x:c r="H588" s="16" t="str">
        <x:f>IF(OR(ISBLANK(A588),B588=""),"",SUMIFS('Daily Redemptions'!$R$7:$R$2205,'Daily Redemptions'!$O$7:$O$2205,A588,'Daily Redemptions'!$P$7:$P$2205,B588))</x:f>
      </x:c>
      <x:c r="I588" s="18" t="str">
        <x:f>IF(OR(ISBLANK(A588),ISBLANK(D588),ISBLANK(C588),C588=0),"",D588/C588)</x:f>
      </x:c>
      <x:c r="J588" s="18" t="str">
        <x:f>IF(OR(ISBLANK(A588),ISBLANK(D588),ISBLANK(E588),E588=0),"",D588/E588)</x:f>
      </x:c>
      <x:c r="K588" s="18" t="str">
        <x:f>IF(OR(ISBLANK(A588),ISBLANK(G588),ISBLANK(F588)),"",G588*F588)</x:f>
      </x:c>
      <x:c r="L588" s="16" t="str">
        <x:f>IF(OR(ISBLANK(A588),ISBLANK(G588),ISBLANK(F588)),"",F588)</x:f>
      </x:c>
      <x:c r="M588" s="16" t="str">
        <x:f>IF(AND(ISBLANK(A588),B588=""),"",IF(COUNTIFS('Campaigns &amp; Budget'!$A$7:$A$8,B588)&lt;&gt;1,"Unknown campaign",IF(COUNTIFS('Daily Redemptions'!$A$7:$A$735,A588,'Daily Redemptions'!$B$7:$B$735,B588)&gt;1,"Duplicate day / campaign",IF(OR(ISBLANK(A588),ISBLANK(C588),ISBLANK(D588),ISBLANK(E588),ISBLANK(F588)),"Missing daily input",IF(OR(C588&lt;0,D588&lt;0,E588&lt;0,F588&lt;0,F588&gt;E588),"Invalid count / sales",IF(AND(F588&gt;0,ISBLANK(G588)),"Missing new-member average",IF(AND(NOT(ISBLANK(G588)),G588&lt;0),"Negative average",IF(OR(A588&lt;IFERROR(INDEX('Campaigns &amp; Budget'!$C$7:$C$8,MATCH(B588,'Campaigns &amp; Budget'!$A$7:$A$8,0)),""),A588&gt;IFERROR(INDEX('Campaigns &amp; Budget'!$D$7:$D$8,MATCH(B588,'Campaigns &amp; Budget'!$A$7:$A$8,0)),"")),"Outside campaign dates",""))))))))</x:f>
      </x:c>
      <x:c r="O588" s="10"/>
      <x:c r="P588" s="5"/>
      <x:c r="Q588" s="5"/>
      <x:c r="R588" s="5"/>
      <x:c r="S588" s="16" t="str">
        <x:f>IF(OR(ISBLANK(O588),Q588=""),"",IFERROR(INDEX('Redemption Setup'!$F$7:$F$105,MATCH(Q588,'Redemption Setup'!$A$7:$A$105,0)),"")+SUMIFS('Redemption Setup'!$Q$7:$Q$305,'Redemption Setup'!$O$7:$O$305,Q588,'Redemption Setup'!$P$7:$P$305,"&lt;="&amp;O588)-SUMIFS('Daily Redemptions'!$R$7:$R$2205,'Daily Redemptions'!$Q$7:$Q$2205,Q588,'Daily Redemptions'!$P$7:$P$2205,P588,'Daily Redemptions'!$O$7:$O$2205,"&lt;="&amp;O588))</x:f>
      </x:c>
      <x:c r="T588" s="16" t="str">
        <x:f>IF(AND(ISBLANK(O588),Q588=""),"",IF(COUNTIFS('Redemption Setup'!$A$7:$A$105,Q588,'Redemption Setup'!$B$7:$B$105,P588)&lt;&gt;1,"Tier not in campaign",IF(COUNTIFS('Daily Redemptions'!$O$7:$O$2205,O588,'Daily Redemptions'!$Q$7:$Q$2205,Q588)&gt;1,"Duplicate day / tier",IF(OR(ISBLANK(O588),ISBLANK(R588)),"Missing date / quantity",IF(OR(R588&lt;0,MOD(R588,1)&lt;&gt;0),"Invalid redemption quantity",IF(COUNTIFS('Daily Redemptions'!$A$7:$A$735,O588,'Daily Redemptions'!$B$7:$B$735,P588)&lt;&gt;1,"Missing daily performance",IF(S588&lt;0,"Negative stock","")))))))</x:f>
      </x:c>
    </x:row>
    <x:row r="589" ht="24" customHeight="1">
      <x:c r="A589" s="10"/>
      <x:c r="B589" s="5"/>
      <x:c r="C589" s="5"/>
      <x:c r="D589" s="14"/>
      <x:c r="E589" s="5"/>
      <x:c r="F589" s="5"/>
      <x:c r="G589" s="14"/>
      <x:c r="H589" s="16" t="str">
        <x:f>IF(OR(ISBLANK(A589),B589=""),"",SUMIFS('Daily Redemptions'!$R$7:$R$2205,'Daily Redemptions'!$O$7:$O$2205,A589,'Daily Redemptions'!$P$7:$P$2205,B589))</x:f>
      </x:c>
      <x:c r="I589" s="18" t="str">
        <x:f>IF(OR(ISBLANK(A589),ISBLANK(D589),ISBLANK(C589),C589=0),"",D589/C589)</x:f>
      </x:c>
      <x:c r="J589" s="18" t="str">
        <x:f>IF(OR(ISBLANK(A589),ISBLANK(D589),ISBLANK(E589),E589=0),"",D589/E589)</x:f>
      </x:c>
      <x:c r="K589" s="18" t="str">
        <x:f>IF(OR(ISBLANK(A589),ISBLANK(G589),ISBLANK(F589)),"",G589*F589)</x:f>
      </x:c>
      <x:c r="L589" s="16" t="str">
        <x:f>IF(OR(ISBLANK(A589),ISBLANK(G589),ISBLANK(F589)),"",F589)</x:f>
      </x:c>
      <x:c r="M589" s="16" t="str">
        <x:f>IF(AND(ISBLANK(A589),B589=""),"",IF(COUNTIFS('Campaigns &amp; Budget'!$A$7:$A$8,B589)&lt;&gt;1,"Unknown campaign",IF(COUNTIFS('Daily Redemptions'!$A$7:$A$735,A589,'Daily Redemptions'!$B$7:$B$735,B589)&gt;1,"Duplicate day / campaign",IF(OR(ISBLANK(A589),ISBLANK(C589),ISBLANK(D589),ISBLANK(E589),ISBLANK(F589)),"Missing daily input",IF(OR(C589&lt;0,D589&lt;0,E589&lt;0,F589&lt;0,F589&gt;E589),"Invalid count / sales",IF(AND(F589&gt;0,ISBLANK(G589)),"Missing new-member average",IF(AND(NOT(ISBLANK(G589)),G589&lt;0),"Negative average",IF(OR(A589&lt;IFERROR(INDEX('Campaigns &amp; Budget'!$C$7:$C$8,MATCH(B589,'Campaigns &amp; Budget'!$A$7:$A$8,0)),""),A589&gt;IFERROR(INDEX('Campaigns &amp; Budget'!$D$7:$D$8,MATCH(B589,'Campaigns &amp; Budget'!$A$7:$A$8,0)),"")),"Outside campaign dates",""))))))))</x:f>
      </x:c>
      <x:c r="O589" s="10"/>
      <x:c r="P589" s="5"/>
      <x:c r="Q589" s="5"/>
      <x:c r="R589" s="5"/>
      <x:c r="S589" s="16" t="str">
        <x:f>IF(OR(ISBLANK(O589),Q589=""),"",IFERROR(INDEX('Redemption Setup'!$F$7:$F$105,MATCH(Q589,'Redemption Setup'!$A$7:$A$105,0)),"")+SUMIFS('Redemption Setup'!$Q$7:$Q$305,'Redemption Setup'!$O$7:$O$305,Q589,'Redemption Setup'!$P$7:$P$305,"&lt;="&amp;O589)-SUMIFS('Daily Redemptions'!$R$7:$R$2205,'Daily Redemptions'!$Q$7:$Q$2205,Q589,'Daily Redemptions'!$P$7:$P$2205,P589,'Daily Redemptions'!$O$7:$O$2205,"&lt;="&amp;O589))</x:f>
      </x:c>
      <x:c r="T589" s="16" t="str">
        <x:f>IF(AND(ISBLANK(O589),Q589=""),"",IF(COUNTIFS('Redemption Setup'!$A$7:$A$105,Q589,'Redemption Setup'!$B$7:$B$105,P589)&lt;&gt;1,"Tier not in campaign",IF(COUNTIFS('Daily Redemptions'!$O$7:$O$2205,O589,'Daily Redemptions'!$Q$7:$Q$2205,Q589)&gt;1,"Duplicate day / tier",IF(OR(ISBLANK(O589),ISBLANK(R589)),"Missing date / quantity",IF(OR(R589&lt;0,MOD(R589,1)&lt;&gt;0),"Invalid redemption quantity",IF(COUNTIFS('Daily Redemptions'!$A$7:$A$735,O589,'Daily Redemptions'!$B$7:$B$735,P589)&lt;&gt;1,"Missing daily performance",IF(S589&lt;0,"Negative stock","")))))))</x:f>
      </x:c>
    </x:row>
    <x:row r="590" ht="24" customHeight="1">
      <x:c r="A590" s="10"/>
      <x:c r="B590" s="5"/>
      <x:c r="C590" s="5"/>
      <x:c r="D590" s="14"/>
      <x:c r="E590" s="5"/>
      <x:c r="F590" s="5"/>
      <x:c r="G590" s="14"/>
      <x:c r="H590" s="16" t="str">
        <x:f>IF(OR(ISBLANK(A590),B590=""),"",SUMIFS('Daily Redemptions'!$R$7:$R$2205,'Daily Redemptions'!$O$7:$O$2205,A590,'Daily Redemptions'!$P$7:$P$2205,B590))</x:f>
      </x:c>
      <x:c r="I590" s="18" t="str">
        <x:f>IF(OR(ISBLANK(A590),ISBLANK(D590),ISBLANK(C590),C590=0),"",D590/C590)</x:f>
      </x:c>
      <x:c r="J590" s="18" t="str">
        <x:f>IF(OR(ISBLANK(A590),ISBLANK(D590),ISBLANK(E590),E590=0),"",D590/E590)</x:f>
      </x:c>
      <x:c r="K590" s="18" t="str">
        <x:f>IF(OR(ISBLANK(A590),ISBLANK(G590),ISBLANK(F590)),"",G590*F590)</x:f>
      </x:c>
      <x:c r="L590" s="16" t="str">
        <x:f>IF(OR(ISBLANK(A590),ISBLANK(G590),ISBLANK(F590)),"",F590)</x:f>
      </x:c>
      <x:c r="M590" s="16" t="str">
        <x:f>IF(AND(ISBLANK(A590),B590=""),"",IF(COUNTIFS('Campaigns &amp; Budget'!$A$7:$A$8,B590)&lt;&gt;1,"Unknown campaign",IF(COUNTIFS('Daily Redemptions'!$A$7:$A$735,A590,'Daily Redemptions'!$B$7:$B$735,B590)&gt;1,"Duplicate day / campaign",IF(OR(ISBLANK(A590),ISBLANK(C590),ISBLANK(D590),ISBLANK(E590),ISBLANK(F590)),"Missing daily input",IF(OR(C590&lt;0,D590&lt;0,E590&lt;0,F590&lt;0,F590&gt;E590),"Invalid count / sales",IF(AND(F590&gt;0,ISBLANK(G590)),"Missing new-member average",IF(AND(NOT(ISBLANK(G590)),G590&lt;0),"Negative average",IF(OR(A590&lt;IFERROR(INDEX('Campaigns &amp; Budget'!$C$7:$C$8,MATCH(B590,'Campaigns &amp; Budget'!$A$7:$A$8,0)),""),A590&gt;IFERROR(INDEX('Campaigns &amp; Budget'!$D$7:$D$8,MATCH(B590,'Campaigns &amp; Budget'!$A$7:$A$8,0)),"")),"Outside campaign dates",""))))))))</x:f>
      </x:c>
      <x:c r="O590" s="10"/>
      <x:c r="P590" s="5"/>
      <x:c r="Q590" s="5"/>
      <x:c r="R590" s="5"/>
      <x:c r="S590" s="16" t="str">
        <x:f>IF(OR(ISBLANK(O590),Q590=""),"",IFERROR(INDEX('Redemption Setup'!$F$7:$F$105,MATCH(Q590,'Redemption Setup'!$A$7:$A$105,0)),"")+SUMIFS('Redemption Setup'!$Q$7:$Q$305,'Redemption Setup'!$O$7:$O$305,Q590,'Redemption Setup'!$P$7:$P$305,"&lt;="&amp;O590)-SUMIFS('Daily Redemptions'!$R$7:$R$2205,'Daily Redemptions'!$Q$7:$Q$2205,Q590,'Daily Redemptions'!$P$7:$P$2205,P590,'Daily Redemptions'!$O$7:$O$2205,"&lt;="&amp;O590))</x:f>
      </x:c>
      <x:c r="T590" s="16" t="str">
        <x:f>IF(AND(ISBLANK(O590),Q590=""),"",IF(COUNTIFS('Redemption Setup'!$A$7:$A$105,Q590,'Redemption Setup'!$B$7:$B$105,P590)&lt;&gt;1,"Tier not in campaign",IF(COUNTIFS('Daily Redemptions'!$O$7:$O$2205,O590,'Daily Redemptions'!$Q$7:$Q$2205,Q590)&gt;1,"Duplicate day / tier",IF(OR(ISBLANK(O590),ISBLANK(R590)),"Missing date / quantity",IF(OR(R590&lt;0,MOD(R590,1)&lt;&gt;0),"Invalid redemption quantity",IF(COUNTIFS('Daily Redemptions'!$A$7:$A$735,O590,'Daily Redemptions'!$B$7:$B$735,P590)&lt;&gt;1,"Missing daily performance",IF(S590&lt;0,"Negative stock","")))))))</x:f>
      </x:c>
    </x:row>
    <x:row r="591" ht="24" customHeight="1">
      <x:c r="A591" s="10"/>
      <x:c r="B591" s="5"/>
      <x:c r="C591" s="5"/>
      <x:c r="D591" s="14"/>
      <x:c r="E591" s="5"/>
      <x:c r="F591" s="5"/>
      <x:c r="G591" s="14"/>
      <x:c r="H591" s="16" t="str">
        <x:f>IF(OR(ISBLANK(A591),B591=""),"",SUMIFS('Daily Redemptions'!$R$7:$R$2205,'Daily Redemptions'!$O$7:$O$2205,A591,'Daily Redemptions'!$P$7:$P$2205,B591))</x:f>
      </x:c>
      <x:c r="I591" s="18" t="str">
        <x:f>IF(OR(ISBLANK(A591),ISBLANK(D591),ISBLANK(C591),C591=0),"",D591/C591)</x:f>
      </x:c>
      <x:c r="J591" s="18" t="str">
        <x:f>IF(OR(ISBLANK(A591),ISBLANK(D591),ISBLANK(E591),E591=0),"",D591/E591)</x:f>
      </x:c>
      <x:c r="K591" s="18" t="str">
        <x:f>IF(OR(ISBLANK(A591),ISBLANK(G591),ISBLANK(F591)),"",G591*F591)</x:f>
      </x:c>
      <x:c r="L591" s="16" t="str">
        <x:f>IF(OR(ISBLANK(A591),ISBLANK(G591),ISBLANK(F591)),"",F591)</x:f>
      </x:c>
      <x:c r="M591" s="16" t="str">
        <x:f>IF(AND(ISBLANK(A591),B591=""),"",IF(COUNTIFS('Campaigns &amp; Budget'!$A$7:$A$8,B591)&lt;&gt;1,"Unknown campaign",IF(COUNTIFS('Daily Redemptions'!$A$7:$A$735,A591,'Daily Redemptions'!$B$7:$B$735,B591)&gt;1,"Duplicate day / campaign",IF(OR(ISBLANK(A591),ISBLANK(C591),ISBLANK(D591),ISBLANK(E591),ISBLANK(F591)),"Missing daily input",IF(OR(C591&lt;0,D591&lt;0,E591&lt;0,F591&lt;0,F591&gt;E591),"Invalid count / sales",IF(AND(F591&gt;0,ISBLANK(G591)),"Missing new-member average",IF(AND(NOT(ISBLANK(G591)),G591&lt;0),"Negative average",IF(OR(A591&lt;IFERROR(INDEX('Campaigns &amp; Budget'!$C$7:$C$8,MATCH(B591,'Campaigns &amp; Budget'!$A$7:$A$8,0)),""),A591&gt;IFERROR(INDEX('Campaigns &amp; Budget'!$D$7:$D$8,MATCH(B591,'Campaigns &amp; Budget'!$A$7:$A$8,0)),"")),"Outside campaign dates",""))))))))</x:f>
      </x:c>
      <x:c r="O591" s="10"/>
      <x:c r="P591" s="5"/>
      <x:c r="Q591" s="5"/>
      <x:c r="R591" s="5"/>
      <x:c r="S591" s="16" t="str">
        <x:f>IF(OR(ISBLANK(O591),Q591=""),"",IFERROR(INDEX('Redemption Setup'!$F$7:$F$105,MATCH(Q591,'Redemption Setup'!$A$7:$A$105,0)),"")+SUMIFS('Redemption Setup'!$Q$7:$Q$305,'Redemption Setup'!$O$7:$O$305,Q591,'Redemption Setup'!$P$7:$P$305,"&lt;="&amp;O591)-SUMIFS('Daily Redemptions'!$R$7:$R$2205,'Daily Redemptions'!$Q$7:$Q$2205,Q591,'Daily Redemptions'!$P$7:$P$2205,P591,'Daily Redemptions'!$O$7:$O$2205,"&lt;="&amp;O591))</x:f>
      </x:c>
      <x:c r="T591" s="16" t="str">
        <x:f>IF(AND(ISBLANK(O591),Q591=""),"",IF(COUNTIFS('Redemption Setup'!$A$7:$A$105,Q591,'Redemption Setup'!$B$7:$B$105,P591)&lt;&gt;1,"Tier not in campaign",IF(COUNTIFS('Daily Redemptions'!$O$7:$O$2205,O591,'Daily Redemptions'!$Q$7:$Q$2205,Q591)&gt;1,"Duplicate day / tier",IF(OR(ISBLANK(O591),ISBLANK(R591)),"Missing date / quantity",IF(OR(R591&lt;0,MOD(R591,1)&lt;&gt;0),"Invalid redemption quantity",IF(COUNTIFS('Daily Redemptions'!$A$7:$A$735,O591,'Daily Redemptions'!$B$7:$B$735,P591)&lt;&gt;1,"Missing daily performance",IF(S591&lt;0,"Negative stock","")))))))</x:f>
      </x:c>
    </x:row>
    <x:row r="592" ht="24" customHeight="1">
      <x:c r="A592" s="10"/>
      <x:c r="B592" s="5"/>
      <x:c r="C592" s="5"/>
      <x:c r="D592" s="14"/>
      <x:c r="E592" s="5"/>
      <x:c r="F592" s="5"/>
      <x:c r="G592" s="14"/>
      <x:c r="H592" s="16" t="str">
        <x:f>IF(OR(ISBLANK(A592),B592=""),"",SUMIFS('Daily Redemptions'!$R$7:$R$2205,'Daily Redemptions'!$O$7:$O$2205,A592,'Daily Redemptions'!$P$7:$P$2205,B592))</x:f>
      </x:c>
      <x:c r="I592" s="18" t="str">
        <x:f>IF(OR(ISBLANK(A592),ISBLANK(D592),ISBLANK(C592),C592=0),"",D592/C592)</x:f>
      </x:c>
      <x:c r="J592" s="18" t="str">
        <x:f>IF(OR(ISBLANK(A592),ISBLANK(D592),ISBLANK(E592),E592=0),"",D592/E592)</x:f>
      </x:c>
      <x:c r="K592" s="18" t="str">
        <x:f>IF(OR(ISBLANK(A592),ISBLANK(G592),ISBLANK(F592)),"",G592*F592)</x:f>
      </x:c>
      <x:c r="L592" s="16" t="str">
        <x:f>IF(OR(ISBLANK(A592),ISBLANK(G592),ISBLANK(F592)),"",F592)</x:f>
      </x:c>
      <x:c r="M592" s="16" t="str">
        <x:f>IF(AND(ISBLANK(A592),B592=""),"",IF(COUNTIFS('Campaigns &amp; Budget'!$A$7:$A$8,B592)&lt;&gt;1,"Unknown campaign",IF(COUNTIFS('Daily Redemptions'!$A$7:$A$735,A592,'Daily Redemptions'!$B$7:$B$735,B592)&gt;1,"Duplicate day / campaign",IF(OR(ISBLANK(A592),ISBLANK(C592),ISBLANK(D592),ISBLANK(E592),ISBLANK(F592)),"Missing daily input",IF(OR(C592&lt;0,D592&lt;0,E592&lt;0,F592&lt;0,F592&gt;E592),"Invalid count / sales",IF(AND(F592&gt;0,ISBLANK(G592)),"Missing new-member average",IF(AND(NOT(ISBLANK(G592)),G592&lt;0),"Negative average",IF(OR(A592&lt;IFERROR(INDEX('Campaigns &amp; Budget'!$C$7:$C$8,MATCH(B592,'Campaigns &amp; Budget'!$A$7:$A$8,0)),""),A592&gt;IFERROR(INDEX('Campaigns &amp; Budget'!$D$7:$D$8,MATCH(B592,'Campaigns &amp; Budget'!$A$7:$A$8,0)),"")),"Outside campaign dates",""))))))))</x:f>
      </x:c>
      <x:c r="O592" s="10"/>
      <x:c r="P592" s="5"/>
      <x:c r="Q592" s="5"/>
      <x:c r="R592" s="5"/>
      <x:c r="S592" s="16" t="str">
        <x:f>IF(OR(ISBLANK(O592),Q592=""),"",IFERROR(INDEX('Redemption Setup'!$F$7:$F$105,MATCH(Q592,'Redemption Setup'!$A$7:$A$105,0)),"")+SUMIFS('Redemption Setup'!$Q$7:$Q$305,'Redemption Setup'!$O$7:$O$305,Q592,'Redemption Setup'!$P$7:$P$305,"&lt;="&amp;O592)-SUMIFS('Daily Redemptions'!$R$7:$R$2205,'Daily Redemptions'!$Q$7:$Q$2205,Q592,'Daily Redemptions'!$P$7:$P$2205,P592,'Daily Redemptions'!$O$7:$O$2205,"&lt;="&amp;O592))</x:f>
      </x:c>
      <x:c r="T592" s="16" t="str">
        <x:f>IF(AND(ISBLANK(O592),Q592=""),"",IF(COUNTIFS('Redemption Setup'!$A$7:$A$105,Q592,'Redemption Setup'!$B$7:$B$105,P592)&lt;&gt;1,"Tier not in campaign",IF(COUNTIFS('Daily Redemptions'!$O$7:$O$2205,O592,'Daily Redemptions'!$Q$7:$Q$2205,Q592)&gt;1,"Duplicate day / tier",IF(OR(ISBLANK(O592),ISBLANK(R592)),"Missing date / quantity",IF(OR(R592&lt;0,MOD(R592,1)&lt;&gt;0),"Invalid redemption quantity",IF(COUNTIFS('Daily Redemptions'!$A$7:$A$735,O592,'Daily Redemptions'!$B$7:$B$735,P592)&lt;&gt;1,"Missing daily performance",IF(S592&lt;0,"Negative stock","")))))))</x:f>
      </x:c>
    </x:row>
    <x:row r="593" ht="24" customHeight="1">
      <x:c r="A593" s="10"/>
      <x:c r="B593" s="5"/>
      <x:c r="C593" s="5"/>
      <x:c r="D593" s="14"/>
      <x:c r="E593" s="5"/>
      <x:c r="F593" s="5"/>
      <x:c r="G593" s="14"/>
      <x:c r="H593" s="16" t="str">
        <x:f>IF(OR(ISBLANK(A593),B593=""),"",SUMIFS('Daily Redemptions'!$R$7:$R$2205,'Daily Redemptions'!$O$7:$O$2205,A593,'Daily Redemptions'!$P$7:$P$2205,B593))</x:f>
      </x:c>
      <x:c r="I593" s="18" t="str">
        <x:f>IF(OR(ISBLANK(A593),ISBLANK(D593),ISBLANK(C593),C593=0),"",D593/C593)</x:f>
      </x:c>
      <x:c r="J593" s="18" t="str">
        <x:f>IF(OR(ISBLANK(A593),ISBLANK(D593),ISBLANK(E593),E593=0),"",D593/E593)</x:f>
      </x:c>
      <x:c r="K593" s="18" t="str">
        <x:f>IF(OR(ISBLANK(A593),ISBLANK(G593),ISBLANK(F593)),"",G593*F593)</x:f>
      </x:c>
      <x:c r="L593" s="16" t="str">
        <x:f>IF(OR(ISBLANK(A593),ISBLANK(G593),ISBLANK(F593)),"",F593)</x:f>
      </x:c>
      <x:c r="M593" s="16" t="str">
        <x:f>IF(AND(ISBLANK(A593),B593=""),"",IF(COUNTIFS('Campaigns &amp; Budget'!$A$7:$A$8,B593)&lt;&gt;1,"Unknown campaign",IF(COUNTIFS('Daily Redemptions'!$A$7:$A$735,A593,'Daily Redemptions'!$B$7:$B$735,B593)&gt;1,"Duplicate day / campaign",IF(OR(ISBLANK(A593),ISBLANK(C593),ISBLANK(D593),ISBLANK(E593),ISBLANK(F593)),"Missing daily input",IF(OR(C593&lt;0,D593&lt;0,E593&lt;0,F593&lt;0,F593&gt;E593),"Invalid count / sales",IF(AND(F593&gt;0,ISBLANK(G593)),"Missing new-member average",IF(AND(NOT(ISBLANK(G593)),G593&lt;0),"Negative average",IF(OR(A593&lt;IFERROR(INDEX('Campaigns &amp; Budget'!$C$7:$C$8,MATCH(B593,'Campaigns &amp; Budget'!$A$7:$A$8,0)),""),A593&gt;IFERROR(INDEX('Campaigns &amp; Budget'!$D$7:$D$8,MATCH(B593,'Campaigns &amp; Budget'!$A$7:$A$8,0)),"")),"Outside campaign dates",""))))))))</x:f>
      </x:c>
      <x:c r="O593" s="10"/>
      <x:c r="P593" s="5"/>
      <x:c r="Q593" s="5"/>
      <x:c r="R593" s="5"/>
      <x:c r="S593" s="16" t="str">
        <x:f>IF(OR(ISBLANK(O593),Q593=""),"",IFERROR(INDEX('Redemption Setup'!$F$7:$F$105,MATCH(Q593,'Redemption Setup'!$A$7:$A$105,0)),"")+SUMIFS('Redemption Setup'!$Q$7:$Q$305,'Redemption Setup'!$O$7:$O$305,Q593,'Redemption Setup'!$P$7:$P$305,"&lt;="&amp;O593)-SUMIFS('Daily Redemptions'!$R$7:$R$2205,'Daily Redemptions'!$Q$7:$Q$2205,Q593,'Daily Redemptions'!$P$7:$P$2205,P593,'Daily Redemptions'!$O$7:$O$2205,"&lt;="&amp;O593))</x:f>
      </x:c>
      <x:c r="T593" s="16" t="str">
        <x:f>IF(AND(ISBLANK(O593),Q593=""),"",IF(COUNTIFS('Redemption Setup'!$A$7:$A$105,Q593,'Redemption Setup'!$B$7:$B$105,P593)&lt;&gt;1,"Tier not in campaign",IF(COUNTIFS('Daily Redemptions'!$O$7:$O$2205,O593,'Daily Redemptions'!$Q$7:$Q$2205,Q593)&gt;1,"Duplicate day / tier",IF(OR(ISBLANK(O593),ISBLANK(R593)),"Missing date / quantity",IF(OR(R593&lt;0,MOD(R593,1)&lt;&gt;0),"Invalid redemption quantity",IF(COUNTIFS('Daily Redemptions'!$A$7:$A$735,O593,'Daily Redemptions'!$B$7:$B$735,P593)&lt;&gt;1,"Missing daily performance",IF(S593&lt;0,"Negative stock","")))))))</x:f>
      </x:c>
    </x:row>
    <x:row r="594" ht="24" customHeight="1">
      <x:c r="A594" s="10"/>
      <x:c r="B594" s="5"/>
      <x:c r="C594" s="5"/>
      <x:c r="D594" s="14"/>
      <x:c r="E594" s="5"/>
      <x:c r="F594" s="5"/>
      <x:c r="G594" s="14"/>
      <x:c r="H594" s="16" t="str">
        <x:f>IF(OR(ISBLANK(A594),B594=""),"",SUMIFS('Daily Redemptions'!$R$7:$R$2205,'Daily Redemptions'!$O$7:$O$2205,A594,'Daily Redemptions'!$P$7:$P$2205,B594))</x:f>
      </x:c>
      <x:c r="I594" s="18" t="str">
        <x:f>IF(OR(ISBLANK(A594),ISBLANK(D594),ISBLANK(C594),C594=0),"",D594/C594)</x:f>
      </x:c>
      <x:c r="J594" s="18" t="str">
        <x:f>IF(OR(ISBLANK(A594),ISBLANK(D594),ISBLANK(E594),E594=0),"",D594/E594)</x:f>
      </x:c>
      <x:c r="K594" s="18" t="str">
        <x:f>IF(OR(ISBLANK(A594),ISBLANK(G594),ISBLANK(F594)),"",G594*F594)</x:f>
      </x:c>
      <x:c r="L594" s="16" t="str">
        <x:f>IF(OR(ISBLANK(A594),ISBLANK(G594),ISBLANK(F594)),"",F594)</x:f>
      </x:c>
      <x:c r="M594" s="16" t="str">
        <x:f>IF(AND(ISBLANK(A594),B594=""),"",IF(COUNTIFS('Campaigns &amp; Budget'!$A$7:$A$8,B594)&lt;&gt;1,"Unknown campaign",IF(COUNTIFS('Daily Redemptions'!$A$7:$A$735,A594,'Daily Redemptions'!$B$7:$B$735,B594)&gt;1,"Duplicate day / campaign",IF(OR(ISBLANK(A594),ISBLANK(C594),ISBLANK(D594),ISBLANK(E594),ISBLANK(F594)),"Missing daily input",IF(OR(C594&lt;0,D594&lt;0,E594&lt;0,F594&lt;0,F594&gt;E594),"Invalid count / sales",IF(AND(F594&gt;0,ISBLANK(G594)),"Missing new-member average",IF(AND(NOT(ISBLANK(G594)),G594&lt;0),"Negative average",IF(OR(A594&lt;IFERROR(INDEX('Campaigns &amp; Budget'!$C$7:$C$8,MATCH(B594,'Campaigns &amp; Budget'!$A$7:$A$8,0)),""),A594&gt;IFERROR(INDEX('Campaigns &amp; Budget'!$D$7:$D$8,MATCH(B594,'Campaigns &amp; Budget'!$A$7:$A$8,0)),"")),"Outside campaign dates",""))))))))</x:f>
      </x:c>
      <x:c r="O594" s="10"/>
      <x:c r="P594" s="5"/>
      <x:c r="Q594" s="5"/>
      <x:c r="R594" s="5"/>
      <x:c r="S594" s="16" t="str">
        <x:f>IF(OR(ISBLANK(O594),Q594=""),"",IFERROR(INDEX('Redemption Setup'!$F$7:$F$105,MATCH(Q594,'Redemption Setup'!$A$7:$A$105,0)),"")+SUMIFS('Redemption Setup'!$Q$7:$Q$305,'Redemption Setup'!$O$7:$O$305,Q594,'Redemption Setup'!$P$7:$P$305,"&lt;="&amp;O594)-SUMIFS('Daily Redemptions'!$R$7:$R$2205,'Daily Redemptions'!$Q$7:$Q$2205,Q594,'Daily Redemptions'!$P$7:$P$2205,P594,'Daily Redemptions'!$O$7:$O$2205,"&lt;="&amp;O594))</x:f>
      </x:c>
      <x:c r="T594" s="16" t="str">
        <x:f>IF(AND(ISBLANK(O594),Q594=""),"",IF(COUNTIFS('Redemption Setup'!$A$7:$A$105,Q594,'Redemption Setup'!$B$7:$B$105,P594)&lt;&gt;1,"Tier not in campaign",IF(COUNTIFS('Daily Redemptions'!$O$7:$O$2205,O594,'Daily Redemptions'!$Q$7:$Q$2205,Q594)&gt;1,"Duplicate day / tier",IF(OR(ISBLANK(O594),ISBLANK(R594)),"Missing date / quantity",IF(OR(R594&lt;0,MOD(R594,1)&lt;&gt;0),"Invalid redemption quantity",IF(COUNTIFS('Daily Redemptions'!$A$7:$A$735,O594,'Daily Redemptions'!$B$7:$B$735,P594)&lt;&gt;1,"Missing daily performance",IF(S594&lt;0,"Negative stock","")))))))</x:f>
      </x:c>
    </x:row>
    <x:row r="595" ht="24" customHeight="1">
      <x:c r="A595" s="10"/>
      <x:c r="B595" s="5"/>
      <x:c r="C595" s="5"/>
      <x:c r="D595" s="14"/>
      <x:c r="E595" s="5"/>
      <x:c r="F595" s="5"/>
      <x:c r="G595" s="14"/>
      <x:c r="H595" s="16" t="str">
        <x:f>IF(OR(ISBLANK(A595),B595=""),"",SUMIFS('Daily Redemptions'!$R$7:$R$2205,'Daily Redemptions'!$O$7:$O$2205,A595,'Daily Redemptions'!$P$7:$P$2205,B595))</x:f>
      </x:c>
      <x:c r="I595" s="18" t="str">
        <x:f>IF(OR(ISBLANK(A595),ISBLANK(D595),ISBLANK(C595),C595=0),"",D595/C595)</x:f>
      </x:c>
      <x:c r="J595" s="18" t="str">
        <x:f>IF(OR(ISBLANK(A595),ISBLANK(D595),ISBLANK(E595),E595=0),"",D595/E595)</x:f>
      </x:c>
      <x:c r="K595" s="18" t="str">
        <x:f>IF(OR(ISBLANK(A595),ISBLANK(G595),ISBLANK(F595)),"",G595*F595)</x:f>
      </x:c>
      <x:c r="L595" s="16" t="str">
        <x:f>IF(OR(ISBLANK(A595),ISBLANK(G595),ISBLANK(F595)),"",F595)</x:f>
      </x:c>
      <x:c r="M595" s="16" t="str">
        <x:f>IF(AND(ISBLANK(A595),B595=""),"",IF(COUNTIFS('Campaigns &amp; Budget'!$A$7:$A$8,B595)&lt;&gt;1,"Unknown campaign",IF(COUNTIFS('Daily Redemptions'!$A$7:$A$735,A595,'Daily Redemptions'!$B$7:$B$735,B595)&gt;1,"Duplicate day / campaign",IF(OR(ISBLANK(A595),ISBLANK(C595),ISBLANK(D595),ISBLANK(E595),ISBLANK(F595)),"Missing daily input",IF(OR(C595&lt;0,D595&lt;0,E595&lt;0,F595&lt;0,F595&gt;E595),"Invalid count / sales",IF(AND(F595&gt;0,ISBLANK(G595)),"Missing new-member average",IF(AND(NOT(ISBLANK(G595)),G595&lt;0),"Negative average",IF(OR(A595&lt;IFERROR(INDEX('Campaigns &amp; Budget'!$C$7:$C$8,MATCH(B595,'Campaigns &amp; Budget'!$A$7:$A$8,0)),""),A595&gt;IFERROR(INDEX('Campaigns &amp; Budget'!$D$7:$D$8,MATCH(B595,'Campaigns &amp; Budget'!$A$7:$A$8,0)),"")),"Outside campaign dates",""))))))))</x:f>
      </x:c>
      <x:c r="O595" s="10"/>
      <x:c r="P595" s="5"/>
      <x:c r="Q595" s="5"/>
      <x:c r="R595" s="5"/>
      <x:c r="S595" s="16" t="str">
        <x:f>IF(OR(ISBLANK(O595),Q595=""),"",IFERROR(INDEX('Redemption Setup'!$F$7:$F$105,MATCH(Q595,'Redemption Setup'!$A$7:$A$105,0)),"")+SUMIFS('Redemption Setup'!$Q$7:$Q$305,'Redemption Setup'!$O$7:$O$305,Q595,'Redemption Setup'!$P$7:$P$305,"&lt;="&amp;O595)-SUMIFS('Daily Redemptions'!$R$7:$R$2205,'Daily Redemptions'!$Q$7:$Q$2205,Q595,'Daily Redemptions'!$P$7:$P$2205,P595,'Daily Redemptions'!$O$7:$O$2205,"&lt;="&amp;O595))</x:f>
      </x:c>
      <x:c r="T595" s="16" t="str">
        <x:f>IF(AND(ISBLANK(O595),Q595=""),"",IF(COUNTIFS('Redemption Setup'!$A$7:$A$105,Q595,'Redemption Setup'!$B$7:$B$105,P595)&lt;&gt;1,"Tier not in campaign",IF(COUNTIFS('Daily Redemptions'!$O$7:$O$2205,O595,'Daily Redemptions'!$Q$7:$Q$2205,Q595)&gt;1,"Duplicate day / tier",IF(OR(ISBLANK(O595),ISBLANK(R595)),"Missing date / quantity",IF(OR(R595&lt;0,MOD(R595,1)&lt;&gt;0),"Invalid redemption quantity",IF(COUNTIFS('Daily Redemptions'!$A$7:$A$735,O595,'Daily Redemptions'!$B$7:$B$735,P595)&lt;&gt;1,"Missing daily performance",IF(S595&lt;0,"Negative stock","")))))))</x:f>
      </x:c>
    </x:row>
    <x:row r="596" ht="24" customHeight="1">
      <x:c r="A596" s="10"/>
      <x:c r="B596" s="5"/>
      <x:c r="C596" s="5"/>
      <x:c r="D596" s="14"/>
      <x:c r="E596" s="5"/>
      <x:c r="F596" s="5"/>
      <x:c r="G596" s="14"/>
      <x:c r="H596" s="16" t="str">
        <x:f>IF(OR(ISBLANK(A596),B596=""),"",SUMIFS('Daily Redemptions'!$R$7:$R$2205,'Daily Redemptions'!$O$7:$O$2205,A596,'Daily Redemptions'!$P$7:$P$2205,B596))</x:f>
      </x:c>
      <x:c r="I596" s="18" t="str">
        <x:f>IF(OR(ISBLANK(A596),ISBLANK(D596),ISBLANK(C596),C596=0),"",D596/C596)</x:f>
      </x:c>
      <x:c r="J596" s="18" t="str">
        <x:f>IF(OR(ISBLANK(A596),ISBLANK(D596),ISBLANK(E596),E596=0),"",D596/E596)</x:f>
      </x:c>
      <x:c r="K596" s="18" t="str">
        <x:f>IF(OR(ISBLANK(A596),ISBLANK(G596),ISBLANK(F596)),"",G596*F596)</x:f>
      </x:c>
      <x:c r="L596" s="16" t="str">
        <x:f>IF(OR(ISBLANK(A596),ISBLANK(G596),ISBLANK(F596)),"",F596)</x:f>
      </x:c>
      <x:c r="M596" s="16" t="str">
        <x:f>IF(AND(ISBLANK(A596),B596=""),"",IF(COUNTIFS('Campaigns &amp; Budget'!$A$7:$A$8,B596)&lt;&gt;1,"Unknown campaign",IF(COUNTIFS('Daily Redemptions'!$A$7:$A$735,A596,'Daily Redemptions'!$B$7:$B$735,B596)&gt;1,"Duplicate day / campaign",IF(OR(ISBLANK(A596),ISBLANK(C596),ISBLANK(D596),ISBLANK(E596),ISBLANK(F596)),"Missing daily input",IF(OR(C596&lt;0,D596&lt;0,E596&lt;0,F596&lt;0,F596&gt;E596),"Invalid count / sales",IF(AND(F596&gt;0,ISBLANK(G596)),"Missing new-member average",IF(AND(NOT(ISBLANK(G596)),G596&lt;0),"Negative average",IF(OR(A596&lt;IFERROR(INDEX('Campaigns &amp; Budget'!$C$7:$C$8,MATCH(B596,'Campaigns &amp; Budget'!$A$7:$A$8,0)),""),A596&gt;IFERROR(INDEX('Campaigns &amp; Budget'!$D$7:$D$8,MATCH(B596,'Campaigns &amp; Budget'!$A$7:$A$8,0)),"")),"Outside campaign dates",""))))))))</x:f>
      </x:c>
      <x:c r="O596" s="10"/>
      <x:c r="P596" s="5"/>
      <x:c r="Q596" s="5"/>
      <x:c r="R596" s="5"/>
      <x:c r="S596" s="16" t="str">
        <x:f>IF(OR(ISBLANK(O596),Q596=""),"",IFERROR(INDEX('Redemption Setup'!$F$7:$F$105,MATCH(Q596,'Redemption Setup'!$A$7:$A$105,0)),"")+SUMIFS('Redemption Setup'!$Q$7:$Q$305,'Redemption Setup'!$O$7:$O$305,Q596,'Redemption Setup'!$P$7:$P$305,"&lt;="&amp;O596)-SUMIFS('Daily Redemptions'!$R$7:$R$2205,'Daily Redemptions'!$Q$7:$Q$2205,Q596,'Daily Redemptions'!$P$7:$P$2205,P596,'Daily Redemptions'!$O$7:$O$2205,"&lt;="&amp;O596))</x:f>
      </x:c>
      <x:c r="T596" s="16" t="str">
        <x:f>IF(AND(ISBLANK(O596),Q596=""),"",IF(COUNTIFS('Redemption Setup'!$A$7:$A$105,Q596,'Redemption Setup'!$B$7:$B$105,P596)&lt;&gt;1,"Tier not in campaign",IF(COUNTIFS('Daily Redemptions'!$O$7:$O$2205,O596,'Daily Redemptions'!$Q$7:$Q$2205,Q596)&gt;1,"Duplicate day / tier",IF(OR(ISBLANK(O596),ISBLANK(R596)),"Missing date / quantity",IF(OR(R596&lt;0,MOD(R596,1)&lt;&gt;0),"Invalid redemption quantity",IF(COUNTIFS('Daily Redemptions'!$A$7:$A$735,O596,'Daily Redemptions'!$B$7:$B$735,P596)&lt;&gt;1,"Missing daily performance",IF(S596&lt;0,"Negative stock","")))))))</x:f>
      </x:c>
    </x:row>
    <x:row r="597" ht="24" customHeight="1">
      <x:c r="A597" s="10"/>
      <x:c r="B597" s="5"/>
      <x:c r="C597" s="5"/>
      <x:c r="D597" s="14"/>
      <x:c r="E597" s="5"/>
      <x:c r="F597" s="5"/>
      <x:c r="G597" s="14"/>
      <x:c r="H597" s="16" t="str">
        <x:f>IF(OR(ISBLANK(A597),B597=""),"",SUMIFS('Daily Redemptions'!$R$7:$R$2205,'Daily Redemptions'!$O$7:$O$2205,A597,'Daily Redemptions'!$P$7:$P$2205,B597))</x:f>
      </x:c>
      <x:c r="I597" s="18" t="str">
        <x:f>IF(OR(ISBLANK(A597),ISBLANK(D597),ISBLANK(C597),C597=0),"",D597/C597)</x:f>
      </x:c>
      <x:c r="J597" s="18" t="str">
        <x:f>IF(OR(ISBLANK(A597),ISBLANK(D597),ISBLANK(E597),E597=0),"",D597/E597)</x:f>
      </x:c>
      <x:c r="K597" s="18" t="str">
        <x:f>IF(OR(ISBLANK(A597),ISBLANK(G597),ISBLANK(F597)),"",G597*F597)</x:f>
      </x:c>
      <x:c r="L597" s="16" t="str">
        <x:f>IF(OR(ISBLANK(A597),ISBLANK(G597),ISBLANK(F597)),"",F597)</x:f>
      </x:c>
      <x:c r="M597" s="16" t="str">
        <x:f>IF(AND(ISBLANK(A597),B597=""),"",IF(COUNTIFS('Campaigns &amp; Budget'!$A$7:$A$8,B597)&lt;&gt;1,"Unknown campaign",IF(COUNTIFS('Daily Redemptions'!$A$7:$A$735,A597,'Daily Redemptions'!$B$7:$B$735,B597)&gt;1,"Duplicate day / campaign",IF(OR(ISBLANK(A597),ISBLANK(C597),ISBLANK(D597),ISBLANK(E597),ISBLANK(F597)),"Missing daily input",IF(OR(C597&lt;0,D597&lt;0,E597&lt;0,F597&lt;0,F597&gt;E597),"Invalid count / sales",IF(AND(F597&gt;0,ISBLANK(G597)),"Missing new-member average",IF(AND(NOT(ISBLANK(G597)),G597&lt;0),"Negative average",IF(OR(A597&lt;IFERROR(INDEX('Campaigns &amp; Budget'!$C$7:$C$8,MATCH(B597,'Campaigns &amp; Budget'!$A$7:$A$8,0)),""),A597&gt;IFERROR(INDEX('Campaigns &amp; Budget'!$D$7:$D$8,MATCH(B597,'Campaigns &amp; Budget'!$A$7:$A$8,0)),"")),"Outside campaign dates",""))))))))</x:f>
      </x:c>
      <x:c r="O597" s="10"/>
      <x:c r="P597" s="5"/>
      <x:c r="Q597" s="5"/>
      <x:c r="R597" s="5"/>
      <x:c r="S597" s="16" t="str">
        <x:f>IF(OR(ISBLANK(O597),Q597=""),"",IFERROR(INDEX('Redemption Setup'!$F$7:$F$105,MATCH(Q597,'Redemption Setup'!$A$7:$A$105,0)),"")+SUMIFS('Redemption Setup'!$Q$7:$Q$305,'Redemption Setup'!$O$7:$O$305,Q597,'Redemption Setup'!$P$7:$P$305,"&lt;="&amp;O597)-SUMIFS('Daily Redemptions'!$R$7:$R$2205,'Daily Redemptions'!$Q$7:$Q$2205,Q597,'Daily Redemptions'!$P$7:$P$2205,P597,'Daily Redemptions'!$O$7:$O$2205,"&lt;="&amp;O597))</x:f>
      </x:c>
      <x:c r="T597" s="16" t="str">
        <x:f>IF(AND(ISBLANK(O597),Q597=""),"",IF(COUNTIFS('Redemption Setup'!$A$7:$A$105,Q597,'Redemption Setup'!$B$7:$B$105,P597)&lt;&gt;1,"Tier not in campaign",IF(COUNTIFS('Daily Redemptions'!$O$7:$O$2205,O597,'Daily Redemptions'!$Q$7:$Q$2205,Q597)&gt;1,"Duplicate day / tier",IF(OR(ISBLANK(O597),ISBLANK(R597)),"Missing date / quantity",IF(OR(R597&lt;0,MOD(R597,1)&lt;&gt;0),"Invalid redemption quantity",IF(COUNTIFS('Daily Redemptions'!$A$7:$A$735,O597,'Daily Redemptions'!$B$7:$B$735,P597)&lt;&gt;1,"Missing daily performance",IF(S597&lt;0,"Negative stock","")))))))</x:f>
      </x:c>
    </x:row>
    <x:row r="598" ht="24" customHeight="1">
      <x:c r="A598" s="10"/>
      <x:c r="B598" s="5"/>
      <x:c r="C598" s="5"/>
      <x:c r="D598" s="14"/>
      <x:c r="E598" s="5"/>
      <x:c r="F598" s="5"/>
      <x:c r="G598" s="14"/>
      <x:c r="H598" s="16" t="str">
        <x:f>IF(OR(ISBLANK(A598),B598=""),"",SUMIFS('Daily Redemptions'!$R$7:$R$2205,'Daily Redemptions'!$O$7:$O$2205,A598,'Daily Redemptions'!$P$7:$P$2205,B598))</x:f>
      </x:c>
      <x:c r="I598" s="18" t="str">
        <x:f>IF(OR(ISBLANK(A598),ISBLANK(D598),ISBLANK(C598),C598=0),"",D598/C598)</x:f>
      </x:c>
      <x:c r="J598" s="18" t="str">
        <x:f>IF(OR(ISBLANK(A598),ISBLANK(D598),ISBLANK(E598),E598=0),"",D598/E598)</x:f>
      </x:c>
      <x:c r="K598" s="18" t="str">
        <x:f>IF(OR(ISBLANK(A598),ISBLANK(G598),ISBLANK(F598)),"",G598*F598)</x:f>
      </x:c>
      <x:c r="L598" s="16" t="str">
        <x:f>IF(OR(ISBLANK(A598),ISBLANK(G598),ISBLANK(F598)),"",F598)</x:f>
      </x:c>
      <x:c r="M598" s="16" t="str">
        <x:f>IF(AND(ISBLANK(A598),B598=""),"",IF(COUNTIFS('Campaigns &amp; Budget'!$A$7:$A$8,B598)&lt;&gt;1,"Unknown campaign",IF(COUNTIFS('Daily Redemptions'!$A$7:$A$735,A598,'Daily Redemptions'!$B$7:$B$735,B598)&gt;1,"Duplicate day / campaign",IF(OR(ISBLANK(A598),ISBLANK(C598),ISBLANK(D598),ISBLANK(E598),ISBLANK(F598)),"Missing daily input",IF(OR(C598&lt;0,D598&lt;0,E598&lt;0,F598&lt;0,F598&gt;E598),"Invalid count / sales",IF(AND(F598&gt;0,ISBLANK(G598)),"Missing new-member average",IF(AND(NOT(ISBLANK(G598)),G598&lt;0),"Negative average",IF(OR(A598&lt;IFERROR(INDEX('Campaigns &amp; Budget'!$C$7:$C$8,MATCH(B598,'Campaigns &amp; Budget'!$A$7:$A$8,0)),""),A598&gt;IFERROR(INDEX('Campaigns &amp; Budget'!$D$7:$D$8,MATCH(B598,'Campaigns &amp; Budget'!$A$7:$A$8,0)),"")),"Outside campaign dates",""))))))))</x:f>
      </x:c>
      <x:c r="O598" s="10"/>
      <x:c r="P598" s="5"/>
      <x:c r="Q598" s="5"/>
      <x:c r="R598" s="5"/>
      <x:c r="S598" s="16" t="str">
        <x:f>IF(OR(ISBLANK(O598),Q598=""),"",IFERROR(INDEX('Redemption Setup'!$F$7:$F$105,MATCH(Q598,'Redemption Setup'!$A$7:$A$105,0)),"")+SUMIFS('Redemption Setup'!$Q$7:$Q$305,'Redemption Setup'!$O$7:$O$305,Q598,'Redemption Setup'!$P$7:$P$305,"&lt;="&amp;O598)-SUMIFS('Daily Redemptions'!$R$7:$R$2205,'Daily Redemptions'!$Q$7:$Q$2205,Q598,'Daily Redemptions'!$P$7:$P$2205,P598,'Daily Redemptions'!$O$7:$O$2205,"&lt;="&amp;O598))</x:f>
      </x:c>
      <x:c r="T598" s="16" t="str">
        <x:f>IF(AND(ISBLANK(O598),Q598=""),"",IF(COUNTIFS('Redemption Setup'!$A$7:$A$105,Q598,'Redemption Setup'!$B$7:$B$105,P598)&lt;&gt;1,"Tier not in campaign",IF(COUNTIFS('Daily Redemptions'!$O$7:$O$2205,O598,'Daily Redemptions'!$Q$7:$Q$2205,Q598)&gt;1,"Duplicate day / tier",IF(OR(ISBLANK(O598),ISBLANK(R598)),"Missing date / quantity",IF(OR(R598&lt;0,MOD(R598,1)&lt;&gt;0),"Invalid redemption quantity",IF(COUNTIFS('Daily Redemptions'!$A$7:$A$735,O598,'Daily Redemptions'!$B$7:$B$735,P598)&lt;&gt;1,"Missing daily performance",IF(S598&lt;0,"Negative stock","")))))))</x:f>
      </x:c>
    </x:row>
    <x:row r="599" ht="24" customHeight="1">
      <x:c r="A599" s="10"/>
      <x:c r="B599" s="5"/>
      <x:c r="C599" s="5"/>
      <x:c r="D599" s="14"/>
      <x:c r="E599" s="5"/>
      <x:c r="F599" s="5"/>
      <x:c r="G599" s="14"/>
      <x:c r="H599" s="16" t="str">
        <x:f>IF(OR(ISBLANK(A599),B599=""),"",SUMIFS('Daily Redemptions'!$R$7:$R$2205,'Daily Redemptions'!$O$7:$O$2205,A599,'Daily Redemptions'!$P$7:$P$2205,B599))</x:f>
      </x:c>
      <x:c r="I599" s="18" t="str">
        <x:f>IF(OR(ISBLANK(A599),ISBLANK(D599),ISBLANK(C599),C599=0),"",D599/C599)</x:f>
      </x:c>
      <x:c r="J599" s="18" t="str">
        <x:f>IF(OR(ISBLANK(A599),ISBLANK(D599),ISBLANK(E599),E599=0),"",D599/E599)</x:f>
      </x:c>
      <x:c r="K599" s="18" t="str">
        <x:f>IF(OR(ISBLANK(A599),ISBLANK(G599),ISBLANK(F599)),"",G599*F599)</x:f>
      </x:c>
      <x:c r="L599" s="16" t="str">
        <x:f>IF(OR(ISBLANK(A599),ISBLANK(G599),ISBLANK(F599)),"",F599)</x:f>
      </x:c>
      <x:c r="M599" s="16" t="str">
        <x:f>IF(AND(ISBLANK(A599),B599=""),"",IF(COUNTIFS('Campaigns &amp; Budget'!$A$7:$A$8,B599)&lt;&gt;1,"Unknown campaign",IF(COUNTIFS('Daily Redemptions'!$A$7:$A$735,A599,'Daily Redemptions'!$B$7:$B$735,B599)&gt;1,"Duplicate day / campaign",IF(OR(ISBLANK(A599),ISBLANK(C599),ISBLANK(D599),ISBLANK(E599),ISBLANK(F599)),"Missing daily input",IF(OR(C599&lt;0,D599&lt;0,E599&lt;0,F599&lt;0,F599&gt;E599),"Invalid count / sales",IF(AND(F599&gt;0,ISBLANK(G599)),"Missing new-member average",IF(AND(NOT(ISBLANK(G599)),G599&lt;0),"Negative average",IF(OR(A599&lt;IFERROR(INDEX('Campaigns &amp; Budget'!$C$7:$C$8,MATCH(B599,'Campaigns &amp; Budget'!$A$7:$A$8,0)),""),A599&gt;IFERROR(INDEX('Campaigns &amp; Budget'!$D$7:$D$8,MATCH(B599,'Campaigns &amp; Budget'!$A$7:$A$8,0)),"")),"Outside campaign dates",""))))))))</x:f>
      </x:c>
      <x:c r="O599" s="10"/>
      <x:c r="P599" s="5"/>
      <x:c r="Q599" s="5"/>
      <x:c r="R599" s="5"/>
      <x:c r="S599" s="16" t="str">
        <x:f>IF(OR(ISBLANK(O599),Q599=""),"",IFERROR(INDEX('Redemption Setup'!$F$7:$F$105,MATCH(Q599,'Redemption Setup'!$A$7:$A$105,0)),"")+SUMIFS('Redemption Setup'!$Q$7:$Q$305,'Redemption Setup'!$O$7:$O$305,Q599,'Redemption Setup'!$P$7:$P$305,"&lt;="&amp;O599)-SUMIFS('Daily Redemptions'!$R$7:$R$2205,'Daily Redemptions'!$Q$7:$Q$2205,Q599,'Daily Redemptions'!$P$7:$P$2205,P599,'Daily Redemptions'!$O$7:$O$2205,"&lt;="&amp;O599))</x:f>
      </x:c>
      <x:c r="T599" s="16" t="str">
        <x:f>IF(AND(ISBLANK(O599),Q599=""),"",IF(COUNTIFS('Redemption Setup'!$A$7:$A$105,Q599,'Redemption Setup'!$B$7:$B$105,P599)&lt;&gt;1,"Tier not in campaign",IF(COUNTIFS('Daily Redemptions'!$O$7:$O$2205,O599,'Daily Redemptions'!$Q$7:$Q$2205,Q599)&gt;1,"Duplicate day / tier",IF(OR(ISBLANK(O599),ISBLANK(R599)),"Missing date / quantity",IF(OR(R599&lt;0,MOD(R599,1)&lt;&gt;0),"Invalid redemption quantity",IF(COUNTIFS('Daily Redemptions'!$A$7:$A$735,O599,'Daily Redemptions'!$B$7:$B$735,P599)&lt;&gt;1,"Missing daily performance",IF(S599&lt;0,"Negative stock","")))))))</x:f>
      </x:c>
    </x:row>
    <x:row r="600" ht="24" customHeight="1">
      <x:c r="A600" s="10"/>
      <x:c r="B600" s="5"/>
      <x:c r="C600" s="5"/>
      <x:c r="D600" s="14"/>
      <x:c r="E600" s="5"/>
      <x:c r="F600" s="5"/>
      <x:c r="G600" s="14"/>
      <x:c r="H600" s="16" t="str">
        <x:f>IF(OR(ISBLANK(A600),B600=""),"",SUMIFS('Daily Redemptions'!$R$7:$R$2205,'Daily Redemptions'!$O$7:$O$2205,A600,'Daily Redemptions'!$P$7:$P$2205,B600))</x:f>
      </x:c>
      <x:c r="I600" s="18" t="str">
        <x:f>IF(OR(ISBLANK(A600),ISBLANK(D600),ISBLANK(C600),C600=0),"",D600/C600)</x:f>
      </x:c>
      <x:c r="J600" s="18" t="str">
        <x:f>IF(OR(ISBLANK(A600),ISBLANK(D600),ISBLANK(E600),E600=0),"",D600/E600)</x:f>
      </x:c>
      <x:c r="K600" s="18" t="str">
        <x:f>IF(OR(ISBLANK(A600),ISBLANK(G600),ISBLANK(F600)),"",G600*F600)</x:f>
      </x:c>
      <x:c r="L600" s="16" t="str">
        <x:f>IF(OR(ISBLANK(A600),ISBLANK(G600),ISBLANK(F600)),"",F600)</x:f>
      </x:c>
      <x:c r="M600" s="16" t="str">
        <x:f>IF(AND(ISBLANK(A600),B600=""),"",IF(COUNTIFS('Campaigns &amp; Budget'!$A$7:$A$8,B600)&lt;&gt;1,"Unknown campaign",IF(COUNTIFS('Daily Redemptions'!$A$7:$A$735,A600,'Daily Redemptions'!$B$7:$B$735,B600)&gt;1,"Duplicate day / campaign",IF(OR(ISBLANK(A600),ISBLANK(C600),ISBLANK(D600),ISBLANK(E600),ISBLANK(F600)),"Missing daily input",IF(OR(C600&lt;0,D600&lt;0,E600&lt;0,F600&lt;0,F600&gt;E600),"Invalid count / sales",IF(AND(F600&gt;0,ISBLANK(G600)),"Missing new-member average",IF(AND(NOT(ISBLANK(G600)),G600&lt;0),"Negative average",IF(OR(A600&lt;IFERROR(INDEX('Campaigns &amp; Budget'!$C$7:$C$8,MATCH(B600,'Campaigns &amp; Budget'!$A$7:$A$8,0)),""),A600&gt;IFERROR(INDEX('Campaigns &amp; Budget'!$D$7:$D$8,MATCH(B600,'Campaigns &amp; Budget'!$A$7:$A$8,0)),"")),"Outside campaign dates",""))))))))</x:f>
      </x:c>
      <x:c r="O600" s="10"/>
      <x:c r="P600" s="5"/>
      <x:c r="Q600" s="5"/>
      <x:c r="R600" s="5"/>
      <x:c r="S600" s="16" t="str">
        <x:f>IF(OR(ISBLANK(O600),Q600=""),"",IFERROR(INDEX('Redemption Setup'!$F$7:$F$105,MATCH(Q600,'Redemption Setup'!$A$7:$A$105,0)),"")+SUMIFS('Redemption Setup'!$Q$7:$Q$305,'Redemption Setup'!$O$7:$O$305,Q600,'Redemption Setup'!$P$7:$P$305,"&lt;="&amp;O600)-SUMIFS('Daily Redemptions'!$R$7:$R$2205,'Daily Redemptions'!$Q$7:$Q$2205,Q600,'Daily Redemptions'!$P$7:$P$2205,P600,'Daily Redemptions'!$O$7:$O$2205,"&lt;="&amp;O600))</x:f>
      </x:c>
      <x:c r="T600" s="16" t="str">
        <x:f>IF(AND(ISBLANK(O600),Q600=""),"",IF(COUNTIFS('Redemption Setup'!$A$7:$A$105,Q600,'Redemption Setup'!$B$7:$B$105,P600)&lt;&gt;1,"Tier not in campaign",IF(COUNTIFS('Daily Redemptions'!$O$7:$O$2205,O600,'Daily Redemptions'!$Q$7:$Q$2205,Q600)&gt;1,"Duplicate day / tier",IF(OR(ISBLANK(O600),ISBLANK(R600)),"Missing date / quantity",IF(OR(R600&lt;0,MOD(R600,1)&lt;&gt;0),"Invalid redemption quantity",IF(COUNTIFS('Daily Redemptions'!$A$7:$A$735,O600,'Daily Redemptions'!$B$7:$B$735,P600)&lt;&gt;1,"Missing daily performance",IF(S600&lt;0,"Negative stock","")))))))</x:f>
      </x:c>
    </x:row>
    <x:row r="601" ht="24" customHeight="1">
      <x:c r="A601" s="10"/>
      <x:c r="B601" s="5"/>
      <x:c r="C601" s="5"/>
      <x:c r="D601" s="14"/>
      <x:c r="E601" s="5"/>
      <x:c r="F601" s="5"/>
      <x:c r="G601" s="14"/>
      <x:c r="H601" s="16" t="str">
        <x:f>IF(OR(ISBLANK(A601),B601=""),"",SUMIFS('Daily Redemptions'!$R$7:$R$2205,'Daily Redemptions'!$O$7:$O$2205,A601,'Daily Redemptions'!$P$7:$P$2205,B601))</x:f>
      </x:c>
      <x:c r="I601" s="18" t="str">
        <x:f>IF(OR(ISBLANK(A601),ISBLANK(D601),ISBLANK(C601),C601=0),"",D601/C601)</x:f>
      </x:c>
      <x:c r="J601" s="18" t="str">
        <x:f>IF(OR(ISBLANK(A601),ISBLANK(D601),ISBLANK(E601),E601=0),"",D601/E601)</x:f>
      </x:c>
      <x:c r="K601" s="18" t="str">
        <x:f>IF(OR(ISBLANK(A601),ISBLANK(G601),ISBLANK(F601)),"",G601*F601)</x:f>
      </x:c>
      <x:c r="L601" s="16" t="str">
        <x:f>IF(OR(ISBLANK(A601),ISBLANK(G601),ISBLANK(F601)),"",F601)</x:f>
      </x:c>
      <x:c r="M601" s="16" t="str">
        <x:f>IF(AND(ISBLANK(A601),B601=""),"",IF(COUNTIFS('Campaigns &amp; Budget'!$A$7:$A$8,B601)&lt;&gt;1,"Unknown campaign",IF(COUNTIFS('Daily Redemptions'!$A$7:$A$735,A601,'Daily Redemptions'!$B$7:$B$735,B601)&gt;1,"Duplicate day / campaign",IF(OR(ISBLANK(A601),ISBLANK(C601),ISBLANK(D601),ISBLANK(E601),ISBLANK(F601)),"Missing daily input",IF(OR(C601&lt;0,D601&lt;0,E601&lt;0,F601&lt;0,F601&gt;E601),"Invalid count / sales",IF(AND(F601&gt;0,ISBLANK(G601)),"Missing new-member average",IF(AND(NOT(ISBLANK(G601)),G601&lt;0),"Negative average",IF(OR(A601&lt;IFERROR(INDEX('Campaigns &amp; Budget'!$C$7:$C$8,MATCH(B601,'Campaigns &amp; Budget'!$A$7:$A$8,0)),""),A601&gt;IFERROR(INDEX('Campaigns &amp; Budget'!$D$7:$D$8,MATCH(B601,'Campaigns &amp; Budget'!$A$7:$A$8,0)),"")),"Outside campaign dates",""))))))))</x:f>
      </x:c>
      <x:c r="O601" s="10"/>
      <x:c r="P601" s="5"/>
      <x:c r="Q601" s="5"/>
      <x:c r="R601" s="5"/>
      <x:c r="S601" s="16" t="str">
        <x:f>IF(OR(ISBLANK(O601),Q601=""),"",IFERROR(INDEX('Redemption Setup'!$F$7:$F$105,MATCH(Q601,'Redemption Setup'!$A$7:$A$105,0)),"")+SUMIFS('Redemption Setup'!$Q$7:$Q$305,'Redemption Setup'!$O$7:$O$305,Q601,'Redemption Setup'!$P$7:$P$305,"&lt;="&amp;O601)-SUMIFS('Daily Redemptions'!$R$7:$R$2205,'Daily Redemptions'!$Q$7:$Q$2205,Q601,'Daily Redemptions'!$P$7:$P$2205,P601,'Daily Redemptions'!$O$7:$O$2205,"&lt;="&amp;O601))</x:f>
      </x:c>
      <x:c r="T601" s="16" t="str">
        <x:f>IF(AND(ISBLANK(O601),Q601=""),"",IF(COUNTIFS('Redemption Setup'!$A$7:$A$105,Q601,'Redemption Setup'!$B$7:$B$105,P601)&lt;&gt;1,"Tier not in campaign",IF(COUNTIFS('Daily Redemptions'!$O$7:$O$2205,O601,'Daily Redemptions'!$Q$7:$Q$2205,Q601)&gt;1,"Duplicate day / tier",IF(OR(ISBLANK(O601),ISBLANK(R601)),"Missing date / quantity",IF(OR(R601&lt;0,MOD(R601,1)&lt;&gt;0),"Invalid redemption quantity",IF(COUNTIFS('Daily Redemptions'!$A$7:$A$735,O601,'Daily Redemptions'!$B$7:$B$735,P601)&lt;&gt;1,"Missing daily performance",IF(S601&lt;0,"Negative stock","")))))))</x:f>
      </x:c>
    </x:row>
    <x:row r="602" ht="24" customHeight="1">
      <x:c r="A602" s="10"/>
      <x:c r="B602" s="5"/>
      <x:c r="C602" s="5"/>
      <x:c r="D602" s="14"/>
      <x:c r="E602" s="5"/>
      <x:c r="F602" s="5"/>
      <x:c r="G602" s="14"/>
      <x:c r="H602" s="16" t="str">
        <x:f>IF(OR(ISBLANK(A602),B602=""),"",SUMIFS('Daily Redemptions'!$R$7:$R$2205,'Daily Redemptions'!$O$7:$O$2205,A602,'Daily Redemptions'!$P$7:$P$2205,B602))</x:f>
      </x:c>
      <x:c r="I602" s="18" t="str">
        <x:f>IF(OR(ISBLANK(A602),ISBLANK(D602),ISBLANK(C602),C602=0),"",D602/C602)</x:f>
      </x:c>
      <x:c r="J602" s="18" t="str">
        <x:f>IF(OR(ISBLANK(A602),ISBLANK(D602),ISBLANK(E602),E602=0),"",D602/E602)</x:f>
      </x:c>
      <x:c r="K602" s="18" t="str">
        <x:f>IF(OR(ISBLANK(A602),ISBLANK(G602),ISBLANK(F602)),"",G602*F602)</x:f>
      </x:c>
      <x:c r="L602" s="16" t="str">
        <x:f>IF(OR(ISBLANK(A602),ISBLANK(G602),ISBLANK(F602)),"",F602)</x:f>
      </x:c>
      <x:c r="M602" s="16" t="str">
        <x:f>IF(AND(ISBLANK(A602),B602=""),"",IF(COUNTIFS('Campaigns &amp; Budget'!$A$7:$A$8,B602)&lt;&gt;1,"Unknown campaign",IF(COUNTIFS('Daily Redemptions'!$A$7:$A$735,A602,'Daily Redemptions'!$B$7:$B$735,B602)&gt;1,"Duplicate day / campaign",IF(OR(ISBLANK(A602),ISBLANK(C602),ISBLANK(D602),ISBLANK(E602),ISBLANK(F602)),"Missing daily input",IF(OR(C602&lt;0,D602&lt;0,E602&lt;0,F602&lt;0,F602&gt;E602),"Invalid count / sales",IF(AND(F602&gt;0,ISBLANK(G602)),"Missing new-member average",IF(AND(NOT(ISBLANK(G602)),G602&lt;0),"Negative average",IF(OR(A602&lt;IFERROR(INDEX('Campaigns &amp; Budget'!$C$7:$C$8,MATCH(B602,'Campaigns &amp; Budget'!$A$7:$A$8,0)),""),A602&gt;IFERROR(INDEX('Campaigns &amp; Budget'!$D$7:$D$8,MATCH(B602,'Campaigns &amp; Budget'!$A$7:$A$8,0)),"")),"Outside campaign dates",""))))))))</x:f>
      </x:c>
      <x:c r="O602" s="10"/>
      <x:c r="P602" s="5"/>
      <x:c r="Q602" s="5"/>
      <x:c r="R602" s="5"/>
      <x:c r="S602" s="16" t="str">
        <x:f>IF(OR(ISBLANK(O602),Q602=""),"",IFERROR(INDEX('Redemption Setup'!$F$7:$F$105,MATCH(Q602,'Redemption Setup'!$A$7:$A$105,0)),"")+SUMIFS('Redemption Setup'!$Q$7:$Q$305,'Redemption Setup'!$O$7:$O$305,Q602,'Redemption Setup'!$P$7:$P$305,"&lt;="&amp;O602)-SUMIFS('Daily Redemptions'!$R$7:$R$2205,'Daily Redemptions'!$Q$7:$Q$2205,Q602,'Daily Redemptions'!$P$7:$P$2205,P602,'Daily Redemptions'!$O$7:$O$2205,"&lt;="&amp;O602))</x:f>
      </x:c>
      <x:c r="T602" s="16" t="str">
        <x:f>IF(AND(ISBLANK(O602),Q602=""),"",IF(COUNTIFS('Redemption Setup'!$A$7:$A$105,Q602,'Redemption Setup'!$B$7:$B$105,P602)&lt;&gt;1,"Tier not in campaign",IF(COUNTIFS('Daily Redemptions'!$O$7:$O$2205,O602,'Daily Redemptions'!$Q$7:$Q$2205,Q602)&gt;1,"Duplicate day / tier",IF(OR(ISBLANK(O602),ISBLANK(R602)),"Missing date / quantity",IF(OR(R602&lt;0,MOD(R602,1)&lt;&gt;0),"Invalid redemption quantity",IF(COUNTIFS('Daily Redemptions'!$A$7:$A$735,O602,'Daily Redemptions'!$B$7:$B$735,P602)&lt;&gt;1,"Missing daily performance",IF(S602&lt;0,"Negative stock","")))))))</x:f>
      </x:c>
    </x:row>
    <x:row r="603" ht="24" customHeight="1">
      <x:c r="A603" s="10"/>
      <x:c r="B603" s="5"/>
      <x:c r="C603" s="5"/>
      <x:c r="D603" s="14"/>
      <x:c r="E603" s="5"/>
      <x:c r="F603" s="5"/>
      <x:c r="G603" s="14"/>
      <x:c r="H603" s="16" t="str">
        <x:f>IF(OR(ISBLANK(A603),B603=""),"",SUMIFS('Daily Redemptions'!$R$7:$R$2205,'Daily Redemptions'!$O$7:$O$2205,A603,'Daily Redemptions'!$P$7:$P$2205,B603))</x:f>
      </x:c>
      <x:c r="I603" s="18" t="str">
        <x:f>IF(OR(ISBLANK(A603),ISBLANK(D603),ISBLANK(C603),C603=0),"",D603/C603)</x:f>
      </x:c>
      <x:c r="J603" s="18" t="str">
        <x:f>IF(OR(ISBLANK(A603),ISBLANK(D603),ISBLANK(E603),E603=0),"",D603/E603)</x:f>
      </x:c>
      <x:c r="K603" s="18" t="str">
        <x:f>IF(OR(ISBLANK(A603),ISBLANK(G603),ISBLANK(F603)),"",G603*F603)</x:f>
      </x:c>
      <x:c r="L603" s="16" t="str">
        <x:f>IF(OR(ISBLANK(A603),ISBLANK(G603),ISBLANK(F603)),"",F603)</x:f>
      </x:c>
      <x:c r="M603" s="16" t="str">
        <x:f>IF(AND(ISBLANK(A603),B603=""),"",IF(COUNTIFS('Campaigns &amp; Budget'!$A$7:$A$8,B603)&lt;&gt;1,"Unknown campaign",IF(COUNTIFS('Daily Redemptions'!$A$7:$A$735,A603,'Daily Redemptions'!$B$7:$B$735,B603)&gt;1,"Duplicate day / campaign",IF(OR(ISBLANK(A603),ISBLANK(C603),ISBLANK(D603),ISBLANK(E603),ISBLANK(F603)),"Missing daily input",IF(OR(C603&lt;0,D603&lt;0,E603&lt;0,F603&lt;0,F603&gt;E603),"Invalid count / sales",IF(AND(F603&gt;0,ISBLANK(G603)),"Missing new-member average",IF(AND(NOT(ISBLANK(G603)),G603&lt;0),"Negative average",IF(OR(A603&lt;IFERROR(INDEX('Campaigns &amp; Budget'!$C$7:$C$8,MATCH(B603,'Campaigns &amp; Budget'!$A$7:$A$8,0)),""),A603&gt;IFERROR(INDEX('Campaigns &amp; Budget'!$D$7:$D$8,MATCH(B603,'Campaigns &amp; Budget'!$A$7:$A$8,0)),"")),"Outside campaign dates",""))))))))</x:f>
      </x:c>
      <x:c r="O603" s="10"/>
      <x:c r="P603" s="5"/>
      <x:c r="Q603" s="5"/>
      <x:c r="R603" s="5"/>
      <x:c r="S603" s="16" t="str">
        <x:f>IF(OR(ISBLANK(O603),Q603=""),"",IFERROR(INDEX('Redemption Setup'!$F$7:$F$105,MATCH(Q603,'Redemption Setup'!$A$7:$A$105,0)),"")+SUMIFS('Redemption Setup'!$Q$7:$Q$305,'Redemption Setup'!$O$7:$O$305,Q603,'Redemption Setup'!$P$7:$P$305,"&lt;="&amp;O603)-SUMIFS('Daily Redemptions'!$R$7:$R$2205,'Daily Redemptions'!$Q$7:$Q$2205,Q603,'Daily Redemptions'!$P$7:$P$2205,P603,'Daily Redemptions'!$O$7:$O$2205,"&lt;="&amp;O603))</x:f>
      </x:c>
      <x:c r="T603" s="16" t="str">
        <x:f>IF(AND(ISBLANK(O603),Q603=""),"",IF(COUNTIFS('Redemption Setup'!$A$7:$A$105,Q603,'Redemption Setup'!$B$7:$B$105,P603)&lt;&gt;1,"Tier not in campaign",IF(COUNTIFS('Daily Redemptions'!$O$7:$O$2205,O603,'Daily Redemptions'!$Q$7:$Q$2205,Q603)&gt;1,"Duplicate day / tier",IF(OR(ISBLANK(O603),ISBLANK(R603)),"Missing date / quantity",IF(OR(R603&lt;0,MOD(R603,1)&lt;&gt;0),"Invalid redemption quantity",IF(COUNTIFS('Daily Redemptions'!$A$7:$A$735,O603,'Daily Redemptions'!$B$7:$B$735,P603)&lt;&gt;1,"Missing daily performance",IF(S603&lt;0,"Negative stock","")))))))</x:f>
      </x:c>
    </x:row>
    <x:row r="604" ht="24" customHeight="1">
      <x:c r="A604" s="10"/>
      <x:c r="B604" s="5"/>
      <x:c r="C604" s="5"/>
      <x:c r="D604" s="14"/>
      <x:c r="E604" s="5"/>
      <x:c r="F604" s="5"/>
      <x:c r="G604" s="14"/>
      <x:c r="H604" s="16" t="str">
        <x:f>IF(OR(ISBLANK(A604),B604=""),"",SUMIFS('Daily Redemptions'!$R$7:$R$2205,'Daily Redemptions'!$O$7:$O$2205,A604,'Daily Redemptions'!$P$7:$P$2205,B604))</x:f>
      </x:c>
      <x:c r="I604" s="18" t="str">
        <x:f>IF(OR(ISBLANK(A604),ISBLANK(D604),ISBLANK(C604),C604=0),"",D604/C604)</x:f>
      </x:c>
      <x:c r="J604" s="18" t="str">
        <x:f>IF(OR(ISBLANK(A604),ISBLANK(D604),ISBLANK(E604),E604=0),"",D604/E604)</x:f>
      </x:c>
      <x:c r="K604" s="18" t="str">
        <x:f>IF(OR(ISBLANK(A604),ISBLANK(G604),ISBLANK(F604)),"",G604*F604)</x:f>
      </x:c>
      <x:c r="L604" s="16" t="str">
        <x:f>IF(OR(ISBLANK(A604),ISBLANK(G604),ISBLANK(F604)),"",F604)</x:f>
      </x:c>
      <x:c r="M604" s="16" t="str">
        <x:f>IF(AND(ISBLANK(A604),B604=""),"",IF(COUNTIFS('Campaigns &amp; Budget'!$A$7:$A$8,B604)&lt;&gt;1,"Unknown campaign",IF(COUNTIFS('Daily Redemptions'!$A$7:$A$735,A604,'Daily Redemptions'!$B$7:$B$735,B604)&gt;1,"Duplicate day / campaign",IF(OR(ISBLANK(A604),ISBLANK(C604),ISBLANK(D604),ISBLANK(E604),ISBLANK(F604)),"Missing daily input",IF(OR(C604&lt;0,D604&lt;0,E604&lt;0,F604&lt;0,F604&gt;E604),"Invalid count / sales",IF(AND(F604&gt;0,ISBLANK(G604)),"Missing new-member average",IF(AND(NOT(ISBLANK(G604)),G604&lt;0),"Negative average",IF(OR(A604&lt;IFERROR(INDEX('Campaigns &amp; Budget'!$C$7:$C$8,MATCH(B604,'Campaigns &amp; Budget'!$A$7:$A$8,0)),""),A604&gt;IFERROR(INDEX('Campaigns &amp; Budget'!$D$7:$D$8,MATCH(B604,'Campaigns &amp; Budget'!$A$7:$A$8,0)),"")),"Outside campaign dates",""))))))))</x:f>
      </x:c>
      <x:c r="O604" s="10"/>
      <x:c r="P604" s="5"/>
      <x:c r="Q604" s="5"/>
      <x:c r="R604" s="5"/>
      <x:c r="S604" s="16" t="str">
        <x:f>IF(OR(ISBLANK(O604),Q604=""),"",IFERROR(INDEX('Redemption Setup'!$F$7:$F$105,MATCH(Q604,'Redemption Setup'!$A$7:$A$105,0)),"")+SUMIFS('Redemption Setup'!$Q$7:$Q$305,'Redemption Setup'!$O$7:$O$305,Q604,'Redemption Setup'!$P$7:$P$305,"&lt;="&amp;O604)-SUMIFS('Daily Redemptions'!$R$7:$R$2205,'Daily Redemptions'!$Q$7:$Q$2205,Q604,'Daily Redemptions'!$P$7:$P$2205,P604,'Daily Redemptions'!$O$7:$O$2205,"&lt;="&amp;O604))</x:f>
      </x:c>
      <x:c r="T604" s="16" t="str">
        <x:f>IF(AND(ISBLANK(O604),Q604=""),"",IF(COUNTIFS('Redemption Setup'!$A$7:$A$105,Q604,'Redemption Setup'!$B$7:$B$105,P604)&lt;&gt;1,"Tier not in campaign",IF(COUNTIFS('Daily Redemptions'!$O$7:$O$2205,O604,'Daily Redemptions'!$Q$7:$Q$2205,Q604)&gt;1,"Duplicate day / tier",IF(OR(ISBLANK(O604),ISBLANK(R604)),"Missing date / quantity",IF(OR(R604&lt;0,MOD(R604,1)&lt;&gt;0),"Invalid redemption quantity",IF(COUNTIFS('Daily Redemptions'!$A$7:$A$735,O604,'Daily Redemptions'!$B$7:$B$735,P604)&lt;&gt;1,"Missing daily performance",IF(S604&lt;0,"Negative stock","")))))))</x:f>
      </x:c>
    </x:row>
    <x:row r="605" ht="24" customHeight="1">
      <x:c r="A605" s="10"/>
      <x:c r="B605" s="5"/>
      <x:c r="C605" s="5"/>
      <x:c r="D605" s="14"/>
      <x:c r="E605" s="5"/>
      <x:c r="F605" s="5"/>
      <x:c r="G605" s="14"/>
      <x:c r="H605" s="16" t="str">
        <x:f>IF(OR(ISBLANK(A605),B605=""),"",SUMIFS('Daily Redemptions'!$R$7:$R$2205,'Daily Redemptions'!$O$7:$O$2205,A605,'Daily Redemptions'!$P$7:$P$2205,B605))</x:f>
      </x:c>
      <x:c r="I605" s="18" t="str">
        <x:f>IF(OR(ISBLANK(A605),ISBLANK(D605),ISBLANK(C605),C605=0),"",D605/C605)</x:f>
      </x:c>
      <x:c r="J605" s="18" t="str">
        <x:f>IF(OR(ISBLANK(A605),ISBLANK(D605),ISBLANK(E605),E605=0),"",D605/E605)</x:f>
      </x:c>
      <x:c r="K605" s="18" t="str">
        <x:f>IF(OR(ISBLANK(A605),ISBLANK(G605),ISBLANK(F605)),"",G605*F605)</x:f>
      </x:c>
      <x:c r="L605" s="16" t="str">
        <x:f>IF(OR(ISBLANK(A605),ISBLANK(G605),ISBLANK(F605)),"",F605)</x:f>
      </x:c>
      <x:c r="M605" s="16" t="str">
        <x:f>IF(AND(ISBLANK(A605),B605=""),"",IF(COUNTIFS('Campaigns &amp; Budget'!$A$7:$A$8,B605)&lt;&gt;1,"Unknown campaign",IF(COUNTIFS('Daily Redemptions'!$A$7:$A$735,A605,'Daily Redemptions'!$B$7:$B$735,B605)&gt;1,"Duplicate day / campaign",IF(OR(ISBLANK(A605),ISBLANK(C605),ISBLANK(D605),ISBLANK(E605),ISBLANK(F605)),"Missing daily input",IF(OR(C605&lt;0,D605&lt;0,E605&lt;0,F605&lt;0,F605&gt;E605),"Invalid count / sales",IF(AND(F605&gt;0,ISBLANK(G605)),"Missing new-member average",IF(AND(NOT(ISBLANK(G605)),G605&lt;0),"Negative average",IF(OR(A605&lt;IFERROR(INDEX('Campaigns &amp; Budget'!$C$7:$C$8,MATCH(B605,'Campaigns &amp; Budget'!$A$7:$A$8,0)),""),A605&gt;IFERROR(INDEX('Campaigns &amp; Budget'!$D$7:$D$8,MATCH(B605,'Campaigns &amp; Budget'!$A$7:$A$8,0)),"")),"Outside campaign dates",""))))))))</x:f>
      </x:c>
      <x:c r="O605" s="10"/>
      <x:c r="P605" s="5"/>
      <x:c r="Q605" s="5"/>
      <x:c r="R605" s="5"/>
      <x:c r="S605" s="16" t="str">
        <x:f>IF(OR(ISBLANK(O605),Q605=""),"",IFERROR(INDEX('Redemption Setup'!$F$7:$F$105,MATCH(Q605,'Redemption Setup'!$A$7:$A$105,0)),"")+SUMIFS('Redemption Setup'!$Q$7:$Q$305,'Redemption Setup'!$O$7:$O$305,Q605,'Redemption Setup'!$P$7:$P$305,"&lt;="&amp;O605)-SUMIFS('Daily Redemptions'!$R$7:$R$2205,'Daily Redemptions'!$Q$7:$Q$2205,Q605,'Daily Redemptions'!$P$7:$P$2205,P605,'Daily Redemptions'!$O$7:$O$2205,"&lt;="&amp;O605))</x:f>
      </x:c>
      <x:c r="T605" s="16" t="str">
        <x:f>IF(AND(ISBLANK(O605),Q605=""),"",IF(COUNTIFS('Redemption Setup'!$A$7:$A$105,Q605,'Redemption Setup'!$B$7:$B$105,P605)&lt;&gt;1,"Tier not in campaign",IF(COUNTIFS('Daily Redemptions'!$O$7:$O$2205,O605,'Daily Redemptions'!$Q$7:$Q$2205,Q605)&gt;1,"Duplicate day / tier",IF(OR(ISBLANK(O605),ISBLANK(R605)),"Missing date / quantity",IF(OR(R605&lt;0,MOD(R605,1)&lt;&gt;0),"Invalid redemption quantity",IF(COUNTIFS('Daily Redemptions'!$A$7:$A$735,O605,'Daily Redemptions'!$B$7:$B$735,P605)&lt;&gt;1,"Missing daily performance",IF(S605&lt;0,"Negative stock","")))))))</x:f>
      </x:c>
    </x:row>
    <x:row r="606" ht="24" customHeight="1">
      <x:c r="A606" s="10"/>
      <x:c r="B606" s="5"/>
      <x:c r="C606" s="5"/>
      <x:c r="D606" s="14"/>
      <x:c r="E606" s="5"/>
      <x:c r="F606" s="5"/>
      <x:c r="G606" s="14"/>
      <x:c r="H606" s="16" t="str">
        <x:f>IF(OR(ISBLANK(A606),B606=""),"",SUMIFS('Daily Redemptions'!$R$7:$R$2205,'Daily Redemptions'!$O$7:$O$2205,A606,'Daily Redemptions'!$P$7:$P$2205,B606))</x:f>
      </x:c>
      <x:c r="I606" s="18" t="str">
        <x:f>IF(OR(ISBLANK(A606),ISBLANK(D606),ISBLANK(C606),C606=0),"",D606/C606)</x:f>
      </x:c>
      <x:c r="J606" s="18" t="str">
        <x:f>IF(OR(ISBLANK(A606),ISBLANK(D606),ISBLANK(E606),E606=0),"",D606/E606)</x:f>
      </x:c>
      <x:c r="K606" s="18" t="str">
        <x:f>IF(OR(ISBLANK(A606),ISBLANK(G606),ISBLANK(F606)),"",G606*F606)</x:f>
      </x:c>
      <x:c r="L606" s="16" t="str">
        <x:f>IF(OR(ISBLANK(A606),ISBLANK(G606),ISBLANK(F606)),"",F606)</x:f>
      </x:c>
      <x:c r="M606" s="16" t="str">
        <x:f>IF(AND(ISBLANK(A606),B606=""),"",IF(COUNTIFS('Campaigns &amp; Budget'!$A$7:$A$8,B606)&lt;&gt;1,"Unknown campaign",IF(COUNTIFS('Daily Redemptions'!$A$7:$A$735,A606,'Daily Redemptions'!$B$7:$B$735,B606)&gt;1,"Duplicate day / campaign",IF(OR(ISBLANK(A606),ISBLANK(C606),ISBLANK(D606),ISBLANK(E606),ISBLANK(F606)),"Missing daily input",IF(OR(C606&lt;0,D606&lt;0,E606&lt;0,F606&lt;0,F606&gt;E606),"Invalid count / sales",IF(AND(F606&gt;0,ISBLANK(G606)),"Missing new-member average",IF(AND(NOT(ISBLANK(G606)),G606&lt;0),"Negative average",IF(OR(A606&lt;IFERROR(INDEX('Campaigns &amp; Budget'!$C$7:$C$8,MATCH(B606,'Campaigns &amp; Budget'!$A$7:$A$8,0)),""),A606&gt;IFERROR(INDEX('Campaigns &amp; Budget'!$D$7:$D$8,MATCH(B606,'Campaigns &amp; Budget'!$A$7:$A$8,0)),"")),"Outside campaign dates",""))))))))</x:f>
      </x:c>
      <x:c r="O606" s="10"/>
      <x:c r="P606" s="5"/>
      <x:c r="Q606" s="5"/>
      <x:c r="R606" s="5"/>
      <x:c r="S606" s="16" t="str">
        <x:f>IF(OR(ISBLANK(O606),Q606=""),"",IFERROR(INDEX('Redemption Setup'!$F$7:$F$105,MATCH(Q606,'Redemption Setup'!$A$7:$A$105,0)),"")+SUMIFS('Redemption Setup'!$Q$7:$Q$305,'Redemption Setup'!$O$7:$O$305,Q606,'Redemption Setup'!$P$7:$P$305,"&lt;="&amp;O606)-SUMIFS('Daily Redemptions'!$R$7:$R$2205,'Daily Redemptions'!$Q$7:$Q$2205,Q606,'Daily Redemptions'!$P$7:$P$2205,P606,'Daily Redemptions'!$O$7:$O$2205,"&lt;="&amp;O606))</x:f>
      </x:c>
      <x:c r="T606" s="16" t="str">
        <x:f>IF(AND(ISBLANK(O606),Q606=""),"",IF(COUNTIFS('Redemption Setup'!$A$7:$A$105,Q606,'Redemption Setup'!$B$7:$B$105,P606)&lt;&gt;1,"Tier not in campaign",IF(COUNTIFS('Daily Redemptions'!$O$7:$O$2205,O606,'Daily Redemptions'!$Q$7:$Q$2205,Q606)&gt;1,"Duplicate day / tier",IF(OR(ISBLANK(O606),ISBLANK(R606)),"Missing date / quantity",IF(OR(R606&lt;0,MOD(R606,1)&lt;&gt;0),"Invalid redemption quantity",IF(COUNTIFS('Daily Redemptions'!$A$7:$A$735,O606,'Daily Redemptions'!$B$7:$B$735,P606)&lt;&gt;1,"Missing daily performance",IF(S606&lt;0,"Negative stock","")))))))</x:f>
      </x:c>
    </x:row>
    <x:row r="607" ht="24" customHeight="1">
      <x:c r="A607" s="10"/>
      <x:c r="B607" s="5"/>
      <x:c r="C607" s="5"/>
      <x:c r="D607" s="14"/>
      <x:c r="E607" s="5"/>
      <x:c r="F607" s="5"/>
      <x:c r="G607" s="14"/>
      <x:c r="H607" s="16" t="str">
        <x:f>IF(OR(ISBLANK(A607),B607=""),"",SUMIFS('Daily Redemptions'!$R$7:$R$2205,'Daily Redemptions'!$O$7:$O$2205,A607,'Daily Redemptions'!$P$7:$P$2205,B607))</x:f>
      </x:c>
      <x:c r="I607" s="18" t="str">
        <x:f>IF(OR(ISBLANK(A607),ISBLANK(D607),ISBLANK(C607),C607=0),"",D607/C607)</x:f>
      </x:c>
      <x:c r="J607" s="18" t="str">
        <x:f>IF(OR(ISBLANK(A607),ISBLANK(D607),ISBLANK(E607),E607=0),"",D607/E607)</x:f>
      </x:c>
      <x:c r="K607" s="18" t="str">
        <x:f>IF(OR(ISBLANK(A607),ISBLANK(G607),ISBLANK(F607)),"",G607*F607)</x:f>
      </x:c>
      <x:c r="L607" s="16" t="str">
        <x:f>IF(OR(ISBLANK(A607),ISBLANK(G607),ISBLANK(F607)),"",F607)</x:f>
      </x:c>
      <x:c r="M607" s="16" t="str">
        <x:f>IF(AND(ISBLANK(A607),B607=""),"",IF(COUNTIFS('Campaigns &amp; Budget'!$A$7:$A$8,B607)&lt;&gt;1,"Unknown campaign",IF(COUNTIFS('Daily Redemptions'!$A$7:$A$735,A607,'Daily Redemptions'!$B$7:$B$735,B607)&gt;1,"Duplicate day / campaign",IF(OR(ISBLANK(A607),ISBLANK(C607),ISBLANK(D607),ISBLANK(E607),ISBLANK(F607)),"Missing daily input",IF(OR(C607&lt;0,D607&lt;0,E607&lt;0,F607&lt;0,F607&gt;E607),"Invalid count / sales",IF(AND(F607&gt;0,ISBLANK(G607)),"Missing new-member average",IF(AND(NOT(ISBLANK(G607)),G607&lt;0),"Negative average",IF(OR(A607&lt;IFERROR(INDEX('Campaigns &amp; Budget'!$C$7:$C$8,MATCH(B607,'Campaigns &amp; Budget'!$A$7:$A$8,0)),""),A607&gt;IFERROR(INDEX('Campaigns &amp; Budget'!$D$7:$D$8,MATCH(B607,'Campaigns &amp; Budget'!$A$7:$A$8,0)),"")),"Outside campaign dates",""))))))))</x:f>
      </x:c>
      <x:c r="O607" s="10"/>
      <x:c r="P607" s="5"/>
      <x:c r="Q607" s="5"/>
      <x:c r="R607" s="5"/>
      <x:c r="S607" s="16" t="str">
        <x:f>IF(OR(ISBLANK(O607),Q607=""),"",IFERROR(INDEX('Redemption Setup'!$F$7:$F$105,MATCH(Q607,'Redemption Setup'!$A$7:$A$105,0)),"")+SUMIFS('Redemption Setup'!$Q$7:$Q$305,'Redemption Setup'!$O$7:$O$305,Q607,'Redemption Setup'!$P$7:$P$305,"&lt;="&amp;O607)-SUMIFS('Daily Redemptions'!$R$7:$R$2205,'Daily Redemptions'!$Q$7:$Q$2205,Q607,'Daily Redemptions'!$P$7:$P$2205,P607,'Daily Redemptions'!$O$7:$O$2205,"&lt;="&amp;O607))</x:f>
      </x:c>
      <x:c r="T607" s="16" t="str">
        <x:f>IF(AND(ISBLANK(O607),Q607=""),"",IF(COUNTIFS('Redemption Setup'!$A$7:$A$105,Q607,'Redemption Setup'!$B$7:$B$105,P607)&lt;&gt;1,"Tier not in campaign",IF(COUNTIFS('Daily Redemptions'!$O$7:$O$2205,O607,'Daily Redemptions'!$Q$7:$Q$2205,Q607)&gt;1,"Duplicate day / tier",IF(OR(ISBLANK(O607),ISBLANK(R607)),"Missing date / quantity",IF(OR(R607&lt;0,MOD(R607,1)&lt;&gt;0),"Invalid redemption quantity",IF(COUNTIFS('Daily Redemptions'!$A$7:$A$735,O607,'Daily Redemptions'!$B$7:$B$735,P607)&lt;&gt;1,"Missing daily performance",IF(S607&lt;0,"Negative stock","")))))))</x:f>
      </x:c>
    </x:row>
    <x:row r="608" ht="24" customHeight="1">
      <x:c r="A608" s="10"/>
      <x:c r="B608" s="5"/>
      <x:c r="C608" s="5"/>
      <x:c r="D608" s="14"/>
      <x:c r="E608" s="5"/>
      <x:c r="F608" s="5"/>
      <x:c r="G608" s="14"/>
      <x:c r="H608" s="16" t="str">
        <x:f>IF(OR(ISBLANK(A608),B608=""),"",SUMIFS('Daily Redemptions'!$R$7:$R$2205,'Daily Redemptions'!$O$7:$O$2205,A608,'Daily Redemptions'!$P$7:$P$2205,B608))</x:f>
      </x:c>
      <x:c r="I608" s="18" t="str">
        <x:f>IF(OR(ISBLANK(A608),ISBLANK(D608),ISBLANK(C608),C608=0),"",D608/C608)</x:f>
      </x:c>
      <x:c r="J608" s="18" t="str">
        <x:f>IF(OR(ISBLANK(A608),ISBLANK(D608),ISBLANK(E608),E608=0),"",D608/E608)</x:f>
      </x:c>
      <x:c r="K608" s="18" t="str">
        <x:f>IF(OR(ISBLANK(A608),ISBLANK(G608),ISBLANK(F608)),"",G608*F608)</x:f>
      </x:c>
      <x:c r="L608" s="16" t="str">
        <x:f>IF(OR(ISBLANK(A608),ISBLANK(G608),ISBLANK(F608)),"",F608)</x:f>
      </x:c>
      <x:c r="M608" s="16" t="str">
        <x:f>IF(AND(ISBLANK(A608),B608=""),"",IF(COUNTIFS('Campaigns &amp; Budget'!$A$7:$A$8,B608)&lt;&gt;1,"Unknown campaign",IF(COUNTIFS('Daily Redemptions'!$A$7:$A$735,A608,'Daily Redemptions'!$B$7:$B$735,B608)&gt;1,"Duplicate day / campaign",IF(OR(ISBLANK(A608),ISBLANK(C608),ISBLANK(D608),ISBLANK(E608),ISBLANK(F608)),"Missing daily input",IF(OR(C608&lt;0,D608&lt;0,E608&lt;0,F608&lt;0,F608&gt;E608),"Invalid count / sales",IF(AND(F608&gt;0,ISBLANK(G608)),"Missing new-member average",IF(AND(NOT(ISBLANK(G608)),G608&lt;0),"Negative average",IF(OR(A608&lt;IFERROR(INDEX('Campaigns &amp; Budget'!$C$7:$C$8,MATCH(B608,'Campaigns &amp; Budget'!$A$7:$A$8,0)),""),A608&gt;IFERROR(INDEX('Campaigns &amp; Budget'!$D$7:$D$8,MATCH(B608,'Campaigns &amp; Budget'!$A$7:$A$8,0)),"")),"Outside campaign dates",""))))))))</x:f>
      </x:c>
      <x:c r="O608" s="10"/>
      <x:c r="P608" s="5"/>
      <x:c r="Q608" s="5"/>
      <x:c r="R608" s="5"/>
      <x:c r="S608" s="16" t="str">
        <x:f>IF(OR(ISBLANK(O608),Q608=""),"",IFERROR(INDEX('Redemption Setup'!$F$7:$F$105,MATCH(Q608,'Redemption Setup'!$A$7:$A$105,0)),"")+SUMIFS('Redemption Setup'!$Q$7:$Q$305,'Redemption Setup'!$O$7:$O$305,Q608,'Redemption Setup'!$P$7:$P$305,"&lt;="&amp;O608)-SUMIFS('Daily Redemptions'!$R$7:$R$2205,'Daily Redemptions'!$Q$7:$Q$2205,Q608,'Daily Redemptions'!$P$7:$P$2205,P608,'Daily Redemptions'!$O$7:$O$2205,"&lt;="&amp;O608))</x:f>
      </x:c>
      <x:c r="T608" s="16" t="str">
        <x:f>IF(AND(ISBLANK(O608),Q608=""),"",IF(COUNTIFS('Redemption Setup'!$A$7:$A$105,Q608,'Redemption Setup'!$B$7:$B$105,P608)&lt;&gt;1,"Tier not in campaign",IF(COUNTIFS('Daily Redemptions'!$O$7:$O$2205,O608,'Daily Redemptions'!$Q$7:$Q$2205,Q608)&gt;1,"Duplicate day / tier",IF(OR(ISBLANK(O608),ISBLANK(R608)),"Missing date / quantity",IF(OR(R608&lt;0,MOD(R608,1)&lt;&gt;0),"Invalid redemption quantity",IF(COUNTIFS('Daily Redemptions'!$A$7:$A$735,O608,'Daily Redemptions'!$B$7:$B$735,P608)&lt;&gt;1,"Missing daily performance",IF(S608&lt;0,"Negative stock","")))))))</x:f>
      </x:c>
    </x:row>
    <x:row r="609" ht="24" customHeight="1">
      <x:c r="A609" s="10"/>
      <x:c r="B609" s="5"/>
      <x:c r="C609" s="5"/>
      <x:c r="D609" s="14"/>
      <x:c r="E609" s="5"/>
      <x:c r="F609" s="5"/>
      <x:c r="G609" s="14"/>
      <x:c r="H609" s="16" t="str">
        <x:f>IF(OR(ISBLANK(A609),B609=""),"",SUMIFS('Daily Redemptions'!$R$7:$R$2205,'Daily Redemptions'!$O$7:$O$2205,A609,'Daily Redemptions'!$P$7:$P$2205,B609))</x:f>
      </x:c>
      <x:c r="I609" s="18" t="str">
        <x:f>IF(OR(ISBLANK(A609),ISBLANK(D609),ISBLANK(C609),C609=0),"",D609/C609)</x:f>
      </x:c>
      <x:c r="J609" s="18" t="str">
        <x:f>IF(OR(ISBLANK(A609),ISBLANK(D609),ISBLANK(E609),E609=0),"",D609/E609)</x:f>
      </x:c>
      <x:c r="K609" s="18" t="str">
        <x:f>IF(OR(ISBLANK(A609),ISBLANK(G609),ISBLANK(F609)),"",G609*F609)</x:f>
      </x:c>
      <x:c r="L609" s="16" t="str">
        <x:f>IF(OR(ISBLANK(A609),ISBLANK(G609),ISBLANK(F609)),"",F609)</x:f>
      </x:c>
      <x:c r="M609" s="16" t="str">
        <x:f>IF(AND(ISBLANK(A609),B609=""),"",IF(COUNTIFS('Campaigns &amp; Budget'!$A$7:$A$8,B609)&lt;&gt;1,"Unknown campaign",IF(COUNTIFS('Daily Redemptions'!$A$7:$A$735,A609,'Daily Redemptions'!$B$7:$B$735,B609)&gt;1,"Duplicate day / campaign",IF(OR(ISBLANK(A609),ISBLANK(C609),ISBLANK(D609),ISBLANK(E609),ISBLANK(F609)),"Missing daily input",IF(OR(C609&lt;0,D609&lt;0,E609&lt;0,F609&lt;0,F609&gt;E609),"Invalid count / sales",IF(AND(F609&gt;0,ISBLANK(G609)),"Missing new-member average",IF(AND(NOT(ISBLANK(G609)),G609&lt;0),"Negative average",IF(OR(A609&lt;IFERROR(INDEX('Campaigns &amp; Budget'!$C$7:$C$8,MATCH(B609,'Campaigns &amp; Budget'!$A$7:$A$8,0)),""),A609&gt;IFERROR(INDEX('Campaigns &amp; Budget'!$D$7:$D$8,MATCH(B609,'Campaigns &amp; Budget'!$A$7:$A$8,0)),"")),"Outside campaign dates",""))))))))</x:f>
      </x:c>
      <x:c r="O609" s="10"/>
      <x:c r="P609" s="5"/>
      <x:c r="Q609" s="5"/>
      <x:c r="R609" s="5"/>
      <x:c r="S609" s="16" t="str">
        <x:f>IF(OR(ISBLANK(O609),Q609=""),"",IFERROR(INDEX('Redemption Setup'!$F$7:$F$105,MATCH(Q609,'Redemption Setup'!$A$7:$A$105,0)),"")+SUMIFS('Redemption Setup'!$Q$7:$Q$305,'Redemption Setup'!$O$7:$O$305,Q609,'Redemption Setup'!$P$7:$P$305,"&lt;="&amp;O609)-SUMIFS('Daily Redemptions'!$R$7:$R$2205,'Daily Redemptions'!$Q$7:$Q$2205,Q609,'Daily Redemptions'!$P$7:$P$2205,P609,'Daily Redemptions'!$O$7:$O$2205,"&lt;="&amp;O609))</x:f>
      </x:c>
      <x:c r="T609" s="16" t="str">
        <x:f>IF(AND(ISBLANK(O609),Q609=""),"",IF(COUNTIFS('Redemption Setup'!$A$7:$A$105,Q609,'Redemption Setup'!$B$7:$B$105,P609)&lt;&gt;1,"Tier not in campaign",IF(COUNTIFS('Daily Redemptions'!$O$7:$O$2205,O609,'Daily Redemptions'!$Q$7:$Q$2205,Q609)&gt;1,"Duplicate day / tier",IF(OR(ISBLANK(O609),ISBLANK(R609)),"Missing date / quantity",IF(OR(R609&lt;0,MOD(R609,1)&lt;&gt;0),"Invalid redemption quantity",IF(COUNTIFS('Daily Redemptions'!$A$7:$A$735,O609,'Daily Redemptions'!$B$7:$B$735,P609)&lt;&gt;1,"Missing daily performance",IF(S609&lt;0,"Negative stock","")))))))</x:f>
      </x:c>
    </x:row>
    <x:row r="610" ht="24" customHeight="1">
      <x:c r="A610" s="10"/>
      <x:c r="B610" s="5"/>
      <x:c r="C610" s="5"/>
      <x:c r="D610" s="14"/>
      <x:c r="E610" s="5"/>
      <x:c r="F610" s="5"/>
      <x:c r="G610" s="14"/>
      <x:c r="H610" s="16" t="str">
        <x:f>IF(OR(ISBLANK(A610),B610=""),"",SUMIFS('Daily Redemptions'!$R$7:$R$2205,'Daily Redemptions'!$O$7:$O$2205,A610,'Daily Redemptions'!$P$7:$P$2205,B610))</x:f>
      </x:c>
      <x:c r="I610" s="18" t="str">
        <x:f>IF(OR(ISBLANK(A610),ISBLANK(D610),ISBLANK(C610),C610=0),"",D610/C610)</x:f>
      </x:c>
      <x:c r="J610" s="18" t="str">
        <x:f>IF(OR(ISBLANK(A610),ISBLANK(D610),ISBLANK(E610),E610=0),"",D610/E610)</x:f>
      </x:c>
      <x:c r="K610" s="18" t="str">
        <x:f>IF(OR(ISBLANK(A610),ISBLANK(G610),ISBLANK(F610)),"",G610*F610)</x:f>
      </x:c>
      <x:c r="L610" s="16" t="str">
        <x:f>IF(OR(ISBLANK(A610),ISBLANK(G610),ISBLANK(F610)),"",F610)</x:f>
      </x:c>
      <x:c r="M610" s="16" t="str">
        <x:f>IF(AND(ISBLANK(A610),B610=""),"",IF(COUNTIFS('Campaigns &amp; Budget'!$A$7:$A$8,B610)&lt;&gt;1,"Unknown campaign",IF(COUNTIFS('Daily Redemptions'!$A$7:$A$735,A610,'Daily Redemptions'!$B$7:$B$735,B610)&gt;1,"Duplicate day / campaign",IF(OR(ISBLANK(A610),ISBLANK(C610),ISBLANK(D610),ISBLANK(E610),ISBLANK(F610)),"Missing daily input",IF(OR(C610&lt;0,D610&lt;0,E610&lt;0,F610&lt;0,F610&gt;E610),"Invalid count / sales",IF(AND(F610&gt;0,ISBLANK(G610)),"Missing new-member average",IF(AND(NOT(ISBLANK(G610)),G610&lt;0),"Negative average",IF(OR(A610&lt;IFERROR(INDEX('Campaigns &amp; Budget'!$C$7:$C$8,MATCH(B610,'Campaigns &amp; Budget'!$A$7:$A$8,0)),""),A610&gt;IFERROR(INDEX('Campaigns &amp; Budget'!$D$7:$D$8,MATCH(B610,'Campaigns &amp; Budget'!$A$7:$A$8,0)),"")),"Outside campaign dates",""))))))))</x:f>
      </x:c>
      <x:c r="O610" s="10"/>
      <x:c r="P610" s="5"/>
      <x:c r="Q610" s="5"/>
      <x:c r="R610" s="5"/>
      <x:c r="S610" s="16" t="str">
        <x:f>IF(OR(ISBLANK(O610),Q610=""),"",IFERROR(INDEX('Redemption Setup'!$F$7:$F$105,MATCH(Q610,'Redemption Setup'!$A$7:$A$105,0)),"")+SUMIFS('Redemption Setup'!$Q$7:$Q$305,'Redemption Setup'!$O$7:$O$305,Q610,'Redemption Setup'!$P$7:$P$305,"&lt;="&amp;O610)-SUMIFS('Daily Redemptions'!$R$7:$R$2205,'Daily Redemptions'!$Q$7:$Q$2205,Q610,'Daily Redemptions'!$P$7:$P$2205,P610,'Daily Redemptions'!$O$7:$O$2205,"&lt;="&amp;O610))</x:f>
      </x:c>
      <x:c r="T610" s="16" t="str">
        <x:f>IF(AND(ISBLANK(O610),Q610=""),"",IF(COUNTIFS('Redemption Setup'!$A$7:$A$105,Q610,'Redemption Setup'!$B$7:$B$105,P610)&lt;&gt;1,"Tier not in campaign",IF(COUNTIFS('Daily Redemptions'!$O$7:$O$2205,O610,'Daily Redemptions'!$Q$7:$Q$2205,Q610)&gt;1,"Duplicate day / tier",IF(OR(ISBLANK(O610),ISBLANK(R610)),"Missing date / quantity",IF(OR(R610&lt;0,MOD(R610,1)&lt;&gt;0),"Invalid redemption quantity",IF(COUNTIFS('Daily Redemptions'!$A$7:$A$735,O610,'Daily Redemptions'!$B$7:$B$735,P610)&lt;&gt;1,"Missing daily performance",IF(S610&lt;0,"Negative stock","")))))))</x:f>
      </x:c>
    </x:row>
    <x:row r="611" ht="24" customHeight="1">
      <x:c r="A611" s="10"/>
      <x:c r="B611" s="5"/>
      <x:c r="C611" s="5"/>
      <x:c r="D611" s="14"/>
      <x:c r="E611" s="5"/>
      <x:c r="F611" s="5"/>
      <x:c r="G611" s="14"/>
      <x:c r="H611" s="16" t="str">
        <x:f>IF(OR(ISBLANK(A611),B611=""),"",SUMIFS('Daily Redemptions'!$R$7:$R$2205,'Daily Redemptions'!$O$7:$O$2205,A611,'Daily Redemptions'!$P$7:$P$2205,B611))</x:f>
      </x:c>
      <x:c r="I611" s="18" t="str">
        <x:f>IF(OR(ISBLANK(A611),ISBLANK(D611),ISBLANK(C611),C611=0),"",D611/C611)</x:f>
      </x:c>
      <x:c r="J611" s="18" t="str">
        <x:f>IF(OR(ISBLANK(A611),ISBLANK(D611),ISBLANK(E611),E611=0),"",D611/E611)</x:f>
      </x:c>
      <x:c r="K611" s="18" t="str">
        <x:f>IF(OR(ISBLANK(A611),ISBLANK(G611),ISBLANK(F611)),"",G611*F611)</x:f>
      </x:c>
      <x:c r="L611" s="16" t="str">
        <x:f>IF(OR(ISBLANK(A611),ISBLANK(G611),ISBLANK(F611)),"",F611)</x:f>
      </x:c>
      <x:c r="M611" s="16" t="str">
        <x:f>IF(AND(ISBLANK(A611),B611=""),"",IF(COUNTIFS('Campaigns &amp; Budget'!$A$7:$A$8,B611)&lt;&gt;1,"Unknown campaign",IF(COUNTIFS('Daily Redemptions'!$A$7:$A$735,A611,'Daily Redemptions'!$B$7:$B$735,B611)&gt;1,"Duplicate day / campaign",IF(OR(ISBLANK(A611),ISBLANK(C611),ISBLANK(D611),ISBLANK(E611),ISBLANK(F611)),"Missing daily input",IF(OR(C611&lt;0,D611&lt;0,E611&lt;0,F611&lt;0,F611&gt;E611),"Invalid count / sales",IF(AND(F611&gt;0,ISBLANK(G611)),"Missing new-member average",IF(AND(NOT(ISBLANK(G611)),G611&lt;0),"Negative average",IF(OR(A611&lt;IFERROR(INDEX('Campaigns &amp; Budget'!$C$7:$C$8,MATCH(B611,'Campaigns &amp; Budget'!$A$7:$A$8,0)),""),A611&gt;IFERROR(INDEX('Campaigns &amp; Budget'!$D$7:$D$8,MATCH(B611,'Campaigns &amp; Budget'!$A$7:$A$8,0)),"")),"Outside campaign dates",""))))))))</x:f>
      </x:c>
      <x:c r="O611" s="10"/>
      <x:c r="P611" s="5"/>
      <x:c r="Q611" s="5"/>
      <x:c r="R611" s="5"/>
      <x:c r="S611" s="16" t="str">
        <x:f>IF(OR(ISBLANK(O611),Q611=""),"",IFERROR(INDEX('Redemption Setup'!$F$7:$F$105,MATCH(Q611,'Redemption Setup'!$A$7:$A$105,0)),"")+SUMIFS('Redemption Setup'!$Q$7:$Q$305,'Redemption Setup'!$O$7:$O$305,Q611,'Redemption Setup'!$P$7:$P$305,"&lt;="&amp;O611)-SUMIFS('Daily Redemptions'!$R$7:$R$2205,'Daily Redemptions'!$Q$7:$Q$2205,Q611,'Daily Redemptions'!$P$7:$P$2205,P611,'Daily Redemptions'!$O$7:$O$2205,"&lt;="&amp;O611))</x:f>
      </x:c>
      <x:c r="T611" s="16" t="str">
        <x:f>IF(AND(ISBLANK(O611),Q611=""),"",IF(COUNTIFS('Redemption Setup'!$A$7:$A$105,Q611,'Redemption Setup'!$B$7:$B$105,P611)&lt;&gt;1,"Tier not in campaign",IF(COUNTIFS('Daily Redemptions'!$O$7:$O$2205,O611,'Daily Redemptions'!$Q$7:$Q$2205,Q611)&gt;1,"Duplicate day / tier",IF(OR(ISBLANK(O611),ISBLANK(R611)),"Missing date / quantity",IF(OR(R611&lt;0,MOD(R611,1)&lt;&gt;0),"Invalid redemption quantity",IF(COUNTIFS('Daily Redemptions'!$A$7:$A$735,O611,'Daily Redemptions'!$B$7:$B$735,P611)&lt;&gt;1,"Missing daily performance",IF(S611&lt;0,"Negative stock","")))))))</x:f>
      </x:c>
    </x:row>
    <x:row r="612" ht="24" customHeight="1">
      <x:c r="A612" s="10"/>
      <x:c r="B612" s="5"/>
      <x:c r="C612" s="5"/>
      <x:c r="D612" s="14"/>
      <x:c r="E612" s="5"/>
      <x:c r="F612" s="5"/>
      <x:c r="G612" s="14"/>
      <x:c r="H612" s="16" t="str">
        <x:f>IF(OR(ISBLANK(A612),B612=""),"",SUMIFS('Daily Redemptions'!$R$7:$R$2205,'Daily Redemptions'!$O$7:$O$2205,A612,'Daily Redemptions'!$P$7:$P$2205,B612))</x:f>
      </x:c>
      <x:c r="I612" s="18" t="str">
        <x:f>IF(OR(ISBLANK(A612),ISBLANK(D612),ISBLANK(C612),C612=0),"",D612/C612)</x:f>
      </x:c>
      <x:c r="J612" s="18" t="str">
        <x:f>IF(OR(ISBLANK(A612),ISBLANK(D612),ISBLANK(E612),E612=0),"",D612/E612)</x:f>
      </x:c>
      <x:c r="K612" s="18" t="str">
        <x:f>IF(OR(ISBLANK(A612),ISBLANK(G612),ISBLANK(F612)),"",G612*F612)</x:f>
      </x:c>
      <x:c r="L612" s="16" t="str">
        <x:f>IF(OR(ISBLANK(A612),ISBLANK(G612),ISBLANK(F612)),"",F612)</x:f>
      </x:c>
      <x:c r="M612" s="16" t="str">
        <x:f>IF(AND(ISBLANK(A612),B612=""),"",IF(COUNTIFS('Campaigns &amp; Budget'!$A$7:$A$8,B612)&lt;&gt;1,"Unknown campaign",IF(COUNTIFS('Daily Redemptions'!$A$7:$A$735,A612,'Daily Redemptions'!$B$7:$B$735,B612)&gt;1,"Duplicate day / campaign",IF(OR(ISBLANK(A612),ISBLANK(C612),ISBLANK(D612),ISBLANK(E612),ISBLANK(F612)),"Missing daily input",IF(OR(C612&lt;0,D612&lt;0,E612&lt;0,F612&lt;0,F612&gt;E612),"Invalid count / sales",IF(AND(F612&gt;0,ISBLANK(G612)),"Missing new-member average",IF(AND(NOT(ISBLANK(G612)),G612&lt;0),"Negative average",IF(OR(A612&lt;IFERROR(INDEX('Campaigns &amp; Budget'!$C$7:$C$8,MATCH(B612,'Campaigns &amp; Budget'!$A$7:$A$8,0)),""),A612&gt;IFERROR(INDEX('Campaigns &amp; Budget'!$D$7:$D$8,MATCH(B612,'Campaigns &amp; Budget'!$A$7:$A$8,0)),"")),"Outside campaign dates",""))))))))</x:f>
      </x:c>
      <x:c r="O612" s="10"/>
      <x:c r="P612" s="5"/>
      <x:c r="Q612" s="5"/>
      <x:c r="R612" s="5"/>
      <x:c r="S612" s="16" t="str">
        <x:f>IF(OR(ISBLANK(O612),Q612=""),"",IFERROR(INDEX('Redemption Setup'!$F$7:$F$105,MATCH(Q612,'Redemption Setup'!$A$7:$A$105,0)),"")+SUMIFS('Redemption Setup'!$Q$7:$Q$305,'Redemption Setup'!$O$7:$O$305,Q612,'Redemption Setup'!$P$7:$P$305,"&lt;="&amp;O612)-SUMIFS('Daily Redemptions'!$R$7:$R$2205,'Daily Redemptions'!$Q$7:$Q$2205,Q612,'Daily Redemptions'!$P$7:$P$2205,P612,'Daily Redemptions'!$O$7:$O$2205,"&lt;="&amp;O612))</x:f>
      </x:c>
      <x:c r="T612" s="16" t="str">
        <x:f>IF(AND(ISBLANK(O612),Q612=""),"",IF(COUNTIFS('Redemption Setup'!$A$7:$A$105,Q612,'Redemption Setup'!$B$7:$B$105,P612)&lt;&gt;1,"Tier not in campaign",IF(COUNTIFS('Daily Redemptions'!$O$7:$O$2205,O612,'Daily Redemptions'!$Q$7:$Q$2205,Q612)&gt;1,"Duplicate day / tier",IF(OR(ISBLANK(O612),ISBLANK(R612)),"Missing date / quantity",IF(OR(R612&lt;0,MOD(R612,1)&lt;&gt;0),"Invalid redemption quantity",IF(COUNTIFS('Daily Redemptions'!$A$7:$A$735,O612,'Daily Redemptions'!$B$7:$B$735,P612)&lt;&gt;1,"Missing daily performance",IF(S612&lt;0,"Negative stock","")))))))</x:f>
      </x:c>
    </x:row>
    <x:row r="613" ht="24" customHeight="1">
      <x:c r="A613" s="10"/>
      <x:c r="B613" s="5"/>
      <x:c r="C613" s="5"/>
      <x:c r="D613" s="14"/>
      <x:c r="E613" s="5"/>
      <x:c r="F613" s="5"/>
      <x:c r="G613" s="14"/>
      <x:c r="H613" s="16" t="str">
        <x:f>IF(OR(ISBLANK(A613),B613=""),"",SUMIFS('Daily Redemptions'!$R$7:$R$2205,'Daily Redemptions'!$O$7:$O$2205,A613,'Daily Redemptions'!$P$7:$P$2205,B613))</x:f>
      </x:c>
      <x:c r="I613" s="18" t="str">
        <x:f>IF(OR(ISBLANK(A613),ISBLANK(D613),ISBLANK(C613),C613=0),"",D613/C613)</x:f>
      </x:c>
      <x:c r="J613" s="18" t="str">
        <x:f>IF(OR(ISBLANK(A613),ISBLANK(D613),ISBLANK(E613),E613=0),"",D613/E613)</x:f>
      </x:c>
      <x:c r="K613" s="18" t="str">
        <x:f>IF(OR(ISBLANK(A613),ISBLANK(G613),ISBLANK(F613)),"",G613*F613)</x:f>
      </x:c>
      <x:c r="L613" s="16" t="str">
        <x:f>IF(OR(ISBLANK(A613),ISBLANK(G613),ISBLANK(F613)),"",F613)</x:f>
      </x:c>
      <x:c r="M613" s="16" t="str">
        <x:f>IF(AND(ISBLANK(A613),B613=""),"",IF(COUNTIFS('Campaigns &amp; Budget'!$A$7:$A$8,B613)&lt;&gt;1,"Unknown campaign",IF(COUNTIFS('Daily Redemptions'!$A$7:$A$735,A613,'Daily Redemptions'!$B$7:$B$735,B613)&gt;1,"Duplicate day / campaign",IF(OR(ISBLANK(A613),ISBLANK(C613),ISBLANK(D613),ISBLANK(E613),ISBLANK(F613)),"Missing daily input",IF(OR(C613&lt;0,D613&lt;0,E613&lt;0,F613&lt;0,F613&gt;E613),"Invalid count / sales",IF(AND(F613&gt;0,ISBLANK(G613)),"Missing new-member average",IF(AND(NOT(ISBLANK(G613)),G613&lt;0),"Negative average",IF(OR(A613&lt;IFERROR(INDEX('Campaigns &amp; Budget'!$C$7:$C$8,MATCH(B613,'Campaigns &amp; Budget'!$A$7:$A$8,0)),""),A613&gt;IFERROR(INDEX('Campaigns &amp; Budget'!$D$7:$D$8,MATCH(B613,'Campaigns &amp; Budget'!$A$7:$A$8,0)),"")),"Outside campaign dates",""))))))))</x:f>
      </x:c>
      <x:c r="O613" s="10"/>
      <x:c r="P613" s="5"/>
      <x:c r="Q613" s="5"/>
      <x:c r="R613" s="5"/>
      <x:c r="S613" s="16" t="str">
        <x:f>IF(OR(ISBLANK(O613),Q613=""),"",IFERROR(INDEX('Redemption Setup'!$F$7:$F$105,MATCH(Q613,'Redemption Setup'!$A$7:$A$105,0)),"")+SUMIFS('Redemption Setup'!$Q$7:$Q$305,'Redemption Setup'!$O$7:$O$305,Q613,'Redemption Setup'!$P$7:$P$305,"&lt;="&amp;O613)-SUMIFS('Daily Redemptions'!$R$7:$R$2205,'Daily Redemptions'!$Q$7:$Q$2205,Q613,'Daily Redemptions'!$P$7:$P$2205,P613,'Daily Redemptions'!$O$7:$O$2205,"&lt;="&amp;O613))</x:f>
      </x:c>
      <x:c r="T613" s="16" t="str">
        <x:f>IF(AND(ISBLANK(O613),Q613=""),"",IF(COUNTIFS('Redemption Setup'!$A$7:$A$105,Q613,'Redemption Setup'!$B$7:$B$105,P613)&lt;&gt;1,"Tier not in campaign",IF(COUNTIFS('Daily Redemptions'!$O$7:$O$2205,O613,'Daily Redemptions'!$Q$7:$Q$2205,Q613)&gt;1,"Duplicate day / tier",IF(OR(ISBLANK(O613),ISBLANK(R613)),"Missing date / quantity",IF(OR(R613&lt;0,MOD(R613,1)&lt;&gt;0),"Invalid redemption quantity",IF(COUNTIFS('Daily Redemptions'!$A$7:$A$735,O613,'Daily Redemptions'!$B$7:$B$735,P613)&lt;&gt;1,"Missing daily performance",IF(S613&lt;0,"Negative stock","")))))))</x:f>
      </x:c>
    </x:row>
    <x:row r="614" ht="24" customHeight="1">
      <x:c r="A614" s="10"/>
      <x:c r="B614" s="5"/>
      <x:c r="C614" s="5"/>
      <x:c r="D614" s="14"/>
      <x:c r="E614" s="5"/>
      <x:c r="F614" s="5"/>
      <x:c r="G614" s="14"/>
      <x:c r="H614" s="16" t="str">
        <x:f>IF(OR(ISBLANK(A614),B614=""),"",SUMIFS('Daily Redemptions'!$R$7:$R$2205,'Daily Redemptions'!$O$7:$O$2205,A614,'Daily Redemptions'!$P$7:$P$2205,B614))</x:f>
      </x:c>
      <x:c r="I614" s="18" t="str">
        <x:f>IF(OR(ISBLANK(A614),ISBLANK(D614),ISBLANK(C614),C614=0),"",D614/C614)</x:f>
      </x:c>
      <x:c r="J614" s="18" t="str">
        <x:f>IF(OR(ISBLANK(A614),ISBLANK(D614),ISBLANK(E614),E614=0),"",D614/E614)</x:f>
      </x:c>
      <x:c r="K614" s="18" t="str">
        <x:f>IF(OR(ISBLANK(A614),ISBLANK(G614),ISBLANK(F614)),"",G614*F614)</x:f>
      </x:c>
      <x:c r="L614" s="16" t="str">
        <x:f>IF(OR(ISBLANK(A614),ISBLANK(G614),ISBLANK(F614)),"",F614)</x:f>
      </x:c>
      <x:c r="M614" s="16" t="str">
        <x:f>IF(AND(ISBLANK(A614),B614=""),"",IF(COUNTIFS('Campaigns &amp; Budget'!$A$7:$A$8,B614)&lt;&gt;1,"Unknown campaign",IF(COUNTIFS('Daily Redemptions'!$A$7:$A$735,A614,'Daily Redemptions'!$B$7:$B$735,B614)&gt;1,"Duplicate day / campaign",IF(OR(ISBLANK(A614),ISBLANK(C614),ISBLANK(D614),ISBLANK(E614),ISBLANK(F614)),"Missing daily input",IF(OR(C614&lt;0,D614&lt;0,E614&lt;0,F614&lt;0,F614&gt;E614),"Invalid count / sales",IF(AND(F614&gt;0,ISBLANK(G614)),"Missing new-member average",IF(AND(NOT(ISBLANK(G614)),G614&lt;0),"Negative average",IF(OR(A614&lt;IFERROR(INDEX('Campaigns &amp; Budget'!$C$7:$C$8,MATCH(B614,'Campaigns &amp; Budget'!$A$7:$A$8,0)),""),A614&gt;IFERROR(INDEX('Campaigns &amp; Budget'!$D$7:$D$8,MATCH(B614,'Campaigns &amp; Budget'!$A$7:$A$8,0)),"")),"Outside campaign dates",""))))))))</x:f>
      </x:c>
      <x:c r="O614" s="10"/>
      <x:c r="P614" s="5"/>
      <x:c r="Q614" s="5"/>
      <x:c r="R614" s="5"/>
      <x:c r="S614" s="16" t="str">
        <x:f>IF(OR(ISBLANK(O614),Q614=""),"",IFERROR(INDEX('Redemption Setup'!$F$7:$F$105,MATCH(Q614,'Redemption Setup'!$A$7:$A$105,0)),"")+SUMIFS('Redemption Setup'!$Q$7:$Q$305,'Redemption Setup'!$O$7:$O$305,Q614,'Redemption Setup'!$P$7:$P$305,"&lt;="&amp;O614)-SUMIFS('Daily Redemptions'!$R$7:$R$2205,'Daily Redemptions'!$Q$7:$Q$2205,Q614,'Daily Redemptions'!$P$7:$P$2205,P614,'Daily Redemptions'!$O$7:$O$2205,"&lt;="&amp;O614))</x:f>
      </x:c>
      <x:c r="T614" s="16" t="str">
        <x:f>IF(AND(ISBLANK(O614),Q614=""),"",IF(COUNTIFS('Redemption Setup'!$A$7:$A$105,Q614,'Redemption Setup'!$B$7:$B$105,P614)&lt;&gt;1,"Tier not in campaign",IF(COUNTIFS('Daily Redemptions'!$O$7:$O$2205,O614,'Daily Redemptions'!$Q$7:$Q$2205,Q614)&gt;1,"Duplicate day / tier",IF(OR(ISBLANK(O614),ISBLANK(R614)),"Missing date / quantity",IF(OR(R614&lt;0,MOD(R614,1)&lt;&gt;0),"Invalid redemption quantity",IF(COUNTIFS('Daily Redemptions'!$A$7:$A$735,O614,'Daily Redemptions'!$B$7:$B$735,P614)&lt;&gt;1,"Missing daily performance",IF(S614&lt;0,"Negative stock","")))))))</x:f>
      </x:c>
    </x:row>
    <x:row r="615" ht="24" customHeight="1">
      <x:c r="A615" s="10"/>
      <x:c r="B615" s="5"/>
      <x:c r="C615" s="5"/>
      <x:c r="D615" s="14"/>
      <x:c r="E615" s="5"/>
      <x:c r="F615" s="5"/>
      <x:c r="G615" s="14"/>
      <x:c r="H615" s="16" t="str">
        <x:f>IF(OR(ISBLANK(A615),B615=""),"",SUMIFS('Daily Redemptions'!$R$7:$R$2205,'Daily Redemptions'!$O$7:$O$2205,A615,'Daily Redemptions'!$P$7:$P$2205,B615))</x:f>
      </x:c>
      <x:c r="I615" s="18" t="str">
        <x:f>IF(OR(ISBLANK(A615),ISBLANK(D615),ISBLANK(C615),C615=0),"",D615/C615)</x:f>
      </x:c>
      <x:c r="J615" s="18" t="str">
        <x:f>IF(OR(ISBLANK(A615),ISBLANK(D615),ISBLANK(E615),E615=0),"",D615/E615)</x:f>
      </x:c>
      <x:c r="K615" s="18" t="str">
        <x:f>IF(OR(ISBLANK(A615),ISBLANK(G615),ISBLANK(F615)),"",G615*F615)</x:f>
      </x:c>
      <x:c r="L615" s="16" t="str">
        <x:f>IF(OR(ISBLANK(A615),ISBLANK(G615),ISBLANK(F615)),"",F615)</x:f>
      </x:c>
      <x:c r="M615" s="16" t="str">
        <x:f>IF(AND(ISBLANK(A615),B615=""),"",IF(COUNTIFS('Campaigns &amp; Budget'!$A$7:$A$8,B615)&lt;&gt;1,"Unknown campaign",IF(COUNTIFS('Daily Redemptions'!$A$7:$A$735,A615,'Daily Redemptions'!$B$7:$B$735,B615)&gt;1,"Duplicate day / campaign",IF(OR(ISBLANK(A615),ISBLANK(C615),ISBLANK(D615),ISBLANK(E615),ISBLANK(F615)),"Missing daily input",IF(OR(C615&lt;0,D615&lt;0,E615&lt;0,F615&lt;0,F615&gt;E615),"Invalid count / sales",IF(AND(F615&gt;0,ISBLANK(G615)),"Missing new-member average",IF(AND(NOT(ISBLANK(G615)),G615&lt;0),"Negative average",IF(OR(A615&lt;IFERROR(INDEX('Campaigns &amp; Budget'!$C$7:$C$8,MATCH(B615,'Campaigns &amp; Budget'!$A$7:$A$8,0)),""),A615&gt;IFERROR(INDEX('Campaigns &amp; Budget'!$D$7:$D$8,MATCH(B615,'Campaigns &amp; Budget'!$A$7:$A$8,0)),"")),"Outside campaign dates",""))))))))</x:f>
      </x:c>
      <x:c r="O615" s="10"/>
      <x:c r="P615" s="5"/>
      <x:c r="Q615" s="5"/>
      <x:c r="R615" s="5"/>
      <x:c r="S615" s="16" t="str">
        <x:f>IF(OR(ISBLANK(O615),Q615=""),"",IFERROR(INDEX('Redemption Setup'!$F$7:$F$105,MATCH(Q615,'Redemption Setup'!$A$7:$A$105,0)),"")+SUMIFS('Redemption Setup'!$Q$7:$Q$305,'Redemption Setup'!$O$7:$O$305,Q615,'Redemption Setup'!$P$7:$P$305,"&lt;="&amp;O615)-SUMIFS('Daily Redemptions'!$R$7:$R$2205,'Daily Redemptions'!$Q$7:$Q$2205,Q615,'Daily Redemptions'!$P$7:$P$2205,P615,'Daily Redemptions'!$O$7:$O$2205,"&lt;="&amp;O615))</x:f>
      </x:c>
      <x:c r="T615" s="16" t="str">
        <x:f>IF(AND(ISBLANK(O615),Q615=""),"",IF(COUNTIFS('Redemption Setup'!$A$7:$A$105,Q615,'Redemption Setup'!$B$7:$B$105,P615)&lt;&gt;1,"Tier not in campaign",IF(COUNTIFS('Daily Redemptions'!$O$7:$O$2205,O615,'Daily Redemptions'!$Q$7:$Q$2205,Q615)&gt;1,"Duplicate day / tier",IF(OR(ISBLANK(O615),ISBLANK(R615)),"Missing date / quantity",IF(OR(R615&lt;0,MOD(R615,1)&lt;&gt;0),"Invalid redemption quantity",IF(COUNTIFS('Daily Redemptions'!$A$7:$A$735,O615,'Daily Redemptions'!$B$7:$B$735,P615)&lt;&gt;1,"Missing daily performance",IF(S615&lt;0,"Negative stock","")))))))</x:f>
      </x:c>
    </x:row>
    <x:row r="616" ht="24" customHeight="1">
      <x:c r="A616" s="10"/>
      <x:c r="B616" s="5"/>
      <x:c r="C616" s="5"/>
      <x:c r="D616" s="14"/>
      <x:c r="E616" s="5"/>
      <x:c r="F616" s="5"/>
      <x:c r="G616" s="14"/>
      <x:c r="H616" s="16" t="str">
        <x:f>IF(OR(ISBLANK(A616),B616=""),"",SUMIFS('Daily Redemptions'!$R$7:$R$2205,'Daily Redemptions'!$O$7:$O$2205,A616,'Daily Redemptions'!$P$7:$P$2205,B616))</x:f>
      </x:c>
      <x:c r="I616" s="18" t="str">
        <x:f>IF(OR(ISBLANK(A616),ISBLANK(D616),ISBLANK(C616),C616=0),"",D616/C616)</x:f>
      </x:c>
      <x:c r="J616" s="18" t="str">
        <x:f>IF(OR(ISBLANK(A616),ISBLANK(D616),ISBLANK(E616),E616=0),"",D616/E616)</x:f>
      </x:c>
      <x:c r="K616" s="18" t="str">
        <x:f>IF(OR(ISBLANK(A616),ISBLANK(G616),ISBLANK(F616)),"",G616*F616)</x:f>
      </x:c>
      <x:c r="L616" s="16" t="str">
        <x:f>IF(OR(ISBLANK(A616),ISBLANK(G616),ISBLANK(F616)),"",F616)</x:f>
      </x:c>
      <x:c r="M616" s="16" t="str">
        <x:f>IF(AND(ISBLANK(A616),B616=""),"",IF(COUNTIFS('Campaigns &amp; Budget'!$A$7:$A$8,B616)&lt;&gt;1,"Unknown campaign",IF(COUNTIFS('Daily Redemptions'!$A$7:$A$735,A616,'Daily Redemptions'!$B$7:$B$735,B616)&gt;1,"Duplicate day / campaign",IF(OR(ISBLANK(A616),ISBLANK(C616),ISBLANK(D616),ISBLANK(E616),ISBLANK(F616)),"Missing daily input",IF(OR(C616&lt;0,D616&lt;0,E616&lt;0,F616&lt;0,F616&gt;E616),"Invalid count / sales",IF(AND(F616&gt;0,ISBLANK(G616)),"Missing new-member average",IF(AND(NOT(ISBLANK(G616)),G616&lt;0),"Negative average",IF(OR(A616&lt;IFERROR(INDEX('Campaigns &amp; Budget'!$C$7:$C$8,MATCH(B616,'Campaigns &amp; Budget'!$A$7:$A$8,0)),""),A616&gt;IFERROR(INDEX('Campaigns &amp; Budget'!$D$7:$D$8,MATCH(B616,'Campaigns &amp; Budget'!$A$7:$A$8,0)),"")),"Outside campaign dates",""))))))))</x:f>
      </x:c>
      <x:c r="O616" s="10"/>
      <x:c r="P616" s="5"/>
      <x:c r="Q616" s="5"/>
      <x:c r="R616" s="5"/>
      <x:c r="S616" s="16" t="str">
        <x:f>IF(OR(ISBLANK(O616),Q616=""),"",IFERROR(INDEX('Redemption Setup'!$F$7:$F$105,MATCH(Q616,'Redemption Setup'!$A$7:$A$105,0)),"")+SUMIFS('Redemption Setup'!$Q$7:$Q$305,'Redemption Setup'!$O$7:$O$305,Q616,'Redemption Setup'!$P$7:$P$305,"&lt;="&amp;O616)-SUMIFS('Daily Redemptions'!$R$7:$R$2205,'Daily Redemptions'!$Q$7:$Q$2205,Q616,'Daily Redemptions'!$P$7:$P$2205,P616,'Daily Redemptions'!$O$7:$O$2205,"&lt;="&amp;O616))</x:f>
      </x:c>
      <x:c r="T616" s="16" t="str">
        <x:f>IF(AND(ISBLANK(O616),Q616=""),"",IF(COUNTIFS('Redemption Setup'!$A$7:$A$105,Q616,'Redemption Setup'!$B$7:$B$105,P616)&lt;&gt;1,"Tier not in campaign",IF(COUNTIFS('Daily Redemptions'!$O$7:$O$2205,O616,'Daily Redemptions'!$Q$7:$Q$2205,Q616)&gt;1,"Duplicate day / tier",IF(OR(ISBLANK(O616),ISBLANK(R616)),"Missing date / quantity",IF(OR(R616&lt;0,MOD(R616,1)&lt;&gt;0),"Invalid redemption quantity",IF(COUNTIFS('Daily Redemptions'!$A$7:$A$735,O616,'Daily Redemptions'!$B$7:$B$735,P616)&lt;&gt;1,"Missing daily performance",IF(S616&lt;0,"Negative stock","")))))))</x:f>
      </x:c>
    </x:row>
    <x:row r="617" ht="24" customHeight="1">
      <x:c r="A617" s="10"/>
      <x:c r="B617" s="5"/>
      <x:c r="C617" s="5"/>
      <x:c r="D617" s="14"/>
      <x:c r="E617" s="5"/>
      <x:c r="F617" s="5"/>
      <x:c r="G617" s="14"/>
      <x:c r="H617" s="16" t="str">
        <x:f>IF(OR(ISBLANK(A617),B617=""),"",SUMIFS('Daily Redemptions'!$R$7:$R$2205,'Daily Redemptions'!$O$7:$O$2205,A617,'Daily Redemptions'!$P$7:$P$2205,B617))</x:f>
      </x:c>
      <x:c r="I617" s="18" t="str">
        <x:f>IF(OR(ISBLANK(A617),ISBLANK(D617),ISBLANK(C617),C617=0),"",D617/C617)</x:f>
      </x:c>
      <x:c r="J617" s="18" t="str">
        <x:f>IF(OR(ISBLANK(A617),ISBLANK(D617),ISBLANK(E617),E617=0),"",D617/E617)</x:f>
      </x:c>
      <x:c r="K617" s="18" t="str">
        <x:f>IF(OR(ISBLANK(A617),ISBLANK(G617),ISBLANK(F617)),"",G617*F617)</x:f>
      </x:c>
      <x:c r="L617" s="16" t="str">
        <x:f>IF(OR(ISBLANK(A617),ISBLANK(G617),ISBLANK(F617)),"",F617)</x:f>
      </x:c>
      <x:c r="M617" s="16" t="str">
        <x:f>IF(AND(ISBLANK(A617),B617=""),"",IF(COUNTIFS('Campaigns &amp; Budget'!$A$7:$A$8,B617)&lt;&gt;1,"Unknown campaign",IF(COUNTIFS('Daily Redemptions'!$A$7:$A$735,A617,'Daily Redemptions'!$B$7:$B$735,B617)&gt;1,"Duplicate day / campaign",IF(OR(ISBLANK(A617),ISBLANK(C617),ISBLANK(D617),ISBLANK(E617),ISBLANK(F617)),"Missing daily input",IF(OR(C617&lt;0,D617&lt;0,E617&lt;0,F617&lt;0,F617&gt;E617),"Invalid count / sales",IF(AND(F617&gt;0,ISBLANK(G617)),"Missing new-member average",IF(AND(NOT(ISBLANK(G617)),G617&lt;0),"Negative average",IF(OR(A617&lt;IFERROR(INDEX('Campaigns &amp; Budget'!$C$7:$C$8,MATCH(B617,'Campaigns &amp; Budget'!$A$7:$A$8,0)),""),A617&gt;IFERROR(INDEX('Campaigns &amp; Budget'!$D$7:$D$8,MATCH(B617,'Campaigns &amp; Budget'!$A$7:$A$8,0)),"")),"Outside campaign dates",""))))))))</x:f>
      </x:c>
      <x:c r="O617" s="10"/>
      <x:c r="P617" s="5"/>
      <x:c r="Q617" s="5"/>
      <x:c r="R617" s="5"/>
      <x:c r="S617" s="16" t="str">
        <x:f>IF(OR(ISBLANK(O617),Q617=""),"",IFERROR(INDEX('Redemption Setup'!$F$7:$F$105,MATCH(Q617,'Redemption Setup'!$A$7:$A$105,0)),"")+SUMIFS('Redemption Setup'!$Q$7:$Q$305,'Redemption Setup'!$O$7:$O$305,Q617,'Redemption Setup'!$P$7:$P$305,"&lt;="&amp;O617)-SUMIFS('Daily Redemptions'!$R$7:$R$2205,'Daily Redemptions'!$Q$7:$Q$2205,Q617,'Daily Redemptions'!$P$7:$P$2205,P617,'Daily Redemptions'!$O$7:$O$2205,"&lt;="&amp;O617))</x:f>
      </x:c>
      <x:c r="T617" s="16" t="str">
        <x:f>IF(AND(ISBLANK(O617),Q617=""),"",IF(COUNTIFS('Redemption Setup'!$A$7:$A$105,Q617,'Redemption Setup'!$B$7:$B$105,P617)&lt;&gt;1,"Tier not in campaign",IF(COUNTIFS('Daily Redemptions'!$O$7:$O$2205,O617,'Daily Redemptions'!$Q$7:$Q$2205,Q617)&gt;1,"Duplicate day / tier",IF(OR(ISBLANK(O617),ISBLANK(R617)),"Missing date / quantity",IF(OR(R617&lt;0,MOD(R617,1)&lt;&gt;0),"Invalid redemption quantity",IF(COUNTIFS('Daily Redemptions'!$A$7:$A$735,O617,'Daily Redemptions'!$B$7:$B$735,P617)&lt;&gt;1,"Missing daily performance",IF(S617&lt;0,"Negative stock","")))))))</x:f>
      </x:c>
    </x:row>
    <x:row r="618" ht="24" customHeight="1">
      <x:c r="A618" s="10"/>
      <x:c r="B618" s="5"/>
      <x:c r="C618" s="5"/>
      <x:c r="D618" s="14"/>
      <x:c r="E618" s="5"/>
      <x:c r="F618" s="5"/>
      <x:c r="G618" s="14"/>
      <x:c r="H618" s="16" t="str">
        <x:f>IF(OR(ISBLANK(A618),B618=""),"",SUMIFS('Daily Redemptions'!$R$7:$R$2205,'Daily Redemptions'!$O$7:$O$2205,A618,'Daily Redemptions'!$P$7:$P$2205,B618))</x:f>
      </x:c>
      <x:c r="I618" s="18" t="str">
        <x:f>IF(OR(ISBLANK(A618),ISBLANK(D618),ISBLANK(C618),C618=0),"",D618/C618)</x:f>
      </x:c>
      <x:c r="J618" s="18" t="str">
        <x:f>IF(OR(ISBLANK(A618),ISBLANK(D618),ISBLANK(E618),E618=0),"",D618/E618)</x:f>
      </x:c>
      <x:c r="K618" s="18" t="str">
        <x:f>IF(OR(ISBLANK(A618),ISBLANK(G618),ISBLANK(F618)),"",G618*F618)</x:f>
      </x:c>
      <x:c r="L618" s="16" t="str">
        <x:f>IF(OR(ISBLANK(A618),ISBLANK(G618),ISBLANK(F618)),"",F618)</x:f>
      </x:c>
      <x:c r="M618" s="16" t="str">
        <x:f>IF(AND(ISBLANK(A618),B618=""),"",IF(COUNTIFS('Campaigns &amp; Budget'!$A$7:$A$8,B618)&lt;&gt;1,"Unknown campaign",IF(COUNTIFS('Daily Redemptions'!$A$7:$A$735,A618,'Daily Redemptions'!$B$7:$B$735,B618)&gt;1,"Duplicate day / campaign",IF(OR(ISBLANK(A618),ISBLANK(C618),ISBLANK(D618),ISBLANK(E618),ISBLANK(F618)),"Missing daily input",IF(OR(C618&lt;0,D618&lt;0,E618&lt;0,F618&lt;0,F618&gt;E618),"Invalid count / sales",IF(AND(F618&gt;0,ISBLANK(G618)),"Missing new-member average",IF(AND(NOT(ISBLANK(G618)),G618&lt;0),"Negative average",IF(OR(A618&lt;IFERROR(INDEX('Campaigns &amp; Budget'!$C$7:$C$8,MATCH(B618,'Campaigns &amp; Budget'!$A$7:$A$8,0)),""),A618&gt;IFERROR(INDEX('Campaigns &amp; Budget'!$D$7:$D$8,MATCH(B618,'Campaigns &amp; Budget'!$A$7:$A$8,0)),"")),"Outside campaign dates",""))))))))</x:f>
      </x:c>
      <x:c r="O618" s="10"/>
      <x:c r="P618" s="5"/>
      <x:c r="Q618" s="5"/>
      <x:c r="R618" s="5"/>
      <x:c r="S618" s="16" t="str">
        <x:f>IF(OR(ISBLANK(O618),Q618=""),"",IFERROR(INDEX('Redemption Setup'!$F$7:$F$105,MATCH(Q618,'Redemption Setup'!$A$7:$A$105,0)),"")+SUMIFS('Redemption Setup'!$Q$7:$Q$305,'Redemption Setup'!$O$7:$O$305,Q618,'Redemption Setup'!$P$7:$P$305,"&lt;="&amp;O618)-SUMIFS('Daily Redemptions'!$R$7:$R$2205,'Daily Redemptions'!$Q$7:$Q$2205,Q618,'Daily Redemptions'!$P$7:$P$2205,P618,'Daily Redemptions'!$O$7:$O$2205,"&lt;="&amp;O618))</x:f>
      </x:c>
      <x:c r="T618" s="16" t="str">
        <x:f>IF(AND(ISBLANK(O618),Q618=""),"",IF(COUNTIFS('Redemption Setup'!$A$7:$A$105,Q618,'Redemption Setup'!$B$7:$B$105,P618)&lt;&gt;1,"Tier not in campaign",IF(COUNTIFS('Daily Redemptions'!$O$7:$O$2205,O618,'Daily Redemptions'!$Q$7:$Q$2205,Q618)&gt;1,"Duplicate day / tier",IF(OR(ISBLANK(O618),ISBLANK(R618)),"Missing date / quantity",IF(OR(R618&lt;0,MOD(R618,1)&lt;&gt;0),"Invalid redemption quantity",IF(COUNTIFS('Daily Redemptions'!$A$7:$A$735,O618,'Daily Redemptions'!$B$7:$B$735,P618)&lt;&gt;1,"Missing daily performance",IF(S618&lt;0,"Negative stock","")))))))</x:f>
      </x:c>
    </x:row>
    <x:row r="619" ht="24" customHeight="1">
      <x:c r="A619" s="10"/>
      <x:c r="B619" s="5"/>
      <x:c r="C619" s="5"/>
      <x:c r="D619" s="14"/>
      <x:c r="E619" s="5"/>
      <x:c r="F619" s="5"/>
      <x:c r="G619" s="14"/>
      <x:c r="H619" s="16" t="str">
        <x:f>IF(OR(ISBLANK(A619),B619=""),"",SUMIFS('Daily Redemptions'!$R$7:$R$2205,'Daily Redemptions'!$O$7:$O$2205,A619,'Daily Redemptions'!$P$7:$P$2205,B619))</x:f>
      </x:c>
      <x:c r="I619" s="18" t="str">
        <x:f>IF(OR(ISBLANK(A619),ISBLANK(D619),ISBLANK(C619),C619=0),"",D619/C619)</x:f>
      </x:c>
      <x:c r="J619" s="18" t="str">
        <x:f>IF(OR(ISBLANK(A619),ISBLANK(D619),ISBLANK(E619),E619=0),"",D619/E619)</x:f>
      </x:c>
      <x:c r="K619" s="18" t="str">
        <x:f>IF(OR(ISBLANK(A619),ISBLANK(G619),ISBLANK(F619)),"",G619*F619)</x:f>
      </x:c>
      <x:c r="L619" s="16" t="str">
        <x:f>IF(OR(ISBLANK(A619),ISBLANK(G619),ISBLANK(F619)),"",F619)</x:f>
      </x:c>
      <x:c r="M619" s="16" t="str">
        <x:f>IF(AND(ISBLANK(A619),B619=""),"",IF(COUNTIFS('Campaigns &amp; Budget'!$A$7:$A$8,B619)&lt;&gt;1,"Unknown campaign",IF(COUNTIFS('Daily Redemptions'!$A$7:$A$735,A619,'Daily Redemptions'!$B$7:$B$735,B619)&gt;1,"Duplicate day / campaign",IF(OR(ISBLANK(A619),ISBLANK(C619),ISBLANK(D619),ISBLANK(E619),ISBLANK(F619)),"Missing daily input",IF(OR(C619&lt;0,D619&lt;0,E619&lt;0,F619&lt;0,F619&gt;E619),"Invalid count / sales",IF(AND(F619&gt;0,ISBLANK(G619)),"Missing new-member average",IF(AND(NOT(ISBLANK(G619)),G619&lt;0),"Negative average",IF(OR(A619&lt;IFERROR(INDEX('Campaigns &amp; Budget'!$C$7:$C$8,MATCH(B619,'Campaigns &amp; Budget'!$A$7:$A$8,0)),""),A619&gt;IFERROR(INDEX('Campaigns &amp; Budget'!$D$7:$D$8,MATCH(B619,'Campaigns &amp; Budget'!$A$7:$A$8,0)),"")),"Outside campaign dates",""))))))))</x:f>
      </x:c>
      <x:c r="O619" s="10"/>
      <x:c r="P619" s="5"/>
      <x:c r="Q619" s="5"/>
      <x:c r="R619" s="5"/>
      <x:c r="S619" s="16" t="str">
        <x:f>IF(OR(ISBLANK(O619),Q619=""),"",IFERROR(INDEX('Redemption Setup'!$F$7:$F$105,MATCH(Q619,'Redemption Setup'!$A$7:$A$105,0)),"")+SUMIFS('Redemption Setup'!$Q$7:$Q$305,'Redemption Setup'!$O$7:$O$305,Q619,'Redemption Setup'!$P$7:$P$305,"&lt;="&amp;O619)-SUMIFS('Daily Redemptions'!$R$7:$R$2205,'Daily Redemptions'!$Q$7:$Q$2205,Q619,'Daily Redemptions'!$P$7:$P$2205,P619,'Daily Redemptions'!$O$7:$O$2205,"&lt;="&amp;O619))</x:f>
      </x:c>
      <x:c r="T619" s="16" t="str">
        <x:f>IF(AND(ISBLANK(O619),Q619=""),"",IF(COUNTIFS('Redemption Setup'!$A$7:$A$105,Q619,'Redemption Setup'!$B$7:$B$105,P619)&lt;&gt;1,"Tier not in campaign",IF(COUNTIFS('Daily Redemptions'!$O$7:$O$2205,O619,'Daily Redemptions'!$Q$7:$Q$2205,Q619)&gt;1,"Duplicate day / tier",IF(OR(ISBLANK(O619),ISBLANK(R619)),"Missing date / quantity",IF(OR(R619&lt;0,MOD(R619,1)&lt;&gt;0),"Invalid redemption quantity",IF(COUNTIFS('Daily Redemptions'!$A$7:$A$735,O619,'Daily Redemptions'!$B$7:$B$735,P619)&lt;&gt;1,"Missing daily performance",IF(S619&lt;0,"Negative stock","")))))))</x:f>
      </x:c>
    </x:row>
    <x:row r="620" ht="24" customHeight="1">
      <x:c r="A620" s="10"/>
      <x:c r="B620" s="5"/>
      <x:c r="C620" s="5"/>
      <x:c r="D620" s="14"/>
      <x:c r="E620" s="5"/>
      <x:c r="F620" s="5"/>
      <x:c r="G620" s="14"/>
      <x:c r="H620" s="16" t="str">
        <x:f>IF(OR(ISBLANK(A620),B620=""),"",SUMIFS('Daily Redemptions'!$R$7:$R$2205,'Daily Redemptions'!$O$7:$O$2205,A620,'Daily Redemptions'!$P$7:$P$2205,B620))</x:f>
      </x:c>
      <x:c r="I620" s="18" t="str">
        <x:f>IF(OR(ISBLANK(A620),ISBLANK(D620),ISBLANK(C620),C620=0),"",D620/C620)</x:f>
      </x:c>
      <x:c r="J620" s="18" t="str">
        <x:f>IF(OR(ISBLANK(A620),ISBLANK(D620),ISBLANK(E620),E620=0),"",D620/E620)</x:f>
      </x:c>
      <x:c r="K620" s="18" t="str">
        <x:f>IF(OR(ISBLANK(A620),ISBLANK(G620),ISBLANK(F620)),"",G620*F620)</x:f>
      </x:c>
      <x:c r="L620" s="16" t="str">
        <x:f>IF(OR(ISBLANK(A620),ISBLANK(G620),ISBLANK(F620)),"",F620)</x:f>
      </x:c>
      <x:c r="M620" s="16" t="str">
        <x:f>IF(AND(ISBLANK(A620),B620=""),"",IF(COUNTIFS('Campaigns &amp; Budget'!$A$7:$A$8,B620)&lt;&gt;1,"Unknown campaign",IF(COUNTIFS('Daily Redemptions'!$A$7:$A$735,A620,'Daily Redemptions'!$B$7:$B$735,B620)&gt;1,"Duplicate day / campaign",IF(OR(ISBLANK(A620),ISBLANK(C620),ISBLANK(D620),ISBLANK(E620),ISBLANK(F620)),"Missing daily input",IF(OR(C620&lt;0,D620&lt;0,E620&lt;0,F620&lt;0,F620&gt;E620),"Invalid count / sales",IF(AND(F620&gt;0,ISBLANK(G620)),"Missing new-member average",IF(AND(NOT(ISBLANK(G620)),G620&lt;0),"Negative average",IF(OR(A620&lt;IFERROR(INDEX('Campaigns &amp; Budget'!$C$7:$C$8,MATCH(B620,'Campaigns &amp; Budget'!$A$7:$A$8,0)),""),A620&gt;IFERROR(INDEX('Campaigns &amp; Budget'!$D$7:$D$8,MATCH(B620,'Campaigns &amp; Budget'!$A$7:$A$8,0)),"")),"Outside campaign dates",""))))))))</x:f>
      </x:c>
      <x:c r="O620" s="10"/>
      <x:c r="P620" s="5"/>
      <x:c r="Q620" s="5"/>
      <x:c r="R620" s="5"/>
      <x:c r="S620" s="16" t="str">
        <x:f>IF(OR(ISBLANK(O620),Q620=""),"",IFERROR(INDEX('Redemption Setup'!$F$7:$F$105,MATCH(Q620,'Redemption Setup'!$A$7:$A$105,0)),"")+SUMIFS('Redemption Setup'!$Q$7:$Q$305,'Redemption Setup'!$O$7:$O$305,Q620,'Redemption Setup'!$P$7:$P$305,"&lt;="&amp;O620)-SUMIFS('Daily Redemptions'!$R$7:$R$2205,'Daily Redemptions'!$Q$7:$Q$2205,Q620,'Daily Redemptions'!$P$7:$P$2205,P620,'Daily Redemptions'!$O$7:$O$2205,"&lt;="&amp;O620))</x:f>
      </x:c>
      <x:c r="T620" s="16" t="str">
        <x:f>IF(AND(ISBLANK(O620),Q620=""),"",IF(COUNTIFS('Redemption Setup'!$A$7:$A$105,Q620,'Redemption Setup'!$B$7:$B$105,P620)&lt;&gt;1,"Tier not in campaign",IF(COUNTIFS('Daily Redemptions'!$O$7:$O$2205,O620,'Daily Redemptions'!$Q$7:$Q$2205,Q620)&gt;1,"Duplicate day / tier",IF(OR(ISBLANK(O620),ISBLANK(R620)),"Missing date / quantity",IF(OR(R620&lt;0,MOD(R620,1)&lt;&gt;0),"Invalid redemption quantity",IF(COUNTIFS('Daily Redemptions'!$A$7:$A$735,O620,'Daily Redemptions'!$B$7:$B$735,P620)&lt;&gt;1,"Missing daily performance",IF(S620&lt;0,"Negative stock","")))))))</x:f>
      </x:c>
    </x:row>
    <x:row r="621" ht="24" customHeight="1">
      <x:c r="A621" s="10"/>
      <x:c r="B621" s="5"/>
      <x:c r="C621" s="5"/>
      <x:c r="D621" s="14"/>
      <x:c r="E621" s="5"/>
      <x:c r="F621" s="5"/>
      <x:c r="G621" s="14"/>
      <x:c r="H621" s="16" t="str">
        <x:f>IF(OR(ISBLANK(A621),B621=""),"",SUMIFS('Daily Redemptions'!$R$7:$R$2205,'Daily Redemptions'!$O$7:$O$2205,A621,'Daily Redemptions'!$P$7:$P$2205,B621))</x:f>
      </x:c>
      <x:c r="I621" s="18" t="str">
        <x:f>IF(OR(ISBLANK(A621),ISBLANK(D621),ISBLANK(C621),C621=0),"",D621/C621)</x:f>
      </x:c>
      <x:c r="J621" s="18" t="str">
        <x:f>IF(OR(ISBLANK(A621),ISBLANK(D621),ISBLANK(E621),E621=0),"",D621/E621)</x:f>
      </x:c>
      <x:c r="K621" s="18" t="str">
        <x:f>IF(OR(ISBLANK(A621),ISBLANK(G621),ISBLANK(F621)),"",G621*F621)</x:f>
      </x:c>
      <x:c r="L621" s="16" t="str">
        <x:f>IF(OR(ISBLANK(A621),ISBLANK(G621),ISBLANK(F621)),"",F621)</x:f>
      </x:c>
      <x:c r="M621" s="16" t="str">
        <x:f>IF(AND(ISBLANK(A621),B621=""),"",IF(COUNTIFS('Campaigns &amp; Budget'!$A$7:$A$8,B621)&lt;&gt;1,"Unknown campaign",IF(COUNTIFS('Daily Redemptions'!$A$7:$A$735,A621,'Daily Redemptions'!$B$7:$B$735,B621)&gt;1,"Duplicate day / campaign",IF(OR(ISBLANK(A621),ISBLANK(C621),ISBLANK(D621),ISBLANK(E621),ISBLANK(F621)),"Missing daily input",IF(OR(C621&lt;0,D621&lt;0,E621&lt;0,F621&lt;0,F621&gt;E621),"Invalid count / sales",IF(AND(F621&gt;0,ISBLANK(G621)),"Missing new-member average",IF(AND(NOT(ISBLANK(G621)),G621&lt;0),"Negative average",IF(OR(A621&lt;IFERROR(INDEX('Campaigns &amp; Budget'!$C$7:$C$8,MATCH(B621,'Campaigns &amp; Budget'!$A$7:$A$8,0)),""),A621&gt;IFERROR(INDEX('Campaigns &amp; Budget'!$D$7:$D$8,MATCH(B621,'Campaigns &amp; Budget'!$A$7:$A$8,0)),"")),"Outside campaign dates",""))))))))</x:f>
      </x:c>
      <x:c r="O621" s="10"/>
      <x:c r="P621" s="5"/>
      <x:c r="Q621" s="5"/>
      <x:c r="R621" s="5"/>
      <x:c r="S621" s="16" t="str">
        <x:f>IF(OR(ISBLANK(O621),Q621=""),"",IFERROR(INDEX('Redemption Setup'!$F$7:$F$105,MATCH(Q621,'Redemption Setup'!$A$7:$A$105,0)),"")+SUMIFS('Redemption Setup'!$Q$7:$Q$305,'Redemption Setup'!$O$7:$O$305,Q621,'Redemption Setup'!$P$7:$P$305,"&lt;="&amp;O621)-SUMIFS('Daily Redemptions'!$R$7:$R$2205,'Daily Redemptions'!$Q$7:$Q$2205,Q621,'Daily Redemptions'!$P$7:$P$2205,P621,'Daily Redemptions'!$O$7:$O$2205,"&lt;="&amp;O621))</x:f>
      </x:c>
      <x:c r="T621" s="16" t="str">
        <x:f>IF(AND(ISBLANK(O621),Q621=""),"",IF(COUNTIFS('Redemption Setup'!$A$7:$A$105,Q621,'Redemption Setup'!$B$7:$B$105,P621)&lt;&gt;1,"Tier not in campaign",IF(COUNTIFS('Daily Redemptions'!$O$7:$O$2205,O621,'Daily Redemptions'!$Q$7:$Q$2205,Q621)&gt;1,"Duplicate day / tier",IF(OR(ISBLANK(O621),ISBLANK(R621)),"Missing date / quantity",IF(OR(R621&lt;0,MOD(R621,1)&lt;&gt;0),"Invalid redemption quantity",IF(COUNTIFS('Daily Redemptions'!$A$7:$A$735,O621,'Daily Redemptions'!$B$7:$B$735,P621)&lt;&gt;1,"Missing daily performance",IF(S621&lt;0,"Negative stock","")))))))</x:f>
      </x:c>
    </x:row>
    <x:row r="622" ht="24" customHeight="1">
      <x:c r="A622" s="10"/>
      <x:c r="B622" s="5"/>
      <x:c r="C622" s="5"/>
      <x:c r="D622" s="14"/>
      <x:c r="E622" s="5"/>
      <x:c r="F622" s="5"/>
      <x:c r="G622" s="14"/>
      <x:c r="H622" s="16" t="str">
        <x:f>IF(OR(ISBLANK(A622),B622=""),"",SUMIFS('Daily Redemptions'!$R$7:$R$2205,'Daily Redemptions'!$O$7:$O$2205,A622,'Daily Redemptions'!$P$7:$P$2205,B622))</x:f>
      </x:c>
      <x:c r="I622" s="18" t="str">
        <x:f>IF(OR(ISBLANK(A622),ISBLANK(D622),ISBLANK(C622),C622=0),"",D622/C622)</x:f>
      </x:c>
      <x:c r="J622" s="18" t="str">
        <x:f>IF(OR(ISBLANK(A622),ISBLANK(D622),ISBLANK(E622),E622=0),"",D622/E622)</x:f>
      </x:c>
      <x:c r="K622" s="18" t="str">
        <x:f>IF(OR(ISBLANK(A622),ISBLANK(G622),ISBLANK(F622)),"",G622*F622)</x:f>
      </x:c>
      <x:c r="L622" s="16" t="str">
        <x:f>IF(OR(ISBLANK(A622),ISBLANK(G622),ISBLANK(F622)),"",F622)</x:f>
      </x:c>
      <x:c r="M622" s="16" t="str">
        <x:f>IF(AND(ISBLANK(A622),B622=""),"",IF(COUNTIFS('Campaigns &amp; Budget'!$A$7:$A$8,B622)&lt;&gt;1,"Unknown campaign",IF(COUNTIFS('Daily Redemptions'!$A$7:$A$735,A622,'Daily Redemptions'!$B$7:$B$735,B622)&gt;1,"Duplicate day / campaign",IF(OR(ISBLANK(A622),ISBLANK(C622),ISBLANK(D622),ISBLANK(E622),ISBLANK(F622)),"Missing daily input",IF(OR(C622&lt;0,D622&lt;0,E622&lt;0,F622&lt;0,F622&gt;E622),"Invalid count / sales",IF(AND(F622&gt;0,ISBLANK(G622)),"Missing new-member average",IF(AND(NOT(ISBLANK(G622)),G622&lt;0),"Negative average",IF(OR(A622&lt;IFERROR(INDEX('Campaigns &amp; Budget'!$C$7:$C$8,MATCH(B622,'Campaigns &amp; Budget'!$A$7:$A$8,0)),""),A622&gt;IFERROR(INDEX('Campaigns &amp; Budget'!$D$7:$D$8,MATCH(B622,'Campaigns &amp; Budget'!$A$7:$A$8,0)),"")),"Outside campaign dates",""))))))))</x:f>
      </x:c>
      <x:c r="O622" s="10"/>
      <x:c r="P622" s="5"/>
      <x:c r="Q622" s="5"/>
      <x:c r="R622" s="5"/>
      <x:c r="S622" s="16" t="str">
        <x:f>IF(OR(ISBLANK(O622),Q622=""),"",IFERROR(INDEX('Redemption Setup'!$F$7:$F$105,MATCH(Q622,'Redemption Setup'!$A$7:$A$105,0)),"")+SUMIFS('Redemption Setup'!$Q$7:$Q$305,'Redemption Setup'!$O$7:$O$305,Q622,'Redemption Setup'!$P$7:$P$305,"&lt;="&amp;O622)-SUMIFS('Daily Redemptions'!$R$7:$R$2205,'Daily Redemptions'!$Q$7:$Q$2205,Q622,'Daily Redemptions'!$P$7:$P$2205,P622,'Daily Redemptions'!$O$7:$O$2205,"&lt;="&amp;O622))</x:f>
      </x:c>
      <x:c r="T622" s="16" t="str">
        <x:f>IF(AND(ISBLANK(O622),Q622=""),"",IF(COUNTIFS('Redemption Setup'!$A$7:$A$105,Q622,'Redemption Setup'!$B$7:$B$105,P622)&lt;&gt;1,"Tier not in campaign",IF(COUNTIFS('Daily Redemptions'!$O$7:$O$2205,O622,'Daily Redemptions'!$Q$7:$Q$2205,Q622)&gt;1,"Duplicate day / tier",IF(OR(ISBLANK(O622),ISBLANK(R622)),"Missing date / quantity",IF(OR(R622&lt;0,MOD(R622,1)&lt;&gt;0),"Invalid redemption quantity",IF(COUNTIFS('Daily Redemptions'!$A$7:$A$735,O622,'Daily Redemptions'!$B$7:$B$735,P622)&lt;&gt;1,"Missing daily performance",IF(S622&lt;0,"Negative stock","")))))))</x:f>
      </x:c>
    </x:row>
    <x:row r="623" ht="24" customHeight="1">
      <x:c r="A623" s="10"/>
      <x:c r="B623" s="5"/>
      <x:c r="C623" s="5"/>
      <x:c r="D623" s="14"/>
      <x:c r="E623" s="5"/>
      <x:c r="F623" s="5"/>
      <x:c r="G623" s="14"/>
      <x:c r="H623" s="16" t="str">
        <x:f>IF(OR(ISBLANK(A623),B623=""),"",SUMIFS('Daily Redemptions'!$R$7:$R$2205,'Daily Redemptions'!$O$7:$O$2205,A623,'Daily Redemptions'!$P$7:$P$2205,B623))</x:f>
      </x:c>
      <x:c r="I623" s="18" t="str">
        <x:f>IF(OR(ISBLANK(A623),ISBLANK(D623),ISBLANK(C623),C623=0),"",D623/C623)</x:f>
      </x:c>
      <x:c r="J623" s="18" t="str">
        <x:f>IF(OR(ISBLANK(A623),ISBLANK(D623),ISBLANK(E623),E623=0),"",D623/E623)</x:f>
      </x:c>
      <x:c r="K623" s="18" t="str">
        <x:f>IF(OR(ISBLANK(A623),ISBLANK(G623),ISBLANK(F623)),"",G623*F623)</x:f>
      </x:c>
      <x:c r="L623" s="16" t="str">
        <x:f>IF(OR(ISBLANK(A623),ISBLANK(G623),ISBLANK(F623)),"",F623)</x:f>
      </x:c>
      <x:c r="M623" s="16" t="str">
        <x:f>IF(AND(ISBLANK(A623),B623=""),"",IF(COUNTIFS('Campaigns &amp; Budget'!$A$7:$A$8,B623)&lt;&gt;1,"Unknown campaign",IF(COUNTIFS('Daily Redemptions'!$A$7:$A$735,A623,'Daily Redemptions'!$B$7:$B$735,B623)&gt;1,"Duplicate day / campaign",IF(OR(ISBLANK(A623),ISBLANK(C623),ISBLANK(D623),ISBLANK(E623),ISBLANK(F623)),"Missing daily input",IF(OR(C623&lt;0,D623&lt;0,E623&lt;0,F623&lt;0,F623&gt;E623),"Invalid count / sales",IF(AND(F623&gt;0,ISBLANK(G623)),"Missing new-member average",IF(AND(NOT(ISBLANK(G623)),G623&lt;0),"Negative average",IF(OR(A623&lt;IFERROR(INDEX('Campaigns &amp; Budget'!$C$7:$C$8,MATCH(B623,'Campaigns &amp; Budget'!$A$7:$A$8,0)),""),A623&gt;IFERROR(INDEX('Campaigns &amp; Budget'!$D$7:$D$8,MATCH(B623,'Campaigns &amp; Budget'!$A$7:$A$8,0)),"")),"Outside campaign dates",""))))))))</x:f>
      </x:c>
      <x:c r="O623" s="10"/>
      <x:c r="P623" s="5"/>
      <x:c r="Q623" s="5"/>
      <x:c r="R623" s="5"/>
      <x:c r="S623" s="16" t="str">
        <x:f>IF(OR(ISBLANK(O623),Q623=""),"",IFERROR(INDEX('Redemption Setup'!$F$7:$F$105,MATCH(Q623,'Redemption Setup'!$A$7:$A$105,0)),"")+SUMIFS('Redemption Setup'!$Q$7:$Q$305,'Redemption Setup'!$O$7:$O$305,Q623,'Redemption Setup'!$P$7:$P$305,"&lt;="&amp;O623)-SUMIFS('Daily Redemptions'!$R$7:$R$2205,'Daily Redemptions'!$Q$7:$Q$2205,Q623,'Daily Redemptions'!$P$7:$P$2205,P623,'Daily Redemptions'!$O$7:$O$2205,"&lt;="&amp;O623))</x:f>
      </x:c>
      <x:c r="T623" s="16" t="str">
        <x:f>IF(AND(ISBLANK(O623),Q623=""),"",IF(COUNTIFS('Redemption Setup'!$A$7:$A$105,Q623,'Redemption Setup'!$B$7:$B$105,P623)&lt;&gt;1,"Tier not in campaign",IF(COUNTIFS('Daily Redemptions'!$O$7:$O$2205,O623,'Daily Redemptions'!$Q$7:$Q$2205,Q623)&gt;1,"Duplicate day / tier",IF(OR(ISBLANK(O623),ISBLANK(R623)),"Missing date / quantity",IF(OR(R623&lt;0,MOD(R623,1)&lt;&gt;0),"Invalid redemption quantity",IF(COUNTIFS('Daily Redemptions'!$A$7:$A$735,O623,'Daily Redemptions'!$B$7:$B$735,P623)&lt;&gt;1,"Missing daily performance",IF(S623&lt;0,"Negative stock","")))))))</x:f>
      </x:c>
    </x:row>
    <x:row r="624" ht="24" customHeight="1">
      <x:c r="A624" s="10"/>
      <x:c r="B624" s="5"/>
      <x:c r="C624" s="5"/>
      <x:c r="D624" s="14"/>
      <x:c r="E624" s="5"/>
      <x:c r="F624" s="5"/>
      <x:c r="G624" s="14"/>
      <x:c r="H624" s="16" t="str">
        <x:f>IF(OR(ISBLANK(A624),B624=""),"",SUMIFS('Daily Redemptions'!$R$7:$R$2205,'Daily Redemptions'!$O$7:$O$2205,A624,'Daily Redemptions'!$P$7:$P$2205,B624))</x:f>
      </x:c>
      <x:c r="I624" s="18" t="str">
        <x:f>IF(OR(ISBLANK(A624),ISBLANK(D624),ISBLANK(C624),C624=0),"",D624/C624)</x:f>
      </x:c>
      <x:c r="J624" s="18" t="str">
        <x:f>IF(OR(ISBLANK(A624),ISBLANK(D624),ISBLANK(E624),E624=0),"",D624/E624)</x:f>
      </x:c>
      <x:c r="K624" s="18" t="str">
        <x:f>IF(OR(ISBLANK(A624),ISBLANK(G624),ISBLANK(F624)),"",G624*F624)</x:f>
      </x:c>
      <x:c r="L624" s="16" t="str">
        <x:f>IF(OR(ISBLANK(A624),ISBLANK(G624),ISBLANK(F624)),"",F624)</x:f>
      </x:c>
      <x:c r="M624" s="16" t="str">
        <x:f>IF(AND(ISBLANK(A624),B624=""),"",IF(COUNTIFS('Campaigns &amp; Budget'!$A$7:$A$8,B624)&lt;&gt;1,"Unknown campaign",IF(COUNTIFS('Daily Redemptions'!$A$7:$A$735,A624,'Daily Redemptions'!$B$7:$B$735,B624)&gt;1,"Duplicate day / campaign",IF(OR(ISBLANK(A624),ISBLANK(C624),ISBLANK(D624),ISBLANK(E624),ISBLANK(F624)),"Missing daily input",IF(OR(C624&lt;0,D624&lt;0,E624&lt;0,F624&lt;0,F624&gt;E624),"Invalid count / sales",IF(AND(F624&gt;0,ISBLANK(G624)),"Missing new-member average",IF(AND(NOT(ISBLANK(G624)),G624&lt;0),"Negative average",IF(OR(A624&lt;IFERROR(INDEX('Campaigns &amp; Budget'!$C$7:$C$8,MATCH(B624,'Campaigns &amp; Budget'!$A$7:$A$8,0)),""),A624&gt;IFERROR(INDEX('Campaigns &amp; Budget'!$D$7:$D$8,MATCH(B624,'Campaigns &amp; Budget'!$A$7:$A$8,0)),"")),"Outside campaign dates",""))))))))</x:f>
      </x:c>
      <x:c r="O624" s="10"/>
      <x:c r="P624" s="5"/>
      <x:c r="Q624" s="5"/>
      <x:c r="R624" s="5"/>
      <x:c r="S624" s="16" t="str">
        <x:f>IF(OR(ISBLANK(O624),Q624=""),"",IFERROR(INDEX('Redemption Setup'!$F$7:$F$105,MATCH(Q624,'Redemption Setup'!$A$7:$A$105,0)),"")+SUMIFS('Redemption Setup'!$Q$7:$Q$305,'Redemption Setup'!$O$7:$O$305,Q624,'Redemption Setup'!$P$7:$P$305,"&lt;="&amp;O624)-SUMIFS('Daily Redemptions'!$R$7:$R$2205,'Daily Redemptions'!$Q$7:$Q$2205,Q624,'Daily Redemptions'!$P$7:$P$2205,P624,'Daily Redemptions'!$O$7:$O$2205,"&lt;="&amp;O624))</x:f>
      </x:c>
      <x:c r="T624" s="16" t="str">
        <x:f>IF(AND(ISBLANK(O624),Q624=""),"",IF(COUNTIFS('Redemption Setup'!$A$7:$A$105,Q624,'Redemption Setup'!$B$7:$B$105,P624)&lt;&gt;1,"Tier not in campaign",IF(COUNTIFS('Daily Redemptions'!$O$7:$O$2205,O624,'Daily Redemptions'!$Q$7:$Q$2205,Q624)&gt;1,"Duplicate day / tier",IF(OR(ISBLANK(O624),ISBLANK(R624)),"Missing date / quantity",IF(OR(R624&lt;0,MOD(R624,1)&lt;&gt;0),"Invalid redemption quantity",IF(COUNTIFS('Daily Redemptions'!$A$7:$A$735,O624,'Daily Redemptions'!$B$7:$B$735,P624)&lt;&gt;1,"Missing daily performance",IF(S624&lt;0,"Negative stock","")))))))</x:f>
      </x:c>
    </x:row>
    <x:row r="625" ht="24" customHeight="1">
      <x:c r="A625" s="10"/>
      <x:c r="B625" s="5"/>
      <x:c r="C625" s="5"/>
      <x:c r="D625" s="14"/>
      <x:c r="E625" s="5"/>
      <x:c r="F625" s="5"/>
      <x:c r="G625" s="14"/>
      <x:c r="H625" s="16" t="str">
        <x:f>IF(OR(ISBLANK(A625),B625=""),"",SUMIFS('Daily Redemptions'!$R$7:$R$2205,'Daily Redemptions'!$O$7:$O$2205,A625,'Daily Redemptions'!$P$7:$P$2205,B625))</x:f>
      </x:c>
      <x:c r="I625" s="18" t="str">
        <x:f>IF(OR(ISBLANK(A625),ISBLANK(D625),ISBLANK(C625),C625=0),"",D625/C625)</x:f>
      </x:c>
      <x:c r="J625" s="18" t="str">
        <x:f>IF(OR(ISBLANK(A625),ISBLANK(D625),ISBLANK(E625),E625=0),"",D625/E625)</x:f>
      </x:c>
      <x:c r="K625" s="18" t="str">
        <x:f>IF(OR(ISBLANK(A625),ISBLANK(G625),ISBLANK(F625)),"",G625*F625)</x:f>
      </x:c>
      <x:c r="L625" s="16" t="str">
        <x:f>IF(OR(ISBLANK(A625),ISBLANK(G625),ISBLANK(F625)),"",F625)</x:f>
      </x:c>
      <x:c r="M625" s="16" t="str">
        <x:f>IF(AND(ISBLANK(A625),B625=""),"",IF(COUNTIFS('Campaigns &amp; Budget'!$A$7:$A$8,B625)&lt;&gt;1,"Unknown campaign",IF(COUNTIFS('Daily Redemptions'!$A$7:$A$735,A625,'Daily Redemptions'!$B$7:$B$735,B625)&gt;1,"Duplicate day / campaign",IF(OR(ISBLANK(A625),ISBLANK(C625),ISBLANK(D625),ISBLANK(E625),ISBLANK(F625)),"Missing daily input",IF(OR(C625&lt;0,D625&lt;0,E625&lt;0,F625&lt;0,F625&gt;E625),"Invalid count / sales",IF(AND(F625&gt;0,ISBLANK(G625)),"Missing new-member average",IF(AND(NOT(ISBLANK(G625)),G625&lt;0),"Negative average",IF(OR(A625&lt;IFERROR(INDEX('Campaigns &amp; Budget'!$C$7:$C$8,MATCH(B625,'Campaigns &amp; Budget'!$A$7:$A$8,0)),""),A625&gt;IFERROR(INDEX('Campaigns &amp; Budget'!$D$7:$D$8,MATCH(B625,'Campaigns &amp; Budget'!$A$7:$A$8,0)),"")),"Outside campaign dates",""))))))))</x:f>
      </x:c>
      <x:c r="O625" s="10"/>
      <x:c r="P625" s="5"/>
      <x:c r="Q625" s="5"/>
      <x:c r="R625" s="5"/>
      <x:c r="S625" s="16" t="str">
        <x:f>IF(OR(ISBLANK(O625),Q625=""),"",IFERROR(INDEX('Redemption Setup'!$F$7:$F$105,MATCH(Q625,'Redemption Setup'!$A$7:$A$105,0)),"")+SUMIFS('Redemption Setup'!$Q$7:$Q$305,'Redemption Setup'!$O$7:$O$305,Q625,'Redemption Setup'!$P$7:$P$305,"&lt;="&amp;O625)-SUMIFS('Daily Redemptions'!$R$7:$R$2205,'Daily Redemptions'!$Q$7:$Q$2205,Q625,'Daily Redemptions'!$P$7:$P$2205,P625,'Daily Redemptions'!$O$7:$O$2205,"&lt;="&amp;O625))</x:f>
      </x:c>
      <x:c r="T625" s="16" t="str">
        <x:f>IF(AND(ISBLANK(O625),Q625=""),"",IF(COUNTIFS('Redemption Setup'!$A$7:$A$105,Q625,'Redemption Setup'!$B$7:$B$105,P625)&lt;&gt;1,"Tier not in campaign",IF(COUNTIFS('Daily Redemptions'!$O$7:$O$2205,O625,'Daily Redemptions'!$Q$7:$Q$2205,Q625)&gt;1,"Duplicate day / tier",IF(OR(ISBLANK(O625),ISBLANK(R625)),"Missing date / quantity",IF(OR(R625&lt;0,MOD(R625,1)&lt;&gt;0),"Invalid redemption quantity",IF(COUNTIFS('Daily Redemptions'!$A$7:$A$735,O625,'Daily Redemptions'!$B$7:$B$735,P625)&lt;&gt;1,"Missing daily performance",IF(S625&lt;0,"Negative stock","")))))))</x:f>
      </x:c>
    </x:row>
    <x:row r="626" ht="24" customHeight="1">
      <x:c r="A626" s="10"/>
      <x:c r="B626" s="5"/>
      <x:c r="C626" s="5"/>
      <x:c r="D626" s="14"/>
      <x:c r="E626" s="5"/>
      <x:c r="F626" s="5"/>
      <x:c r="G626" s="14"/>
      <x:c r="H626" s="16" t="str">
        <x:f>IF(OR(ISBLANK(A626),B626=""),"",SUMIFS('Daily Redemptions'!$R$7:$R$2205,'Daily Redemptions'!$O$7:$O$2205,A626,'Daily Redemptions'!$P$7:$P$2205,B626))</x:f>
      </x:c>
      <x:c r="I626" s="18" t="str">
        <x:f>IF(OR(ISBLANK(A626),ISBLANK(D626),ISBLANK(C626),C626=0),"",D626/C626)</x:f>
      </x:c>
      <x:c r="J626" s="18" t="str">
        <x:f>IF(OR(ISBLANK(A626),ISBLANK(D626),ISBLANK(E626),E626=0),"",D626/E626)</x:f>
      </x:c>
      <x:c r="K626" s="18" t="str">
        <x:f>IF(OR(ISBLANK(A626),ISBLANK(G626),ISBLANK(F626)),"",G626*F626)</x:f>
      </x:c>
      <x:c r="L626" s="16" t="str">
        <x:f>IF(OR(ISBLANK(A626),ISBLANK(G626),ISBLANK(F626)),"",F626)</x:f>
      </x:c>
      <x:c r="M626" s="16" t="str">
        <x:f>IF(AND(ISBLANK(A626),B626=""),"",IF(COUNTIFS('Campaigns &amp; Budget'!$A$7:$A$8,B626)&lt;&gt;1,"Unknown campaign",IF(COUNTIFS('Daily Redemptions'!$A$7:$A$735,A626,'Daily Redemptions'!$B$7:$B$735,B626)&gt;1,"Duplicate day / campaign",IF(OR(ISBLANK(A626),ISBLANK(C626),ISBLANK(D626),ISBLANK(E626),ISBLANK(F626)),"Missing daily input",IF(OR(C626&lt;0,D626&lt;0,E626&lt;0,F626&lt;0,F626&gt;E626),"Invalid count / sales",IF(AND(F626&gt;0,ISBLANK(G626)),"Missing new-member average",IF(AND(NOT(ISBLANK(G626)),G626&lt;0),"Negative average",IF(OR(A626&lt;IFERROR(INDEX('Campaigns &amp; Budget'!$C$7:$C$8,MATCH(B626,'Campaigns &amp; Budget'!$A$7:$A$8,0)),""),A626&gt;IFERROR(INDEX('Campaigns &amp; Budget'!$D$7:$D$8,MATCH(B626,'Campaigns &amp; Budget'!$A$7:$A$8,0)),"")),"Outside campaign dates",""))))))))</x:f>
      </x:c>
      <x:c r="O626" s="10"/>
      <x:c r="P626" s="5"/>
      <x:c r="Q626" s="5"/>
      <x:c r="R626" s="5"/>
      <x:c r="S626" s="16" t="str">
        <x:f>IF(OR(ISBLANK(O626),Q626=""),"",IFERROR(INDEX('Redemption Setup'!$F$7:$F$105,MATCH(Q626,'Redemption Setup'!$A$7:$A$105,0)),"")+SUMIFS('Redemption Setup'!$Q$7:$Q$305,'Redemption Setup'!$O$7:$O$305,Q626,'Redemption Setup'!$P$7:$P$305,"&lt;="&amp;O626)-SUMIFS('Daily Redemptions'!$R$7:$R$2205,'Daily Redemptions'!$Q$7:$Q$2205,Q626,'Daily Redemptions'!$P$7:$P$2205,P626,'Daily Redemptions'!$O$7:$O$2205,"&lt;="&amp;O626))</x:f>
      </x:c>
      <x:c r="T626" s="16" t="str">
        <x:f>IF(AND(ISBLANK(O626),Q626=""),"",IF(COUNTIFS('Redemption Setup'!$A$7:$A$105,Q626,'Redemption Setup'!$B$7:$B$105,P626)&lt;&gt;1,"Tier not in campaign",IF(COUNTIFS('Daily Redemptions'!$O$7:$O$2205,O626,'Daily Redemptions'!$Q$7:$Q$2205,Q626)&gt;1,"Duplicate day / tier",IF(OR(ISBLANK(O626),ISBLANK(R626)),"Missing date / quantity",IF(OR(R626&lt;0,MOD(R626,1)&lt;&gt;0),"Invalid redemption quantity",IF(COUNTIFS('Daily Redemptions'!$A$7:$A$735,O626,'Daily Redemptions'!$B$7:$B$735,P626)&lt;&gt;1,"Missing daily performance",IF(S626&lt;0,"Negative stock","")))))))</x:f>
      </x:c>
    </x:row>
    <x:row r="627" ht="24" customHeight="1">
      <x:c r="A627" s="10"/>
      <x:c r="B627" s="5"/>
      <x:c r="C627" s="5"/>
      <x:c r="D627" s="14"/>
      <x:c r="E627" s="5"/>
      <x:c r="F627" s="5"/>
      <x:c r="G627" s="14"/>
      <x:c r="H627" s="16" t="str">
        <x:f>IF(OR(ISBLANK(A627),B627=""),"",SUMIFS('Daily Redemptions'!$R$7:$R$2205,'Daily Redemptions'!$O$7:$O$2205,A627,'Daily Redemptions'!$P$7:$P$2205,B627))</x:f>
      </x:c>
      <x:c r="I627" s="18" t="str">
        <x:f>IF(OR(ISBLANK(A627),ISBLANK(D627),ISBLANK(C627),C627=0),"",D627/C627)</x:f>
      </x:c>
      <x:c r="J627" s="18" t="str">
        <x:f>IF(OR(ISBLANK(A627),ISBLANK(D627),ISBLANK(E627),E627=0),"",D627/E627)</x:f>
      </x:c>
      <x:c r="K627" s="18" t="str">
        <x:f>IF(OR(ISBLANK(A627),ISBLANK(G627),ISBLANK(F627)),"",G627*F627)</x:f>
      </x:c>
      <x:c r="L627" s="16" t="str">
        <x:f>IF(OR(ISBLANK(A627),ISBLANK(G627),ISBLANK(F627)),"",F627)</x:f>
      </x:c>
      <x:c r="M627" s="16" t="str">
        <x:f>IF(AND(ISBLANK(A627),B627=""),"",IF(COUNTIFS('Campaigns &amp; Budget'!$A$7:$A$8,B627)&lt;&gt;1,"Unknown campaign",IF(COUNTIFS('Daily Redemptions'!$A$7:$A$735,A627,'Daily Redemptions'!$B$7:$B$735,B627)&gt;1,"Duplicate day / campaign",IF(OR(ISBLANK(A627),ISBLANK(C627),ISBLANK(D627),ISBLANK(E627),ISBLANK(F627)),"Missing daily input",IF(OR(C627&lt;0,D627&lt;0,E627&lt;0,F627&lt;0,F627&gt;E627),"Invalid count / sales",IF(AND(F627&gt;0,ISBLANK(G627)),"Missing new-member average",IF(AND(NOT(ISBLANK(G627)),G627&lt;0),"Negative average",IF(OR(A627&lt;IFERROR(INDEX('Campaigns &amp; Budget'!$C$7:$C$8,MATCH(B627,'Campaigns &amp; Budget'!$A$7:$A$8,0)),""),A627&gt;IFERROR(INDEX('Campaigns &amp; Budget'!$D$7:$D$8,MATCH(B627,'Campaigns &amp; Budget'!$A$7:$A$8,0)),"")),"Outside campaign dates",""))))))))</x:f>
      </x:c>
      <x:c r="O627" s="10"/>
      <x:c r="P627" s="5"/>
      <x:c r="Q627" s="5"/>
      <x:c r="R627" s="5"/>
      <x:c r="S627" s="16" t="str">
        <x:f>IF(OR(ISBLANK(O627),Q627=""),"",IFERROR(INDEX('Redemption Setup'!$F$7:$F$105,MATCH(Q627,'Redemption Setup'!$A$7:$A$105,0)),"")+SUMIFS('Redemption Setup'!$Q$7:$Q$305,'Redemption Setup'!$O$7:$O$305,Q627,'Redemption Setup'!$P$7:$P$305,"&lt;="&amp;O627)-SUMIFS('Daily Redemptions'!$R$7:$R$2205,'Daily Redemptions'!$Q$7:$Q$2205,Q627,'Daily Redemptions'!$P$7:$P$2205,P627,'Daily Redemptions'!$O$7:$O$2205,"&lt;="&amp;O627))</x:f>
      </x:c>
      <x:c r="T627" s="16" t="str">
        <x:f>IF(AND(ISBLANK(O627),Q627=""),"",IF(COUNTIFS('Redemption Setup'!$A$7:$A$105,Q627,'Redemption Setup'!$B$7:$B$105,P627)&lt;&gt;1,"Tier not in campaign",IF(COUNTIFS('Daily Redemptions'!$O$7:$O$2205,O627,'Daily Redemptions'!$Q$7:$Q$2205,Q627)&gt;1,"Duplicate day / tier",IF(OR(ISBLANK(O627),ISBLANK(R627)),"Missing date / quantity",IF(OR(R627&lt;0,MOD(R627,1)&lt;&gt;0),"Invalid redemption quantity",IF(COUNTIFS('Daily Redemptions'!$A$7:$A$735,O627,'Daily Redemptions'!$B$7:$B$735,P627)&lt;&gt;1,"Missing daily performance",IF(S627&lt;0,"Negative stock","")))))))</x:f>
      </x:c>
    </x:row>
    <x:row r="628" ht="24" customHeight="1">
      <x:c r="A628" s="10"/>
      <x:c r="B628" s="5"/>
      <x:c r="C628" s="5"/>
      <x:c r="D628" s="14"/>
      <x:c r="E628" s="5"/>
      <x:c r="F628" s="5"/>
      <x:c r="G628" s="14"/>
      <x:c r="H628" s="16" t="str">
        <x:f>IF(OR(ISBLANK(A628),B628=""),"",SUMIFS('Daily Redemptions'!$R$7:$R$2205,'Daily Redemptions'!$O$7:$O$2205,A628,'Daily Redemptions'!$P$7:$P$2205,B628))</x:f>
      </x:c>
      <x:c r="I628" s="18" t="str">
        <x:f>IF(OR(ISBLANK(A628),ISBLANK(D628),ISBLANK(C628),C628=0),"",D628/C628)</x:f>
      </x:c>
      <x:c r="J628" s="18" t="str">
        <x:f>IF(OR(ISBLANK(A628),ISBLANK(D628),ISBLANK(E628),E628=0),"",D628/E628)</x:f>
      </x:c>
      <x:c r="K628" s="18" t="str">
        <x:f>IF(OR(ISBLANK(A628),ISBLANK(G628),ISBLANK(F628)),"",G628*F628)</x:f>
      </x:c>
      <x:c r="L628" s="16" t="str">
        <x:f>IF(OR(ISBLANK(A628),ISBLANK(G628),ISBLANK(F628)),"",F628)</x:f>
      </x:c>
      <x:c r="M628" s="16" t="str">
        <x:f>IF(AND(ISBLANK(A628),B628=""),"",IF(COUNTIFS('Campaigns &amp; Budget'!$A$7:$A$8,B628)&lt;&gt;1,"Unknown campaign",IF(COUNTIFS('Daily Redemptions'!$A$7:$A$735,A628,'Daily Redemptions'!$B$7:$B$735,B628)&gt;1,"Duplicate day / campaign",IF(OR(ISBLANK(A628),ISBLANK(C628),ISBLANK(D628),ISBLANK(E628),ISBLANK(F628)),"Missing daily input",IF(OR(C628&lt;0,D628&lt;0,E628&lt;0,F628&lt;0,F628&gt;E628),"Invalid count / sales",IF(AND(F628&gt;0,ISBLANK(G628)),"Missing new-member average",IF(AND(NOT(ISBLANK(G628)),G628&lt;0),"Negative average",IF(OR(A628&lt;IFERROR(INDEX('Campaigns &amp; Budget'!$C$7:$C$8,MATCH(B628,'Campaigns &amp; Budget'!$A$7:$A$8,0)),""),A628&gt;IFERROR(INDEX('Campaigns &amp; Budget'!$D$7:$D$8,MATCH(B628,'Campaigns &amp; Budget'!$A$7:$A$8,0)),"")),"Outside campaign dates",""))))))))</x:f>
      </x:c>
      <x:c r="O628" s="10"/>
      <x:c r="P628" s="5"/>
      <x:c r="Q628" s="5"/>
      <x:c r="R628" s="5"/>
      <x:c r="S628" s="16" t="str">
        <x:f>IF(OR(ISBLANK(O628),Q628=""),"",IFERROR(INDEX('Redemption Setup'!$F$7:$F$105,MATCH(Q628,'Redemption Setup'!$A$7:$A$105,0)),"")+SUMIFS('Redemption Setup'!$Q$7:$Q$305,'Redemption Setup'!$O$7:$O$305,Q628,'Redemption Setup'!$P$7:$P$305,"&lt;="&amp;O628)-SUMIFS('Daily Redemptions'!$R$7:$R$2205,'Daily Redemptions'!$Q$7:$Q$2205,Q628,'Daily Redemptions'!$P$7:$P$2205,P628,'Daily Redemptions'!$O$7:$O$2205,"&lt;="&amp;O628))</x:f>
      </x:c>
      <x:c r="T628" s="16" t="str">
        <x:f>IF(AND(ISBLANK(O628),Q628=""),"",IF(COUNTIFS('Redemption Setup'!$A$7:$A$105,Q628,'Redemption Setup'!$B$7:$B$105,P628)&lt;&gt;1,"Tier not in campaign",IF(COUNTIFS('Daily Redemptions'!$O$7:$O$2205,O628,'Daily Redemptions'!$Q$7:$Q$2205,Q628)&gt;1,"Duplicate day / tier",IF(OR(ISBLANK(O628),ISBLANK(R628)),"Missing date / quantity",IF(OR(R628&lt;0,MOD(R628,1)&lt;&gt;0),"Invalid redemption quantity",IF(COUNTIFS('Daily Redemptions'!$A$7:$A$735,O628,'Daily Redemptions'!$B$7:$B$735,P628)&lt;&gt;1,"Missing daily performance",IF(S628&lt;0,"Negative stock","")))))))</x:f>
      </x:c>
    </x:row>
    <x:row r="629" ht="24" customHeight="1">
      <x:c r="A629" s="10"/>
      <x:c r="B629" s="5"/>
      <x:c r="C629" s="5"/>
      <x:c r="D629" s="14"/>
      <x:c r="E629" s="5"/>
      <x:c r="F629" s="5"/>
      <x:c r="G629" s="14"/>
      <x:c r="H629" s="16" t="str">
        <x:f>IF(OR(ISBLANK(A629),B629=""),"",SUMIFS('Daily Redemptions'!$R$7:$R$2205,'Daily Redemptions'!$O$7:$O$2205,A629,'Daily Redemptions'!$P$7:$P$2205,B629))</x:f>
      </x:c>
      <x:c r="I629" s="18" t="str">
        <x:f>IF(OR(ISBLANK(A629),ISBLANK(D629),ISBLANK(C629),C629=0),"",D629/C629)</x:f>
      </x:c>
      <x:c r="J629" s="18" t="str">
        <x:f>IF(OR(ISBLANK(A629),ISBLANK(D629),ISBLANK(E629),E629=0),"",D629/E629)</x:f>
      </x:c>
      <x:c r="K629" s="18" t="str">
        <x:f>IF(OR(ISBLANK(A629),ISBLANK(G629),ISBLANK(F629)),"",G629*F629)</x:f>
      </x:c>
      <x:c r="L629" s="16" t="str">
        <x:f>IF(OR(ISBLANK(A629),ISBLANK(G629),ISBLANK(F629)),"",F629)</x:f>
      </x:c>
      <x:c r="M629" s="16" t="str">
        <x:f>IF(AND(ISBLANK(A629),B629=""),"",IF(COUNTIFS('Campaigns &amp; Budget'!$A$7:$A$8,B629)&lt;&gt;1,"Unknown campaign",IF(COUNTIFS('Daily Redemptions'!$A$7:$A$735,A629,'Daily Redemptions'!$B$7:$B$735,B629)&gt;1,"Duplicate day / campaign",IF(OR(ISBLANK(A629),ISBLANK(C629),ISBLANK(D629),ISBLANK(E629),ISBLANK(F629)),"Missing daily input",IF(OR(C629&lt;0,D629&lt;0,E629&lt;0,F629&lt;0,F629&gt;E629),"Invalid count / sales",IF(AND(F629&gt;0,ISBLANK(G629)),"Missing new-member average",IF(AND(NOT(ISBLANK(G629)),G629&lt;0),"Negative average",IF(OR(A629&lt;IFERROR(INDEX('Campaigns &amp; Budget'!$C$7:$C$8,MATCH(B629,'Campaigns &amp; Budget'!$A$7:$A$8,0)),""),A629&gt;IFERROR(INDEX('Campaigns &amp; Budget'!$D$7:$D$8,MATCH(B629,'Campaigns &amp; Budget'!$A$7:$A$8,0)),"")),"Outside campaign dates",""))))))))</x:f>
      </x:c>
      <x:c r="O629" s="10"/>
      <x:c r="P629" s="5"/>
      <x:c r="Q629" s="5"/>
      <x:c r="R629" s="5"/>
      <x:c r="S629" s="16" t="str">
        <x:f>IF(OR(ISBLANK(O629),Q629=""),"",IFERROR(INDEX('Redemption Setup'!$F$7:$F$105,MATCH(Q629,'Redemption Setup'!$A$7:$A$105,0)),"")+SUMIFS('Redemption Setup'!$Q$7:$Q$305,'Redemption Setup'!$O$7:$O$305,Q629,'Redemption Setup'!$P$7:$P$305,"&lt;="&amp;O629)-SUMIFS('Daily Redemptions'!$R$7:$R$2205,'Daily Redemptions'!$Q$7:$Q$2205,Q629,'Daily Redemptions'!$P$7:$P$2205,P629,'Daily Redemptions'!$O$7:$O$2205,"&lt;="&amp;O629))</x:f>
      </x:c>
      <x:c r="T629" s="16" t="str">
        <x:f>IF(AND(ISBLANK(O629),Q629=""),"",IF(COUNTIFS('Redemption Setup'!$A$7:$A$105,Q629,'Redemption Setup'!$B$7:$B$105,P629)&lt;&gt;1,"Tier not in campaign",IF(COUNTIFS('Daily Redemptions'!$O$7:$O$2205,O629,'Daily Redemptions'!$Q$7:$Q$2205,Q629)&gt;1,"Duplicate day / tier",IF(OR(ISBLANK(O629),ISBLANK(R629)),"Missing date / quantity",IF(OR(R629&lt;0,MOD(R629,1)&lt;&gt;0),"Invalid redemption quantity",IF(COUNTIFS('Daily Redemptions'!$A$7:$A$735,O629,'Daily Redemptions'!$B$7:$B$735,P629)&lt;&gt;1,"Missing daily performance",IF(S629&lt;0,"Negative stock","")))))))</x:f>
      </x:c>
    </x:row>
    <x:row r="630" ht="24" customHeight="1">
      <x:c r="A630" s="10"/>
      <x:c r="B630" s="5"/>
      <x:c r="C630" s="5"/>
      <x:c r="D630" s="14"/>
      <x:c r="E630" s="5"/>
      <x:c r="F630" s="5"/>
      <x:c r="G630" s="14"/>
      <x:c r="H630" s="16" t="str">
        <x:f>IF(OR(ISBLANK(A630),B630=""),"",SUMIFS('Daily Redemptions'!$R$7:$R$2205,'Daily Redemptions'!$O$7:$O$2205,A630,'Daily Redemptions'!$P$7:$P$2205,B630))</x:f>
      </x:c>
      <x:c r="I630" s="18" t="str">
        <x:f>IF(OR(ISBLANK(A630),ISBLANK(D630),ISBLANK(C630),C630=0),"",D630/C630)</x:f>
      </x:c>
      <x:c r="J630" s="18" t="str">
        <x:f>IF(OR(ISBLANK(A630),ISBLANK(D630),ISBLANK(E630),E630=0),"",D630/E630)</x:f>
      </x:c>
      <x:c r="K630" s="18" t="str">
        <x:f>IF(OR(ISBLANK(A630),ISBLANK(G630),ISBLANK(F630)),"",G630*F630)</x:f>
      </x:c>
      <x:c r="L630" s="16" t="str">
        <x:f>IF(OR(ISBLANK(A630),ISBLANK(G630),ISBLANK(F630)),"",F630)</x:f>
      </x:c>
      <x:c r="M630" s="16" t="str">
        <x:f>IF(AND(ISBLANK(A630),B630=""),"",IF(COUNTIFS('Campaigns &amp; Budget'!$A$7:$A$8,B630)&lt;&gt;1,"Unknown campaign",IF(COUNTIFS('Daily Redemptions'!$A$7:$A$735,A630,'Daily Redemptions'!$B$7:$B$735,B630)&gt;1,"Duplicate day / campaign",IF(OR(ISBLANK(A630),ISBLANK(C630),ISBLANK(D630),ISBLANK(E630),ISBLANK(F630)),"Missing daily input",IF(OR(C630&lt;0,D630&lt;0,E630&lt;0,F630&lt;0,F630&gt;E630),"Invalid count / sales",IF(AND(F630&gt;0,ISBLANK(G630)),"Missing new-member average",IF(AND(NOT(ISBLANK(G630)),G630&lt;0),"Negative average",IF(OR(A630&lt;IFERROR(INDEX('Campaigns &amp; Budget'!$C$7:$C$8,MATCH(B630,'Campaigns &amp; Budget'!$A$7:$A$8,0)),""),A630&gt;IFERROR(INDEX('Campaigns &amp; Budget'!$D$7:$D$8,MATCH(B630,'Campaigns &amp; Budget'!$A$7:$A$8,0)),"")),"Outside campaign dates",""))))))))</x:f>
      </x:c>
      <x:c r="O630" s="10"/>
      <x:c r="P630" s="5"/>
      <x:c r="Q630" s="5"/>
      <x:c r="R630" s="5"/>
      <x:c r="S630" s="16" t="str">
        <x:f>IF(OR(ISBLANK(O630),Q630=""),"",IFERROR(INDEX('Redemption Setup'!$F$7:$F$105,MATCH(Q630,'Redemption Setup'!$A$7:$A$105,0)),"")+SUMIFS('Redemption Setup'!$Q$7:$Q$305,'Redemption Setup'!$O$7:$O$305,Q630,'Redemption Setup'!$P$7:$P$305,"&lt;="&amp;O630)-SUMIFS('Daily Redemptions'!$R$7:$R$2205,'Daily Redemptions'!$Q$7:$Q$2205,Q630,'Daily Redemptions'!$P$7:$P$2205,P630,'Daily Redemptions'!$O$7:$O$2205,"&lt;="&amp;O630))</x:f>
      </x:c>
      <x:c r="T630" s="16" t="str">
        <x:f>IF(AND(ISBLANK(O630),Q630=""),"",IF(COUNTIFS('Redemption Setup'!$A$7:$A$105,Q630,'Redemption Setup'!$B$7:$B$105,P630)&lt;&gt;1,"Tier not in campaign",IF(COUNTIFS('Daily Redemptions'!$O$7:$O$2205,O630,'Daily Redemptions'!$Q$7:$Q$2205,Q630)&gt;1,"Duplicate day / tier",IF(OR(ISBLANK(O630),ISBLANK(R630)),"Missing date / quantity",IF(OR(R630&lt;0,MOD(R630,1)&lt;&gt;0),"Invalid redemption quantity",IF(COUNTIFS('Daily Redemptions'!$A$7:$A$735,O630,'Daily Redemptions'!$B$7:$B$735,P630)&lt;&gt;1,"Missing daily performance",IF(S630&lt;0,"Negative stock","")))))))</x:f>
      </x:c>
    </x:row>
    <x:row r="631" ht="24" customHeight="1">
      <x:c r="A631" s="10"/>
      <x:c r="B631" s="5"/>
      <x:c r="C631" s="5"/>
      <x:c r="D631" s="14"/>
      <x:c r="E631" s="5"/>
      <x:c r="F631" s="5"/>
      <x:c r="G631" s="14"/>
      <x:c r="H631" s="16" t="str">
        <x:f>IF(OR(ISBLANK(A631),B631=""),"",SUMIFS('Daily Redemptions'!$R$7:$R$2205,'Daily Redemptions'!$O$7:$O$2205,A631,'Daily Redemptions'!$P$7:$P$2205,B631))</x:f>
      </x:c>
      <x:c r="I631" s="18" t="str">
        <x:f>IF(OR(ISBLANK(A631),ISBLANK(D631),ISBLANK(C631),C631=0),"",D631/C631)</x:f>
      </x:c>
      <x:c r="J631" s="18" t="str">
        <x:f>IF(OR(ISBLANK(A631),ISBLANK(D631),ISBLANK(E631),E631=0),"",D631/E631)</x:f>
      </x:c>
      <x:c r="K631" s="18" t="str">
        <x:f>IF(OR(ISBLANK(A631),ISBLANK(G631),ISBLANK(F631)),"",G631*F631)</x:f>
      </x:c>
      <x:c r="L631" s="16" t="str">
        <x:f>IF(OR(ISBLANK(A631),ISBLANK(G631),ISBLANK(F631)),"",F631)</x:f>
      </x:c>
      <x:c r="M631" s="16" t="str">
        <x:f>IF(AND(ISBLANK(A631),B631=""),"",IF(COUNTIFS('Campaigns &amp; Budget'!$A$7:$A$8,B631)&lt;&gt;1,"Unknown campaign",IF(COUNTIFS('Daily Redemptions'!$A$7:$A$735,A631,'Daily Redemptions'!$B$7:$B$735,B631)&gt;1,"Duplicate day / campaign",IF(OR(ISBLANK(A631),ISBLANK(C631),ISBLANK(D631),ISBLANK(E631),ISBLANK(F631)),"Missing daily input",IF(OR(C631&lt;0,D631&lt;0,E631&lt;0,F631&lt;0,F631&gt;E631),"Invalid count / sales",IF(AND(F631&gt;0,ISBLANK(G631)),"Missing new-member average",IF(AND(NOT(ISBLANK(G631)),G631&lt;0),"Negative average",IF(OR(A631&lt;IFERROR(INDEX('Campaigns &amp; Budget'!$C$7:$C$8,MATCH(B631,'Campaigns &amp; Budget'!$A$7:$A$8,0)),""),A631&gt;IFERROR(INDEX('Campaigns &amp; Budget'!$D$7:$D$8,MATCH(B631,'Campaigns &amp; Budget'!$A$7:$A$8,0)),"")),"Outside campaign dates",""))))))))</x:f>
      </x:c>
      <x:c r="O631" s="10"/>
      <x:c r="P631" s="5"/>
      <x:c r="Q631" s="5"/>
      <x:c r="R631" s="5"/>
      <x:c r="S631" s="16" t="str">
        <x:f>IF(OR(ISBLANK(O631),Q631=""),"",IFERROR(INDEX('Redemption Setup'!$F$7:$F$105,MATCH(Q631,'Redemption Setup'!$A$7:$A$105,0)),"")+SUMIFS('Redemption Setup'!$Q$7:$Q$305,'Redemption Setup'!$O$7:$O$305,Q631,'Redemption Setup'!$P$7:$P$305,"&lt;="&amp;O631)-SUMIFS('Daily Redemptions'!$R$7:$R$2205,'Daily Redemptions'!$Q$7:$Q$2205,Q631,'Daily Redemptions'!$P$7:$P$2205,P631,'Daily Redemptions'!$O$7:$O$2205,"&lt;="&amp;O631))</x:f>
      </x:c>
      <x:c r="T631" s="16" t="str">
        <x:f>IF(AND(ISBLANK(O631),Q631=""),"",IF(COUNTIFS('Redemption Setup'!$A$7:$A$105,Q631,'Redemption Setup'!$B$7:$B$105,P631)&lt;&gt;1,"Tier not in campaign",IF(COUNTIFS('Daily Redemptions'!$O$7:$O$2205,O631,'Daily Redemptions'!$Q$7:$Q$2205,Q631)&gt;1,"Duplicate day / tier",IF(OR(ISBLANK(O631),ISBLANK(R631)),"Missing date / quantity",IF(OR(R631&lt;0,MOD(R631,1)&lt;&gt;0),"Invalid redemption quantity",IF(COUNTIFS('Daily Redemptions'!$A$7:$A$735,O631,'Daily Redemptions'!$B$7:$B$735,P631)&lt;&gt;1,"Missing daily performance",IF(S631&lt;0,"Negative stock","")))))))</x:f>
      </x:c>
    </x:row>
    <x:row r="632" ht="24" customHeight="1">
      <x:c r="A632" s="10"/>
      <x:c r="B632" s="5"/>
      <x:c r="C632" s="5"/>
      <x:c r="D632" s="14"/>
      <x:c r="E632" s="5"/>
      <x:c r="F632" s="5"/>
      <x:c r="G632" s="14"/>
      <x:c r="H632" s="16" t="str">
        <x:f>IF(OR(ISBLANK(A632),B632=""),"",SUMIFS('Daily Redemptions'!$R$7:$R$2205,'Daily Redemptions'!$O$7:$O$2205,A632,'Daily Redemptions'!$P$7:$P$2205,B632))</x:f>
      </x:c>
      <x:c r="I632" s="18" t="str">
        <x:f>IF(OR(ISBLANK(A632),ISBLANK(D632),ISBLANK(C632),C632=0),"",D632/C632)</x:f>
      </x:c>
      <x:c r="J632" s="18" t="str">
        <x:f>IF(OR(ISBLANK(A632),ISBLANK(D632),ISBLANK(E632),E632=0),"",D632/E632)</x:f>
      </x:c>
      <x:c r="K632" s="18" t="str">
        <x:f>IF(OR(ISBLANK(A632),ISBLANK(G632),ISBLANK(F632)),"",G632*F632)</x:f>
      </x:c>
      <x:c r="L632" s="16" t="str">
        <x:f>IF(OR(ISBLANK(A632),ISBLANK(G632),ISBLANK(F632)),"",F632)</x:f>
      </x:c>
      <x:c r="M632" s="16" t="str">
        <x:f>IF(AND(ISBLANK(A632),B632=""),"",IF(COUNTIFS('Campaigns &amp; Budget'!$A$7:$A$8,B632)&lt;&gt;1,"Unknown campaign",IF(COUNTIFS('Daily Redemptions'!$A$7:$A$735,A632,'Daily Redemptions'!$B$7:$B$735,B632)&gt;1,"Duplicate day / campaign",IF(OR(ISBLANK(A632),ISBLANK(C632),ISBLANK(D632),ISBLANK(E632),ISBLANK(F632)),"Missing daily input",IF(OR(C632&lt;0,D632&lt;0,E632&lt;0,F632&lt;0,F632&gt;E632),"Invalid count / sales",IF(AND(F632&gt;0,ISBLANK(G632)),"Missing new-member average",IF(AND(NOT(ISBLANK(G632)),G632&lt;0),"Negative average",IF(OR(A632&lt;IFERROR(INDEX('Campaigns &amp; Budget'!$C$7:$C$8,MATCH(B632,'Campaigns &amp; Budget'!$A$7:$A$8,0)),""),A632&gt;IFERROR(INDEX('Campaigns &amp; Budget'!$D$7:$D$8,MATCH(B632,'Campaigns &amp; Budget'!$A$7:$A$8,0)),"")),"Outside campaign dates",""))))))))</x:f>
      </x:c>
      <x:c r="O632" s="10"/>
      <x:c r="P632" s="5"/>
      <x:c r="Q632" s="5"/>
      <x:c r="R632" s="5"/>
      <x:c r="S632" s="16" t="str">
        <x:f>IF(OR(ISBLANK(O632),Q632=""),"",IFERROR(INDEX('Redemption Setup'!$F$7:$F$105,MATCH(Q632,'Redemption Setup'!$A$7:$A$105,0)),"")+SUMIFS('Redemption Setup'!$Q$7:$Q$305,'Redemption Setup'!$O$7:$O$305,Q632,'Redemption Setup'!$P$7:$P$305,"&lt;="&amp;O632)-SUMIFS('Daily Redemptions'!$R$7:$R$2205,'Daily Redemptions'!$Q$7:$Q$2205,Q632,'Daily Redemptions'!$P$7:$P$2205,P632,'Daily Redemptions'!$O$7:$O$2205,"&lt;="&amp;O632))</x:f>
      </x:c>
      <x:c r="T632" s="16" t="str">
        <x:f>IF(AND(ISBLANK(O632),Q632=""),"",IF(COUNTIFS('Redemption Setup'!$A$7:$A$105,Q632,'Redemption Setup'!$B$7:$B$105,P632)&lt;&gt;1,"Tier not in campaign",IF(COUNTIFS('Daily Redemptions'!$O$7:$O$2205,O632,'Daily Redemptions'!$Q$7:$Q$2205,Q632)&gt;1,"Duplicate day / tier",IF(OR(ISBLANK(O632),ISBLANK(R632)),"Missing date / quantity",IF(OR(R632&lt;0,MOD(R632,1)&lt;&gt;0),"Invalid redemption quantity",IF(COUNTIFS('Daily Redemptions'!$A$7:$A$735,O632,'Daily Redemptions'!$B$7:$B$735,P632)&lt;&gt;1,"Missing daily performance",IF(S632&lt;0,"Negative stock","")))))))</x:f>
      </x:c>
    </x:row>
    <x:row r="633" ht="24" customHeight="1">
      <x:c r="A633" s="10"/>
      <x:c r="B633" s="5"/>
      <x:c r="C633" s="5"/>
      <x:c r="D633" s="14"/>
      <x:c r="E633" s="5"/>
      <x:c r="F633" s="5"/>
      <x:c r="G633" s="14"/>
      <x:c r="H633" s="16" t="str">
        <x:f>IF(OR(ISBLANK(A633),B633=""),"",SUMIFS('Daily Redemptions'!$R$7:$R$2205,'Daily Redemptions'!$O$7:$O$2205,A633,'Daily Redemptions'!$P$7:$P$2205,B633))</x:f>
      </x:c>
      <x:c r="I633" s="18" t="str">
        <x:f>IF(OR(ISBLANK(A633),ISBLANK(D633),ISBLANK(C633),C633=0),"",D633/C633)</x:f>
      </x:c>
      <x:c r="J633" s="18" t="str">
        <x:f>IF(OR(ISBLANK(A633),ISBLANK(D633),ISBLANK(E633),E633=0),"",D633/E633)</x:f>
      </x:c>
      <x:c r="K633" s="18" t="str">
        <x:f>IF(OR(ISBLANK(A633),ISBLANK(G633),ISBLANK(F633)),"",G633*F633)</x:f>
      </x:c>
      <x:c r="L633" s="16" t="str">
        <x:f>IF(OR(ISBLANK(A633),ISBLANK(G633),ISBLANK(F633)),"",F633)</x:f>
      </x:c>
      <x:c r="M633" s="16" t="str">
        <x:f>IF(AND(ISBLANK(A633),B633=""),"",IF(COUNTIFS('Campaigns &amp; Budget'!$A$7:$A$8,B633)&lt;&gt;1,"Unknown campaign",IF(COUNTIFS('Daily Redemptions'!$A$7:$A$735,A633,'Daily Redemptions'!$B$7:$B$735,B633)&gt;1,"Duplicate day / campaign",IF(OR(ISBLANK(A633),ISBLANK(C633),ISBLANK(D633),ISBLANK(E633),ISBLANK(F633)),"Missing daily input",IF(OR(C633&lt;0,D633&lt;0,E633&lt;0,F633&lt;0,F633&gt;E633),"Invalid count / sales",IF(AND(F633&gt;0,ISBLANK(G633)),"Missing new-member average",IF(AND(NOT(ISBLANK(G633)),G633&lt;0),"Negative average",IF(OR(A633&lt;IFERROR(INDEX('Campaigns &amp; Budget'!$C$7:$C$8,MATCH(B633,'Campaigns &amp; Budget'!$A$7:$A$8,0)),""),A633&gt;IFERROR(INDEX('Campaigns &amp; Budget'!$D$7:$D$8,MATCH(B633,'Campaigns &amp; Budget'!$A$7:$A$8,0)),"")),"Outside campaign dates",""))))))))</x:f>
      </x:c>
      <x:c r="O633" s="10"/>
      <x:c r="P633" s="5"/>
      <x:c r="Q633" s="5"/>
      <x:c r="R633" s="5"/>
      <x:c r="S633" s="16" t="str">
        <x:f>IF(OR(ISBLANK(O633),Q633=""),"",IFERROR(INDEX('Redemption Setup'!$F$7:$F$105,MATCH(Q633,'Redemption Setup'!$A$7:$A$105,0)),"")+SUMIFS('Redemption Setup'!$Q$7:$Q$305,'Redemption Setup'!$O$7:$O$305,Q633,'Redemption Setup'!$P$7:$P$305,"&lt;="&amp;O633)-SUMIFS('Daily Redemptions'!$R$7:$R$2205,'Daily Redemptions'!$Q$7:$Q$2205,Q633,'Daily Redemptions'!$P$7:$P$2205,P633,'Daily Redemptions'!$O$7:$O$2205,"&lt;="&amp;O633))</x:f>
      </x:c>
      <x:c r="T633" s="16" t="str">
        <x:f>IF(AND(ISBLANK(O633),Q633=""),"",IF(COUNTIFS('Redemption Setup'!$A$7:$A$105,Q633,'Redemption Setup'!$B$7:$B$105,P633)&lt;&gt;1,"Tier not in campaign",IF(COUNTIFS('Daily Redemptions'!$O$7:$O$2205,O633,'Daily Redemptions'!$Q$7:$Q$2205,Q633)&gt;1,"Duplicate day / tier",IF(OR(ISBLANK(O633),ISBLANK(R633)),"Missing date / quantity",IF(OR(R633&lt;0,MOD(R633,1)&lt;&gt;0),"Invalid redemption quantity",IF(COUNTIFS('Daily Redemptions'!$A$7:$A$735,O633,'Daily Redemptions'!$B$7:$B$735,P633)&lt;&gt;1,"Missing daily performance",IF(S633&lt;0,"Negative stock","")))))))</x:f>
      </x:c>
    </x:row>
    <x:row r="634" ht="24" customHeight="1">
      <x:c r="A634" s="10"/>
      <x:c r="B634" s="5"/>
      <x:c r="C634" s="5"/>
      <x:c r="D634" s="14"/>
      <x:c r="E634" s="5"/>
      <x:c r="F634" s="5"/>
      <x:c r="G634" s="14"/>
      <x:c r="H634" s="16" t="str">
        <x:f>IF(OR(ISBLANK(A634),B634=""),"",SUMIFS('Daily Redemptions'!$R$7:$R$2205,'Daily Redemptions'!$O$7:$O$2205,A634,'Daily Redemptions'!$P$7:$P$2205,B634))</x:f>
      </x:c>
      <x:c r="I634" s="18" t="str">
        <x:f>IF(OR(ISBLANK(A634),ISBLANK(D634),ISBLANK(C634),C634=0),"",D634/C634)</x:f>
      </x:c>
      <x:c r="J634" s="18" t="str">
        <x:f>IF(OR(ISBLANK(A634),ISBLANK(D634),ISBLANK(E634),E634=0),"",D634/E634)</x:f>
      </x:c>
      <x:c r="K634" s="18" t="str">
        <x:f>IF(OR(ISBLANK(A634),ISBLANK(G634),ISBLANK(F634)),"",G634*F634)</x:f>
      </x:c>
      <x:c r="L634" s="16" t="str">
        <x:f>IF(OR(ISBLANK(A634),ISBLANK(G634),ISBLANK(F634)),"",F634)</x:f>
      </x:c>
      <x:c r="M634" s="16" t="str">
        <x:f>IF(AND(ISBLANK(A634),B634=""),"",IF(COUNTIFS('Campaigns &amp; Budget'!$A$7:$A$8,B634)&lt;&gt;1,"Unknown campaign",IF(COUNTIFS('Daily Redemptions'!$A$7:$A$735,A634,'Daily Redemptions'!$B$7:$B$735,B634)&gt;1,"Duplicate day / campaign",IF(OR(ISBLANK(A634),ISBLANK(C634),ISBLANK(D634),ISBLANK(E634),ISBLANK(F634)),"Missing daily input",IF(OR(C634&lt;0,D634&lt;0,E634&lt;0,F634&lt;0,F634&gt;E634),"Invalid count / sales",IF(AND(F634&gt;0,ISBLANK(G634)),"Missing new-member average",IF(AND(NOT(ISBLANK(G634)),G634&lt;0),"Negative average",IF(OR(A634&lt;IFERROR(INDEX('Campaigns &amp; Budget'!$C$7:$C$8,MATCH(B634,'Campaigns &amp; Budget'!$A$7:$A$8,0)),""),A634&gt;IFERROR(INDEX('Campaigns &amp; Budget'!$D$7:$D$8,MATCH(B634,'Campaigns &amp; Budget'!$A$7:$A$8,0)),"")),"Outside campaign dates",""))))))))</x:f>
      </x:c>
      <x:c r="O634" s="10"/>
      <x:c r="P634" s="5"/>
      <x:c r="Q634" s="5"/>
      <x:c r="R634" s="5"/>
      <x:c r="S634" s="16" t="str">
        <x:f>IF(OR(ISBLANK(O634),Q634=""),"",IFERROR(INDEX('Redemption Setup'!$F$7:$F$105,MATCH(Q634,'Redemption Setup'!$A$7:$A$105,0)),"")+SUMIFS('Redemption Setup'!$Q$7:$Q$305,'Redemption Setup'!$O$7:$O$305,Q634,'Redemption Setup'!$P$7:$P$305,"&lt;="&amp;O634)-SUMIFS('Daily Redemptions'!$R$7:$R$2205,'Daily Redemptions'!$Q$7:$Q$2205,Q634,'Daily Redemptions'!$P$7:$P$2205,P634,'Daily Redemptions'!$O$7:$O$2205,"&lt;="&amp;O634))</x:f>
      </x:c>
      <x:c r="T634" s="16" t="str">
        <x:f>IF(AND(ISBLANK(O634),Q634=""),"",IF(COUNTIFS('Redemption Setup'!$A$7:$A$105,Q634,'Redemption Setup'!$B$7:$B$105,P634)&lt;&gt;1,"Tier not in campaign",IF(COUNTIFS('Daily Redemptions'!$O$7:$O$2205,O634,'Daily Redemptions'!$Q$7:$Q$2205,Q634)&gt;1,"Duplicate day / tier",IF(OR(ISBLANK(O634),ISBLANK(R634)),"Missing date / quantity",IF(OR(R634&lt;0,MOD(R634,1)&lt;&gt;0),"Invalid redemption quantity",IF(COUNTIFS('Daily Redemptions'!$A$7:$A$735,O634,'Daily Redemptions'!$B$7:$B$735,P634)&lt;&gt;1,"Missing daily performance",IF(S634&lt;0,"Negative stock","")))))))</x:f>
      </x:c>
    </x:row>
    <x:row r="635" ht="24" customHeight="1">
      <x:c r="A635" s="10"/>
      <x:c r="B635" s="5"/>
      <x:c r="C635" s="5"/>
      <x:c r="D635" s="14"/>
      <x:c r="E635" s="5"/>
      <x:c r="F635" s="5"/>
      <x:c r="G635" s="14"/>
      <x:c r="H635" s="16" t="str">
        <x:f>IF(OR(ISBLANK(A635),B635=""),"",SUMIFS('Daily Redemptions'!$R$7:$R$2205,'Daily Redemptions'!$O$7:$O$2205,A635,'Daily Redemptions'!$P$7:$P$2205,B635))</x:f>
      </x:c>
      <x:c r="I635" s="18" t="str">
        <x:f>IF(OR(ISBLANK(A635),ISBLANK(D635),ISBLANK(C635),C635=0),"",D635/C635)</x:f>
      </x:c>
      <x:c r="J635" s="18" t="str">
        <x:f>IF(OR(ISBLANK(A635),ISBLANK(D635),ISBLANK(E635),E635=0),"",D635/E635)</x:f>
      </x:c>
      <x:c r="K635" s="18" t="str">
        <x:f>IF(OR(ISBLANK(A635),ISBLANK(G635),ISBLANK(F635)),"",G635*F635)</x:f>
      </x:c>
      <x:c r="L635" s="16" t="str">
        <x:f>IF(OR(ISBLANK(A635),ISBLANK(G635),ISBLANK(F635)),"",F635)</x:f>
      </x:c>
      <x:c r="M635" s="16" t="str">
        <x:f>IF(AND(ISBLANK(A635),B635=""),"",IF(COUNTIFS('Campaigns &amp; Budget'!$A$7:$A$8,B635)&lt;&gt;1,"Unknown campaign",IF(COUNTIFS('Daily Redemptions'!$A$7:$A$735,A635,'Daily Redemptions'!$B$7:$B$735,B635)&gt;1,"Duplicate day / campaign",IF(OR(ISBLANK(A635),ISBLANK(C635),ISBLANK(D635),ISBLANK(E635),ISBLANK(F635)),"Missing daily input",IF(OR(C635&lt;0,D635&lt;0,E635&lt;0,F635&lt;0,F635&gt;E635),"Invalid count / sales",IF(AND(F635&gt;0,ISBLANK(G635)),"Missing new-member average",IF(AND(NOT(ISBLANK(G635)),G635&lt;0),"Negative average",IF(OR(A635&lt;IFERROR(INDEX('Campaigns &amp; Budget'!$C$7:$C$8,MATCH(B635,'Campaigns &amp; Budget'!$A$7:$A$8,0)),""),A635&gt;IFERROR(INDEX('Campaigns &amp; Budget'!$D$7:$D$8,MATCH(B635,'Campaigns &amp; Budget'!$A$7:$A$8,0)),"")),"Outside campaign dates",""))))))))</x:f>
      </x:c>
      <x:c r="O635" s="10"/>
      <x:c r="P635" s="5"/>
      <x:c r="Q635" s="5"/>
      <x:c r="R635" s="5"/>
      <x:c r="S635" s="16" t="str">
        <x:f>IF(OR(ISBLANK(O635),Q635=""),"",IFERROR(INDEX('Redemption Setup'!$F$7:$F$105,MATCH(Q635,'Redemption Setup'!$A$7:$A$105,0)),"")+SUMIFS('Redemption Setup'!$Q$7:$Q$305,'Redemption Setup'!$O$7:$O$305,Q635,'Redemption Setup'!$P$7:$P$305,"&lt;="&amp;O635)-SUMIFS('Daily Redemptions'!$R$7:$R$2205,'Daily Redemptions'!$Q$7:$Q$2205,Q635,'Daily Redemptions'!$P$7:$P$2205,P635,'Daily Redemptions'!$O$7:$O$2205,"&lt;="&amp;O635))</x:f>
      </x:c>
      <x:c r="T635" s="16" t="str">
        <x:f>IF(AND(ISBLANK(O635),Q635=""),"",IF(COUNTIFS('Redemption Setup'!$A$7:$A$105,Q635,'Redemption Setup'!$B$7:$B$105,P635)&lt;&gt;1,"Tier not in campaign",IF(COUNTIFS('Daily Redemptions'!$O$7:$O$2205,O635,'Daily Redemptions'!$Q$7:$Q$2205,Q635)&gt;1,"Duplicate day / tier",IF(OR(ISBLANK(O635),ISBLANK(R635)),"Missing date / quantity",IF(OR(R635&lt;0,MOD(R635,1)&lt;&gt;0),"Invalid redemption quantity",IF(COUNTIFS('Daily Redemptions'!$A$7:$A$735,O635,'Daily Redemptions'!$B$7:$B$735,P635)&lt;&gt;1,"Missing daily performance",IF(S635&lt;0,"Negative stock","")))))))</x:f>
      </x:c>
    </x:row>
    <x:row r="636" ht="24" customHeight="1">
      <x:c r="A636" s="10"/>
      <x:c r="B636" s="5"/>
      <x:c r="C636" s="5"/>
      <x:c r="D636" s="14"/>
      <x:c r="E636" s="5"/>
      <x:c r="F636" s="5"/>
      <x:c r="G636" s="14"/>
      <x:c r="H636" s="16" t="str">
        <x:f>IF(OR(ISBLANK(A636),B636=""),"",SUMIFS('Daily Redemptions'!$R$7:$R$2205,'Daily Redemptions'!$O$7:$O$2205,A636,'Daily Redemptions'!$P$7:$P$2205,B636))</x:f>
      </x:c>
      <x:c r="I636" s="18" t="str">
        <x:f>IF(OR(ISBLANK(A636),ISBLANK(D636),ISBLANK(C636),C636=0),"",D636/C636)</x:f>
      </x:c>
      <x:c r="J636" s="18" t="str">
        <x:f>IF(OR(ISBLANK(A636),ISBLANK(D636),ISBLANK(E636),E636=0),"",D636/E636)</x:f>
      </x:c>
      <x:c r="K636" s="18" t="str">
        <x:f>IF(OR(ISBLANK(A636),ISBLANK(G636),ISBLANK(F636)),"",G636*F636)</x:f>
      </x:c>
      <x:c r="L636" s="16" t="str">
        <x:f>IF(OR(ISBLANK(A636),ISBLANK(G636),ISBLANK(F636)),"",F636)</x:f>
      </x:c>
      <x:c r="M636" s="16" t="str">
        <x:f>IF(AND(ISBLANK(A636),B636=""),"",IF(COUNTIFS('Campaigns &amp; Budget'!$A$7:$A$8,B636)&lt;&gt;1,"Unknown campaign",IF(COUNTIFS('Daily Redemptions'!$A$7:$A$735,A636,'Daily Redemptions'!$B$7:$B$735,B636)&gt;1,"Duplicate day / campaign",IF(OR(ISBLANK(A636),ISBLANK(C636),ISBLANK(D636),ISBLANK(E636),ISBLANK(F636)),"Missing daily input",IF(OR(C636&lt;0,D636&lt;0,E636&lt;0,F636&lt;0,F636&gt;E636),"Invalid count / sales",IF(AND(F636&gt;0,ISBLANK(G636)),"Missing new-member average",IF(AND(NOT(ISBLANK(G636)),G636&lt;0),"Negative average",IF(OR(A636&lt;IFERROR(INDEX('Campaigns &amp; Budget'!$C$7:$C$8,MATCH(B636,'Campaigns &amp; Budget'!$A$7:$A$8,0)),""),A636&gt;IFERROR(INDEX('Campaigns &amp; Budget'!$D$7:$D$8,MATCH(B636,'Campaigns &amp; Budget'!$A$7:$A$8,0)),"")),"Outside campaign dates",""))))))))</x:f>
      </x:c>
      <x:c r="O636" s="10"/>
      <x:c r="P636" s="5"/>
      <x:c r="Q636" s="5"/>
      <x:c r="R636" s="5"/>
      <x:c r="S636" s="16" t="str">
        <x:f>IF(OR(ISBLANK(O636),Q636=""),"",IFERROR(INDEX('Redemption Setup'!$F$7:$F$105,MATCH(Q636,'Redemption Setup'!$A$7:$A$105,0)),"")+SUMIFS('Redemption Setup'!$Q$7:$Q$305,'Redemption Setup'!$O$7:$O$305,Q636,'Redemption Setup'!$P$7:$P$305,"&lt;="&amp;O636)-SUMIFS('Daily Redemptions'!$R$7:$R$2205,'Daily Redemptions'!$Q$7:$Q$2205,Q636,'Daily Redemptions'!$P$7:$P$2205,P636,'Daily Redemptions'!$O$7:$O$2205,"&lt;="&amp;O636))</x:f>
      </x:c>
      <x:c r="T636" s="16" t="str">
        <x:f>IF(AND(ISBLANK(O636),Q636=""),"",IF(COUNTIFS('Redemption Setup'!$A$7:$A$105,Q636,'Redemption Setup'!$B$7:$B$105,P636)&lt;&gt;1,"Tier not in campaign",IF(COUNTIFS('Daily Redemptions'!$O$7:$O$2205,O636,'Daily Redemptions'!$Q$7:$Q$2205,Q636)&gt;1,"Duplicate day / tier",IF(OR(ISBLANK(O636),ISBLANK(R636)),"Missing date / quantity",IF(OR(R636&lt;0,MOD(R636,1)&lt;&gt;0),"Invalid redemption quantity",IF(COUNTIFS('Daily Redemptions'!$A$7:$A$735,O636,'Daily Redemptions'!$B$7:$B$735,P636)&lt;&gt;1,"Missing daily performance",IF(S636&lt;0,"Negative stock","")))))))</x:f>
      </x:c>
    </x:row>
    <x:row r="637" ht="24" customHeight="1">
      <x:c r="A637" s="10"/>
      <x:c r="B637" s="5"/>
      <x:c r="C637" s="5"/>
      <x:c r="D637" s="14"/>
      <x:c r="E637" s="5"/>
      <x:c r="F637" s="5"/>
      <x:c r="G637" s="14"/>
      <x:c r="H637" s="16" t="str">
        <x:f>IF(OR(ISBLANK(A637),B637=""),"",SUMIFS('Daily Redemptions'!$R$7:$R$2205,'Daily Redemptions'!$O$7:$O$2205,A637,'Daily Redemptions'!$P$7:$P$2205,B637))</x:f>
      </x:c>
      <x:c r="I637" s="18" t="str">
        <x:f>IF(OR(ISBLANK(A637),ISBLANK(D637),ISBLANK(C637),C637=0),"",D637/C637)</x:f>
      </x:c>
      <x:c r="J637" s="18" t="str">
        <x:f>IF(OR(ISBLANK(A637),ISBLANK(D637),ISBLANK(E637),E637=0),"",D637/E637)</x:f>
      </x:c>
      <x:c r="K637" s="18" t="str">
        <x:f>IF(OR(ISBLANK(A637),ISBLANK(G637),ISBLANK(F637)),"",G637*F637)</x:f>
      </x:c>
      <x:c r="L637" s="16" t="str">
        <x:f>IF(OR(ISBLANK(A637),ISBLANK(G637),ISBLANK(F637)),"",F637)</x:f>
      </x:c>
      <x:c r="M637" s="16" t="str">
        <x:f>IF(AND(ISBLANK(A637),B637=""),"",IF(COUNTIFS('Campaigns &amp; Budget'!$A$7:$A$8,B637)&lt;&gt;1,"Unknown campaign",IF(COUNTIFS('Daily Redemptions'!$A$7:$A$735,A637,'Daily Redemptions'!$B$7:$B$735,B637)&gt;1,"Duplicate day / campaign",IF(OR(ISBLANK(A637),ISBLANK(C637),ISBLANK(D637),ISBLANK(E637),ISBLANK(F637)),"Missing daily input",IF(OR(C637&lt;0,D637&lt;0,E637&lt;0,F637&lt;0,F637&gt;E637),"Invalid count / sales",IF(AND(F637&gt;0,ISBLANK(G637)),"Missing new-member average",IF(AND(NOT(ISBLANK(G637)),G637&lt;0),"Negative average",IF(OR(A637&lt;IFERROR(INDEX('Campaigns &amp; Budget'!$C$7:$C$8,MATCH(B637,'Campaigns &amp; Budget'!$A$7:$A$8,0)),""),A637&gt;IFERROR(INDEX('Campaigns &amp; Budget'!$D$7:$D$8,MATCH(B637,'Campaigns &amp; Budget'!$A$7:$A$8,0)),"")),"Outside campaign dates",""))))))))</x:f>
      </x:c>
      <x:c r="O637" s="10"/>
      <x:c r="P637" s="5"/>
      <x:c r="Q637" s="5"/>
      <x:c r="R637" s="5"/>
      <x:c r="S637" s="16" t="str">
        <x:f>IF(OR(ISBLANK(O637),Q637=""),"",IFERROR(INDEX('Redemption Setup'!$F$7:$F$105,MATCH(Q637,'Redemption Setup'!$A$7:$A$105,0)),"")+SUMIFS('Redemption Setup'!$Q$7:$Q$305,'Redemption Setup'!$O$7:$O$305,Q637,'Redemption Setup'!$P$7:$P$305,"&lt;="&amp;O637)-SUMIFS('Daily Redemptions'!$R$7:$R$2205,'Daily Redemptions'!$Q$7:$Q$2205,Q637,'Daily Redemptions'!$P$7:$P$2205,P637,'Daily Redemptions'!$O$7:$O$2205,"&lt;="&amp;O637))</x:f>
      </x:c>
      <x:c r="T637" s="16" t="str">
        <x:f>IF(AND(ISBLANK(O637),Q637=""),"",IF(COUNTIFS('Redemption Setup'!$A$7:$A$105,Q637,'Redemption Setup'!$B$7:$B$105,P637)&lt;&gt;1,"Tier not in campaign",IF(COUNTIFS('Daily Redemptions'!$O$7:$O$2205,O637,'Daily Redemptions'!$Q$7:$Q$2205,Q637)&gt;1,"Duplicate day / tier",IF(OR(ISBLANK(O637),ISBLANK(R637)),"Missing date / quantity",IF(OR(R637&lt;0,MOD(R637,1)&lt;&gt;0),"Invalid redemption quantity",IF(COUNTIFS('Daily Redemptions'!$A$7:$A$735,O637,'Daily Redemptions'!$B$7:$B$735,P637)&lt;&gt;1,"Missing daily performance",IF(S637&lt;0,"Negative stock","")))))))</x:f>
      </x:c>
    </x:row>
    <x:row r="638" ht="24" customHeight="1">
      <x:c r="A638" s="10"/>
      <x:c r="B638" s="5"/>
      <x:c r="C638" s="5"/>
      <x:c r="D638" s="14"/>
      <x:c r="E638" s="5"/>
      <x:c r="F638" s="5"/>
      <x:c r="G638" s="14"/>
      <x:c r="H638" s="16" t="str">
        <x:f>IF(OR(ISBLANK(A638),B638=""),"",SUMIFS('Daily Redemptions'!$R$7:$R$2205,'Daily Redemptions'!$O$7:$O$2205,A638,'Daily Redemptions'!$P$7:$P$2205,B638))</x:f>
      </x:c>
      <x:c r="I638" s="18" t="str">
        <x:f>IF(OR(ISBLANK(A638),ISBLANK(D638),ISBLANK(C638),C638=0),"",D638/C638)</x:f>
      </x:c>
      <x:c r="J638" s="18" t="str">
        <x:f>IF(OR(ISBLANK(A638),ISBLANK(D638),ISBLANK(E638),E638=0),"",D638/E638)</x:f>
      </x:c>
      <x:c r="K638" s="18" t="str">
        <x:f>IF(OR(ISBLANK(A638),ISBLANK(G638),ISBLANK(F638)),"",G638*F638)</x:f>
      </x:c>
      <x:c r="L638" s="16" t="str">
        <x:f>IF(OR(ISBLANK(A638),ISBLANK(G638),ISBLANK(F638)),"",F638)</x:f>
      </x:c>
      <x:c r="M638" s="16" t="str">
        <x:f>IF(AND(ISBLANK(A638),B638=""),"",IF(COUNTIFS('Campaigns &amp; Budget'!$A$7:$A$8,B638)&lt;&gt;1,"Unknown campaign",IF(COUNTIFS('Daily Redemptions'!$A$7:$A$735,A638,'Daily Redemptions'!$B$7:$B$735,B638)&gt;1,"Duplicate day / campaign",IF(OR(ISBLANK(A638),ISBLANK(C638),ISBLANK(D638),ISBLANK(E638),ISBLANK(F638)),"Missing daily input",IF(OR(C638&lt;0,D638&lt;0,E638&lt;0,F638&lt;0,F638&gt;E638),"Invalid count / sales",IF(AND(F638&gt;0,ISBLANK(G638)),"Missing new-member average",IF(AND(NOT(ISBLANK(G638)),G638&lt;0),"Negative average",IF(OR(A638&lt;IFERROR(INDEX('Campaigns &amp; Budget'!$C$7:$C$8,MATCH(B638,'Campaigns &amp; Budget'!$A$7:$A$8,0)),""),A638&gt;IFERROR(INDEX('Campaigns &amp; Budget'!$D$7:$D$8,MATCH(B638,'Campaigns &amp; Budget'!$A$7:$A$8,0)),"")),"Outside campaign dates",""))))))))</x:f>
      </x:c>
      <x:c r="O638" s="10"/>
      <x:c r="P638" s="5"/>
      <x:c r="Q638" s="5"/>
      <x:c r="R638" s="5"/>
      <x:c r="S638" s="16" t="str">
        <x:f>IF(OR(ISBLANK(O638),Q638=""),"",IFERROR(INDEX('Redemption Setup'!$F$7:$F$105,MATCH(Q638,'Redemption Setup'!$A$7:$A$105,0)),"")+SUMIFS('Redemption Setup'!$Q$7:$Q$305,'Redemption Setup'!$O$7:$O$305,Q638,'Redemption Setup'!$P$7:$P$305,"&lt;="&amp;O638)-SUMIFS('Daily Redemptions'!$R$7:$R$2205,'Daily Redemptions'!$Q$7:$Q$2205,Q638,'Daily Redemptions'!$P$7:$P$2205,P638,'Daily Redemptions'!$O$7:$O$2205,"&lt;="&amp;O638))</x:f>
      </x:c>
      <x:c r="T638" s="16" t="str">
        <x:f>IF(AND(ISBLANK(O638),Q638=""),"",IF(COUNTIFS('Redemption Setup'!$A$7:$A$105,Q638,'Redemption Setup'!$B$7:$B$105,P638)&lt;&gt;1,"Tier not in campaign",IF(COUNTIFS('Daily Redemptions'!$O$7:$O$2205,O638,'Daily Redemptions'!$Q$7:$Q$2205,Q638)&gt;1,"Duplicate day / tier",IF(OR(ISBLANK(O638),ISBLANK(R638)),"Missing date / quantity",IF(OR(R638&lt;0,MOD(R638,1)&lt;&gt;0),"Invalid redemption quantity",IF(COUNTIFS('Daily Redemptions'!$A$7:$A$735,O638,'Daily Redemptions'!$B$7:$B$735,P638)&lt;&gt;1,"Missing daily performance",IF(S638&lt;0,"Negative stock","")))))))</x:f>
      </x:c>
    </x:row>
    <x:row r="639" ht="24" customHeight="1">
      <x:c r="A639" s="10"/>
      <x:c r="B639" s="5"/>
      <x:c r="C639" s="5"/>
      <x:c r="D639" s="14"/>
      <x:c r="E639" s="5"/>
      <x:c r="F639" s="5"/>
      <x:c r="G639" s="14"/>
      <x:c r="H639" s="16" t="str">
        <x:f>IF(OR(ISBLANK(A639),B639=""),"",SUMIFS('Daily Redemptions'!$R$7:$R$2205,'Daily Redemptions'!$O$7:$O$2205,A639,'Daily Redemptions'!$P$7:$P$2205,B639))</x:f>
      </x:c>
      <x:c r="I639" s="18" t="str">
        <x:f>IF(OR(ISBLANK(A639),ISBLANK(D639),ISBLANK(C639),C639=0),"",D639/C639)</x:f>
      </x:c>
      <x:c r="J639" s="18" t="str">
        <x:f>IF(OR(ISBLANK(A639),ISBLANK(D639),ISBLANK(E639),E639=0),"",D639/E639)</x:f>
      </x:c>
      <x:c r="K639" s="18" t="str">
        <x:f>IF(OR(ISBLANK(A639),ISBLANK(G639),ISBLANK(F639)),"",G639*F639)</x:f>
      </x:c>
      <x:c r="L639" s="16" t="str">
        <x:f>IF(OR(ISBLANK(A639),ISBLANK(G639),ISBLANK(F639)),"",F639)</x:f>
      </x:c>
      <x:c r="M639" s="16" t="str">
        <x:f>IF(AND(ISBLANK(A639),B639=""),"",IF(COUNTIFS('Campaigns &amp; Budget'!$A$7:$A$8,B639)&lt;&gt;1,"Unknown campaign",IF(COUNTIFS('Daily Redemptions'!$A$7:$A$735,A639,'Daily Redemptions'!$B$7:$B$735,B639)&gt;1,"Duplicate day / campaign",IF(OR(ISBLANK(A639),ISBLANK(C639),ISBLANK(D639),ISBLANK(E639),ISBLANK(F639)),"Missing daily input",IF(OR(C639&lt;0,D639&lt;0,E639&lt;0,F639&lt;0,F639&gt;E639),"Invalid count / sales",IF(AND(F639&gt;0,ISBLANK(G639)),"Missing new-member average",IF(AND(NOT(ISBLANK(G639)),G639&lt;0),"Negative average",IF(OR(A639&lt;IFERROR(INDEX('Campaigns &amp; Budget'!$C$7:$C$8,MATCH(B639,'Campaigns &amp; Budget'!$A$7:$A$8,0)),""),A639&gt;IFERROR(INDEX('Campaigns &amp; Budget'!$D$7:$D$8,MATCH(B639,'Campaigns &amp; Budget'!$A$7:$A$8,0)),"")),"Outside campaign dates",""))))))))</x:f>
      </x:c>
      <x:c r="O639" s="10"/>
      <x:c r="P639" s="5"/>
      <x:c r="Q639" s="5"/>
      <x:c r="R639" s="5"/>
      <x:c r="S639" s="16" t="str">
        <x:f>IF(OR(ISBLANK(O639),Q639=""),"",IFERROR(INDEX('Redemption Setup'!$F$7:$F$105,MATCH(Q639,'Redemption Setup'!$A$7:$A$105,0)),"")+SUMIFS('Redemption Setup'!$Q$7:$Q$305,'Redemption Setup'!$O$7:$O$305,Q639,'Redemption Setup'!$P$7:$P$305,"&lt;="&amp;O639)-SUMIFS('Daily Redemptions'!$R$7:$R$2205,'Daily Redemptions'!$Q$7:$Q$2205,Q639,'Daily Redemptions'!$P$7:$P$2205,P639,'Daily Redemptions'!$O$7:$O$2205,"&lt;="&amp;O639))</x:f>
      </x:c>
      <x:c r="T639" s="16" t="str">
        <x:f>IF(AND(ISBLANK(O639),Q639=""),"",IF(COUNTIFS('Redemption Setup'!$A$7:$A$105,Q639,'Redemption Setup'!$B$7:$B$105,P639)&lt;&gt;1,"Tier not in campaign",IF(COUNTIFS('Daily Redemptions'!$O$7:$O$2205,O639,'Daily Redemptions'!$Q$7:$Q$2205,Q639)&gt;1,"Duplicate day / tier",IF(OR(ISBLANK(O639),ISBLANK(R639)),"Missing date / quantity",IF(OR(R639&lt;0,MOD(R639,1)&lt;&gt;0),"Invalid redemption quantity",IF(COUNTIFS('Daily Redemptions'!$A$7:$A$735,O639,'Daily Redemptions'!$B$7:$B$735,P639)&lt;&gt;1,"Missing daily performance",IF(S639&lt;0,"Negative stock","")))))))</x:f>
      </x:c>
    </x:row>
    <x:row r="640" ht="24" customHeight="1">
      <x:c r="A640" s="10"/>
      <x:c r="B640" s="5"/>
      <x:c r="C640" s="5"/>
      <x:c r="D640" s="14"/>
      <x:c r="E640" s="5"/>
      <x:c r="F640" s="5"/>
      <x:c r="G640" s="14"/>
      <x:c r="H640" s="16" t="str">
        <x:f>IF(OR(ISBLANK(A640),B640=""),"",SUMIFS('Daily Redemptions'!$R$7:$R$2205,'Daily Redemptions'!$O$7:$O$2205,A640,'Daily Redemptions'!$P$7:$P$2205,B640))</x:f>
      </x:c>
      <x:c r="I640" s="18" t="str">
        <x:f>IF(OR(ISBLANK(A640),ISBLANK(D640),ISBLANK(C640),C640=0),"",D640/C640)</x:f>
      </x:c>
      <x:c r="J640" s="18" t="str">
        <x:f>IF(OR(ISBLANK(A640),ISBLANK(D640),ISBLANK(E640),E640=0),"",D640/E640)</x:f>
      </x:c>
      <x:c r="K640" s="18" t="str">
        <x:f>IF(OR(ISBLANK(A640),ISBLANK(G640),ISBLANK(F640)),"",G640*F640)</x:f>
      </x:c>
      <x:c r="L640" s="16" t="str">
        <x:f>IF(OR(ISBLANK(A640),ISBLANK(G640),ISBLANK(F640)),"",F640)</x:f>
      </x:c>
      <x:c r="M640" s="16" t="str">
        <x:f>IF(AND(ISBLANK(A640),B640=""),"",IF(COUNTIFS('Campaigns &amp; Budget'!$A$7:$A$8,B640)&lt;&gt;1,"Unknown campaign",IF(COUNTIFS('Daily Redemptions'!$A$7:$A$735,A640,'Daily Redemptions'!$B$7:$B$735,B640)&gt;1,"Duplicate day / campaign",IF(OR(ISBLANK(A640),ISBLANK(C640),ISBLANK(D640),ISBLANK(E640),ISBLANK(F640)),"Missing daily input",IF(OR(C640&lt;0,D640&lt;0,E640&lt;0,F640&lt;0,F640&gt;E640),"Invalid count / sales",IF(AND(F640&gt;0,ISBLANK(G640)),"Missing new-member average",IF(AND(NOT(ISBLANK(G640)),G640&lt;0),"Negative average",IF(OR(A640&lt;IFERROR(INDEX('Campaigns &amp; Budget'!$C$7:$C$8,MATCH(B640,'Campaigns &amp; Budget'!$A$7:$A$8,0)),""),A640&gt;IFERROR(INDEX('Campaigns &amp; Budget'!$D$7:$D$8,MATCH(B640,'Campaigns &amp; Budget'!$A$7:$A$8,0)),"")),"Outside campaign dates",""))))))))</x:f>
      </x:c>
      <x:c r="O640" s="10"/>
      <x:c r="P640" s="5"/>
      <x:c r="Q640" s="5"/>
      <x:c r="R640" s="5"/>
      <x:c r="S640" s="16" t="str">
        <x:f>IF(OR(ISBLANK(O640),Q640=""),"",IFERROR(INDEX('Redemption Setup'!$F$7:$F$105,MATCH(Q640,'Redemption Setup'!$A$7:$A$105,0)),"")+SUMIFS('Redemption Setup'!$Q$7:$Q$305,'Redemption Setup'!$O$7:$O$305,Q640,'Redemption Setup'!$P$7:$P$305,"&lt;="&amp;O640)-SUMIFS('Daily Redemptions'!$R$7:$R$2205,'Daily Redemptions'!$Q$7:$Q$2205,Q640,'Daily Redemptions'!$P$7:$P$2205,P640,'Daily Redemptions'!$O$7:$O$2205,"&lt;="&amp;O640))</x:f>
      </x:c>
      <x:c r="T640" s="16" t="str">
        <x:f>IF(AND(ISBLANK(O640),Q640=""),"",IF(COUNTIFS('Redemption Setup'!$A$7:$A$105,Q640,'Redemption Setup'!$B$7:$B$105,P640)&lt;&gt;1,"Tier not in campaign",IF(COUNTIFS('Daily Redemptions'!$O$7:$O$2205,O640,'Daily Redemptions'!$Q$7:$Q$2205,Q640)&gt;1,"Duplicate day / tier",IF(OR(ISBLANK(O640),ISBLANK(R640)),"Missing date / quantity",IF(OR(R640&lt;0,MOD(R640,1)&lt;&gt;0),"Invalid redemption quantity",IF(COUNTIFS('Daily Redemptions'!$A$7:$A$735,O640,'Daily Redemptions'!$B$7:$B$735,P640)&lt;&gt;1,"Missing daily performance",IF(S640&lt;0,"Negative stock","")))))))</x:f>
      </x:c>
    </x:row>
    <x:row r="641" ht="24" customHeight="1">
      <x:c r="A641" s="10"/>
      <x:c r="B641" s="5"/>
      <x:c r="C641" s="5"/>
      <x:c r="D641" s="14"/>
      <x:c r="E641" s="5"/>
      <x:c r="F641" s="5"/>
      <x:c r="G641" s="14"/>
      <x:c r="H641" s="16" t="str">
        <x:f>IF(OR(ISBLANK(A641),B641=""),"",SUMIFS('Daily Redemptions'!$R$7:$R$2205,'Daily Redemptions'!$O$7:$O$2205,A641,'Daily Redemptions'!$P$7:$P$2205,B641))</x:f>
      </x:c>
      <x:c r="I641" s="18" t="str">
        <x:f>IF(OR(ISBLANK(A641),ISBLANK(D641),ISBLANK(C641),C641=0),"",D641/C641)</x:f>
      </x:c>
      <x:c r="J641" s="18" t="str">
        <x:f>IF(OR(ISBLANK(A641),ISBLANK(D641),ISBLANK(E641),E641=0),"",D641/E641)</x:f>
      </x:c>
      <x:c r="K641" s="18" t="str">
        <x:f>IF(OR(ISBLANK(A641),ISBLANK(G641),ISBLANK(F641)),"",G641*F641)</x:f>
      </x:c>
      <x:c r="L641" s="16" t="str">
        <x:f>IF(OR(ISBLANK(A641),ISBLANK(G641),ISBLANK(F641)),"",F641)</x:f>
      </x:c>
      <x:c r="M641" s="16" t="str">
        <x:f>IF(AND(ISBLANK(A641),B641=""),"",IF(COUNTIFS('Campaigns &amp; Budget'!$A$7:$A$8,B641)&lt;&gt;1,"Unknown campaign",IF(COUNTIFS('Daily Redemptions'!$A$7:$A$735,A641,'Daily Redemptions'!$B$7:$B$735,B641)&gt;1,"Duplicate day / campaign",IF(OR(ISBLANK(A641),ISBLANK(C641),ISBLANK(D641),ISBLANK(E641),ISBLANK(F641)),"Missing daily input",IF(OR(C641&lt;0,D641&lt;0,E641&lt;0,F641&lt;0,F641&gt;E641),"Invalid count / sales",IF(AND(F641&gt;0,ISBLANK(G641)),"Missing new-member average",IF(AND(NOT(ISBLANK(G641)),G641&lt;0),"Negative average",IF(OR(A641&lt;IFERROR(INDEX('Campaigns &amp; Budget'!$C$7:$C$8,MATCH(B641,'Campaigns &amp; Budget'!$A$7:$A$8,0)),""),A641&gt;IFERROR(INDEX('Campaigns &amp; Budget'!$D$7:$D$8,MATCH(B641,'Campaigns &amp; Budget'!$A$7:$A$8,0)),"")),"Outside campaign dates",""))))))))</x:f>
      </x:c>
      <x:c r="O641" s="10"/>
      <x:c r="P641" s="5"/>
      <x:c r="Q641" s="5"/>
      <x:c r="R641" s="5"/>
      <x:c r="S641" s="16" t="str">
        <x:f>IF(OR(ISBLANK(O641),Q641=""),"",IFERROR(INDEX('Redemption Setup'!$F$7:$F$105,MATCH(Q641,'Redemption Setup'!$A$7:$A$105,0)),"")+SUMIFS('Redemption Setup'!$Q$7:$Q$305,'Redemption Setup'!$O$7:$O$305,Q641,'Redemption Setup'!$P$7:$P$305,"&lt;="&amp;O641)-SUMIFS('Daily Redemptions'!$R$7:$R$2205,'Daily Redemptions'!$Q$7:$Q$2205,Q641,'Daily Redemptions'!$P$7:$P$2205,P641,'Daily Redemptions'!$O$7:$O$2205,"&lt;="&amp;O641))</x:f>
      </x:c>
      <x:c r="T641" s="16" t="str">
        <x:f>IF(AND(ISBLANK(O641),Q641=""),"",IF(COUNTIFS('Redemption Setup'!$A$7:$A$105,Q641,'Redemption Setup'!$B$7:$B$105,P641)&lt;&gt;1,"Tier not in campaign",IF(COUNTIFS('Daily Redemptions'!$O$7:$O$2205,O641,'Daily Redemptions'!$Q$7:$Q$2205,Q641)&gt;1,"Duplicate day / tier",IF(OR(ISBLANK(O641),ISBLANK(R641)),"Missing date / quantity",IF(OR(R641&lt;0,MOD(R641,1)&lt;&gt;0),"Invalid redemption quantity",IF(COUNTIFS('Daily Redemptions'!$A$7:$A$735,O641,'Daily Redemptions'!$B$7:$B$735,P641)&lt;&gt;1,"Missing daily performance",IF(S641&lt;0,"Negative stock","")))))))</x:f>
      </x:c>
    </x:row>
    <x:row r="642" ht="24" customHeight="1">
      <x:c r="A642" s="10"/>
      <x:c r="B642" s="5"/>
      <x:c r="C642" s="5"/>
      <x:c r="D642" s="14"/>
      <x:c r="E642" s="5"/>
      <x:c r="F642" s="5"/>
      <x:c r="G642" s="14"/>
      <x:c r="H642" s="16" t="str">
        <x:f>IF(OR(ISBLANK(A642),B642=""),"",SUMIFS('Daily Redemptions'!$R$7:$R$2205,'Daily Redemptions'!$O$7:$O$2205,A642,'Daily Redemptions'!$P$7:$P$2205,B642))</x:f>
      </x:c>
      <x:c r="I642" s="18" t="str">
        <x:f>IF(OR(ISBLANK(A642),ISBLANK(D642),ISBLANK(C642),C642=0),"",D642/C642)</x:f>
      </x:c>
      <x:c r="J642" s="18" t="str">
        <x:f>IF(OR(ISBLANK(A642),ISBLANK(D642),ISBLANK(E642),E642=0),"",D642/E642)</x:f>
      </x:c>
      <x:c r="K642" s="18" t="str">
        <x:f>IF(OR(ISBLANK(A642),ISBLANK(G642),ISBLANK(F642)),"",G642*F642)</x:f>
      </x:c>
      <x:c r="L642" s="16" t="str">
        <x:f>IF(OR(ISBLANK(A642),ISBLANK(G642),ISBLANK(F642)),"",F642)</x:f>
      </x:c>
      <x:c r="M642" s="16" t="str">
        <x:f>IF(AND(ISBLANK(A642),B642=""),"",IF(COUNTIFS('Campaigns &amp; Budget'!$A$7:$A$8,B642)&lt;&gt;1,"Unknown campaign",IF(COUNTIFS('Daily Redemptions'!$A$7:$A$735,A642,'Daily Redemptions'!$B$7:$B$735,B642)&gt;1,"Duplicate day / campaign",IF(OR(ISBLANK(A642),ISBLANK(C642),ISBLANK(D642),ISBLANK(E642),ISBLANK(F642)),"Missing daily input",IF(OR(C642&lt;0,D642&lt;0,E642&lt;0,F642&lt;0,F642&gt;E642),"Invalid count / sales",IF(AND(F642&gt;0,ISBLANK(G642)),"Missing new-member average",IF(AND(NOT(ISBLANK(G642)),G642&lt;0),"Negative average",IF(OR(A642&lt;IFERROR(INDEX('Campaigns &amp; Budget'!$C$7:$C$8,MATCH(B642,'Campaigns &amp; Budget'!$A$7:$A$8,0)),""),A642&gt;IFERROR(INDEX('Campaigns &amp; Budget'!$D$7:$D$8,MATCH(B642,'Campaigns &amp; Budget'!$A$7:$A$8,0)),"")),"Outside campaign dates",""))))))))</x:f>
      </x:c>
      <x:c r="O642" s="10"/>
      <x:c r="P642" s="5"/>
      <x:c r="Q642" s="5"/>
      <x:c r="R642" s="5"/>
      <x:c r="S642" s="16" t="str">
        <x:f>IF(OR(ISBLANK(O642),Q642=""),"",IFERROR(INDEX('Redemption Setup'!$F$7:$F$105,MATCH(Q642,'Redemption Setup'!$A$7:$A$105,0)),"")+SUMIFS('Redemption Setup'!$Q$7:$Q$305,'Redemption Setup'!$O$7:$O$305,Q642,'Redemption Setup'!$P$7:$P$305,"&lt;="&amp;O642)-SUMIFS('Daily Redemptions'!$R$7:$R$2205,'Daily Redemptions'!$Q$7:$Q$2205,Q642,'Daily Redemptions'!$P$7:$P$2205,P642,'Daily Redemptions'!$O$7:$O$2205,"&lt;="&amp;O642))</x:f>
      </x:c>
      <x:c r="T642" s="16" t="str">
        <x:f>IF(AND(ISBLANK(O642),Q642=""),"",IF(COUNTIFS('Redemption Setup'!$A$7:$A$105,Q642,'Redemption Setup'!$B$7:$B$105,P642)&lt;&gt;1,"Tier not in campaign",IF(COUNTIFS('Daily Redemptions'!$O$7:$O$2205,O642,'Daily Redemptions'!$Q$7:$Q$2205,Q642)&gt;1,"Duplicate day / tier",IF(OR(ISBLANK(O642),ISBLANK(R642)),"Missing date / quantity",IF(OR(R642&lt;0,MOD(R642,1)&lt;&gt;0),"Invalid redemption quantity",IF(COUNTIFS('Daily Redemptions'!$A$7:$A$735,O642,'Daily Redemptions'!$B$7:$B$735,P642)&lt;&gt;1,"Missing daily performance",IF(S642&lt;0,"Negative stock","")))))))</x:f>
      </x:c>
    </x:row>
    <x:row r="643" ht="24" customHeight="1">
      <x:c r="A643" s="10"/>
      <x:c r="B643" s="5"/>
      <x:c r="C643" s="5"/>
      <x:c r="D643" s="14"/>
      <x:c r="E643" s="5"/>
      <x:c r="F643" s="5"/>
      <x:c r="G643" s="14"/>
      <x:c r="H643" s="16" t="str">
        <x:f>IF(OR(ISBLANK(A643),B643=""),"",SUMIFS('Daily Redemptions'!$R$7:$R$2205,'Daily Redemptions'!$O$7:$O$2205,A643,'Daily Redemptions'!$P$7:$P$2205,B643))</x:f>
      </x:c>
      <x:c r="I643" s="18" t="str">
        <x:f>IF(OR(ISBLANK(A643),ISBLANK(D643),ISBLANK(C643),C643=0),"",D643/C643)</x:f>
      </x:c>
      <x:c r="J643" s="18" t="str">
        <x:f>IF(OR(ISBLANK(A643),ISBLANK(D643),ISBLANK(E643),E643=0),"",D643/E643)</x:f>
      </x:c>
      <x:c r="K643" s="18" t="str">
        <x:f>IF(OR(ISBLANK(A643),ISBLANK(G643),ISBLANK(F643)),"",G643*F643)</x:f>
      </x:c>
      <x:c r="L643" s="16" t="str">
        <x:f>IF(OR(ISBLANK(A643),ISBLANK(G643),ISBLANK(F643)),"",F643)</x:f>
      </x:c>
      <x:c r="M643" s="16" t="str">
        <x:f>IF(AND(ISBLANK(A643),B643=""),"",IF(COUNTIFS('Campaigns &amp; Budget'!$A$7:$A$8,B643)&lt;&gt;1,"Unknown campaign",IF(COUNTIFS('Daily Redemptions'!$A$7:$A$735,A643,'Daily Redemptions'!$B$7:$B$735,B643)&gt;1,"Duplicate day / campaign",IF(OR(ISBLANK(A643),ISBLANK(C643),ISBLANK(D643),ISBLANK(E643),ISBLANK(F643)),"Missing daily input",IF(OR(C643&lt;0,D643&lt;0,E643&lt;0,F643&lt;0,F643&gt;E643),"Invalid count / sales",IF(AND(F643&gt;0,ISBLANK(G643)),"Missing new-member average",IF(AND(NOT(ISBLANK(G643)),G643&lt;0),"Negative average",IF(OR(A643&lt;IFERROR(INDEX('Campaigns &amp; Budget'!$C$7:$C$8,MATCH(B643,'Campaigns &amp; Budget'!$A$7:$A$8,0)),""),A643&gt;IFERROR(INDEX('Campaigns &amp; Budget'!$D$7:$D$8,MATCH(B643,'Campaigns &amp; Budget'!$A$7:$A$8,0)),"")),"Outside campaign dates",""))))))))</x:f>
      </x:c>
      <x:c r="O643" s="10"/>
      <x:c r="P643" s="5"/>
      <x:c r="Q643" s="5"/>
      <x:c r="R643" s="5"/>
      <x:c r="S643" s="16" t="str">
        <x:f>IF(OR(ISBLANK(O643),Q643=""),"",IFERROR(INDEX('Redemption Setup'!$F$7:$F$105,MATCH(Q643,'Redemption Setup'!$A$7:$A$105,0)),"")+SUMIFS('Redemption Setup'!$Q$7:$Q$305,'Redemption Setup'!$O$7:$O$305,Q643,'Redemption Setup'!$P$7:$P$305,"&lt;="&amp;O643)-SUMIFS('Daily Redemptions'!$R$7:$R$2205,'Daily Redemptions'!$Q$7:$Q$2205,Q643,'Daily Redemptions'!$P$7:$P$2205,P643,'Daily Redemptions'!$O$7:$O$2205,"&lt;="&amp;O643))</x:f>
      </x:c>
      <x:c r="T643" s="16" t="str">
        <x:f>IF(AND(ISBLANK(O643),Q643=""),"",IF(COUNTIFS('Redemption Setup'!$A$7:$A$105,Q643,'Redemption Setup'!$B$7:$B$105,P643)&lt;&gt;1,"Tier not in campaign",IF(COUNTIFS('Daily Redemptions'!$O$7:$O$2205,O643,'Daily Redemptions'!$Q$7:$Q$2205,Q643)&gt;1,"Duplicate day / tier",IF(OR(ISBLANK(O643),ISBLANK(R643)),"Missing date / quantity",IF(OR(R643&lt;0,MOD(R643,1)&lt;&gt;0),"Invalid redemption quantity",IF(COUNTIFS('Daily Redemptions'!$A$7:$A$735,O643,'Daily Redemptions'!$B$7:$B$735,P643)&lt;&gt;1,"Missing daily performance",IF(S643&lt;0,"Negative stock","")))))))</x:f>
      </x:c>
    </x:row>
    <x:row r="644" ht="24" customHeight="1">
      <x:c r="A644" s="10"/>
      <x:c r="B644" s="5"/>
      <x:c r="C644" s="5"/>
      <x:c r="D644" s="14"/>
      <x:c r="E644" s="5"/>
      <x:c r="F644" s="5"/>
      <x:c r="G644" s="14"/>
      <x:c r="H644" s="16" t="str">
        <x:f>IF(OR(ISBLANK(A644),B644=""),"",SUMIFS('Daily Redemptions'!$R$7:$R$2205,'Daily Redemptions'!$O$7:$O$2205,A644,'Daily Redemptions'!$P$7:$P$2205,B644))</x:f>
      </x:c>
      <x:c r="I644" s="18" t="str">
        <x:f>IF(OR(ISBLANK(A644),ISBLANK(D644),ISBLANK(C644),C644=0),"",D644/C644)</x:f>
      </x:c>
      <x:c r="J644" s="18" t="str">
        <x:f>IF(OR(ISBLANK(A644),ISBLANK(D644),ISBLANK(E644),E644=0),"",D644/E644)</x:f>
      </x:c>
      <x:c r="K644" s="18" t="str">
        <x:f>IF(OR(ISBLANK(A644),ISBLANK(G644),ISBLANK(F644)),"",G644*F644)</x:f>
      </x:c>
      <x:c r="L644" s="16" t="str">
        <x:f>IF(OR(ISBLANK(A644),ISBLANK(G644),ISBLANK(F644)),"",F644)</x:f>
      </x:c>
      <x:c r="M644" s="16" t="str">
        <x:f>IF(AND(ISBLANK(A644),B644=""),"",IF(COUNTIFS('Campaigns &amp; Budget'!$A$7:$A$8,B644)&lt;&gt;1,"Unknown campaign",IF(COUNTIFS('Daily Redemptions'!$A$7:$A$735,A644,'Daily Redemptions'!$B$7:$B$735,B644)&gt;1,"Duplicate day / campaign",IF(OR(ISBLANK(A644),ISBLANK(C644),ISBLANK(D644),ISBLANK(E644),ISBLANK(F644)),"Missing daily input",IF(OR(C644&lt;0,D644&lt;0,E644&lt;0,F644&lt;0,F644&gt;E644),"Invalid count / sales",IF(AND(F644&gt;0,ISBLANK(G644)),"Missing new-member average",IF(AND(NOT(ISBLANK(G644)),G644&lt;0),"Negative average",IF(OR(A644&lt;IFERROR(INDEX('Campaigns &amp; Budget'!$C$7:$C$8,MATCH(B644,'Campaigns &amp; Budget'!$A$7:$A$8,0)),""),A644&gt;IFERROR(INDEX('Campaigns &amp; Budget'!$D$7:$D$8,MATCH(B644,'Campaigns &amp; Budget'!$A$7:$A$8,0)),"")),"Outside campaign dates",""))))))))</x:f>
      </x:c>
      <x:c r="O644" s="10"/>
      <x:c r="P644" s="5"/>
      <x:c r="Q644" s="5"/>
      <x:c r="R644" s="5"/>
      <x:c r="S644" s="16" t="str">
        <x:f>IF(OR(ISBLANK(O644),Q644=""),"",IFERROR(INDEX('Redemption Setup'!$F$7:$F$105,MATCH(Q644,'Redemption Setup'!$A$7:$A$105,0)),"")+SUMIFS('Redemption Setup'!$Q$7:$Q$305,'Redemption Setup'!$O$7:$O$305,Q644,'Redemption Setup'!$P$7:$P$305,"&lt;="&amp;O644)-SUMIFS('Daily Redemptions'!$R$7:$R$2205,'Daily Redemptions'!$Q$7:$Q$2205,Q644,'Daily Redemptions'!$P$7:$P$2205,P644,'Daily Redemptions'!$O$7:$O$2205,"&lt;="&amp;O644))</x:f>
      </x:c>
      <x:c r="T644" s="16" t="str">
        <x:f>IF(AND(ISBLANK(O644),Q644=""),"",IF(COUNTIFS('Redemption Setup'!$A$7:$A$105,Q644,'Redemption Setup'!$B$7:$B$105,P644)&lt;&gt;1,"Tier not in campaign",IF(COUNTIFS('Daily Redemptions'!$O$7:$O$2205,O644,'Daily Redemptions'!$Q$7:$Q$2205,Q644)&gt;1,"Duplicate day / tier",IF(OR(ISBLANK(O644),ISBLANK(R644)),"Missing date / quantity",IF(OR(R644&lt;0,MOD(R644,1)&lt;&gt;0),"Invalid redemption quantity",IF(COUNTIFS('Daily Redemptions'!$A$7:$A$735,O644,'Daily Redemptions'!$B$7:$B$735,P644)&lt;&gt;1,"Missing daily performance",IF(S644&lt;0,"Negative stock","")))))))</x:f>
      </x:c>
    </x:row>
    <x:row r="645" ht="24" customHeight="1">
      <x:c r="A645" s="10"/>
      <x:c r="B645" s="5"/>
      <x:c r="C645" s="5"/>
      <x:c r="D645" s="14"/>
      <x:c r="E645" s="5"/>
      <x:c r="F645" s="5"/>
      <x:c r="G645" s="14"/>
      <x:c r="H645" s="16" t="str">
        <x:f>IF(OR(ISBLANK(A645),B645=""),"",SUMIFS('Daily Redemptions'!$R$7:$R$2205,'Daily Redemptions'!$O$7:$O$2205,A645,'Daily Redemptions'!$P$7:$P$2205,B645))</x:f>
      </x:c>
      <x:c r="I645" s="18" t="str">
        <x:f>IF(OR(ISBLANK(A645),ISBLANK(D645),ISBLANK(C645),C645=0),"",D645/C645)</x:f>
      </x:c>
      <x:c r="J645" s="18" t="str">
        <x:f>IF(OR(ISBLANK(A645),ISBLANK(D645),ISBLANK(E645),E645=0),"",D645/E645)</x:f>
      </x:c>
      <x:c r="K645" s="18" t="str">
        <x:f>IF(OR(ISBLANK(A645),ISBLANK(G645),ISBLANK(F645)),"",G645*F645)</x:f>
      </x:c>
      <x:c r="L645" s="16" t="str">
        <x:f>IF(OR(ISBLANK(A645),ISBLANK(G645),ISBLANK(F645)),"",F645)</x:f>
      </x:c>
      <x:c r="M645" s="16" t="str">
        <x:f>IF(AND(ISBLANK(A645),B645=""),"",IF(COUNTIFS('Campaigns &amp; Budget'!$A$7:$A$8,B645)&lt;&gt;1,"Unknown campaign",IF(COUNTIFS('Daily Redemptions'!$A$7:$A$735,A645,'Daily Redemptions'!$B$7:$B$735,B645)&gt;1,"Duplicate day / campaign",IF(OR(ISBLANK(A645),ISBLANK(C645),ISBLANK(D645),ISBLANK(E645),ISBLANK(F645)),"Missing daily input",IF(OR(C645&lt;0,D645&lt;0,E645&lt;0,F645&lt;0,F645&gt;E645),"Invalid count / sales",IF(AND(F645&gt;0,ISBLANK(G645)),"Missing new-member average",IF(AND(NOT(ISBLANK(G645)),G645&lt;0),"Negative average",IF(OR(A645&lt;IFERROR(INDEX('Campaigns &amp; Budget'!$C$7:$C$8,MATCH(B645,'Campaigns &amp; Budget'!$A$7:$A$8,0)),""),A645&gt;IFERROR(INDEX('Campaigns &amp; Budget'!$D$7:$D$8,MATCH(B645,'Campaigns &amp; Budget'!$A$7:$A$8,0)),"")),"Outside campaign dates",""))))))))</x:f>
      </x:c>
      <x:c r="O645" s="10"/>
      <x:c r="P645" s="5"/>
      <x:c r="Q645" s="5"/>
      <x:c r="R645" s="5"/>
      <x:c r="S645" s="16" t="str">
        <x:f>IF(OR(ISBLANK(O645),Q645=""),"",IFERROR(INDEX('Redemption Setup'!$F$7:$F$105,MATCH(Q645,'Redemption Setup'!$A$7:$A$105,0)),"")+SUMIFS('Redemption Setup'!$Q$7:$Q$305,'Redemption Setup'!$O$7:$O$305,Q645,'Redemption Setup'!$P$7:$P$305,"&lt;="&amp;O645)-SUMIFS('Daily Redemptions'!$R$7:$R$2205,'Daily Redemptions'!$Q$7:$Q$2205,Q645,'Daily Redemptions'!$P$7:$P$2205,P645,'Daily Redemptions'!$O$7:$O$2205,"&lt;="&amp;O645))</x:f>
      </x:c>
      <x:c r="T645" s="16" t="str">
        <x:f>IF(AND(ISBLANK(O645),Q645=""),"",IF(COUNTIFS('Redemption Setup'!$A$7:$A$105,Q645,'Redemption Setup'!$B$7:$B$105,P645)&lt;&gt;1,"Tier not in campaign",IF(COUNTIFS('Daily Redemptions'!$O$7:$O$2205,O645,'Daily Redemptions'!$Q$7:$Q$2205,Q645)&gt;1,"Duplicate day / tier",IF(OR(ISBLANK(O645),ISBLANK(R645)),"Missing date / quantity",IF(OR(R645&lt;0,MOD(R645,1)&lt;&gt;0),"Invalid redemption quantity",IF(COUNTIFS('Daily Redemptions'!$A$7:$A$735,O645,'Daily Redemptions'!$B$7:$B$735,P645)&lt;&gt;1,"Missing daily performance",IF(S645&lt;0,"Negative stock","")))))))</x:f>
      </x:c>
    </x:row>
    <x:row r="646" ht="24" customHeight="1">
      <x:c r="A646" s="10"/>
      <x:c r="B646" s="5"/>
      <x:c r="C646" s="5"/>
      <x:c r="D646" s="14"/>
      <x:c r="E646" s="5"/>
      <x:c r="F646" s="5"/>
      <x:c r="G646" s="14"/>
      <x:c r="H646" s="16" t="str">
        <x:f>IF(OR(ISBLANK(A646),B646=""),"",SUMIFS('Daily Redemptions'!$R$7:$R$2205,'Daily Redemptions'!$O$7:$O$2205,A646,'Daily Redemptions'!$P$7:$P$2205,B646))</x:f>
      </x:c>
      <x:c r="I646" s="18" t="str">
        <x:f>IF(OR(ISBLANK(A646),ISBLANK(D646),ISBLANK(C646),C646=0),"",D646/C646)</x:f>
      </x:c>
      <x:c r="J646" s="18" t="str">
        <x:f>IF(OR(ISBLANK(A646),ISBLANK(D646),ISBLANK(E646),E646=0),"",D646/E646)</x:f>
      </x:c>
      <x:c r="K646" s="18" t="str">
        <x:f>IF(OR(ISBLANK(A646),ISBLANK(G646),ISBLANK(F646)),"",G646*F646)</x:f>
      </x:c>
      <x:c r="L646" s="16" t="str">
        <x:f>IF(OR(ISBLANK(A646),ISBLANK(G646),ISBLANK(F646)),"",F646)</x:f>
      </x:c>
      <x:c r="M646" s="16" t="str">
        <x:f>IF(AND(ISBLANK(A646),B646=""),"",IF(COUNTIFS('Campaigns &amp; Budget'!$A$7:$A$8,B646)&lt;&gt;1,"Unknown campaign",IF(COUNTIFS('Daily Redemptions'!$A$7:$A$735,A646,'Daily Redemptions'!$B$7:$B$735,B646)&gt;1,"Duplicate day / campaign",IF(OR(ISBLANK(A646),ISBLANK(C646),ISBLANK(D646),ISBLANK(E646),ISBLANK(F646)),"Missing daily input",IF(OR(C646&lt;0,D646&lt;0,E646&lt;0,F646&lt;0,F646&gt;E646),"Invalid count / sales",IF(AND(F646&gt;0,ISBLANK(G646)),"Missing new-member average",IF(AND(NOT(ISBLANK(G646)),G646&lt;0),"Negative average",IF(OR(A646&lt;IFERROR(INDEX('Campaigns &amp; Budget'!$C$7:$C$8,MATCH(B646,'Campaigns &amp; Budget'!$A$7:$A$8,0)),""),A646&gt;IFERROR(INDEX('Campaigns &amp; Budget'!$D$7:$D$8,MATCH(B646,'Campaigns &amp; Budget'!$A$7:$A$8,0)),"")),"Outside campaign dates",""))))))))</x:f>
      </x:c>
      <x:c r="O646" s="10"/>
      <x:c r="P646" s="5"/>
      <x:c r="Q646" s="5"/>
      <x:c r="R646" s="5"/>
      <x:c r="S646" s="16" t="str">
        <x:f>IF(OR(ISBLANK(O646),Q646=""),"",IFERROR(INDEX('Redemption Setup'!$F$7:$F$105,MATCH(Q646,'Redemption Setup'!$A$7:$A$105,0)),"")+SUMIFS('Redemption Setup'!$Q$7:$Q$305,'Redemption Setup'!$O$7:$O$305,Q646,'Redemption Setup'!$P$7:$P$305,"&lt;="&amp;O646)-SUMIFS('Daily Redemptions'!$R$7:$R$2205,'Daily Redemptions'!$Q$7:$Q$2205,Q646,'Daily Redemptions'!$P$7:$P$2205,P646,'Daily Redemptions'!$O$7:$O$2205,"&lt;="&amp;O646))</x:f>
      </x:c>
      <x:c r="T646" s="16" t="str">
        <x:f>IF(AND(ISBLANK(O646),Q646=""),"",IF(COUNTIFS('Redemption Setup'!$A$7:$A$105,Q646,'Redemption Setup'!$B$7:$B$105,P646)&lt;&gt;1,"Tier not in campaign",IF(COUNTIFS('Daily Redemptions'!$O$7:$O$2205,O646,'Daily Redemptions'!$Q$7:$Q$2205,Q646)&gt;1,"Duplicate day / tier",IF(OR(ISBLANK(O646),ISBLANK(R646)),"Missing date / quantity",IF(OR(R646&lt;0,MOD(R646,1)&lt;&gt;0),"Invalid redemption quantity",IF(COUNTIFS('Daily Redemptions'!$A$7:$A$735,O646,'Daily Redemptions'!$B$7:$B$735,P646)&lt;&gt;1,"Missing daily performance",IF(S646&lt;0,"Negative stock","")))))))</x:f>
      </x:c>
    </x:row>
    <x:row r="647" ht="24" customHeight="1">
      <x:c r="A647" s="10"/>
      <x:c r="B647" s="5"/>
      <x:c r="C647" s="5"/>
      <x:c r="D647" s="14"/>
      <x:c r="E647" s="5"/>
      <x:c r="F647" s="5"/>
      <x:c r="G647" s="14"/>
      <x:c r="H647" s="16" t="str">
        <x:f>IF(OR(ISBLANK(A647),B647=""),"",SUMIFS('Daily Redemptions'!$R$7:$R$2205,'Daily Redemptions'!$O$7:$O$2205,A647,'Daily Redemptions'!$P$7:$P$2205,B647))</x:f>
      </x:c>
      <x:c r="I647" s="18" t="str">
        <x:f>IF(OR(ISBLANK(A647),ISBLANK(D647),ISBLANK(C647),C647=0),"",D647/C647)</x:f>
      </x:c>
      <x:c r="J647" s="18" t="str">
        <x:f>IF(OR(ISBLANK(A647),ISBLANK(D647),ISBLANK(E647),E647=0),"",D647/E647)</x:f>
      </x:c>
      <x:c r="K647" s="18" t="str">
        <x:f>IF(OR(ISBLANK(A647),ISBLANK(G647),ISBLANK(F647)),"",G647*F647)</x:f>
      </x:c>
      <x:c r="L647" s="16" t="str">
        <x:f>IF(OR(ISBLANK(A647),ISBLANK(G647),ISBLANK(F647)),"",F647)</x:f>
      </x:c>
      <x:c r="M647" s="16" t="str">
        <x:f>IF(AND(ISBLANK(A647),B647=""),"",IF(COUNTIFS('Campaigns &amp; Budget'!$A$7:$A$8,B647)&lt;&gt;1,"Unknown campaign",IF(COUNTIFS('Daily Redemptions'!$A$7:$A$735,A647,'Daily Redemptions'!$B$7:$B$735,B647)&gt;1,"Duplicate day / campaign",IF(OR(ISBLANK(A647),ISBLANK(C647),ISBLANK(D647),ISBLANK(E647),ISBLANK(F647)),"Missing daily input",IF(OR(C647&lt;0,D647&lt;0,E647&lt;0,F647&lt;0,F647&gt;E647),"Invalid count / sales",IF(AND(F647&gt;0,ISBLANK(G647)),"Missing new-member average",IF(AND(NOT(ISBLANK(G647)),G647&lt;0),"Negative average",IF(OR(A647&lt;IFERROR(INDEX('Campaigns &amp; Budget'!$C$7:$C$8,MATCH(B647,'Campaigns &amp; Budget'!$A$7:$A$8,0)),""),A647&gt;IFERROR(INDEX('Campaigns &amp; Budget'!$D$7:$D$8,MATCH(B647,'Campaigns &amp; Budget'!$A$7:$A$8,0)),"")),"Outside campaign dates",""))))))))</x:f>
      </x:c>
      <x:c r="O647" s="10"/>
      <x:c r="P647" s="5"/>
      <x:c r="Q647" s="5"/>
      <x:c r="R647" s="5"/>
      <x:c r="S647" s="16" t="str">
        <x:f>IF(OR(ISBLANK(O647),Q647=""),"",IFERROR(INDEX('Redemption Setup'!$F$7:$F$105,MATCH(Q647,'Redemption Setup'!$A$7:$A$105,0)),"")+SUMIFS('Redemption Setup'!$Q$7:$Q$305,'Redemption Setup'!$O$7:$O$305,Q647,'Redemption Setup'!$P$7:$P$305,"&lt;="&amp;O647)-SUMIFS('Daily Redemptions'!$R$7:$R$2205,'Daily Redemptions'!$Q$7:$Q$2205,Q647,'Daily Redemptions'!$P$7:$P$2205,P647,'Daily Redemptions'!$O$7:$O$2205,"&lt;="&amp;O647))</x:f>
      </x:c>
      <x:c r="T647" s="16" t="str">
        <x:f>IF(AND(ISBLANK(O647),Q647=""),"",IF(COUNTIFS('Redemption Setup'!$A$7:$A$105,Q647,'Redemption Setup'!$B$7:$B$105,P647)&lt;&gt;1,"Tier not in campaign",IF(COUNTIFS('Daily Redemptions'!$O$7:$O$2205,O647,'Daily Redemptions'!$Q$7:$Q$2205,Q647)&gt;1,"Duplicate day / tier",IF(OR(ISBLANK(O647),ISBLANK(R647)),"Missing date / quantity",IF(OR(R647&lt;0,MOD(R647,1)&lt;&gt;0),"Invalid redemption quantity",IF(COUNTIFS('Daily Redemptions'!$A$7:$A$735,O647,'Daily Redemptions'!$B$7:$B$735,P647)&lt;&gt;1,"Missing daily performance",IF(S647&lt;0,"Negative stock","")))))))</x:f>
      </x:c>
    </x:row>
    <x:row r="648" ht="24" customHeight="1">
      <x:c r="A648" s="10"/>
      <x:c r="B648" s="5"/>
      <x:c r="C648" s="5"/>
      <x:c r="D648" s="14"/>
      <x:c r="E648" s="5"/>
      <x:c r="F648" s="5"/>
      <x:c r="G648" s="14"/>
      <x:c r="H648" s="16" t="str">
        <x:f>IF(OR(ISBLANK(A648),B648=""),"",SUMIFS('Daily Redemptions'!$R$7:$R$2205,'Daily Redemptions'!$O$7:$O$2205,A648,'Daily Redemptions'!$P$7:$P$2205,B648))</x:f>
      </x:c>
      <x:c r="I648" s="18" t="str">
        <x:f>IF(OR(ISBLANK(A648),ISBLANK(D648),ISBLANK(C648),C648=0),"",D648/C648)</x:f>
      </x:c>
      <x:c r="J648" s="18" t="str">
        <x:f>IF(OR(ISBLANK(A648),ISBLANK(D648),ISBLANK(E648),E648=0),"",D648/E648)</x:f>
      </x:c>
      <x:c r="K648" s="18" t="str">
        <x:f>IF(OR(ISBLANK(A648),ISBLANK(G648),ISBLANK(F648)),"",G648*F648)</x:f>
      </x:c>
      <x:c r="L648" s="16" t="str">
        <x:f>IF(OR(ISBLANK(A648),ISBLANK(G648),ISBLANK(F648)),"",F648)</x:f>
      </x:c>
      <x:c r="M648" s="16" t="str">
        <x:f>IF(AND(ISBLANK(A648),B648=""),"",IF(COUNTIFS('Campaigns &amp; Budget'!$A$7:$A$8,B648)&lt;&gt;1,"Unknown campaign",IF(COUNTIFS('Daily Redemptions'!$A$7:$A$735,A648,'Daily Redemptions'!$B$7:$B$735,B648)&gt;1,"Duplicate day / campaign",IF(OR(ISBLANK(A648),ISBLANK(C648),ISBLANK(D648),ISBLANK(E648),ISBLANK(F648)),"Missing daily input",IF(OR(C648&lt;0,D648&lt;0,E648&lt;0,F648&lt;0,F648&gt;E648),"Invalid count / sales",IF(AND(F648&gt;0,ISBLANK(G648)),"Missing new-member average",IF(AND(NOT(ISBLANK(G648)),G648&lt;0),"Negative average",IF(OR(A648&lt;IFERROR(INDEX('Campaigns &amp; Budget'!$C$7:$C$8,MATCH(B648,'Campaigns &amp; Budget'!$A$7:$A$8,0)),""),A648&gt;IFERROR(INDEX('Campaigns &amp; Budget'!$D$7:$D$8,MATCH(B648,'Campaigns &amp; Budget'!$A$7:$A$8,0)),"")),"Outside campaign dates",""))))))))</x:f>
      </x:c>
      <x:c r="O648" s="10"/>
      <x:c r="P648" s="5"/>
      <x:c r="Q648" s="5"/>
      <x:c r="R648" s="5"/>
      <x:c r="S648" s="16" t="str">
        <x:f>IF(OR(ISBLANK(O648),Q648=""),"",IFERROR(INDEX('Redemption Setup'!$F$7:$F$105,MATCH(Q648,'Redemption Setup'!$A$7:$A$105,0)),"")+SUMIFS('Redemption Setup'!$Q$7:$Q$305,'Redemption Setup'!$O$7:$O$305,Q648,'Redemption Setup'!$P$7:$P$305,"&lt;="&amp;O648)-SUMIFS('Daily Redemptions'!$R$7:$R$2205,'Daily Redemptions'!$Q$7:$Q$2205,Q648,'Daily Redemptions'!$P$7:$P$2205,P648,'Daily Redemptions'!$O$7:$O$2205,"&lt;="&amp;O648))</x:f>
      </x:c>
      <x:c r="T648" s="16" t="str">
        <x:f>IF(AND(ISBLANK(O648),Q648=""),"",IF(COUNTIFS('Redemption Setup'!$A$7:$A$105,Q648,'Redemption Setup'!$B$7:$B$105,P648)&lt;&gt;1,"Tier not in campaign",IF(COUNTIFS('Daily Redemptions'!$O$7:$O$2205,O648,'Daily Redemptions'!$Q$7:$Q$2205,Q648)&gt;1,"Duplicate day / tier",IF(OR(ISBLANK(O648),ISBLANK(R648)),"Missing date / quantity",IF(OR(R648&lt;0,MOD(R648,1)&lt;&gt;0),"Invalid redemption quantity",IF(COUNTIFS('Daily Redemptions'!$A$7:$A$735,O648,'Daily Redemptions'!$B$7:$B$735,P648)&lt;&gt;1,"Missing daily performance",IF(S648&lt;0,"Negative stock","")))))))</x:f>
      </x:c>
    </x:row>
    <x:row r="649" ht="24" customHeight="1">
      <x:c r="A649" s="10"/>
      <x:c r="B649" s="5"/>
      <x:c r="C649" s="5"/>
      <x:c r="D649" s="14"/>
      <x:c r="E649" s="5"/>
      <x:c r="F649" s="5"/>
      <x:c r="G649" s="14"/>
      <x:c r="H649" s="16" t="str">
        <x:f>IF(OR(ISBLANK(A649),B649=""),"",SUMIFS('Daily Redemptions'!$R$7:$R$2205,'Daily Redemptions'!$O$7:$O$2205,A649,'Daily Redemptions'!$P$7:$P$2205,B649))</x:f>
      </x:c>
      <x:c r="I649" s="18" t="str">
        <x:f>IF(OR(ISBLANK(A649),ISBLANK(D649),ISBLANK(C649),C649=0),"",D649/C649)</x:f>
      </x:c>
      <x:c r="J649" s="18" t="str">
        <x:f>IF(OR(ISBLANK(A649),ISBLANK(D649),ISBLANK(E649),E649=0),"",D649/E649)</x:f>
      </x:c>
      <x:c r="K649" s="18" t="str">
        <x:f>IF(OR(ISBLANK(A649),ISBLANK(G649),ISBLANK(F649)),"",G649*F649)</x:f>
      </x:c>
      <x:c r="L649" s="16" t="str">
        <x:f>IF(OR(ISBLANK(A649),ISBLANK(G649),ISBLANK(F649)),"",F649)</x:f>
      </x:c>
      <x:c r="M649" s="16" t="str">
        <x:f>IF(AND(ISBLANK(A649),B649=""),"",IF(COUNTIFS('Campaigns &amp; Budget'!$A$7:$A$8,B649)&lt;&gt;1,"Unknown campaign",IF(COUNTIFS('Daily Redemptions'!$A$7:$A$735,A649,'Daily Redemptions'!$B$7:$B$735,B649)&gt;1,"Duplicate day / campaign",IF(OR(ISBLANK(A649),ISBLANK(C649),ISBLANK(D649),ISBLANK(E649),ISBLANK(F649)),"Missing daily input",IF(OR(C649&lt;0,D649&lt;0,E649&lt;0,F649&lt;0,F649&gt;E649),"Invalid count / sales",IF(AND(F649&gt;0,ISBLANK(G649)),"Missing new-member average",IF(AND(NOT(ISBLANK(G649)),G649&lt;0),"Negative average",IF(OR(A649&lt;IFERROR(INDEX('Campaigns &amp; Budget'!$C$7:$C$8,MATCH(B649,'Campaigns &amp; Budget'!$A$7:$A$8,0)),""),A649&gt;IFERROR(INDEX('Campaigns &amp; Budget'!$D$7:$D$8,MATCH(B649,'Campaigns &amp; Budget'!$A$7:$A$8,0)),"")),"Outside campaign dates",""))))))))</x:f>
      </x:c>
      <x:c r="O649" s="10"/>
      <x:c r="P649" s="5"/>
      <x:c r="Q649" s="5"/>
      <x:c r="R649" s="5"/>
      <x:c r="S649" s="16" t="str">
        <x:f>IF(OR(ISBLANK(O649),Q649=""),"",IFERROR(INDEX('Redemption Setup'!$F$7:$F$105,MATCH(Q649,'Redemption Setup'!$A$7:$A$105,0)),"")+SUMIFS('Redemption Setup'!$Q$7:$Q$305,'Redemption Setup'!$O$7:$O$305,Q649,'Redemption Setup'!$P$7:$P$305,"&lt;="&amp;O649)-SUMIFS('Daily Redemptions'!$R$7:$R$2205,'Daily Redemptions'!$Q$7:$Q$2205,Q649,'Daily Redemptions'!$P$7:$P$2205,P649,'Daily Redemptions'!$O$7:$O$2205,"&lt;="&amp;O649))</x:f>
      </x:c>
      <x:c r="T649" s="16" t="str">
        <x:f>IF(AND(ISBLANK(O649),Q649=""),"",IF(COUNTIFS('Redemption Setup'!$A$7:$A$105,Q649,'Redemption Setup'!$B$7:$B$105,P649)&lt;&gt;1,"Tier not in campaign",IF(COUNTIFS('Daily Redemptions'!$O$7:$O$2205,O649,'Daily Redemptions'!$Q$7:$Q$2205,Q649)&gt;1,"Duplicate day / tier",IF(OR(ISBLANK(O649),ISBLANK(R649)),"Missing date / quantity",IF(OR(R649&lt;0,MOD(R649,1)&lt;&gt;0),"Invalid redemption quantity",IF(COUNTIFS('Daily Redemptions'!$A$7:$A$735,O649,'Daily Redemptions'!$B$7:$B$735,P649)&lt;&gt;1,"Missing daily performance",IF(S649&lt;0,"Negative stock","")))))))</x:f>
      </x:c>
    </x:row>
    <x:row r="650" ht="24" customHeight="1">
      <x:c r="A650" s="10"/>
      <x:c r="B650" s="5"/>
      <x:c r="C650" s="5"/>
      <x:c r="D650" s="14"/>
      <x:c r="E650" s="5"/>
      <x:c r="F650" s="5"/>
      <x:c r="G650" s="14"/>
      <x:c r="H650" s="16" t="str">
        <x:f>IF(OR(ISBLANK(A650),B650=""),"",SUMIFS('Daily Redemptions'!$R$7:$R$2205,'Daily Redemptions'!$O$7:$O$2205,A650,'Daily Redemptions'!$P$7:$P$2205,B650))</x:f>
      </x:c>
      <x:c r="I650" s="18" t="str">
        <x:f>IF(OR(ISBLANK(A650),ISBLANK(D650),ISBLANK(C650),C650=0),"",D650/C650)</x:f>
      </x:c>
      <x:c r="J650" s="18" t="str">
        <x:f>IF(OR(ISBLANK(A650),ISBLANK(D650),ISBLANK(E650),E650=0),"",D650/E650)</x:f>
      </x:c>
      <x:c r="K650" s="18" t="str">
        <x:f>IF(OR(ISBLANK(A650),ISBLANK(G650),ISBLANK(F650)),"",G650*F650)</x:f>
      </x:c>
      <x:c r="L650" s="16" t="str">
        <x:f>IF(OR(ISBLANK(A650),ISBLANK(G650),ISBLANK(F650)),"",F650)</x:f>
      </x:c>
      <x:c r="M650" s="16" t="str">
        <x:f>IF(AND(ISBLANK(A650),B650=""),"",IF(COUNTIFS('Campaigns &amp; Budget'!$A$7:$A$8,B650)&lt;&gt;1,"Unknown campaign",IF(COUNTIFS('Daily Redemptions'!$A$7:$A$735,A650,'Daily Redemptions'!$B$7:$B$735,B650)&gt;1,"Duplicate day / campaign",IF(OR(ISBLANK(A650),ISBLANK(C650),ISBLANK(D650),ISBLANK(E650),ISBLANK(F650)),"Missing daily input",IF(OR(C650&lt;0,D650&lt;0,E650&lt;0,F650&lt;0,F650&gt;E650),"Invalid count / sales",IF(AND(F650&gt;0,ISBLANK(G650)),"Missing new-member average",IF(AND(NOT(ISBLANK(G650)),G650&lt;0),"Negative average",IF(OR(A650&lt;IFERROR(INDEX('Campaigns &amp; Budget'!$C$7:$C$8,MATCH(B650,'Campaigns &amp; Budget'!$A$7:$A$8,0)),""),A650&gt;IFERROR(INDEX('Campaigns &amp; Budget'!$D$7:$D$8,MATCH(B650,'Campaigns &amp; Budget'!$A$7:$A$8,0)),"")),"Outside campaign dates",""))))))))</x:f>
      </x:c>
      <x:c r="O650" s="10"/>
      <x:c r="P650" s="5"/>
      <x:c r="Q650" s="5"/>
      <x:c r="R650" s="5"/>
      <x:c r="S650" s="16" t="str">
        <x:f>IF(OR(ISBLANK(O650),Q650=""),"",IFERROR(INDEX('Redemption Setup'!$F$7:$F$105,MATCH(Q650,'Redemption Setup'!$A$7:$A$105,0)),"")+SUMIFS('Redemption Setup'!$Q$7:$Q$305,'Redemption Setup'!$O$7:$O$305,Q650,'Redemption Setup'!$P$7:$P$305,"&lt;="&amp;O650)-SUMIFS('Daily Redemptions'!$R$7:$R$2205,'Daily Redemptions'!$Q$7:$Q$2205,Q650,'Daily Redemptions'!$P$7:$P$2205,P650,'Daily Redemptions'!$O$7:$O$2205,"&lt;="&amp;O650))</x:f>
      </x:c>
      <x:c r="T650" s="16" t="str">
        <x:f>IF(AND(ISBLANK(O650),Q650=""),"",IF(COUNTIFS('Redemption Setup'!$A$7:$A$105,Q650,'Redemption Setup'!$B$7:$B$105,P650)&lt;&gt;1,"Tier not in campaign",IF(COUNTIFS('Daily Redemptions'!$O$7:$O$2205,O650,'Daily Redemptions'!$Q$7:$Q$2205,Q650)&gt;1,"Duplicate day / tier",IF(OR(ISBLANK(O650),ISBLANK(R650)),"Missing date / quantity",IF(OR(R650&lt;0,MOD(R650,1)&lt;&gt;0),"Invalid redemption quantity",IF(COUNTIFS('Daily Redemptions'!$A$7:$A$735,O650,'Daily Redemptions'!$B$7:$B$735,P650)&lt;&gt;1,"Missing daily performance",IF(S650&lt;0,"Negative stock","")))))))</x:f>
      </x:c>
    </x:row>
    <x:row r="651" ht="24" customHeight="1">
      <x:c r="A651" s="10"/>
      <x:c r="B651" s="5"/>
      <x:c r="C651" s="5"/>
      <x:c r="D651" s="14"/>
      <x:c r="E651" s="5"/>
      <x:c r="F651" s="5"/>
      <x:c r="G651" s="14"/>
      <x:c r="H651" s="16" t="str">
        <x:f>IF(OR(ISBLANK(A651),B651=""),"",SUMIFS('Daily Redemptions'!$R$7:$R$2205,'Daily Redemptions'!$O$7:$O$2205,A651,'Daily Redemptions'!$P$7:$P$2205,B651))</x:f>
      </x:c>
      <x:c r="I651" s="18" t="str">
        <x:f>IF(OR(ISBLANK(A651),ISBLANK(D651),ISBLANK(C651),C651=0),"",D651/C651)</x:f>
      </x:c>
      <x:c r="J651" s="18" t="str">
        <x:f>IF(OR(ISBLANK(A651),ISBLANK(D651),ISBLANK(E651),E651=0),"",D651/E651)</x:f>
      </x:c>
      <x:c r="K651" s="18" t="str">
        <x:f>IF(OR(ISBLANK(A651),ISBLANK(G651),ISBLANK(F651)),"",G651*F651)</x:f>
      </x:c>
      <x:c r="L651" s="16" t="str">
        <x:f>IF(OR(ISBLANK(A651),ISBLANK(G651),ISBLANK(F651)),"",F651)</x:f>
      </x:c>
      <x:c r="M651" s="16" t="str">
        <x:f>IF(AND(ISBLANK(A651),B651=""),"",IF(COUNTIFS('Campaigns &amp; Budget'!$A$7:$A$8,B651)&lt;&gt;1,"Unknown campaign",IF(COUNTIFS('Daily Redemptions'!$A$7:$A$735,A651,'Daily Redemptions'!$B$7:$B$735,B651)&gt;1,"Duplicate day / campaign",IF(OR(ISBLANK(A651),ISBLANK(C651),ISBLANK(D651),ISBLANK(E651),ISBLANK(F651)),"Missing daily input",IF(OR(C651&lt;0,D651&lt;0,E651&lt;0,F651&lt;0,F651&gt;E651),"Invalid count / sales",IF(AND(F651&gt;0,ISBLANK(G651)),"Missing new-member average",IF(AND(NOT(ISBLANK(G651)),G651&lt;0),"Negative average",IF(OR(A651&lt;IFERROR(INDEX('Campaigns &amp; Budget'!$C$7:$C$8,MATCH(B651,'Campaigns &amp; Budget'!$A$7:$A$8,0)),""),A651&gt;IFERROR(INDEX('Campaigns &amp; Budget'!$D$7:$D$8,MATCH(B651,'Campaigns &amp; Budget'!$A$7:$A$8,0)),"")),"Outside campaign dates",""))))))))</x:f>
      </x:c>
      <x:c r="O651" s="10"/>
      <x:c r="P651" s="5"/>
      <x:c r="Q651" s="5"/>
      <x:c r="R651" s="5"/>
      <x:c r="S651" s="16" t="str">
        <x:f>IF(OR(ISBLANK(O651),Q651=""),"",IFERROR(INDEX('Redemption Setup'!$F$7:$F$105,MATCH(Q651,'Redemption Setup'!$A$7:$A$105,0)),"")+SUMIFS('Redemption Setup'!$Q$7:$Q$305,'Redemption Setup'!$O$7:$O$305,Q651,'Redemption Setup'!$P$7:$P$305,"&lt;="&amp;O651)-SUMIFS('Daily Redemptions'!$R$7:$R$2205,'Daily Redemptions'!$Q$7:$Q$2205,Q651,'Daily Redemptions'!$P$7:$P$2205,P651,'Daily Redemptions'!$O$7:$O$2205,"&lt;="&amp;O651))</x:f>
      </x:c>
      <x:c r="T651" s="16" t="str">
        <x:f>IF(AND(ISBLANK(O651),Q651=""),"",IF(COUNTIFS('Redemption Setup'!$A$7:$A$105,Q651,'Redemption Setup'!$B$7:$B$105,P651)&lt;&gt;1,"Tier not in campaign",IF(COUNTIFS('Daily Redemptions'!$O$7:$O$2205,O651,'Daily Redemptions'!$Q$7:$Q$2205,Q651)&gt;1,"Duplicate day / tier",IF(OR(ISBLANK(O651),ISBLANK(R651)),"Missing date / quantity",IF(OR(R651&lt;0,MOD(R651,1)&lt;&gt;0),"Invalid redemption quantity",IF(COUNTIFS('Daily Redemptions'!$A$7:$A$735,O651,'Daily Redemptions'!$B$7:$B$735,P651)&lt;&gt;1,"Missing daily performance",IF(S651&lt;0,"Negative stock","")))))))</x:f>
      </x:c>
    </x:row>
    <x:row r="652" ht="24" customHeight="1">
      <x:c r="A652" s="10"/>
      <x:c r="B652" s="5"/>
      <x:c r="C652" s="5"/>
      <x:c r="D652" s="14"/>
      <x:c r="E652" s="5"/>
      <x:c r="F652" s="5"/>
      <x:c r="G652" s="14"/>
      <x:c r="H652" s="16" t="str">
        <x:f>IF(OR(ISBLANK(A652),B652=""),"",SUMIFS('Daily Redemptions'!$R$7:$R$2205,'Daily Redemptions'!$O$7:$O$2205,A652,'Daily Redemptions'!$P$7:$P$2205,B652))</x:f>
      </x:c>
      <x:c r="I652" s="18" t="str">
        <x:f>IF(OR(ISBLANK(A652),ISBLANK(D652),ISBLANK(C652),C652=0),"",D652/C652)</x:f>
      </x:c>
      <x:c r="J652" s="18" t="str">
        <x:f>IF(OR(ISBLANK(A652),ISBLANK(D652),ISBLANK(E652),E652=0),"",D652/E652)</x:f>
      </x:c>
      <x:c r="K652" s="18" t="str">
        <x:f>IF(OR(ISBLANK(A652),ISBLANK(G652),ISBLANK(F652)),"",G652*F652)</x:f>
      </x:c>
      <x:c r="L652" s="16" t="str">
        <x:f>IF(OR(ISBLANK(A652),ISBLANK(G652),ISBLANK(F652)),"",F652)</x:f>
      </x:c>
      <x:c r="M652" s="16" t="str">
        <x:f>IF(AND(ISBLANK(A652),B652=""),"",IF(COUNTIFS('Campaigns &amp; Budget'!$A$7:$A$8,B652)&lt;&gt;1,"Unknown campaign",IF(COUNTIFS('Daily Redemptions'!$A$7:$A$735,A652,'Daily Redemptions'!$B$7:$B$735,B652)&gt;1,"Duplicate day / campaign",IF(OR(ISBLANK(A652),ISBLANK(C652),ISBLANK(D652),ISBLANK(E652),ISBLANK(F652)),"Missing daily input",IF(OR(C652&lt;0,D652&lt;0,E652&lt;0,F652&lt;0,F652&gt;E652),"Invalid count / sales",IF(AND(F652&gt;0,ISBLANK(G652)),"Missing new-member average",IF(AND(NOT(ISBLANK(G652)),G652&lt;0),"Negative average",IF(OR(A652&lt;IFERROR(INDEX('Campaigns &amp; Budget'!$C$7:$C$8,MATCH(B652,'Campaigns &amp; Budget'!$A$7:$A$8,0)),""),A652&gt;IFERROR(INDEX('Campaigns &amp; Budget'!$D$7:$D$8,MATCH(B652,'Campaigns &amp; Budget'!$A$7:$A$8,0)),"")),"Outside campaign dates",""))))))))</x:f>
      </x:c>
      <x:c r="O652" s="10"/>
      <x:c r="P652" s="5"/>
      <x:c r="Q652" s="5"/>
      <x:c r="R652" s="5"/>
      <x:c r="S652" s="16" t="str">
        <x:f>IF(OR(ISBLANK(O652),Q652=""),"",IFERROR(INDEX('Redemption Setup'!$F$7:$F$105,MATCH(Q652,'Redemption Setup'!$A$7:$A$105,0)),"")+SUMIFS('Redemption Setup'!$Q$7:$Q$305,'Redemption Setup'!$O$7:$O$305,Q652,'Redemption Setup'!$P$7:$P$305,"&lt;="&amp;O652)-SUMIFS('Daily Redemptions'!$R$7:$R$2205,'Daily Redemptions'!$Q$7:$Q$2205,Q652,'Daily Redemptions'!$P$7:$P$2205,P652,'Daily Redemptions'!$O$7:$O$2205,"&lt;="&amp;O652))</x:f>
      </x:c>
      <x:c r="T652" s="16" t="str">
        <x:f>IF(AND(ISBLANK(O652),Q652=""),"",IF(COUNTIFS('Redemption Setup'!$A$7:$A$105,Q652,'Redemption Setup'!$B$7:$B$105,P652)&lt;&gt;1,"Tier not in campaign",IF(COUNTIFS('Daily Redemptions'!$O$7:$O$2205,O652,'Daily Redemptions'!$Q$7:$Q$2205,Q652)&gt;1,"Duplicate day / tier",IF(OR(ISBLANK(O652),ISBLANK(R652)),"Missing date / quantity",IF(OR(R652&lt;0,MOD(R652,1)&lt;&gt;0),"Invalid redemption quantity",IF(COUNTIFS('Daily Redemptions'!$A$7:$A$735,O652,'Daily Redemptions'!$B$7:$B$735,P652)&lt;&gt;1,"Missing daily performance",IF(S652&lt;0,"Negative stock","")))))))</x:f>
      </x:c>
    </x:row>
    <x:row r="653" ht="24" customHeight="1">
      <x:c r="A653" s="10"/>
      <x:c r="B653" s="5"/>
      <x:c r="C653" s="5"/>
      <x:c r="D653" s="14"/>
      <x:c r="E653" s="5"/>
      <x:c r="F653" s="5"/>
      <x:c r="G653" s="14"/>
      <x:c r="H653" s="16" t="str">
        <x:f>IF(OR(ISBLANK(A653),B653=""),"",SUMIFS('Daily Redemptions'!$R$7:$R$2205,'Daily Redemptions'!$O$7:$O$2205,A653,'Daily Redemptions'!$P$7:$P$2205,B653))</x:f>
      </x:c>
      <x:c r="I653" s="18" t="str">
        <x:f>IF(OR(ISBLANK(A653),ISBLANK(D653),ISBLANK(C653),C653=0),"",D653/C653)</x:f>
      </x:c>
      <x:c r="J653" s="18" t="str">
        <x:f>IF(OR(ISBLANK(A653),ISBLANK(D653),ISBLANK(E653),E653=0),"",D653/E653)</x:f>
      </x:c>
      <x:c r="K653" s="18" t="str">
        <x:f>IF(OR(ISBLANK(A653),ISBLANK(G653),ISBLANK(F653)),"",G653*F653)</x:f>
      </x:c>
      <x:c r="L653" s="16" t="str">
        <x:f>IF(OR(ISBLANK(A653),ISBLANK(G653),ISBLANK(F653)),"",F653)</x:f>
      </x:c>
      <x:c r="M653" s="16" t="str">
        <x:f>IF(AND(ISBLANK(A653),B653=""),"",IF(COUNTIFS('Campaigns &amp; Budget'!$A$7:$A$8,B653)&lt;&gt;1,"Unknown campaign",IF(COUNTIFS('Daily Redemptions'!$A$7:$A$735,A653,'Daily Redemptions'!$B$7:$B$735,B653)&gt;1,"Duplicate day / campaign",IF(OR(ISBLANK(A653),ISBLANK(C653),ISBLANK(D653),ISBLANK(E653),ISBLANK(F653)),"Missing daily input",IF(OR(C653&lt;0,D653&lt;0,E653&lt;0,F653&lt;0,F653&gt;E653),"Invalid count / sales",IF(AND(F653&gt;0,ISBLANK(G653)),"Missing new-member average",IF(AND(NOT(ISBLANK(G653)),G653&lt;0),"Negative average",IF(OR(A653&lt;IFERROR(INDEX('Campaigns &amp; Budget'!$C$7:$C$8,MATCH(B653,'Campaigns &amp; Budget'!$A$7:$A$8,0)),""),A653&gt;IFERROR(INDEX('Campaigns &amp; Budget'!$D$7:$D$8,MATCH(B653,'Campaigns &amp; Budget'!$A$7:$A$8,0)),"")),"Outside campaign dates",""))))))))</x:f>
      </x:c>
      <x:c r="O653" s="10"/>
      <x:c r="P653" s="5"/>
      <x:c r="Q653" s="5"/>
      <x:c r="R653" s="5"/>
      <x:c r="S653" s="16" t="str">
        <x:f>IF(OR(ISBLANK(O653),Q653=""),"",IFERROR(INDEX('Redemption Setup'!$F$7:$F$105,MATCH(Q653,'Redemption Setup'!$A$7:$A$105,0)),"")+SUMIFS('Redemption Setup'!$Q$7:$Q$305,'Redemption Setup'!$O$7:$O$305,Q653,'Redemption Setup'!$P$7:$P$305,"&lt;="&amp;O653)-SUMIFS('Daily Redemptions'!$R$7:$R$2205,'Daily Redemptions'!$Q$7:$Q$2205,Q653,'Daily Redemptions'!$P$7:$P$2205,P653,'Daily Redemptions'!$O$7:$O$2205,"&lt;="&amp;O653))</x:f>
      </x:c>
      <x:c r="T653" s="16" t="str">
        <x:f>IF(AND(ISBLANK(O653),Q653=""),"",IF(COUNTIFS('Redemption Setup'!$A$7:$A$105,Q653,'Redemption Setup'!$B$7:$B$105,P653)&lt;&gt;1,"Tier not in campaign",IF(COUNTIFS('Daily Redemptions'!$O$7:$O$2205,O653,'Daily Redemptions'!$Q$7:$Q$2205,Q653)&gt;1,"Duplicate day / tier",IF(OR(ISBLANK(O653),ISBLANK(R653)),"Missing date / quantity",IF(OR(R653&lt;0,MOD(R653,1)&lt;&gt;0),"Invalid redemption quantity",IF(COUNTIFS('Daily Redemptions'!$A$7:$A$735,O653,'Daily Redemptions'!$B$7:$B$735,P653)&lt;&gt;1,"Missing daily performance",IF(S653&lt;0,"Negative stock","")))))))</x:f>
      </x:c>
    </x:row>
    <x:row r="654" ht="24" customHeight="1">
      <x:c r="A654" s="10"/>
      <x:c r="B654" s="5"/>
      <x:c r="C654" s="5"/>
      <x:c r="D654" s="14"/>
      <x:c r="E654" s="5"/>
      <x:c r="F654" s="5"/>
      <x:c r="G654" s="14"/>
      <x:c r="H654" s="16" t="str">
        <x:f>IF(OR(ISBLANK(A654),B654=""),"",SUMIFS('Daily Redemptions'!$R$7:$R$2205,'Daily Redemptions'!$O$7:$O$2205,A654,'Daily Redemptions'!$P$7:$P$2205,B654))</x:f>
      </x:c>
      <x:c r="I654" s="18" t="str">
        <x:f>IF(OR(ISBLANK(A654),ISBLANK(D654),ISBLANK(C654),C654=0),"",D654/C654)</x:f>
      </x:c>
      <x:c r="J654" s="18" t="str">
        <x:f>IF(OR(ISBLANK(A654),ISBLANK(D654),ISBLANK(E654),E654=0),"",D654/E654)</x:f>
      </x:c>
      <x:c r="K654" s="18" t="str">
        <x:f>IF(OR(ISBLANK(A654),ISBLANK(G654),ISBLANK(F654)),"",G654*F654)</x:f>
      </x:c>
      <x:c r="L654" s="16" t="str">
        <x:f>IF(OR(ISBLANK(A654),ISBLANK(G654),ISBLANK(F654)),"",F654)</x:f>
      </x:c>
      <x:c r="M654" s="16" t="str">
        <x:f>IF(AND(ISBLANK(A654),B654=""),"",IF(COUNTIFS('Campaigns &amp; Budget'!$A$7:$A$8,B654)&lt;&gt;1,"Unknown campaign",IF(COUNTIFS('Daily Redemptions'!$A$7:$A$735,A654,'Daily Redemptions'!$B$7:$B$735,B654)&gt;1,"Duplicate day / campaign",IF(OR(ISBLANK(A654),ISBLANK(C654),ISBLANK(D654),ISBLANK(E654),ISBLANK(F654)),"Missing daily input",IF(OR(C654&lt;0,D654&lt;0,E654&lt;0,F654&lt;0,F654&gt;E654),"Invalid count / sales",IF(AND(F654&gt;0,ISBLANK(G654)),"Missing new-member average",IF(AND(NOT(ISBLANK(G654)),G654&lt;0),"Negative average",IF(OR(A654&lt;IFERROR(INDEX('Campaigns &amp; Budget'!$C$7:$C$8,MATCH(B654,'Campaigns &amp; Budget'!$A$7:$A$8,0)),""),A654&gt;IFERROR(INDEX('Campaigns &amp; Budget'!$D$7:$D$8,MATCH(B654,'Campaigns &amp; Budget'!$A$7:$A$8,0)),"")),"Outside campaign dates",""))))))))</x:f>
      </x:c>
      <x:c r="O654" s="10"/>
      <x:c r="P654" s="5"/>
      <x:c r="Q654" s="5"/>
      <x:c r="R654" s="5"/>
      <x:c r="S654" s="16" t="str">
        <x:f>IF(OR(ISBLANK(O654),Q654=""),"",IFERROR(INDEX('Redemption Setup'!$F$7:$F$105,MATCH(Q654,'Redemption Setup'!$A$7:$A$105,0)),"")+SUMIFS('Redemption Setup'!$Q$7:$Q$305,'Redemption Setup'!$O$7:$O$305,Q654,'Redemption Setup'!$P$7:$P$305,"&lt;="&amp;O654)-SUMIFS('Daily Redemptions'!$R$7:$R$2205,'Daily Redemptions'!$Q$7:$Q$2205,Q654,'Daily Redemptions'!$P$7:$P$2205,P654,'Daily Redemptions'!$O$7:$O$2205,"&lt;="&amp;O654))</x:f>
      </x:c>
      <x:c r="T654" s="16" t="str">
        <x:f>IF(AND(ISBLANK(O654),Q654=""),"",IF(COUNTIFS('Redemption Setup'!$A$7:$A$105,Q654,'Redemption Setup'!$B$7:$B$105,P654)&lt;&gt;1,"Tier not in campaign",IF(COUNTIFS('Daily Redemptions'!$O$7:$O$2205,O654,'Daily Redemptions'!$Q$7:$Q$2205,Q654)&gt;1,"Duplicate day / tier",IF(OR(ISBLANK(O654),ISBLANK(R654)),"Missing date / quantity",IF(OR(R654&lt;0,MOD(R654,1)&lt;&gt;0),"Invalid redemption quantity",IF(COUNTIFS('Daily Redemptions'!$A$7:$A$735,O654,'Daily Redemptions'!$B$7:$B$735,P654)&lt;&gt;1,"Missing daily performance",IF(S654&lt;0,"Negative stock","")))))))</x:f>
      </x:c>
    </x:row>
    <x:row r="655" ht="24" customHeight="1">
      <x:c r="A655" s="10"/>
      <x:c r="B655" s="5"/>
      <x:c r="C655" s="5"/>
      <x:c r="D655" s="14"/>
      <x:c r="E655" s="5"/>
      <x:c r="F655" s="5"/>
      <x:c r="G655" s="14"/>
      <x:c r="H655" s="16" t="str">
        <x:f>IF(OR(ISBLANK(A655),B655=""),"",SUMIFS('Daily Redemptions'!$R$7:$R$2205,'Daily Redemptions'!$O$7:$O$2205,A655,'Daily Redemptions'!$P$7:$P$2205,B655))</x:f>
      </x:c>
      <x:c r="I655" s="18" t="str">
        <x:f>IF(OR(ISBLANK(A655),ISBLANK(D655),ISBLANK(C655),C655=0),"",D655/C655)</x:f>
      </x:c>
      <x:c r="J655" s="18" t="str">
        <x:f>IF(OR(ISBLANK(A655),ISBLANK(D655),ISBLANK(E655),E655=0),"",D655/E655)</x:f>
      </x:c>
      <x:c r="K655" s="18" t="str">
        <x:f>IF(OR(ISBLANK(A655),ISBLANK(G655),ISBLANK(F655)),"",G655*F655)</x:f>
      </x:c>
      <x:c r="L655" s="16" t="str">
        <x:f>IF(OR(ISBLANK(A655),ISBLANK(G655),ISBLANK(F655)),"",F655)</x:f>
      </x:c>
      <x:c r="M655" s="16" t="str">
        <x:f>IF(AND(ISBLANK(A655),B655=""),"",IF(COUNTIFS('Campaigns &amp; Budget'!$A$7:$A$8,B655)&lt;&gt;1,"Unknown campaign",IF(COUNTIFS('Daily Redemptions'!$A$7:$A$735,A655,'Daily Redemptions'!$B$7:$B$735,B655)&gt;1,"Duplicate day / campaign",IF(OR(ISBLANK(A655),ISBLANK(C655),ISBLANK(D655),ISBLANK(E655),ISBLANK(F655)),"Missing daily input",IF(OR(C655&lt;0,D655&lt;0,E655&lt;0,F655&lt;0,F655&gt;E655),"Invalid count / sales",IF(AND(F655&gt;0,ISBLANK(G655)),"Missing new-member average",IF(AND(NOT(ISBLANK(G655)),G655&lt;0),"Negative average",IF(OR(A655&lt;IFERROR(INDEX('Campaigns &amp; Budget'!$C$7:$C$8,MATCH(B655,'Campaigns &amp; Budget'!$A$7:$A$8,0)),""),A655&gt;IFERROR(INDEX('Campaigns &amp; Budget'!$D$7:$D$8,MATCH(B655,'Campaigns &amp; Budget'!$A$7:$A$8,0)),"")),"Outside campaign dates",""))))))))</x:f>
      </x:c>
      <x:c r="O655" s="10"/>
      <x:c r="P655" s="5"/>
      <x:c r="Q655" s="5"/>
      <x:c r="R655" s="5"/>
      <x:c r="S655" s="16" t="str">
        <x:f>IF(OR(ISBLANK(O655),Q655=""),"",IFERROR(INDEX('Redemption Setup'!$F$7:$F$105,MATCH(Q655,'Redemption Setup'!$A$7:$A$105,0)),"")+SUMIFS('Redemption Setup'!$Q$7:$Q$305,'Redemption Setup'!$O$7:$O$305,Q655,'Redemption Setup'!$P$7:$P$305,"&lt;="&amp;O655)-SUMIFS('Daily Redemptions'!$R$7:$R$2205,'Daily Redemptions'!$Q$7:$Q$2205,Q655,'Daily Redemptions'!$P$7:$P$2205,P655,'Daily Redemptions'!$O$7:$O$2205,"&lt;="&amp;O655))</x:f>
      </x:c>
      <x:c r="T655" s="16" t="str">
        <x:f>IF(AND(ISBLANK(O655),Q655=""),"",IF(COUNTIFS('Redemption Setup'!$A$7:$A$105,Q655,'Redemption Setup'!$B$7:$B$105,P655)&lt;&gt;1,"Tier not in campaign",IF(COUNTIFS('Daily Redemptions'!$O$7:$O$2205,O655,'Daily Redemptions'!$Q$7:$Q$2205,Q655)&gt;1,"Duplicate day / tier",IF(OR(ISBLANK(O655),ISBLANK(R655)),"Missing date / quantity",IF(OR(R655&lt;0,MOD(R655,1)&lt;&gt;0),"Invalid redemption quantity",IF(COUNTIFS('Daily Redemptions'!$A$7:$A$735,O655,'Daily Redemptions'!$B$7:$B$735,P655)&lt;&gt;1,"Missing daily performance",IF(S655&lt;0,"Negative stock","")))))))</x:f>
      </x:c>
    </x:row>
    <x:row r="656" ht="24" customHeight="1">
      <x:c r="A656" s="10"/>
      <x:c r="B656" s="5"/>
      <x:c r="C656" s="5"/>
      <x:c r="D656" s="14"/>
      <x:c r="E656" s="5"/>
      <x:c r="F656" s="5"/>
      <x:c r="G656" s="14"/>
      <x:c r="H656" s="16" t="str">
        <x:f>IF(OR(ISBLANK(A656),B656=""),"",SUMIFS('Daily Redemptions'!$R$7:$R$2205,'Daily Redemptions'!$O$7:$O$2205,A656,'Daily Redemptions'!$P$7:$P$2205,B656))</x:f>
      </x:c>
      <x:c r="I656" s="18" t="str">
        <x:f>IF(OR(ISBLANK(A656),ISBLANK(D656),ISBLANK(C656),C656=0),"",D656/C656)</x:f>
      </x:c>
      <x:c r="J656" s="18" t="str">
        <x:f>IF(OR(ISBLANK(A656),ISBLANK(D656),ISBLANK(E656),E656=0),"",D656/E656)</x:f>
      </x:c>
      <x:c r="K656" s="18" t="str">
        <x:f>IF(OR(ISBLANK(A656),ISBLANK(G656),ISBLANK(F656)),"",G656*F656)</x:f>
      </x:c>
      <x:c r="L656" s="16" t="str">
        <x:f>IF(OR(ISBLANK(A656),ISBLANK(G656),ISBLANK(F656)),"",F656)</x:f>
      </x:c>
      <x:c r="M656" s="16" t="str">
        <x:f>IF(AND(ISBLANK(A656),B656=""),"",IF(COUNTIFS('Campaigns &amp; Budget'!$A$7:$A$8,B656)&lt;&gt;1,"Unknown campaign",IF(COUNTIFS('Daily Redemptions'!$A$7:$A$735,A656,'Daily Redemptions'!$B$7:$B$735,B656)&gt;1,"Duplicate day / campaign",IF(OR(ISBLANK(A656),ISBLANK(C656),ISBLANK(D656),ISBLANK(E656),ISBLANK(F656)),"Missing daily input",IF(OR(C656&lt;0,D656&lt;0,E656&lt;0,F656&lt;0,F656&gt;E656),"Invalid count / sales",IF(AND(F656&gt;0,ISBLANK(G656)),"Missing new-member average",IF(AND(NOT(ISBLANK(G656)),G656&lt;0),"Negative average",IF(OR(A656&lt;IFERROR(INDEX('Campaigns &amp; Budget'!$C$7:$C$8,MATCH(B656,'Campaigns &amp; Budget'!$A$7:$A$8,0)),""),A656&gt;IFERROR(INDEX('Campaigns &amp; Budget'!$D$7:$D$8,MATCH(B656,'Campaigns &amp; Budget'!$A$7:$A$8,0)),"")),"Outside campaign dates",""))))))))</x:f>
      </x:c>
      <x:c r="O656" s="10"/>
      <x:c r="P656" s="5"/>
      <x:c r="Q656" s="5"/>
      <x:c r="R656" s="5"/>
      <x:c r="S656" s="16" t="str">
        <x:f>IF(OR(ISBLANK(O656),Q656=""),"",IFERROR(INDEX('Redemption Setup'!$F$7:$F$105,MATCH(Q656,'Redemption Setup'!$A$7:$A$105,0)),"")+SUMIFS('Redemption Setup'!$Q$7:$Q$305,'Redemption Setup'!$O$7:$O$305,Q656,'Redemption Setup'!$P$7:$P$305,"&lt;="&amp;O656)-SUMIFS('Daily Redemptions'!$R$7:$R$2205,'Daily Redemptions'!$Q$7:$Q$2205,Q656,'Daily Redemptions'!$P$7:$P$2205,P656,'Daily Redemptions'!$O$7:$O$2205,"&lt;="&amp;O656))</x:f>
      </x:c>
      <x:c r="T656" s="16" t="str">
        <x:f>IF(AND(ISBLANK(O656),Q656=""),"",IF(COUNTIFS('Redemption Setup'!$A$7:$A$105,Q656,'Redemption Setup'!$B$7:$B$105,P656)&lt;&gt;1,"Tier not in campaign",IF(COUNTIFS('Daily Redemptions'!$O$7:$O$2205,O656,'Daily Redemptions'!$Q$7:$Q$2205,Q656)&gt;1,"Duplicate day / tier",IF(OR(ISBLANK(O656),ISBLANK(R656)),"Missing date / quantity",IF(OR(R656&lt;0,MOD(R656,1)&lt;&gt;0),"Invalid redemption quantity",IF(COUNTIFS('Daily Redemptions'!$A$7:$A$735,O656,'Daily Redemptions'!$B$7:$B$735,P656)&lt;&gt;1,"Missing daily performance",IF(S656&lt;0,"Negative stock","")))))))</x:f>
      </x:c>
    </x:row>
    <x:row r="657" ht="24" customHeight="1">
      <x:c r="A657" s="10"/>
      <x:c r="B657" s="5"/>
      <x:c r="C657" s="5"/>
      <x:c r="D657" s="14"/>
      <x:c r="E657" s="5"/>
      <x:c r="F657" s="5"/>
      <x:c r="G657" s="14"/>
      <x:c r="H657" s="16" t="str">
        <x:f>IF(OR(ISBLANK(A657),B657=""),"",SUMIFS('Daily Redemptions'!$R$7:$R$2205,'Daily Redemptions'!$O$7:$O$2205,A657,'Daily Redemptions'!$P$7:$P$2205,B657))</x:f>
      </x:c>
      <x:c r="I657" s="18" t="str">
        <x:f>IF(OR(ISBLANK(A657),ISBLANK(D657),ISBLANK(C657),C657=0),"",D657/C657)</x:f>
      </x:c>
      <x:c r="J657" s="18" t="str">
        <x:f>IF(OR(ISBLANK(A657),ISBLANK(D657),ISBLANK(E657),E657=0),"",D657/E657)</x:f>
      </x:c>
      <x:c r="K657" s="18" t="str">
        <x:f>IF(OR(ISBLANK(A657),ISBLANK(G657),ISBLANK(F657)),"",G657*F657)</x:f>
      </x:c>
      <x:c r="L657" s="16" t="str">
        <x:f>IF(OR(ISBLANK(A657),ISBLANK(G657),ISBLANK(F657)),"",F657)</x:f>
      </x:c>
      <x:c r="M657" s="16" t="str">
        <x:f>IF(AND(ISBLANK(A657),B657=""),"",IF(COUNTIFS('Campaigns &amp; Budget'!$A$7:$A$8,B657)&lt;&gt;1,"Unknown campaign",IF(COUNTIFS('Daily Redemptions'!$A$7:$A$735,A657,'Daily Redemptions'!$B$7:$B$735,B657)&gt;1,"Duplicate day / campaign",IF(OR(ISBLANK(A657),ISBLANK(C657),ISBLANK(D657),ISBLANK(E657),ISBLANK(F657)),"Missing daily input",IF(OR(C657&lt;0,D657&lt;0,E657&lt;0,F657&lt;0,F657&gt;E657),"Invalid count / sales",IF(AND(F657&gt;0,ISBLANK(G657)),"Missing new-member average",IF(AND(NOT(ISBLANK(G657)),G657&lt;0),"Negative average",IF(OR(A657&lt;IFERROR(INDEX('Campaigns &amp; Budget'!$C$7:$C$8,MATCH(B657,'Campaigns &amp; Budget'!$A$7:$A$8,0)),""),A657&gt;IFERROR(INDEX('Campaigns &amp; Budget'!$D$7:$D$8,MATCH(B657,'Campaigns &amp; Budget'!$A$7:$A$8,0)),"")),"Outside campaign dates",""))))))))</x:f>
      </x:c>
      <x:c r="O657" s="10"/>
      <x:c r="P657" s="5"/>
      <x:c r="Q657" s="5"/>
      <x:c r="R657" s="5"/>
      <x:c r="S657" s="16" t="str">
        <x:f>IF(OR(ISBLANK(O657),Q657=""),"",IFERROR(INDEX('Redemption Setup'!$F$7:$F$105,MATCH(Q657,'Redemption Setup'!$A$7:$A$105,0)),"")+SUMIFS('Redemption Setup'!$Q$7:$Q$305,'Redemption Setup'!$O$7:$O$305,Q657,'Redemption Setup'!$P$7:$P$305,"&lt;="&amp;O657)-SUMIFS('Daily Redemptions'!$R$7:$R$2205,'Daily Redemptions'!$Q$7:$Q$2205,Q657,'Daily Redemptions'!$P$7:$P$2205,P657,'Daily Redemptions'!$O$7:$O$2205,"&lt;="&amp;O657))</x:f>
      </x:c>
      <x:c r="T657" s="16" t="str">
        <x:f>IF(AND(ISBLANK(O657),Q657=""),"",IF(COUNTIFS('Redemption Setup'!$A$7:$A$105,Q657,'Redemption Setup'!$B$7:$B$105,P657)&lt;&gt;1,"Tier not in campaign",IF(COUNTIFS('Daily Redemptions'!$O$7:$O$2205,O657,'Daily Redemptions'!$Q$7:$Q$2205,Q657)&gt;1,"Duplicate day / tier",IF(OR(ISBLANK(O657),ISBLANK(R657)),"Missing date / quantity",IF(OR(R657&lt;0,MOD(R657,1)&lt;&gt;0),"Invalid redemption quantity",IF(COUNTIFS('Daily Redemptions'!$A$7:$A$735,O657,'Daily Redemptions'!$B$7:$B$735,P657)&lt;&gt;1,"Missing daily performance",IF(S657&lt;0,"Negative stock","")))))))</x:f>
      </x:c>
    </x:row>
    <x:row r="658" ht="24" customHeight="1">
      <x:c r="A658" s="10"/>
      <x:c r="B658" s="5"/>
      <x:c r="C658" s="5"/>
      <x:c r="D658" s="14"/>
      <x:c r="E658" s="5"/>
      <x:c r="F658" s="5"/>
      <x:c r="G658" s="14"/>
      <x:c r="H658" s="16" t="str">
        <x:f>IF(OR(ISBLANK(A658),B658=""),"",SUMIFS('Daily Redemptions'!$R$7:$R$2205,'Daily Redemptions'!$O$7:$O$2205,A658,'Daily Redemptions'!$P$7:$P$2205,B658))</x:f>
      </x:c>
      <x:c r="I658" s="18" t="str">
        <x:f>IF(OR(ISBLANK(A658),ISBLANK(D658),ISBLANK(C658),C658=0),"",D658/C658)</x:f>
      </x:c>
      <x:c r="J658" s="18" t="str">
        <x:f>IF(OR(ISBLANK(A658),ISBLANK(D658),ISBLANK(E658),E658=0),"",D658/E658)</x:f>
      </x:c>
      <x:c r="K658" s="18" t="str">
        <x:f>IF(OR(ISBLANK(A658),ISBLANK(G658),ISBLANK(F658)),"",G658*F658)</x:f>
      </x:c>
      <x:c r="L658" s="16" t="str">
        <x:f>IF(OR(ISBLANK(A658),ISBLANK(G658),ISBLANK(F658)),"",F658)</x:f>
      </x:c>
      <x:c r="M658" s="16" t="str">
        <x:f>IF(AND(ISBLANK(A658),B658=""),"",IF(COUNTIFS('Campaigns &amp; Budget'!$A$7:$A$8,B658)&lt;&gt;1,"Unknown campaign",IF(COUNTIFS('Daily Redemptions'!$A$7:$A$735,A658,'Daily Redemptions'!$B$7:$B$735,B658)&gt;1,"Duplicate day / campaign",IF(OR(ISBLANK(A658),ISBLANK(C658),ISBLANK(D658),ISBLANK(E658),ISBLANK(F658)),"Missing daily input",IF(OR(C658&lt;0,D658&lt;0,E658&lt;0,F658&lt;0,F658&gt;E658),"Invalid count / sales",IF(AND(F658&gt;0,ISBLANK(G658)),"Missing new-member average",IF(AND(NOT(ISBLANK(G658)),G658&lt;0),"Negative average",IF(OR(A658&lt;IFERROR(INDEX('Campaigns &amp; Budget'!$C$7:$C$8,MATCH(B658,'Campaigns &amp; Budget'!$A$7:$A$8,0)),""),A658&gt;IFERROR(INDEX('Campaigns &amp; Budget'!$D$7:$D$8,MATCH(B658,'Campaigns &amp; Budget'!$A$7:$A$8,0)),"")),"Outside campaign dates",""))))))))</x:f>
      </x:c>
      <x:c r="O658" s="10"/>
      <x:c r="P658" s="5"/>
      <x:c r="Q658" s="5"/>
      <x:c r="R658" s="5"/>
      <x:c r="S658" s="16" t="str">
        <x:f>IF(OR(ISBLANK(O658),Q658=""),"",IFERROR(INDEX('Redemption Setup'!$F$7:$F$105,MATCH(Q658,'Redemption Setup'!$A$7:$A$105,0)),"")+SUMIFS('Redemption Setup'!$Q$7:$Q$305,'Redemption Setup'!$O$7:$O$305,Q658,'Redemption Setup'!$P$7:$P$305,"&lt;="&amp;O658)-SUMIFS('Daily Redemptions'!$R$7:$R$2205,'Daily Redemptions'!$Q$7:$Q$2205,Q658,'Daily Redemptions'!$P$7:$P$2205,P658,'Daily Redemptions'!$O$7:$O$2205,"&lt;="&amp;O658))</x:f>
      </x:c>
      <x:c r="T658" s="16" t="str">
        <x:f>IF(AND(ISBLANK(O658),Q658=""),"",IF(COUNTIFS('Redemption Setup'!$A$7:$A$105,Q658,'Redemption Setup'!$B$7:$B$105,P658)&lt;&gt;1,"Tier not in campaign",IF(COUNTIFS('Daily Redemptions'!$O$7:$O$2205,O658,'Daily Redemptions'!$Q$7:$Q$2205,Q658)&gt;1,"Duplicate day / tier",IF(OR(ISBLANK(O658),ISBLANK(R658)),"Missing date / quantity",IF(OR(R658&lt;0,MOD(R658,1)&lt;&gt;0),"Invalid redemption quantity",IF(COUNTIFS('Daily Redemptions'!$A$7:$A$735,O658,'Daily Redemptions'!$B$7:$B$735,P658)&lt;&gt;1,"Missing daily performance",IF(S658&lt;0,"Negative stock","")))))))</x:f>
      </x:c>
    </x:row>
    <x:row r="659" ht="24" customHeight="1">
      <x:c r="A659" s="10"/>
      <x:c r="B659" s="5"/>
      <x:c r="C659" s="5"/>
      <x:c r="D659" s="14"/>
      <x:c r="E659" s="5"/>
      <x:c r="F659" s="5"/>
      <x:c r="G659" s="14"/>
      <x:c r="H659" s="16" t="str">
        <x:f>IF(OR(ISBLANK(A659),B659=""),"",SUMIFS('Daily Redemptions'!$R$7:$R$2205,'Daily Redemptions'!$O$7:$O$2205,A659,'Daily Redemptions'!$P$7:$P$2205,B659))</x:f>
      </x:c>
      <x:c r="I659" s="18" t="str">
        <x:f>IF(OR(ISBLANK(A659),ISBLANK(D659),ISBLANK(C659),C659=0),"",D659/C659)</x:f>
      </x:c>
      <x:c r="J659" s="18" t="str">
        <x:f>IF(OR(ISBLANK(A659),ISBLANK(D659),ISBLANK(E659),E659=0),"",D659/E659)</x:f>
      </x:c>
      <x:c r="K659" s="18" t="str">
        <x:f>IF(OR(ISBLANK(A659),ISBLANK(G659),ISBLANK(F659)),"",G659*F659)</x:f>
      </x:c>
      <x:c r="L659" s="16" t="str">
        <x:f>IF(OR(ISBLANK(A659),ISBLANK(G659),ISBLANK(F659)),"",F659)</x:f>
      </x:c>
      <x:c r="M659" s="16" t="str">
        <x:f>IF(AND(ISBLANK(A659),B659=""),"",IF(COUNTIFS('Campaigns &amp; Budget'!$A$7:$A$8,B659)&lt;&gt;1,"Unknown campaign",IF(COUNTIFS('Daily Redemptions'!$A$7:$A$735,A659,'Daily Redemptions'!$B$7:$B$735,B659)&gt;1,"Duplicate day / campaign",IF(OR(ISBLANK(A659),ISBLANK(C659),ISBLANK(D659),ISBLANK(E659),ISBLANK(F659)),"Missing daily input",IF(OR(C659&lt;0,D659&lt;0,E659&lt;0,F659&lt;0,F659&gt;E659),"Invalid count / sales",IF(AND(F659&gt;0,ISBLANK(G659)),"Missing new-member average",IF(AND(NOT(ISBLANK(G659)),G659&lt;0),"Negative average",IF(OR(A659&lt;IFERROR(INDEX('Campaigns &amp; Budget'!$C$7:$C$8,MATCH(B659,'Campaigns &amp; Budget'!$A$7:$A$8,0)),""),A659&gt;IFERROR(INDEX('Campaigns &amp; Budget'!$D$7:$D$8,MATCH(B659,'Campaigns &amp; Budget'!$A$7:$A$8,0)),"")),"Outside campaign dates",""))))))))</x:f>
      </x:c>
      <x:c r="O659" s="10"/>
      <x:c r="P659" s="5"/>
      <x:c r="Q659" s="5"/>
      <x:c r="R659" s="5"/>
      <x:c r="S659" s="16" t="str">
        <x:f>IF(OR(ISBLANK(O659),Q659=""),"",IFERROR(INDEX('Redemption Setup'!$F$7:$F$105,MATCH(Q659,'Redemption Setup'!$A$7:$A$105,0)),"")+SUMIFS('Redemption Setup'!$Q$7:$Q$305,'Redemption Setup'!$O$7:$O$305,Q659,'Redemption Setup'!$P$7:$P$305,"&lt;="&amp;O659)-SUMIFS('Daily Redemptions'!$R$7:$R$2205,'Daily Redemptions'!$Q$7:$Q$2205,Q659,'Daily Redemptions'!$P$7:$P$2205,P659,'Daily Redemptions'!$O$7:$O$2205,"&lt;="&amp;O659))</x:f>
      </x:c>
      <x:c r="T659" s="16" t="str">
        <x:f>IF(AND(ISBLANK(O659),Q659=""),"",IF(COUNTIFS('Redemption Setup'!$A$7:$A$105,Q659,'Redemption Setup'!$B$7:$B$105,P659)&lt;&gt;1,"Tier not in campaign",IF(COUNTIFS('Daily Redemptions'!$O$7:$O$2205,O659,'Daily Redemptions'!$Q$7:$Q$2205,Q659)&gt;1,"Duplicate day / tier",IF(OR(ISBLANK(O659),ISBLANK(R659)),"Missing date / quantity",IF(OR(R659&lt;0,MOD(R659,1)&lt;&gt;0),"Invalid redemption quantity",IF(COUNTIFS('Daily Redemptions'!$A$7:$A$735,O659,'Daily Redemptions'!$B$7:$B$735,P659)&lt;&gt;1,"Missing daily performance",IF(S659&lt;0,"Negative stock","")))))))</x:f>
      </x:c>
    </x:row>
    <x:row r="660" ht="24" customHeight="1">
      <x:c r="A660" s="10"/>
      <x:c r="B660" s="5"/>
      <x:c r="C660" s="5"/>
      <x:c r="D660" s="14"/>
      <x:c r="E660" s="5"/>
      <x:c r="F660" s="5"/>
      <x:c r="G660" s="14"/>
      <x:c r="H660" s="16" t="str">
        <x:f>IF(OR(ISBLANK(A660),B660=""),"",SUMIFS('Daily Redemptions'!$R$7:$R$2205,'Daily Redemptions'!$O$7:$O$2205,A660,'Daily Redemptions'!$P$7:$P$2205,B660))</x:f>
      </x:c>
      <x:c r="I660" s="18" t="str">
        <x:f>IF(OR(ISBLANK(A660),ISBLANK(D660),ISBLANK(C660),C660=0),"",D660/C660)</x:f>
      </x:c>
      <x:c r="J660" s="18" t="str">
        <x:f>IF(OR(ISBLANK(A660),ISBLANK(D660),ISBLANK(E660),E660=0),"",D660/E660)</x:f>
      </x:c>
      <x:c r="K660" s="18" t="str">
        <x:f>IF(OR(ISBLANK(A660),ISBLANK(G660),ISBLANK(F660)),"",G660*F660)</x:f>
      </x:c>
      <x:c r="L660" s="16" t="str">
        <x:f>IF(OR(ISBLANK(A660),ISBLANK(G660),ISBLANK(F660)),"",F660)</x:f>
      </x:c>
      <x:c r="M660" s="16" t="str">
        <x:f>IF(AND(ISBLANK(A660),B660=""),"",IF(COUNTIFS('Campaigns &amp; Budget'!$A$7:$A$8,B660)&lt;&gt;1,"Unknown campaign",IF(COUNTIFS('Daily Redemptions'!$A$7:$A$735,A660,'Daily Redemptions'!$B$7:$B$735,B660)&gt;1,"Duplicate day / campaign",IF(OR(ISBLANK(A660),ISBLANK(C660),ISBLANK(D660),ISBLANK(E660),ISBLANK(F660)),"Missing daily input",IF(OR(C660&lt;0,D660&lt;0,E660&lt;0,F660&lt;0,F660&gt;E660),"Invalid count / sales",IF(AND(F660&gt;0,ISBLANK(G660)),"Missing new-member average",IF(AND(NOT(ISBLANK(G660)),G660&lt;0),"Negative average",IF(OR(A660&lt;IFERROR(INDEX('Campaigns &amp; Budget'!$C$7:$C$8,MATCH(B660,'Campaigns &amp; Budget'!$A$7:$A$8,0)),""),A660&gt;IFERROR(INDEX('Campaigns &amp; Budget'!$D$7:$D$8,MATCH(B660,'Campaigns &amp; Budget'!$A$7:$A$8,0)),"")),"Outside campaign dates",""))))))))</x:f>
      </x:c>
      <x:c r="O660" s="10"/>
      <x:c r="P660" s="5"/>
      <x:c r="Q660" s="5"/>
      <x:c r="R660" s="5"/>
      <x:c r="S660" s="16" t="str">
        <x:f>IF(OR(ISBLANK(O660),Q660=""),"",IFERROR(INDEX('Redemption Setup'!$F$7:$F$105,MATCH(Q660,'Redemption Setup'!$A$7:$A$105,0)),"")+SUMIFS('Redemption Setup'!$Q$7:$Q$305,'Redemption Setup'!$O$7:$O$305,Q660,'Redemption Setup'!$P$7:$P$305,"&lt;="&amp;O660)-SUMIFS('Daily Redemptions'!$R$7:$R$2205,'Daily Redemptions'!$Q$7:$Q$2205,Q660,'Daily Redemptions'!$P$7:$P$2205,P660,'Daily Redemptions'!$O$7:$O$2205,"&lt;="&amp;O660))</x:f>
      </x:c>
      <x:c r="T660" s="16" t="str">
        <x:f>IF(AND(ISBLANK(O660),Q660=""),"",IF(COUNTIFS('Redemption Setup'!$A$7:$A$105,Q660,'Redemption Setup'!$B$7:$B$105,P660)&lt;&gt;1,"Tier not in campaign",IF(COUNTIFS('Daily Redemptions'!$O$7:$O$2205,O660,'Daily Redemptions'!$Q$7:$Q$2205,Q660)&gt;1,"Duplicate day / tier",IF(OR(ISBLANK(O660),ISBLANK(R660)),"Missing date / quantity",IF(OR(R660&lt;0,MOD(R660,1)&lt;&gt;0),"Invalid redemption quantity",IF(COUNTIFS('Daily Redemptions'!$A$7:$A$735,O660,'Daily Redemptions'!$B$7:$B$735,P660)&lt;&gt;1,"Missing daily performance",IF(S660&lt;0,"Negative stock","")))))))</x:f>
      </x:c>
    </x:row>
    <x:row r="661" ht="24" customHeight="1">
      <x:c r="A661" s="10"/>
      <x:c r="B661" s="5"/>
      <x:c r="C661" s="5"/>
      <x:c r="D661" s="14"/>
      <x:c r="E661" s="5"/>
      <x:c r="F661" s="5"/>
      <x:c r="G661" s="14"/>
      <x:c r="H661" s="16" t="str">
        <x:f>IF(OR(ISBLANK(A661),B661=""),"",SUMIFS('Daily Redemptions'!$R$7:$R$2205,'Daily Redemptions'!$O$7:$O$2205,A661,'Daily Redemptions'!$P$7:$P$2205,B661))</x:f>
      </x:c>
      <x:c r="I661" s="18" t="str">
        <x:f>IF(OR(ISBLANK(A661),ISBLANK(D661),ISBLANK(C661),C661=0),"",D661/C661)</x:f>
      </x:c>
      <x:c r="J661" s="18" t="str">
        <x:f>IF(OR(ISBLANK(A661),ISBLANK(D661),ISBLANK(E661),E661=0),"",D661/E661)</x:f>
      </x:c>
      <x:c r="K661" s="18" t="str">
        <x:f>IF(OR(ISBLANK(A661),ISBLANK(G661),ISBLANK(F661)),"",G661*F661)</x:f>
      </x:c>
      <x:c r="L661" s="16" t="str">
        <x:f>IF(OR(ISBLANK(A661),ISBLANK(G661),ISBLANK(F661)),"",F661)</x:f>
      </x:c>
      <x:c r="M661" s="16" t="str">
        <x:f>IF(AND(ISBLANK(A661),B661=""),"",IF(COUNTIFS('Campaigns &amp; Budget'!$A$7:$A$8,B661)&lt;&gt;1,"Unknown campaign",IF(COUNTIFS('Daily Redemptions'!$A$7:$A$735,A661,'Daily Redemptions'!$B$7:$B$735,B661)&gt;1,"Duplicate day / campaign",IF(OR(ISBLANK(A661),ISBLANK(C661),ISBLANK(D661),ISBLANK(E661),ISBLANK(F661)),"Missing daily input",IF(OR(C661&lt;0,D661&lt;0,E661&lt;0,F661&lt;0,F661&gt;E661),"Invalid count / sales",IF(AND(F661&gt;0,ISBLANK(G661)),"Missing new-member average",IF(AND(NOT(ISBLANK(G661)),G661&lt;0),"Negative average",IF(OR(A661&lt;IFERROR(INDEX('Campaigns &amp; Budget'!$C$7:$C$8,MATCH(B661,'Campaigns &amp; Budget'!$A$7:$A$8,0)),""),A661&gt;IFERROR(INDEX('Campaigns &amp; Budget'!$D$7:$D$8,MATCH(B661,'Campaigns &amp; Budget'!$A$7:$A$8,0)),"")),"Outside campaign dates",""))))))))</x:f>
      </x:c>
      <x:c r="O661" s="10"/>
      <x:c r="P661" s="5"/>
      <x:c r="Q661" s="5"/>
      <x:c r="R661" s="5"/>
      <x:c r="S661" s="16" t="str">
        <x:f>IF(OR(ISBLANK(O661),Q661=""),"",IFERROR(INDEX('Redemption Setup'!$F$7:$F$105,MATCH(Q661,'Redemption Setup'!$A$7:$A$105,0)),"")+SUMIFS('Redemption Setup'!$Q$7:$Q$305,'Redemption Setup'!$O$7:$O$305,Q661,'Redemption Setup'!$P$7:$P$305,"&lt;="&amp;O661)-SUMIFS('Daily Redemptions'!$R$7:$R$2205,'Daily Redemptions'!$Q$7:$Q$2205,Q661,'Daily Redemptions'!$P$7:$P$2205,P661,'Daily Redemptions'!$O$7:$O$2205,"&lt;="&amp;O661))</x:f>
      </x:c>
      <x:c r="T661" s="16" t="str">
        <x:f>IF(AND(ISBLANK(O661),Q661=""),"",IF(COUNTIFS('Redemption Setup'!$A$7:$A$105,Q661,'Redemption Setup'!$B$7:$B$105,P661)&lt;&gt;1,"Tier not in campaign",IF(COUNTIFS('Daily Redemptions'!$O$7:$O$2205,O661,'Daily Redemptions'!$Q$7:$Q$2205,Q661)&gt;1,"Duplicate day / tier",IF(OR(ISBLANK(O661),ISBLANK(R661)),"Missing date / quantity",IF(OR(R661&lt;0,MOD(R661,1)&lt;&gt;0),"Invalid redemption quantity",IF(COUNTIFS('Daily Redemptions'!$A$7:$A$735,O661,'Daily Redemptions'!$B$7:$B$735,P661)&lt;&gt;1,"Missing daily performance",IF(S661&lt;0,"Negative stock","")))))))</x:f>
      </x:c>
    </x:row>
    <x:row r="662" ht="24" customHeight="1">
      <x:c r="A662" s="10"/>
      <x:c r="B662" s="5"/>
      <x:c r="C662" s="5"/>
      <x:c r="D662" s="14"/>
      <x:c r="E662" s="5"/>
      <x:c r="F662" s="5"/>
      <x:c r="G662" s="14"/>
      <x:c r="H662" s="16" t="str">
        <x:f>IF(OR(ISBLANK(A662),B662=""),"",SUMIFS('Daily Redemptions'!$R$7:$R$2205,'Daily Redemptions'!$O$7:$O$2205,A662,'Daily Redemptions'!$P$7:$P$2205,B662))</x:f>
      </x:c>
      <x:c r="I662" s="18" t="str">
        <x:f>IF(OR(ISBLANK(A662),ISBLANK(D662),ISBLANK(C662),C662=0),"",D662/C662)</x:f>
      </x:c>
      <x:c r="J662" s="18" t="str">
        <x:f>IF(OR(ISBLANK(A662),ISBLANK(D662),ISBLANK(E662),E662=0),"",D662/E662)</x:f>
      </x:c>
      <x:c r="K662" s="18" t="str">
        <x:f>IF(OR(ISBLANK(A662),ISBLANK(G662),ISBLANK(F662)),"",G662*F662)</x:f>
      </x:c>
      <x:c r="L662" s="16" t="str">
        <x:f>IF(OR(ISBLANK(A662),ISBLANK(G662),ISBLANK(F662)),"",F662)</x:f>
      </x:c>
      <x:c r="M662" s="16" t="str">
        <x:f>IF(AND(ISBLANK(A662),B662=""),"",IF(COUNTIFS('Campaigns &amp; Budget'!$A$7:$A$8,B662)&lt;&gt;1,"Unknown campaign",IF(COUNTIFS('Daily Redemptions'!$A$7:$A$735,A662,'Daily Redemptions'!$B$7:$B$735,B662)&gt;1,"Duplicate day / campaign",IF(OR(ISBLANK(A662),ISBLANK(C662),ISBLANK(D662),ISBLANK(E662),ISBLANK(F662)),"Missing daily input",IF(OR(C662&lt;0,D662&lt;0,E662&lt;0,F662&lt;0,F662&gt;E662),"Invalid count / sales",IF(AND(F662&gt;0,ISBLANK(G662)),"Missing new-member average",IF(AND(NOT(ISBLANK(G662)),G662&lt;0),"Negative average",IF(OR(A662&lt;IFERROR(INDEX('Campaigns &amp; Budget'!$C$7:$C$8,MATCH(B662,'Campaigns &amp; Budget'!$A$7:$A$8,0)),""),A662&gt;IFERROR(INDEX('Campaigns &amp; Budget'!$D$7:$D$8,MATCH(B662,'Campaigns &amp; Budget'!$A$7:$A$8,0)),"")),"Outside campaign dates",""))))))))</x:f>
      </x:c>
      <x:c r="O662" s="10"/>
      <x:c r="P662" s="5"/>
      <x:c r="Q662" s="5"/>
      <x:c r="R662" s="5"/>
      <x:c r="S662" s="16" t="str">
        <x:f>IF(OR(ISBLANK(O662),Q662=""),"",IFERROR(INDEX('Redemption Setup'!$F$7:$F$105,MATCH(Q662,'Redemption Setup'!$A$7:$A$105,0)),"")+SUMIFS('Redemption Setup'!$Q$7:$Q$305,'Redemption Setup'!$O$7:$O$305,Q662,'Redemption Setup'!$P$7:$P$305,"&lt;="&amp;O662)-SUMIFS('Daily Redemptions'!$R$7:$R$2205,'Daily Redemptions'!$Q$7:$Q$2205,Q662,'Daily Redemptions'!$P$7:$P$2205,P662,'Daily Redemptions'!$O$7:$O$2205,"&lt;="&amp;O662))</x:f>
      </x:c>
      <x:c r="T662" s="16" t="str">
        <x:f>IF(AND(ISBLANK(O662),Q662=""),"",IF(COUNTIFS('Redemption Setup'!$A$7:$A$105,Q662,'Redemption Setup'!$B$7:$B$105,P662)&lt;&gt;1,"Tier not in campaign",IF(COUNTIFS('Daily Redemptions'!$O$7:$O$2205,O662,'Daily Redemptions'!$Q$7:$Q$2205,Q662)&gt;1,"Duplicate day / tier",IF(OR(ISBLANK(O662),ISBLANK(R662)),"Missing date / quantity",IF(OR(R662&lt;0,MOD(R662,1)&lt;&gt;0),"Invalid redemption quantity",IF(COUNTIFS('Daily Redemptions'!$A$7:$A$735,O662,'Daily Redemptions'!$B$7:$B$735,P662)&lt;&gt;1,"Missing daily performance",IF(S662&lt;0,"Negative stock","")))))))</x:f>
      </x:c>
    </x:row>
    <x:row r="663" ht="24" customHeight="1">
      <x:c r="A663" s="10"/>
      <x:c r="B663" s="5"/>
      <x:c r="C663" s="5"/>
      <x:c r="D663" s="14"/>
      <x:c r="E663" s="5"/>
      <x:c r="F663" s="5"/>
      <x:c r="G663" s="14"/>
      <x:c r="H663" s="16" t="str">
        <x:f>IF(OR(ISBLANK(A663),B663=""),"",SUMIFS('Daily Redemptions'!$R$7:$R$2205,'Daily Redemptions'!$O$7:$O$2205,A663,'Daily Redemptions'!$P$7:$P$2205,B663))</x:f>
      </x:c>
      <x:c r="I663" s="18" t="str">
        <x:f>IF(OR(ISBLANK(A663),ISBLANK(D663),ISBLANK(C663),C663=0),"",D663/C663)</x:f>
      </x:c>
      <x:c r="J663" s="18" t="str">
        <x:f>IF(OR(ISBLANK(A663),ISBLANK(D663),ISBLANK(E663),E663=0),"",D663/E663)</x:f>
      </x:c>
      <x:c r="K663" s="18" t="str">
        <x:f>IF(OR(ISBLANK(A663),ISBLANK(G663),ISBLANK(F663)),"",G663*F663)</x:f>
      </x:c>
      <x:c r="L663" s="16" t="str">
        <x:f>IF(OR(ISBLANK(A663),ISBLANK(G663),ISBLANK(F663)),"",F663)</x:f>
      </x:c>
      <x:c r="M663" s="16" t="str">
        <x:f>IF(AND(ISBLANK(A663),B663=""),"",IF(COUNTIFS('Campaigns &amp; Budget'!$A$7:$A$8,B663)&lt;&gt;1,"Unknown campaign",IF(COUNTIFS('Daily Redemptions'!$A$7:$A$735,A663,'Daily Redemptions'!$B$7:$B$735,B663)&gt;1,"Duplicate day / campaign",IF(OR(ISBLANK(A663),ISBLANK(C663),ISBLANK(D663),ISBLANK(E663),ISBLANK(F663)),"Missing daily input",IF(OR(C663&lt;0,D663&lt;0,E663&lt;0,F663&lt;0,F663&gt;E663),"Invalid count / sales",IF(AND(F663&gt;0,ISBLANK(G663)),"Missing new-member average",IF(AND(NOT(ISBLANK(G663)),G663&lt;0),"Negative average",IF(OR(A663&lt;IFERROR(INDEX('Campaigns &amp; Budget'!$C$7:$C$8,MATCH(B663,'Campaigns &amp; Budget'!$A$7:$A$8,0)),""),A663&gt;IFERROR(INDEX('Campaigns &amp; Budget'!$D$7:$D$8,MATCH(B663,'Campaigns &amp; Budget'!$A$7:$A$8,0)),"")),"Outside campaign dates",""))))))))</x:f>
      </x:c>
      <x:c r="O663" s="10"/>
      <x:c r="P663" s="5"/>
      <x:c r="Q663" s="5"/>
      <x:c r="R663" s="5"/>
      <x:c r="S663" s="16" t="str">
        <x:f>IF(OR(ISBLANK(O663),Q663=""),"",IFERROR(INDEX('Redemption Setup'!$F$7:$F$105,MATCH(Q663,'Redemption Setup'!$A$7:$A$105,0)),"")+SUMIFS('Redemption Setup'!$Q$7:$Q$305,'Redemption Setup'!$O$7:$O$305,Q663,'Redemption Setup'!$P$7:$P$305,"&lt;="&amp;O663)-SUMIFS('Daily Redemptions'!$R$7:$R$2205,'Daily Redemptions'!$Q$7:$Q$2205,Q663,'Daily Redemptions'!$P$7:$P$2205,P663,'Daily Redemptions'!$O$7:$O$2205,"&lt;="&amp;O663))</x:f>
      </x:c>
      <x:c r="T663" s="16" t="str">
        <x:f>IF(AND(ISBLANK(O663),Q663=""),"",IF(COUNTIFS('Redemption Setup'!$A$7:$A$105,Q663,'Redemption Setup'!$B$7:$B$105,P663)&lt;&gt;1,"Tier not in campaign",IF(COUNTIFS('Daily Redemptions'!$O$7:$O$2205,O663,'Daily Redemptions'!$Q$7:$Q$2205,Q663)&gt;1,"Duplicate day / tier",IF(OR(ISBLANK(O663),ISBLANK(R663)),"Missing date / quantity",IF(OR(R663&lt;0,MOD(R663,1)&lt;&gt;0),"Invalid redemption quantity",IF(COUNTIFS('Daily Redemptions'!$A$7:$A$735,O663,'Daily Redemptions'!$B$7:$B$735,P663)&lt;&gt;1,"Missing daily performance",IF(S663&lt;0,"Negative stock","")))))))</x:f>
      </x:c>
    </x:row>
    <x:row r="664" ht="24" customHeight="1">
      <x:c r="A664" s="10"/>
      <x:c r="B664" s="5"/>
      <x:c r="C664" s="5"/>
      <x:c r="D664" s="14"/>
      <x:c r="E664" s="5"/>
      <x:c r="F664" s="5"/>
      <x:c r="G664" s="14"/>
      <x:c r="H664" s="16" t="str">
        <x:f>IF(OR(ISBLANK(A664),B664=""),"",SUMIFS('Daily Redemptions'!$R$7:$R$2205,'Daily Redemptions'!$O$7:$O$2205,A664,'Daily Redemptions'!$P$7:$P$2205,B664))</x:f>
      </x:c>
      <x:c r="I664" s="18" t="str">
        <x:f>IF(OR(ISBLANK(A664),ISBLANK(D664),ISBLANK(C664),C664=0),"",D664/C664)</x:f>
      </x:c>
      <x:c r="J664" s="18" t="str">
        <x:f>IF(OR(ISBLANK(A664),ISBLANK(D664),ISBLANK(E664),E664=0),"",D664/E664)</x:f>
      </x:c>
      <x:c r="K664" s="18" t="str">
        <x:f>IF(OR(ISBLANK(A664),ISBLANK(G664),ISBLANK(F664)),"",G664*F664)</x:f>
      </x:c>
      <x:c r="L664" s="16" t="str">
        <x:f>IF(OR(ISBLANK(A664),ISBLANK(G664),ISBLANK(F664)),"",F664)</x:f>
      </x:c>
      <x:c r="M664" s="16" t="str">
        <x:f>IF(AND(ISBLANK(A664),B664=""),"",IF(COUNTIFS('Campaigns &amp; Budget'!$A$7:$A$8,B664)&lt;&gt;1,"Unknown campaign",IF(COUNTIFS('Daily Redemptions'!$A$7:$A$735,A664,'Daily Redemptions'!$B$7:$B$735,B664)&gt;1,"Duplicate day / campaign",IF(OR(ISBLANK(A664),ISBLANK(C664),ISBLANK(D664),ISBLANK(E664),ISBLANK(F664)),"Missing daily input",IF(OR(C664&lt;0,D664&lt;0,E664&lt;0,F664&lt;0,F664&gt;E664),"Invalid count / sales",IF(AND(F664&gt;0,ISBLANK(G664)),"Missing new-member average",IF(AND(NOT(ISBLANK(G664)),G664&lt;0),"Negative average",IF(OR(A664&lt;IFERROR(INDEX('Campaigns &amp; Budget'!$C$7:$C$8,MATCH(B664,'Campaigns &amp; Budget'!$A$7:$A$8,0)),""),A664&gt;IFERROR(INDEX('Campaigns &amp; Budget'!$D$7:$D$8,MATCH(B664,'Campaigns &amp; Budget'!$A$7:$A$8,0)),"")),"Outside campaign dates",""))))))))</x:f>
      </x:c>
      <x:c r="O664" s="10"/>
      <x:c r="P664" s="5"/>
      <x:c r="Q664" s="5"/>
      <x:c r="R664" s="5"/>
      <x:c r="S664" s="16" t="str">
        <x:f>IF(OR(ISBLANK(O664),Q664=""),"",IFERROR(INDEX('Redemption Setup'!$F$7:$F$105,MATCH(Q664,'Redemption Setup'!$A$7:$A$105,0)),"")+SUMIFS('Redemption Setup'!$Q$7:$Q$305,'Redemption Setup'!$O$7:$O$305,Q664,'Redemption Setup'!$P$7:$P$305,"&lt;="&amp;O664)-SUMIFS('Daily Redemptions'!$R$7:$R$2205,'Daily Redemptions'!$Q$7:$Q$2205,Q664,'Daily Redemptions'!$P$7:$P$2205,P664,'Daily Redemptions'!$O$7:$O$2205,"&lt;="&amp;O664))</x:f>
      </x:c>
      <x:c r="T664" s="16" t="str">
        <x:f>IF(AND(ISBLANK(O664),Q664=""),"",IF(COUNTIFS('Redemption Setup'!$A$7:$A$105,Q664,'Redemption Setup'!$B$7:$B$105,P664)&lt;&gt;1,"Tier not in campaign",IF(COUNTIFS('Daily Redemptions'!$O$7:$O$2205,O664,'Daily Redemptions'!$Q$7:$Q$2205,Q664)&gt;1,"Duplicate day / tier",IF(OR(ISBLANK(O664),ISBLANK(R664)),"Missing date / quantity",IF(OR(R664&lt;0,MOD(R664,1)&lt;&gt;0),"Invalid redemption quantity",IF(COUNTIFS('Daily Redemptions'!$A$7:$A$735,O664,'Daily Redemptions'!$B$7:$B$735,P664)&lt;&gt;1,"Missing daily performance",IF(S664&lt;0,"Negative stock","")))))))</x:f>
      </x:c>
    </x:row>
    <x:row r="665" ht="24" customHeight="1">
      <x:c r="A665" s="10"/>
      <x:c r="B665" s="5"/>
      <x:c r="C665" s="5"/>
      <x:c r="D665" s="14"/>
      <x:c r="E665" s="5"/>
      <x:c r="F665" s="5"/>
      <x:c r="G665" s="14"/>
      <x:c r="H665" s="16" t="str">
        <x:f>IF(OR(ISBLANK(A665),B665=""),"",SUMIFS('Daily Redemptions'!$R$7:$R$2205,'Daily Redemptions'!$O$7:$O$2205,A665,'Daily Redemptions'!$P$7:$P$2205,B665))</x:f>
      </x:c>
      <x:c r="I665" s="18" t="str">
        <x:f>IF(OR(ISBLANK(A665),ISBLANK(D665),ISBLANK(C665),C665=0),"",D665/C665)</x:f>
      </x:c>
      <x:c r="J665" s="18" t="str">
        <x:f>IF(OR(ISBLANK(A665),ISBLANK(D665),ISBLANK(E665),E665=0),"",D665/E665)</x:f>
      </x:c>
      <x:c r="K665" s="18" t="str">
        <x:f>IF(OR(ISBLANK(A665),ISBLANK(G665),ISBLANK(F665)),"",G665*F665)</x:f>
      </x:c>
      <x:c r="L665" s="16" t="str">
        <x:f>IF(OR(ISBLANK(A665),ISBLANK(G665),ISBLANK(F665)),"",F665)</x:f>
      </x:c>
      <x:c r="M665" s="16" t="str">
        <x:f>IF(AND(ISBLANK(A665),B665=""),"",IF(COUNTIFS('Campaigns &amp; Budget'!$A$7:$A$8,B665)&lt;&gt;1,"Unknown campaign",IF(COUNTIFS('Daily Redemptions'!$A$7:$A$735,A665,'Daily Redemptions'!$B$7:$B$735,B665)&gt;1,"Duplicate day / campaign",IF(OR(ISBLANK(A665),ISBLANK(C665),ISBLANK(D665),ISBLANK(E665),ISBLANK(F665)),"Missing daily input",IF(OR(C665&lt;0,D665&lt;0,E665&lt;0,F665&lt;0,F665&gt;E665),"Invalid count / sales",IF(AND(F665&gt;0,ISBLANK(G665)),"Missing new-member average",IF(AND(NOT(ISBLANK(G665)),G665&lt;0),"Negative average",IF(OR(A665&lt;IFERROR(INDEX('Campaigns &amp; Budget'!$C$7:$C$8,MATCH(B665,'Campaigns &amp; Budget'!$A$7:$A$8,0)),""),A665&gt;IFERROR(INDEX('Campaigns &amp; Budget'!$D$7:$D$8,MATCH(B665,'Campaigns &amp; Budget'!$A$7:$A$8,0)),"")),"Outside campaign dates",""))))))))</x:f>
      </x:c>
      <x:c r="O665" s="10"/>
      <x:c r="P665" s="5"/>
      <x:c r="Q665" s="5"/>
      <x:c r="R665" s="5"/>
      <x:c r="S665" s="16" t="str">
        <x:f>IF(OR(ISBLANK(O665),Q665=""),"",IFERROR(INDEX('Redemption Setup'!$F$7:$F$105,MATCH(Q665,'Redemption Setup'!$A$7:$A$105,0)),"")+SUMIFS('Redemption Setup'!$Q$7:$Q$305,'Redemption Setup'!$O$7:$O$305,Q665,'Redemption Setup'!$P$7:$P$305,"&lt;="&amp;O665)-SUMIFS('Daily Redemptions'!$R$7:$R$2205,'Daily Redemptions'!$Q$7:$Q$2205,Q665,'Daily Redemptions'!$P$7:$P$2205,P665,'Daily Redemptions'!$O$7:$O$2205,"&lt;="&amp;O665))</x:f>
      </x:c>
      <x:c r="T665" s="16" t="str">
        <x:f>IF(AND(ISBLANK(O665),Q665=""),"",IF(COUNTIFS('Redemption Setup'!$A$7:$A$105,Q665,'Redemption Setup'!$B$7:$B$105,P665)&lt;&gt;1,"Tier not in campaign",IF(COUNTIFS('Daily Redemptions'!$O$7:$O$2205,O665,'Daily Redemptions'!$Q$7:$Q$2205,Q665)&gt;1,"Duplicate day / tier",IF(OR(ISBLANK(O665),ISBLANK(R665)),"Missing date / quantity",IF(OR(R665&lt;0,MOD(R665,1)&lt;&gt;0),"Invalid redemption quantity",IF(COUNTIFS('Daily Redemptions'!$A$7:$A$735,O665,'Daily Redemptions'!$B$7:$B$735,P665)&lt;&gt;1,"Missing daily performance",IF(S665&lt;0,"Negative stock","")))))))</x:f>
      </x:c>
    </x:row>
    <x:row r="666" ht="24" customHeight="1">
      <x:c r="A666" s="10"/>
      <x:c r="B666" s="5"/>
      <x:c r="C666" s="5"/>
      <x:c r="D666" s="14"/>
      <x:c r="E666" s="5"/>
      <x:c r="F666" s="5"/>
      <x:c r="G666" s="14"/>
      <x:c r="H666" s="16" t="str">
        <x:f>IF(OR(ISBLANK(A666),B666=""),"",SUMIFS('Daily Redemptions'!$R$7:$R$2205,'Daily Redemptions'!$O$7:$O$2205,A666,'Daily Redemptions'!$P$7:$P$2205,B666))</x:f>
      </x:c>
      <x:c r="I666" s="18" t="str">
        <x:f>IF(OR(ISBLANK(A666),ISBLANK(D666),ISBLANK(C666),C666=0),"",D666/C666)</x:f>
      </x:c>
      <x:c r="J666" s="18" t="str">
        <x:f>IF(OR(ISBLANK(A666),ISBLANK(D666),ISBLANK(E666),E666=0),"",D666/E666)</x:f>
      </x:c>
      <x:c r="K666" s="18" t="str">
        <x:f>IF(OR(ISBLANK(A666),ISBLANK(G666),ISBLANK(F666)),"",G666*F666)</x:f>
      </x:c>
      <x:c r="L666" s="16" t="str">
        <x:f>IF(OR(ISBLANK(A666),ISBLANK(G666),ISBLANK(F666)),"",F666)</x:f>
      </x:c>
      <x:c r="M666" s="16" t="str">
        <x:f>IF(AND(ISBLANK(A666),B666=""),"",IF(COUNTIFS('Campaigns &amp; Budget'!$A$7:$A$8,B666)&lt;&gt;1,"Unknown campaign",IF(COUNTIFS('Daily Redemptions'!$A$7:$A$735,A666,'Daily Redemptions'!$B$7:$B$735,B666)&gt;1,"Duplicate day / campaign",IF(OR(ISBLANK(A666),ISBLANK(C666),ISBLANK(D666),ISBLANK(E666),ISBLANK(F666)),"Missing daily input",IF(OR(C666&lt;0,D666&lt;0,E666&lt;0,F666&lt;0,F666&gt;E666),"Invalid count / sales",IF(AND(F666&gt;0,ISBLANK(G666)),"Missing new-member average",IF(AND(NOT(ISBLANK(G666)),G666&lt;0),"Negative average",IF(OR(A666&lt;IFERROR(INDEX('Campaigns &amp; Budget'!$C$7:$C$8,MATCH(B666,'Campaigns &amp; Budget'!$A$7:$A$8,0)),""),A666&gt;IFERROR(INDEX('Campaigns &amp; Budget'!$D$7:$D$8,MATCH(B666,'Campaigns &amp; Budget'!$A$7:$A$8,0)),"")),"Outside campaign dates",""))))))))</x:f>
      </x:c>
      <x:c r="O666" s="10"/>
      <x:c r="P666" s="5"/>
      <x:c r="Q666" s="5"/>
      <x:c r="R666" s="5"/>
      <x:c r="S666" s="16" t="str">
        <x:f>IF(OR(ISBLANK(O666),Q666=""),"",IFERROR(INDEX('Redemption Setup'!$F$7:$F$105,MATCH(Q666,'Redemption Setup'!$A$7:$A$105,0)),"")+SUMIFS('Redemption Setup'!$Q$7:$Q$305,'Redemption Setup'!$O$7:$O$305,Q666,'Redemption Setup'!$P$7:$P$305,"&lt;="&amp;O666)-SUMIFS('Daily Redemptions'!$R$7:$R$2205,'Daily Redemptions'!$Q$7:$Q$2205,Q666,'Daily Redemptions'!$P$7:$P$2205,P666,'Daily Redemptions'!$O$7:$O$2205,"&lt;="&amp;O666))</x:f>
      </x:c>
      <x:c r="T666" s="16" t="str">
        <x:f>IF(AND(ISBLANK(O666),Q666=""),"",IF(COUNTIFS('Redemption Setup'!$A$7:$A$105,Q666,'Redemption Setup'!$B$7:$B$105,P666)&lt;&gt;1,"Tier not in campaign",IF(COUNTIFS('Daily Redemptions'!$O$7:$O$2205,O666,'Daily Redemptions'!$Q$7:$Q$2205,Q666)&gt;1,"Duplicate day / tier",IF(OR(ISBLANK(O666),ISBLANK(R666)),"Missing date / quantity",IF(OR(R666&lt;0,MOD(R666,1)&lt;&gt;0),"Invalid redemption quantity",IF(COUNTIFS('Daily Redemptions'!$A$7:$A$735,O666,'Daily Redemptions'!$B$7:$B$735,P666)&lt;&gt;1,"Missing daily performance",IF(S666&lt;0,"Negative stock","")))))))</x:f>
      </x:c>
    </x:row>
    <x:row r="667" ht="24" customHeight="1">
      <x:c r="A667" s="10"/>
      <x:c r="B667" s="5"/>
      <x:c r="C667" s="5"/>
      <x:c r="D667" s="14"/>
      <x:c r="E667" s="5"/>
      <x:c r="F667" s="5"/>
      <x:c r="G667" s="14"/>
      <x:c r="H667" s="16" t="str">
        <x:f>IF(OR(ISBLANK(A667),B667=""),"",SUMIFS('Daily Redemptions'!$R$7:$R$2205,'Daily Redemptions'!$O$7:$O$2205,A667,'Daily Redemptions'!$P$7:$P$2205,B667))</x:f>
      </x:c>
      <x:c r="I667" s="18" t="str">
        <x:f>IF(OR(ISBLANK(A667),ISBLANK(D667),ISBLANK(C667),C667=0),"",D667/C667)</x:f>
      </x:c>
      <x:c r="J667" s="18" t="str">
        <x:f>IF(OR(ISBLANK(A667),ISBLANK(D667),ISBLANK(E667),E667=0),"",D667/E667)</x:f>
      </x:c>
      <x:c r="K667" s="18" t="str">
        <x:f>IF(OR(ISBLANK(A667),ISBLANK(G667),ISBLANK(F667)),"",G667*F667)</x:f>
      </x:c>
      <x:c r="L667" s="16" t="str">
        <x:f>IF(OR(ISBLANK(A667),ISBLANK(G667),ISBLANK(F667)),"",F667)</x:f>
      </x:c>
      <x:c r="M667" s="16" t="str">
        <x:f>IF(AND(ISBLANK(A667),B667=""),"",IF(COUNTIFS('Campaigns &amp; Budget'!$A$7:$A$8,B667)&lt;&gt;1,"Unknown campaign",IF(COUNTIFS('Daily Redemptions'!$A$7:$A$735,A667,'Daily Redemptions'!$B$7:$B$735,B667)&gt;1,"Duplicate day / campaign",IF(OR(ISBLANK(A667),ISBLANK(C667),ISBLANK(D667),ISBLANK(E667),ISBLANK(F667)),"Missing daily input",IF(OR(C667&lt;0,D667&lt;0,E667&lt;0,F667&lt;0,F667&gt;E667),"Invalid count / sales",IF(AND(F667&gt;0,ISBLANK(G667)),"Missing new-member average",IF(AND(NOT(ISBLANK(G667)),G667&lt;0),"Negative average",IF(OR(A667&lt;IFERROR(INDEX('Campaigns &amp; Budget'!$C$7:$C$8,MATCH(B667,'Campaigns &amp; Budget'!$A$7:$A$8,0)),""),A667&gt;IFERROR(INDEX('Campaigns &amp; Budget'!$D$7:$D$8,MATCH(B667,'Campaigns &amp; Budget'!$A$7:$A$8,0)),"")),"Outside campaign dates",""))))))))</x:f>
      </x:c>
      <x:c r="O667" s="10"/>
      <x:c r="P667" s="5"/>
      <x:c r="Q667" s="5"/>
      <x:c r="R667" s="5"/>
      <x:c r="S667" s="16" t="str">
        <x:f>IF(OR(ISBLANK(O667),Q667=""),"",IFERROR(INDEX('Redemption Setup'!$F$7:$F$105,MATCH(Q667,'Redemption Setup'!$A$7:$A$105,0)),"")+SUMIFS('Redemption Setup'!$Q$7:$Q$305,'Redemption Setup'!$O$7:$O$305,Q667,'Redemption Setup'!$P$7:$P$305,"&lt;="&amp;O667)-SUMIFS('Daily Redemptions'!$R$7:$R$2205,'Daily Redemptions'!$Q$7:$Q$2205,Q667,'Daily Redemptions'!$P$7:$P$2205,P667,'Daily Redemptions'!$O$7:$O$2205,"&lt;="&amp;O667))</x:f>
      </x:c>
      <x:c r="T667" s="16" t="str">
        <x:f>IF(AND(ISBLANK(O667),Q667=""),"",IF(COUNTIFS('Redemption Setup'!$A$7:$A$105,Q667,'Redemption Setup'!$B$7:$B$105,P667)&lt;&gt;1,"Tier not in campaign",IF(COUNTIFS('Daily Redemptions'!$O$7:$O$2205,O667,'Daily Redemptions'!$Q$7:$Q$2205,Q667)&gt;1,"Duplicate day / tier",IF(OR(ISBLANK(O667),ISBLANK(R667)),"Missing date / quantity",IF(OR(R667&lt;0,MOD(R667,1)&lt;&gt;0),"Invalid redemption quantity",IF(COUNTIFS('Daily Redemptions'!$A$7:$A$735,O667,'Daily Redemptions'!$B$7:$B$735,P667)&lt;&gt;1,"Missing daily performance",IF(S667&lt;0,"Negative stock","")))))))</x:f>
      </x:c>
    </x:row>
    <x:row r="668" ht="24" customHeight="1">
      <x:c r="A668" s="10"/>
      <x:c r="B668" s="5"/>
      <x:c r="C668" s="5"/>
      <x:c r="D668" s="14"/>
      <x:c r="E668" s="5"/>
      <x:c r="F668" s="5"/>
      <x:c r="G668" s="14"/>
      <x:c r="H668" s="16" t="str">
        <x:f>IF(OR(ISBLANK(A668),B668=""),"",SUMIFS('Daily Redemptions'!$R$7:$R$2205,'Daily Redemptions'!$O$7:$O$2205,A668,'Daily Redemptions'!$P$7:$P$2205,B668))</x:f>
      </x:c>
      <x:c r="I668" s="18" t="str">
        <x:f>IF(OR(ISBLANK(A668),ISBLANK(D668),ISBLANK(C668),C668=0),"",D668/C668)</x:f>
      </x:c>
      <x:c r="J668" s="18" t="str">
        <x:f>IF(OR(ISBLANK(A668),ISBLANK(D668),ISBLANK(E668),E668=0),"",D668/E668)</x:f>
      </x:c>
      <x:c r="K668" s="18" t="str">
        <x:f>IF(OR(ISBLANK(A668),ISBLANK(G668),ISBLANK(F668)),"",G668*F668)</x:f>
      </x:c>
      <x:c r="L668" s="16" t="str">
        <x:f>IF(OR(ISBLANK(A668),ISBLANK(G668),ISBLANK(F668)),"",F668)</x:f>
      </x:c>
      <x:c r="M668" s="16" t="str">
        <x:f>IF(AND(ISBLANK(A668),B668=""),"",IF(COUNTIFS('Campaigns &amp; Budget'!$A$7:$A$8,B668)&lt;&gt;1,"Unknown campaign",IF(COUNTIFS('Daily Redemptions'!$A$7:$A$735,A668,'Daily Redemptions'!$B$7:$B$735,B668)&gt;1,"Duplicate day / campaign",IF(OR(ISBLANK(A668),ISBLANK(C668),ISBLANK(D668),ISBLANK(E668),ISBLANK(F668)),"Missing daily input",IF(OR(C668&lt;0,D668&lt;0,E668&lt;0,F668&lt;0,F668&gt;E668),"Invalid count / sales",IF(AND(F668&gt;0,ISBLANK(G668)),"Missing new-member average",IF(AND(NOT(ISBLANK(G668)),G668&lt;0),"Negative average",IF(OR(A668&lt;IFERROR(INDEX('Campaigns &amp; Budget'!$C$7:$C$8,MATCH(B668,'Campaigns &amp; Budget'!$A$7:$A$8,0)),""),A668&gt;IFERROR(INDEX('Campaigns &amp; Budget'!$D$7:$D$8,MATCH(B668,'Campaigns &amp; Budget'!$A$7:$A$8,0)),"")),"Outside campaign dates",""))))))))</x:f>
      </x:c>
      <x:c r="O668" s="10"/>
      <x:c r="P668" s="5"/>
      <x:c r="Q668" s="5"/>
      <x:c r="R668" s="5"/>
      <x:c r="S668" s="16" t="str">
        <x:f>IF(OR(ISBLANK(O668),Q668=""),"",IFERROR(INDEX('Redemption Setup'!$F$7:$F$105,MATCH(Q668,'Redemption Setup'!$A$7:$A$105,0)),"")+SUMIFS('Redemption Setup'!$Q$7:$Q$305,'Redemption Setup'!$O$7:$O$305,Q668,'Redemption Setup'!$P$7:$P$305,"&lt;="&amp;O668)-SUMIFS('Daily Redemptions'!$R$7:$R$2205,'Daily Redemptions'!$Q$7:$Q$2205,Q668,'Daily Redemptions'!$P$7:$P$2205,P668,'Daily Redemptions'!$O$7:$O$2205,"&lt;="&amp;O668))</x:f>
      </x:c>
      <x:c r="T668" s="16" t="str">
        <x:f>IF(AND(ISBLANK(O668),Q668=""),"",IF(COUNTIFS('Redemption Setup'!$A$7:$A$105,Q668,'Redemption Setup'!$B$7:$B$105,P668)&lt;&gt;1,"Tier not in campaign",IF(COUNTIFS('Daily Redemptions'!$O$7:$O$2205,O668,'Daily Redemptions'!$Q$7:$Q$2205,Q668)&gt;1,"Duplicate day / tier",IF(OR(ISBLANK(O668),ISBLANK(R668)),"Missing date / quantity",IF(OR(R668&lt;0,MOD(R668,1)&lt;&gt;0),"Invalid redemption quantity",IF(COUNTIFS('Daily Redemptions'!$A$7:$A$735,O668,'Daily Redemptions'!$B$7:$B$735,P668)&lt;&gt;1,"Missing daily performance",IF(S668&lt;0,"Negative stock","")))))))</x:f>
      </x:c>
    </x:row>
    <x:row r="669" ht="24" customHeight="1">
      <x:c r="A669" s="10"/>
      <x:c r="B669" s="5"/>
      <x:c r="C669" s="5"/>
      <x:c r="D669" s="14"/>
      <x:c r="E669" s="5"/>
      <x:c r="F669" s="5"/>
      <x:c r="G669" s="14"/>
      <x:c r="H669" s="16" t="str">
        <x:f>IF(OR(ISBLANK(A669),B669=""),"",SUMIFS('Daily Redemptions'!$R$7:$R$2205,'Daily Redemptions'!$O$7:$O$2205,A669,'Daily Redemptions'!$P$7:$P$2205,B669))</x:f>
      </x:c>
      <x:c r="I669" s="18" t="str">
        <x:f>IF(OR(ISBLANK(A669),ISBLANK(D669),ISBLANK(C669),C669=0),"",D669/C669)</x:f>
      </x:c>
      <x:c r="J669" s="18" t="str">
        <x:f>IF(OR(ISBLANK(A669),ISBLANK(D669),ISBLANK(E669),E669=0),"",D669/E669)</x:f>
      </x:c>
      <x:c r="K669" s="18" t="str">
        <x:f>IF(OR(ISBLANK(A669),ISBLANK(G669),ISBLANK(F669)),"",G669*F669)</x:f>
      </x:c>
      <x:c r="L669" s="16" t="str">
        <x:f>IF(OR(ISBLANK(A669),ISBLANK(G669),ISBLANK(F669)),"",F669)</x:f>
      </x:c>
      <x:c r="M669" s="16" t="str">
        <x:f>IF(AND(ISBLANK(A669),B669=""),"",IF(COUNTIFS('Campaigns &amp; Budget'!$A$7:$A$8,B669)&lt;&gt;1,"Unknown campaign",IF(COUNTIFS('Daily Redemptions'!$A$7:$A$735,A669,'Daily Redemptions'!$B$7:$B$735,B669)&gt;1,"Duplicate day / campaign",IF(OR(ISBLANK(A669),ISBLANK(C669),ISBLANK(D669),ISBLANK(E669),ISBLANK(F669)),"Missing daily input",IF(OR(C669&lt;0,D669&lt;0,E669&lt;0,F669&lt;0,F669&gt;E669),"Invalid count / sales",IF(AND(F669&gt;0,ISBLANK(G669)),"Missing new-member average",IF(AND(NOT(ISBLANK(G669)),G669&lt;0),"Negative average",IF(OR(A669&lt;IFERROR(INDEX('Campaigns &amp; Budget'!$C$7:$C$8,MATCH(B669,'Campaigns &amp; Budget'!$A$7:$A$8,0)),""),A669&gt;IFERROR(INDEX('Campaigns &amp; Budget'!$D$7:$D$8,MATCH(B669,'Campaigns &amp; Budget'!$A$7:$A$8,0)),"")),"Outside campaign dates",""))))))))</x:f>
      </x:c>
      <x:c r="O669" s="10"/>
      <x:c r="P669" s="5"/>
      <x:c r="Q669" s="5"/>
      <x:c r="R669" s="5"/>
      <x:c r="S669" s="16" t="str">
        <x:f>IF(OR(ISBLANK(O669),Q669=""),"",IFERROR(INDEX('Redemption Setup'!$F$7:$F$105,MATCH(Q669,'Redemption Setup'!$A$7:$A$105,0)),"")+SUMIFS('Redemption Setup'!$Q$7:$Q$305,'Redemption Setup'!$O$7:$O$305,Q669,'Redemption Setup'!$P$7:$P$305,"&lt;="&amp;O669)-SUMIFS('Daily Redemptions'!$R$7:$R$2205,'Daily Redemptions'!$Q$7:$Q$2205,Q669,'Daily Redemptions'!$P$7:$P$2205,P669,'Daily Redemptions'!$O$7:$O$2205,"&lt;="&amp;O669))</x:f>
      </x:c>
      <x:c r="T669" s="16" t="str">
        <x:f>IF(AND(ISBLANK(O669),Q669=""),"",IF(COUNTIFS('Redemption Setup'!$A$7:$A$105,Q669,'Redemption Setup'!$B$7:$B$105,P669)&lt;&gt;1,"Tier not in campaign",IF(COUNTIFS('Daily Redemptions'!$O$7:$O$2205,O669,'Daily Redemptions'!$Q$7:$Q$2205,Q669)&gt;1,"Duplicate day / tier",IF(OR(ISBLANK(O669),ISBLANK(R669)),"Missing date / quantity",IF(OR(R669&lt;0,MOD(R669,1)&lt;&gt;0),"Invalid redemption quantity",IF(COUNTIFS('Daily Redemptions'!$A$7:$A$735,O669,'Daily Redemptions'!$B$7:$B$735,P669)&lt;&gt;1,"Missing daily performance",IF(S669&lt;0,"Negative stock","")))))))</x:f>
      </x:c>
    </x:row>
    <x:row r="670" ht="24" customHeight="1">
      <x:c r="A670" s="10"/>
      <x:c r="B670" s="5"/>
      <x:c r="C670" s="5"/>
      <x:c r="D670" s="14"/>
      <x:c r="E670" s="5"/>
      <x:c r="F670" s="5"/>
      <x:c r="G670" s="14"/>
      <x:c r="H670" s="16" t="str">
        <x:f>IF(OR(ISBLANK(A670),B670=""),"",SUMIFS('Daily Redemptions'!$R$7:$R$2205,'Daily Redemptions'!$O$7:$O$2205,A670,'Daily Redemptions'!$P$7:$P$2205,B670))</x:f>
      </x:c>
      <x:c r="I670" s="18" t="str">
        <x:f>IF(OR(ISBLANK(A670),ISBLANK(D670),ISBLANK(C670),C670=0),"",D670/C670)</x:f>
      </x:c>
      <x:c r="J670" s="18" t="str">
        <x:f>IF(OR(ISBLANK(A670),ISBLANK(D670),ISBLANK(E670),E670=0),"",D670/E670)</x:f>
      </x:c>
      <x:c r="K670" s="18" t="str">
        <x:f>IF(OR(ISBLANK(A670),ISBLANK(G670),ISBLANK(F670)),"",G670*F670)</x:f>
      </x:c>
      <x:c r="L670" s="16" t="str">
        <x:f>IF(OR(ISBLANK(A670),ISBLANK(G670),ISBLANK(F670)),"",F670)</x:f>
      </x:c>
      <x:c r="M670" s="16" t="str">
        <x:f>IF(AND(ISBLANK(A670),B670=""),"",IF(COUNTIFS('Campaigns &amp; Budget'!$A$7:$A$8,B670)&lt;&gt;1,"Unknown campaign",IF(COUNTIFS('Daily Redemptions'!$A$7:$A$735,A670,'Daily Redemptions'!$B$7:$B$735,B670)&gt;1,"Duplicate day / campaign",IF(OR(ISBLANK(A670),ISBLANK(C670),ISBLANK(D670),ISBLANK(E670),ISBLANK(F670)),"Missing daily input",IF(OR(C670&lt;0,D670&lt;0,E670&lt;0,F670&lt;0,F670&gt;E670),"Invalid count / sales",IF(AND(F670&gt;0,ISBLANK(G670)),"Missing new-member average",IF(AND(NOT(ISBLANK(G670)),G670&lt;0),"Negative average",IF(OR(A670&lt;IFERROR(INDEX('Campaigns &amp; Budget'!$C$7:$C$8,MATCH(B670,'Campaigns &amp; Budget'!$A$7:$A$8,0)),""),A670&gt;IFERROR(INDEX('Campaigns &amp; Budget'!$D$7:$D$8,MATCH(B670,'Campaigns &amp; Budget'!$A$7:$A$8,0)),"")),"Outside campaign dates",""))))))))</x:f>
      </x:c>
      <x:c r="O670" s="10"/>
      <x:c r="P670" s="5"/>
      <x:c r="Q670" s="5"/>
      <x:c r="R670" s="5"/>
      <x:c r="S670" s="16" t="str">
        <x:f>IF(OR(ISBLANK(O670),Q670=""),"",IFERROR(INDEX('Redemption Setup'!$F$7:$F$105,MATCH(Q670,'Redemption Setup'!$A$7:$A$105,0)),"")+SUMIFS('Redemption Setup'!$Q$7:$Q$305,'Redemption Setup'!$O$7:$O$305,Q670,'Redemption Setup'!$P$7:$P$305,"&lt;="&amp;O670)-SUMIFS('Daily Redemptions'!$R$7:$R$2205,'Daily Redemptions'!$Q$7:$Q$2205,Q670,'Daily Redemptions'!$P$7:$P$2205,P670,'Daily Redemptions'!$O$7:$O$2205,"&lt;="&amp;O670))</x:f>
      </x:c>
      <x:c r="T670" s="16" t="str">
        <x:f>IF(AND(ISBLANK(O670),Q670=""),"",IF(COUNTIFS('Redemption Setup'!$A$7:$A$105,Q670,'Redemption Setup'!$B$7:$B$105,P670)&lt;&gt;1,"Tier not in campaign",IF(COUNTIFS('Daily Redemptions'!$O$7:$O$2205,O670,'Daily Redemptions'!$Q$7:$Q$2205,Q670)&gt;1,"Duplicate day / tier",IF(OR(ISBLANK(O670),ISBLANK(R670)),"Missing date / quantity",IF(OR(R670&lt;0,MOD(R670,1)&lt;&gt;0),"Invalid redemption quantity",IF(COUNTIFS('Daily Redemptions'!$A$7:$A$735,O670,'Daily Redemptions'!$B$7:$B$735,P670)&lt;&gt;1,"Missing daily performance",IF(S670&lt;0,"Negative stock","")))))))</x:f>
      </x:c>
    </x:row>
    <x:row r="671" ht="24" customHeight="1">
      <x:c r="A671" s="10"/>
      <x:c r="B671" s="5"/>
      <x:c r="C671" s="5"/>
      <x:c r="D671" s="14"/>
      <x:c r="E671" s="5"/>
      <x:c r="F671" s="5"/>
      <x:c r="G671" s="14"/>
      <x:c r="H671" s="16" t="str">
        <x:f>IF(OR(ISBLANK(A671),B671=""),"",SUMIFS('Daily Redemptions'!$R$7:$R$2205,'Daily Redemptions'!$O$7:$O$2205,A671,'Daily Redemptions'!$P$7:$P$2205,B671))</x:f>
      </x:c>
      <x:c r="I671" s="18" t="str">
        <x:f>IF(OR(ISBLANK(A671),ISBLANK(D671),ISBLANK(C671),C671=0),"",D671/C671)</x:f>
      </x:c>
      <x:c r="J671" s="18" t="str">
        <x:f>IF(OR(ISBLANK(A671),ISBLANK(D671),ISBLANK(E671),E671=0),"",D671/E671)</x:f>
      </x:c>
      <x:c r="K671" s="18" t="str">
        <x:f>IF(OR(ISBLANK(A671),ISBLANK(G671),ISBLANK(F671)),"",G671*F671)</x:f>
      </x:c>
      <x:c r="L671" s="16" t="str">
        <x:f>IF(OR(ISBLANK(A671),ISBLANK(G671),ISBLANK(F671)),"",F671)</x:f>
      </x:c>
      <x:c r="M671" s="16" t="str">
        <x:f>IF(AND(ISBLANK(A671),B671=""),"",IF(COUNTIFS('Campaigns &amp; Budget'!$A$7:$A$8,B671)&lt;&gt;1,"Unknown campaign",IF(COUNTIFS('Daily Redemptions'!$A$7:$A$735,A671,'Daily Redemptions'!$B$7:$B$735,B671)&gt;1,"Duplicate day / campaign",IF(OR(ISBLANK(A671),ISBLANK(C671),ISBLANK(D671),ISBLANK(E671),ISBLANK(F671)),"Missing daily input",IF(OR(C671&lt;0,D671&lt;0,E671&lt;0,F671&lt;0,F671&gt;E671),"Invalid count / sales",IF(AND(F671&gt;0,ISBLANK(G671)),"Missing new-member average",IF(AND(NOT(ISBLANK(G671)),G671&lt;0),"Negative average",IF(OR(A671&lt;IFERROR(INDEX('Campaigns &amp; Budget'!$C$7:$C$8,MATCH(B671,'Campaigns &amp; Budget'!$A$7:$A$8,0)),""),A671&gt;IFERROR(INDEX('Campaigns &amp; Budget'!$D$7:$D$8,MATCH(B671,'Campaigns &amp; Budget'!$A$7:$A$8,0)),"")),"Outside campaign dates",""))))))))</x:f>
      </x:c>
      <x:c r="O671" s="10"/>
      <x:c r="P671" s="5"/>
      <x:c r="Q671" s="5"/>
      <x:c r="R671" s="5"/>
      <x:c r="S671" s="16" t="str">
        <x:f>IF(OR(ISBLANK(O671),Q671=""),"",IFERROR(INDEX('Redemption Setup'!$F$7:$F$105,MATCH(Q671,'Redemption Setup'!$A$7:$A$105,0)),"")+SUMIFS('Redemption Setup'!$Q$7:$Q$305,'Redemption Setup'!$O$7:$O$305,Q671,'Redemption Setup'!$P$7:$P$305,"&lt;="&amp;O671)-SUMIFS('Daily Redemptions'!$R$7:$R$2205,'Daily Redemptions'!$Q$7:$Q$2205,Q671,'Daily Redemptions'!$P$7:$P$2205,P671,'Daily Redemptions'!$O$7:$O$2205,"&lt;="&amp;O671))</x:f>
      </x:c>
      <x:c r="T671" s="16" t="str">
        <x:f>IF(AND(ISBLANK(O671),Q671=""),"",IF(COUNTIFS('Redemption Setup'!$A$7:$A$105,Q671,'Redemption Setup'!$B$7:$B$105,P671)&lt;&gt;1,"Tier not in campaign",IF(COUNTIFS('Daily Redemptions'!$O$7:$O$2205,O671,'Daily Redemptions'!$Q$7:$Q$2205,Q671)&gt;1,"Duplicate day / tier",IF(OR(ISBLANK(O671),ISBLANK(R671)),"Missing date / quantity",IF(OR(R671&lt;0,MOD(R671,1)&lt;&gt;0),"Invalid redemption quantity",IF(COUNTIFS('Daily Redemptions'!$A$7:$A$735,O671,'Daily Redemptions'!$B$7:$B$735,P671)&lt;&gt;1,"Missing daily performance",IF(S671&lt;0,"Negative stock","")))))))</x:f>
      </x:c>
    </x:row>
    <x:row r="672" ht="24" customHeight="1">
      <x:c r="A672" s="10"/>
      <x:c r="B672" s="5"/>
      <x:c r="C672" s="5"/>
      <x:c r="D672" s="14"/>
      <x:c r="E672" s="5"/>
      <x:c r="F672" s="5"/>
      <x:c r="G672" s="14"/>
      <x:c r="H672" s="16" t="str">
        <x:f>IF(OR(ISBLANK(A672),B672=""),"",SUMIFS('Daily Redemptions'!$R$7:$R$2205,'Daily Redemptions'!$O$7:$O$2205,A672,'Daily Redemptions'!$P$7:$P$2205,B672))</x:f>
      </x:c>
      <x:c r="I672" s="18" t="str">
        <x:f>IF(OR(ISBLANK(A672),ISBLANK(D672),ISBLANK(C672),C672=0),"",D672/C672)</x:f>
      </x:c>
      <x:c r="J672" s="18" t="str">
        <x:f>IF(OR(ISBLANK(A672),ISBLANK(D672),ISBLANK(E672),E672=0),"",D672/E672)</x:f>
      </x:c>
      <x:c r="K672" s="18" t="str">
        <x:f>IF(OR(ISBLANK(A672),ISBLANK(G672),ISBLANK(F672)),"",G672*F672)</x:f>
      </x:c>
      <x:c r="L672" s="16" t="str">
        <x:f>IF(OR(ISBLANK(A672),ISBLANK(G672),ISBLANK(F672)),"",F672)</x:f>
      </x:c>
      <x:c r="M672" s="16" t="str">
        <x:f>IF(AND(ISBLANK(A672),B672=""),"",IF(COUNTIFS('Campaigns &amp; Budget'!$A$7:$A$8,B672)&lt;&gt;1,"Unknown campaign",IF(COUNTIFS('Daily Redemptions'!$A$7:$A$735,A672,'Daily Redemptions'!$B$7:$B$735,B672)&gt;1,"Duplicate day / campaign",IF(OR(ISBLANK(A672),ISBLANK(C672),ISBLANK(D672),ISBLANK(E672),ISBLANK(F672)),"Missing daily input",IF(OR(C672&lt;0,D672&lt;0,E672&lt;0,F672&lt;0,F672&gt;E672),"Invalid count / sales",IF(AND(F672&gt;0,ISBLANK(G672)),"Missing new-member average",IF(AND(NOT(ISBLANK(G672)),G672&lt;0),"Negative average",IF(OR(A672&lt;IFERROR(INDEX('Campaigns &amp; Budget'!$C$7:$C$8,MATCH(B672,'Campaigns &amp; Budget'!$A$7:$A$8,0)),""),A672&gt;IFERROR(INDEX('Campaigns &amp; Budget'!$D$7:$D$8,MATCH(B672,'Campaigns &amp; Budget'!$A$7:$A$8,0)),"")),"Outside campaign dates",""))))))))</x:f>
      </x:c>
      <x:c r="O672" s="10"/>
      <x:c r="P672" s="5"/>
      <x:c r="Q672" s="5"/>
      <x:c r="R672" s="5"/>
      <x:c r="S672" s="16" t="str">
        <x:f>IF(OR(ISBLANK(O672),Q672=""),"",IFERROR(INDEX('Redemption Setup'!$F$7:$F$105,MATCH(Q672,'Redemption Setup'!$A$7:$A$105,0)),"")+SUMIFS('Redemption Setup'!$Q$7:$Q$305,'Redemption Setup'!$O$7:$O$305,Q672,'Redemption Setup'!$P$7:$P$305,"&lt;="&amp;O672)-SUMIFS('Daily Redemptions'!$R$7:$R$2205,'Daily Redemptions'!$Q$7:$Q$2205,Q672,'Daily Redemptions'!$P$7:$P$2205,P672,'Daily Redemptions'!$O$7:$O$2205,"&lt;="&amp;O672))</x:f>
      </x:c>
      <x:c r="T672" s="16" t="str">
        <x:f>IF(AND(ISBLANK(O672),Q672=""),"",IF(COUNTIFS('Redemption Setup'!$A$7:$A$105,Q672,'Redemption Setup'!$B$7:$B$105,P672)&lt;&gt;1,"Tier not in campaign",IF(COUNTIFS('Daily Redemptions'!$O$7:$O$2205,O672,'Daily Redemptions'!$Q$7:$Q$2205,Q672)&gt;1,"Duplicate day / tier",IF(OR(ISBLANK(O672),ISBLANK(R672)),"Missing date / quantity",IF(OR(R672&lt;0,MOD(R672,1)&lt;&gt;0),"Invalid redemption quantity",IF(COUNTIFS('Daily Redemptions'!$A$7:$A$735,O672,'Daily Redemptions'!$B$7:$B$735,P672)&lt;&gt;1,"Missing daily performance",IF(S672&lt;0,"Negative stock","")))))))</x:f>
      </x:c>
    </x:row>
    <x:row r="673" ht="24" customHeight="1">
      <x:c r="A673" s="10"/>
      <x:c r="B673" s="5"/>
      <x:c r="C673" s="5"/>
      <x:c r="D673" s="14"/>
      <x:c r="E673" s="5"/>
      <x:c r="F673" s="5"/>
      <x:c r="G673" s="14"/>
      <x:c r="H673" s="16" t="str">
        <x:f>IF(OR(ISBLANK(A673),B673=""),"",SUMIFS('Daily Redemptions'!$R$7:$R$2205,'Daily Redemptions'!$O$7:$O$2205,A673,'Daily Redemptions'!$P$7:$P$2205,B673))</x:f>
      </x:c>
      <x:c r="I673" s="18" t="str">
        <x:f>IF(OR(ISBLANK(A673),ISBLANK(D673),ISBLANK(C673),C673=0),"",D673/C673)</x:f>
      </x:c>
      <x:c r="J673" s="18" t="str">
        <x:f>IF(OR(ISBLANK(A673),ISBLANK(D673),ISBLANK(E673),E673=0),"",D673/E673)</x:f>
      </x:c>
      <x:c r="K673" s="18" t="str">
        <x:f>IF(OR(ISBLANK(A673),ISBLANK(G673),ISBLANK(F673)),"",G673*F673)</x:f>
      </x:c>
      <x:c r="L673" s="16" t="str">
        <x:f>IF(OR(ISBLANK(A673),ISBLANK(G673),ISBLANK(F673)),"",F673)</x:f>
      </x:c>
      <x:c r="M673" s="16" t="str">
        <x:f>IF(AND(ISBLANK(A673),B673=""),"",IF(COUNTIFS('Campaigns &amp; Budget'!$A$7:$A$8,B673)&lt;&gt;1,"Unknown campaign",IF(COUNTIFS('Daily Redemptions'!$A$7:$A$735,A673,'Daily Redemptions'!$B$7:$B$735,B673)&gt;1,"Duplicate day / campaign",IF(OR(ISBLANK(A673),ISBLANK(C673),ISBLANK(D673),ISBLANK(E673),ISBLANK(F673)),"Missing daily input",IF(OR(C673&lt;0,D673&lt;0,E673&lt;0,F673&lt;0,F673&gt;E673),"Invalid count / sales",IF(AND(F673&gt;0,ISBLANK(G673)),"Missing new-member average",IF(AND(NOT(ISBLANK(G673)),G673&lt;0),"Negative average",IF(OR(A673&lt;IFERROR(INDEX('Campaigns &amp; Budget'!$C$7:$C$8,MATCH(B673,'Campaigns &amp; Budget'!$A$7:$A$8,0)),""),A673&gt;IFERROR(INDEX('Campaigns &amp; Budget'!$D$7:$D$8,MATCH(B673,'Campaigns &amp; Budget'!$A$7:$A$8,0)),"")),"Outside campaign dates",""))))))))</x:f>
      </x:c>
      <x:c r="O673" s="10"/>
      <x:c r="P673" s="5"/>
      <x:c r="Q673" s="5"/>
      <x:c r="R673" s="5"/>
      <x:c r="S673" s="16" t="str">
        <x:f>IF(OR(ISBLANK(O673),Q673=""),"",IFERROR(INDEX('Redemption Setup'!$F$7:$F$105,MATCH(Q673,'Redemption Setup'!$A$7:$A$105,0)),"")+SUMIFS('Redemption Setup'!$Q$7:$Q$305,'Redemption Setup'!$O$7:$O$305,Q673,'Redemption Setup'!$P$7:$P$305,"&lt;="&amp;O673)-SUMIFS('Daily Redemptions'!$R$7:$R$2205,'Daily Redemptions'!$Q$7:$Q$2205,Q673,'Daily Redemptions'!$P$7:$P$2205,P673,'Daily Redemptions'!$O$7:$O$2205,"&lt;="&amp;O673))</x:f>
      </x:c>
      <x:c r="T673" s="16" t="str">
        <x:f>IF(AND(ISBLANK(O673),Q673=""),"",IF(COUNTIFS('Redemption Setup'!$A$7:$A$105,Q673,'Redemption Setup'!$B$7:$B$105,P673)&lt;&gt;1,"Tier not in campaign",IF(COUNTIFS('Daily Redemptions'!$O$7:$O$2205,O673,'Daily Redemptions'!$Q$7:$Q$2205,Q673)&gt;1,"Duplicate day / tier",IF(OR(ISBLANK(O673),ISBLANK(R673)),"Missing date / quantity",IF(OR(R673&lt;0,MOD(R673,1)&lt;&gt;0),"Invalid redemption quantity",IF(COUNTIFS('Daily Redemptions'!$A$7:$A$735,O673,'Daily Redemptions'!$B$7:$B$735,P673)&lt;&gt;1,"Missing daily performance",IF(S673&lt;0,"Negative stock","")))))))</x:f>
      </x:c>
    </x:row>
    <x:row r="674" ht="24" customHeight="1">
      <x:c r="A674" s="10"/>
      <x:c r="B674" s="5"/>
      <x:c r="C674" s="5"/>
      <x:c r="D674" s="14"/>
      <x:c r="E674" s="5"/>
      <x:c r="F674" s="5"/>
      <x:c r="G674" s="14"/>
      <x:c r="H674" s="16" t="str">
        <x:f>IF(OR(ISBLANK(A674),B674=""),"",SUMIFS('Daily Redemptions'!$R$7:$R$2205,'Daily Redemptions'!$O$7:$O$2205,A674,'Daily Redemptions'!$P$7:$P$2205,B674))</x:f>
      </x:c>
      <x:c r="I674" s="18" t="str">
        <x:f>IF(OR(ISBLANK(A674),ISBLANK(D674),ISBLANK(C674),C674=0),"",D674/C674)</x:f>
      </x:c>
      <x:c r="J674" s="18" t="str">
        <x:f>IF(OR(ISBLANK(A674),ISBLANK(D674),ISBLANK(E674),E674=0),"",D674/E674)</x:f>
      </x:c>
      <x:c r="K674" s="18" t="str">
        <x:f>IF(OR(ISBLANK(A674),ISBLANK(G674),ISBLANK(F674)),"",G674*F674)</x:f>
      </x:c>
      <x:c r="L674" s="16" t="str">
        <x:f>IF(OR(ISBLANK(A674),ISBLANK(G674),ISBLANK(F674)),"",F674)</x:f>
      </x:c>
      <x:c r="M674" s="16" t="str">
        <x:f>IF(AND(ISBLANK(A674),B674=""),"",IF(COUNTIFS('Campaigns &amp; Budget'!$A$7:$A$8,B674)&lt;&gt;1,"Unknown campaign",IF(COUNTIFS('Daily Redemptions'!$A$7:$A$735,A674,'Daily Redemptions'!$B$7:$B$735,B674)&gt;1,"Duplicate day / campaign",IF(OR(ISBLANK(A674),ISBLANK(C674),ISBLANK(D674),ISBLANK(E674),ISBLANK(F674)),"Missing daily input",IF(OR(C674&lt;0,D674&lt;0,E674&lt;0,F674&lt;0,F674&gt;E674),"Invalid count / sales",IF(AND(F674&gt;0,ISBLANK(G674)),"Missing new-member average",IF(AND(NOT(ISBLANK(G674)),G674&lt;0),"Negative average",IF(OR(A674&lt;IFERROR(INDEX('Campaigns &amp; Budget'!$C$7:$C$8,MATCH(B674,'Campaigns &amp; Budget'!$A$7:$A$8,0)),""),A674&gt;IFERROR(INDEX('Campaigns &amp; Budget'!$D$7:$D$8,MATCH(B674,'Campaigns &amp; Budget'!$A$7:$A$8,0)),"")),"Outside campaign dates",""))))))))</x:f>
      </x:c>
      <x:c r="O674" s="10"/>
      <x:c r="P674" s="5"/>
      <x:c r="Q674" s="5"/>
      <x:c r="R674" s="5"/>
      <x:c r="S674" s="16" t="str">
        <x:f>IF(OR(ISBLANK(O674),Q674=""),"",IFERROR(INDEX('Redemption Setup'!$F$7:$F$105,MATCH(Q674,'Redemption Setup'!$A$7:$A$105,0)),"")+SUMIFS('Redemption Setup'!$Q$7:$Q$305,'Redemption Setup'!$O$7:$O$305,Q674,'Redemption Setup'!$P$7:$P$305,"&lt;="&amp;O674)-SUMIFS('Daily Redemptions'!$R$7:$R$2205,'Daily Redemptions'!$Q$7:$Q$2205,Q674,'Daily Redemptions'!$P$7:$P$2205,P674,'Daily Redemptions'!$O$7:$O$2205,"&lt;="&amp;O674))</x:f>
      </x:c>
      <x:c r="T674" s="16" t="str">
        <x:f>IF(AND(ISBLANK(O674),Q674=""),"",IF(COUNTIFS('Redemption Setup'!$A$7:$A$105,Q674,'Redemption Setup'!$B$7:$B$105,P674)&lt;&gt;1,"Tier not in campaign",IF(COUNTIFS('Daily Redemptions'!$O$7:$O$2205,O674,'Daily Redemptions'!$Q$7:$Q$2205,Q674)&gt;1,"Duplicate day / tier",IF(OR(ISBLANK(O674),ISBLANK(R674)),"Missing date / quantity",IF(OR(R674&lt;0,MOD(R674,1)&lt;&gt;0),"Invalid redemption quantity",IF(COUNTIFS('Daily Redemptions'!$A$7:$A$735,O674,'Daily Redemptions'!$B$7:$B$735,P674)&lt;&gt;1,"Missing daily performance",IF(S674&lt;0,"Negative stock","")))))))</x:f>
      </x:c>
    </x:row>
    <x:row r="675" ht="24" customHeight="1">
      <x:c r="A675" s="10"/>
      <x:c r="B675" s="5"/>
      <x:c r="C675" s="5"/>
      <x:c r="D675" s="14"/>
      <x:c r="E675" s="5"/>
      <x:c r="F675" s="5"/>
      <x:c r="G675" s="14"/>
      <x:c r="H675" s="16" t="str">
        <x:f>IF(OR(ISBLANK(A675),B675=""),"",SUMIFS('Daily Redemptions'!$R$7:$R$2205,'Daily Redemptions'!$O$7:$O$2205,A675,'Daily Redemptions'!$P$7:$P$2205,B675))</x:f>
      </x:c>
      <x:c r="I675" s="18" t="str">
        <x:f>IF(OR(ISBLANK(A675),ISBLANK(D675),ISBLANK(C675),C675=0),"",D675/C675)</x:f>
      </x:c>
      <x:c r="J675" s="18" t="str">
        <x:f>IF(OR(ISBLANK(A675),ISBLANK(D675),ISBLANK(E675),E675=0),"",D675/E675)</x:f>
      </x:c>
      <x:c r="K675" s="18" t="str">
        <x:f>IF(OR(ISBLANK(A675),ISBLANK(G675),ISBLANK(F675)),"",G675*F675)</x:f>
      </x:c>
      <x:c r="L675" s="16" t="str">
        <x:f>IF(OR(ISBLANK(A675),ISBLANK(G675),ISBLANK(F675)),"",F675)</x:f>
      </x:c>
      <x:c r="M675" s="16" t="str">
        <x:f>IF(AND(ISBLANK(A675),B675=""),"",IF(COUNTIFS('Campaigns &amp; Budget'!$A$7:$A$8,B675)&lt;&gt;1,"Unknown campaign",IF(COUNTIFS('Daily Redemptions'!$A$7:$A$735,A675,'Daily Redemptions'!$B$7:$B$735,B675)&gt;1,"Duplicate day / campaign",IF(OR(ISBLANK(A675),ISBLANK(C675),ISBLANK(D675),ISBLANK(E675),ISBLANK(F675)),"Missing daily input",IF(OR(C675&lt;0,D675&lt;0,E675&lt;0,F675&lt;0,F675&gt;E675),"Invalid count / sales",IF(AND(F675&gt;0,ISBLANK(G675)),"Missing new-member average",IF(AND(NOT(ISBLANK(G675)),G675&lt;0),"Negative average",IF(OR(A675&lt;IFERROR(INDEX('Campaigns &amp; Budget'!$C$7:$C$8,MATCH(B675,'Campaigns &amp; Budget'!$A$7:$A$8,0)),""),A675&gt;IFERROR(INDEX('Campaigns &amp; Budget'!$D$7:$D$8,MATCH(B675,'Campaigns &amp; Budget'!$A$7:$A$8,0)),"")),"Outside campaign dates",""))))))))</x:f>
      </x:c>
      <x:c r="O675" s="10"/>
      <x:c r="P675" s="5"/>
      <x:c r="Q675" s="5"/>
      <x:c r="R675" s="5"/>
      <x:c r="S675" s="16" t="str">
        <x:f>IF(OR(ISBLANK(O675),Q675=""),"",IFERROR(INDEX('Redemption Setup'!$F$7:$F$105,MATCH(Q675,'Redemption Setup'!$A$7:$A$105,0)),"")+SUMIFS('Redemption Setup'!$Q$7:$Q$305,'Redemption Setup'!$O$7:$O$305,Q675,'Redemption Setup'!$P$7:$P$305,"&lt;="&amp;O675)-SUMIFS('Daily Redemptions'!$R$7:$R$2205,'Daily Redemptions'!$Q$7:$Q$2205,Q675,'Daily Redemptions'!$P$7:$P$2205,P675,'Daily Redemptions'!$O$7:$O$2205,"&lt;="&amp;O675))</x:f>
      </x:c>
      <x:c r="T675" s="16" t="str">
        <x:f>IF(AND(ISBLANK(O675),Q675=""),"",IF(COUNTIFS('Redemption Setup'!$A$7:$A$105,Q675,'Redemption Setup'!$B$7:$B$105,P675)&lt;&gt;1,"Tier not in campaign",IF(COUNTIFS('Daily Redemptions'!$O$7:$O$2205,O675,'Daily Redemptions'!$Q$7:$Q$2205,Q675)&gt;1,"Duplicate day / tier",IF(OR(ISBLANK(O675),ISBLANK(R675)),"Missing date / quantity",IF(OR(R675&lt;0,MOD(R675,1)&lt;&gt;0),"Invalid redemption quantity",IF(COUNTIFS('Daily Redemptions'!$A$7:$A$735,O675,'Daily Redemptions'!$B$7:$B$735,P675)&lt;&gt;1,"Missing daily performance",IF(S675&lt;0,"Negative stock","")))))))</x:f>
      </x:c>
    </x:row>
    <x:row r="676" ht="24" customHeight="1">
      <x:c r="A676" s="10"/>
      <x:c r="B676" s="5"/>
      <x:c r="C676" s="5"/>
      <x:c r="D676" s="14"/>
      <x:c r="E676" s="5"/>
      <x:c r="F676" s="5"/>
      <x:c r="G676" s="14"/>
      <x:c r="H676" s="16" t="str">
        <x:f>IF(OR(ISBLANK(A676),B676=""),"",SUMIFS('Daily Redemptions'!$R$7:$R$2205,'Daily Redemptions'!$O$7:$O$2205,A676,'Daily Redemptions'!$P$7:$P$2205,B676))</x:f>
      </x:c>
      <x:c r="I676" s="18" t="str">
        <x:f>IF(OR(ISBLANK(A676),ISBLANK(D676),ISBLANK(C676),C676=0),"",D676/C676)</x:f>
      </x:c>
      <x:c r="J676" s="18" t="str">
        <x:f>IF(OR(ISBLANK(A676),ISBLANK(D676),ISBLANK(E676),E676=0),"",D676/E676)</x:f>
      </x:c>
      <x:c r="K676" s="18" t="str">
        <x:f>IF(OR(ISBLANK(A676),ISBLANK(G676),ISBLANK(F676)),"",G676*F676)</x:f>
      </x:c>
      <x:c r="L676" s="16" t="str">
        <x:f>IF(OR(ISBLANK(A676),ISBLANK(G676),ISBLANK(F676)),"",F676)</x:f>
      </x:c>
      <x:c r="M676" s="16" t="str">
        <x:f>IF(AND(ISBLANK(A676),B676=""),"",IF(COUNTIFS('Campaigns &amp; Budget'!$A$7:$A$8,B676)&lt;&gt;1,"Unknown campaign",IF(COUNTIFS('Daily Redemptions'!$A$7:$A$735,A676,'Daily Redemptions'!$B$7:$B$735,B676)&gt;1,"Duplicate day / campaign",IF(OR(ISBLANK(A676),ISBLANK(C676),ISBLANK(D676),ISBLANK(E676),ISBLANK(F676)),"Missing daily input",IF(OR(C676&lt;0,D676&lt;0,E676&lt;0,F676&lt;0,F676&gt;E676),"Invalid count / sales",IF(AND(F676&gt;0,ISBLANK(G676)),"Missing new-member average",IF(AND(NOT(ISBLANK(G676)),G676&lt;0),"Negative average",IF(OR(A676&lt;IFERROR(INDEX('Campaigns &amp; Budget'!$C$7:$C$8,MATCH(B676,'Campaigns &amp; Budget'!$A$7:$A$8,0)),""),A676&gt;IFERROR(INDEX('Campaigns &amp; Budget'!$D$7:$D$8,MATCH(B676,'Campaigns &amp; Budget'!$A$7:$A$8,0)),"")),"Outside campaign dates",""))))))))</x:f>
      </x:c>
      <x:c r="O676" s="10"/>
      <x:c r="P676" s="5"/>
      <x:c r="Q676" s="5"/>
      <x:c r="R676" s="5"/>
      <x:c r="S676" s="16" t="str">
        <x:f>IF(OR(ISBLANK(O676),Q676=""),"",IFERROR(INDEX('Redemption Setup'!$F$7:$F$105,MATCH(Q676,'Redemption Setup'!$A$7:$A$105,0)),"")+SUMIFS('Redemption Setup'!$Q$7:$Q$305,'Redemption Setup'!$O$7:$O$305,Q676,'Redemption Setup'!$P$7:$P$305,"&lt;="&amp;O676)-SUMIFS('Daily Redemptions'!$R$7:$R$2205,'Daily Redemptions'!$Q$7:$Q$2205,Q676,'Daily Redemptions'!$P$7:$P$2205,P676,'Daily Redemptions'!$O$7:$O$2205,"&lt;="&amp;O676))</x:f>
      </x:c>
      <x:c r="T676" s="16" t="str">
        <x:f>IF(AND(ISBLANK(O676),Q676=""),"",IF(COUNTIFS('Redemption Setup'!$A$7:$A$105,Q676,'Redemption Setup'!$B$7:$B$105,P676)&lt;&gt;1,"Tier not in campaign",IF(COUNTIFS('Daily Redemptions'!$O$7:$O$2205,O676,'Daily Redemptions'!$Q$7:$Q$2205,Q676)&gt;1,"Duplicate day / tier",IF(OR(ISBLANK(O676),ISBLANK(R676)),"Missing date / quantity",IF(OR(R676&lt;0,MOD(R676,1)&lt;&gt;0),"Invalid redemption quantity",IF(COUNTIFS('Daily Redemptions'!$A$7:$A$735,O676,'Daily Redemptions'!$B$7:$B$735,P676)&lt;&gt;1,"Missing daily performance",IF(S676&lt;0,"Negative stock","")))))))</x:f>
      </x:c>
    </x:row>
    <x:row r="677" ht="24" customHeight="1">
      <x:c r="A677" s="10"/>
      <x:c r="B677" s="5"/>
      <x:c r="C677" s="5"/>
      <x:c r="D677" s="14"/>
      <x:c r="E677" s="5"/>
      <x:c r="F677" s="5"/>
      <x:c r="G677" s="14"/>
      <x:c r="H677" s="16" t="str">
        <x:f>IF(OR(ISBLANK(A677),B677=""),"",SUMIFS('Daily Redemptions'!$R$7:$R$2205,'Daily Redemptions'!$O$7:$O$2205,A677,'Daily Redemptions'!$P$7:$P$2205,B677))</x:f>
      </x:c>
      <x:c r="I677" s="18" t="str">
        <x:f>IF(OR(ISBLANK(A677),ISBLANK(D677),ISBLANK(C677),C677=0),"",D677/C677)</x:f>
      </x:c>
      <x:c r="J677" s="18" t="str">
        <x:f>IF(OR(ISBLANK(A677),ISBLANK(D677),ISBLANK(E677),E677=0),"",D677/E677)</x:f>
      </x:c>
      <x:c r="K677" s="18" t="str">
        <x:f>IF(OR(ISBLANK(A677),ISBLANK(G677),ISBLANK(F677)),"",G677*F677)</x:f>
      </x:c>
      <x:c r="L677" s="16" t="str">
        <x:f>IF(OR(ISBLANK(A677),ISBLANK(G677),ISBLANK(F677)),"",F677)</x:f>
      </x:c>
      <x:c r="M677" s="16" t="str">
        <x:f>IF(AND(ISBLANK(A677),B677=""),"",IF(COUNTIFS('Campaigns &amp; Budget'!$A$7:$A$8,B677)&lt;&gt;1,"Unknown campaign",IF(COUNTIFS('Daily Redemptions'!$A$7:$A$735,A677,'Daily Redemptions'!$B$7:$B$735,B677)&gt;1,"Duplicate day / campaign",IF(OR(ISBLANK(A677),ISBLANK(C677),ISBLANK(D677),ISBLANK(E677),ISBLANK(F677)),"Missing daily input",IF(OR(C677&lt;0,D677&lt;0,E677&lt;0,F677&lt;0,F677&gt;E677),"Invalid count / sales",IF(AND(F677&gt;0,ISBLANK(G677)),"Missing new-member average",IF(AND(NOT(ISBLANK(G677)),G677&lt;0),"Negative average",IF(OR(A677&lt;IFERROR(INDEX('Campaigns &amp; Budget'!$C$7:$C$8,MATCH(B677,'Campaigns &amp; Budget'!$A$7:$A$8,0)),""),A677&gt;IFERROR(INDEX('Campaigns &amp; Budget'!$D$7:$D$8,MATCH(B677,'Campaigns &amp; Budget'!$A$7:$A$8,0)),"")),"Outside campaign dates",""))))))))</x:f>
      </x:c>
      <x:c r="O677" s="10"/>
      <x:c r="P677" s="5"/>
      <x:c r="Q677" s="5"/>
      <x:c r="R677" s="5"/>
      <x:c r="S677" s="16" t="str">
        <x:f>IF(OR(ISBLANK(O677),Q677=""),"",IFERROR(INDEX('Redemption Setup'!$F$7:$F$105,MATCH(Q677,'Redemption Setup'!$A$7:$A$105,0)),"")+SUMIFS('Redemption Setup'!$Q$7:$Q$305,'Redemption Setup'!$O$7:$O$305,Q677,'Redemption Setup'!$P$7:$P$305,"&lt;="&amp;O677)-SUMIFS('Daily Redemptions'!$R$7:$R$2205,'Daily Redemptions'!$Q$7:$Q$2205,Q677,'Daily Redemptions'!$P$7:$P$2205,P677,'Daily Redemptions'!$O$7:$O$2205,"&lt;="&amp;O677))</x:f>
      </x:c>
      <x:c r="T677" s="16" t="str">
        <x:f>IF(AND(ISBLANK(O677),Q677=""),"",IF(COUNTIFS('Redemption Setup'!$A$7:$A$105,Q677,'Redemption Setup'!$B$7:$B$105,P677)&lt;&gt;1,"Tier not in campaign",IF(COUNTIFS('Daily Redemptions'!$O$7:$O$2205,O677,'Daily Redemptions'!$Q$7:$Q$2205,Q677)&gt;1,"Duplicate day / tier",IF(OR(ISBLANK(O677),ISBLANK(R677)),"Missing date / quantity",IF(OR(R677&lt;0,MOD(R677,1)&lt;&gt;0),"Invalid redemption quantity",IF(COUNTIFS('Daily Redemptions'!$A$7:$A$735,O677,'Daily Redemptions'!$B$7:$B$735,P677)&lt;&gt;1,"Missing daily performance",IF(S677&lt;0,"Negative stock","")))))))</x:f>
      </x:c>
    </x:row>
    <x:row r="678" ht="24" customHeight="1">
      <x:c r="A678" s="10"/>
      <x:c r="B678" s="5"/>
      <x:c r="C678" s="5"/>
      <x:c r="D678" s="14"/>
      <x:c r="E678" s="5"/>
      <x:c r="F678" s="5"/>
      <x:c r="G678" s="14"/>
      <x:c r="H678" s="16" t="str">
        <x:f>IF(OR(ISBLANK(A678),B678=""),"",SUMIFS('Daily Redemptions'!$R$7:$R$2205,'Daily Redemptions'!$O$7:$O$2205,A678,'Daily Redemptions'!$P$7:$P$2205,B678))</x:f>
      </x:c>
      <x:c r="I678" s="18" t="str">
        <x:f>IF(OR(ISBLANK(A678),ISBLANK(D678),ISBLANK(C678),C678=0),"",D678/C678)</x:f>
      </x:c>
      <x:c r="J678" s="18" t="str">
        <x:f>IF(OR(ISBLANK(A678),ISBLANK(D678),ISBLANK(E678),E678=0),"",D678/E678)</x:f>
      </x:c>
      <x:c r="K678" s="18" t="str">
        <x:f>IF(OR(ISBLANK(A678),ISBLANK(G678),ISBLANK(F678)),"",G678*F678)</x:f>
      </x:c>
      <x:c r="L678" s="16" t="str">
        <x:f>IF(OR(ISBLANK(A678),ISBLANK(G678),ISBLANK(F678)),"",F678)</x:f>
      </x:c>
      <x:c r="M678" s="16" t="str">
        <x:f>IF(AND(ISBLANK(A678),B678=""),"",IF(COUNTIFS('Campaigns &amp; Budget'!$A$7:$A$8,B678)&lt;&gt;1,"Unknown campaign",IF(COUNTIFS('Daily Redemptions'!$A$7:$A$735,A678,'Daily Redemptions'!$B$7:$B$735,B678)&gt;1,"Duplicate day / campaign",IF(OR(ISBLANK(A678),ISBLANK(C678),ISBLANK(D678),ISBLANK(E678),ISBLANK(F678)),"Missing daily input",IF(OR(C678&lt;0,D678&lt;0,E678&lt;0,F678&lt;0,F678&gt;E678),"Invalid count / sales",IF(AND(F678&gt;0,ISBLANK(G678)),"Missing new-member average",IF(AND(NOT(ISBLANK(G678)),G678&lt;0),"Negative average",IF(OR(A678&lt;IFERROR(INDEX('Campaigns &amp; Budget'!$C$7:$C$8,MATCH(B678,'Campaigns &amp; Budget'!$A$7:$A$8,0)),""),A678&gt;IFERROR(INDEX('Campaigns &amp; Budget'!$D$7:$D$8,MATCH(B678,'Campaigns &amp; Budget'!$A$7:$A$8,0)),"")),"Outside campaign dates",""))))))))</x:f>
      </x:c>
      <x:c r="O678" s="10"/>
      <x:c r="P678" s="5"/>
      <x:c r="Q678" s="5"/>
      <x:c r="R678" s="5"/>
      <x:c r="S678" s="16" t="str">
        <x:f>IF(OR(ISBLANK(O678),Q678=""),"",IFERROR(INDEX('Redemption Setup'!$F$7:$F$105,MATCH(Q678,'Redemption Setup'!$A$7:$A$105,0)),"")+SUMIFS('Redemption Setup'!$Q$7:$Q$305,'Redemption Setup'!$O$7:$O$305,Q678,'Redemption Setup'!$P$7:$P$305,"&lt;="&amp;O678)-SUMIFS('Daily Redemptions'!$R$7:$R$2205,'Daily Redemptions'!$Q$7:$Q$2205,Q678,'Daily Redemptions'!$P$7:$P$2205,P678,'Daily Redemptions'!$O$7:$O$2205,"&lt;="&amp;O678))</x:f>
      </x:c>
      <x:c r="T678" s="16" t="str">
        <x:f>IF(AND(ISBLANK(O678),Q678=""),"",IF(COUNTIFS('Redemption Setup'!$A$7:$A$105,Q678,'Redemption Setup'!$B$7:$B$105,P678)&lt;&gt;1,"Tier not in campaign",IF(COUNTIFS('Daily Redemptions'!$O$7:$O$2205,O678,'Daily Redemptions'!$Q$7:$Q$2205,Q678)&gt;1,"Duplicate day / tier",IF(OR(ISBLANK(O678),ISBLANK(R678)),"Missing date / quantity",IF(OR(R678&lt;0,MOD(R678,1)&lt;&gt;0),"Invalid redemption quantity",IF(COUNTIFS('Daily Redemptions'!$A$7:$A$735,O678,'Daily Redemptions'!$B$7:$B$735,P678)&lt;&gt;1,"Missing daily performance",IF(S678&lt;0,"Negative stock","")))))))</x:f>
      </x:c>
    </x:row>
    <x:row r="679" ht="24" customHeight="1">
      <x:c r="A679" s="10"/>
      <x:c r="B679" s="5"/>
      <x:c r="C679" s="5"/>
      <x:c r="D679" s="14"/>
      <x:c r="E679" s="5"/>
      <x:c r="F679" s="5"/>
      <x:c r="G679" s="14"/>
      <x:c r="H679" s="16" t="str">
        <x:f>IF(OR(ISBLANK(A679),B679=""),"",SUMIFS('Daily Redemptions'!$R$7:$R$2205,'Daily Redemptions'!$O$7:$O$2205,A679,'Daily Redemptions'!$P$7:$P$2205,B679))</x:f>
      </x:c>
      <x:c r="I679" s="18" t="str">
        <x:f>IF(OR(ISBLANK(A679),ISBLANK(D679),ISBLANK(C679),C679=0),"",D679/C679)</x:f>
      </x:c>
      <x:c r="J679" s="18" t="str">
        <x:f>IF(OR(ISBLANK(A679),ISBLANK(D679),ISBLANK(E679),E679=0),"",D679/E679)</x:f>
      </x:c>
      <x:c r="K679" s="18" t="str">
        <x:f>IF(OR(ISBLANK(A679),ISBLANK(G679),ISBLANK(F679)),"",G679*F679)</x:f>
      </x:c>
      <x:c r="L679" s="16" t="str">
        <x:f>IF(OR(ISBLANK(A679),ISBLANK(G679),ISBLANK(F679)),"",F679)</x:f>
      </x:c>
      <x:c r="M679" s="16" t="str">
        <x:f>IF(AND(ISBLANK(A679),B679=""),"",IF(COUNTIFS('Campaigns &amp; Budget'!$A$7:$A$8,B679)&lt;&gt;1,"Unknown campaign",IF(COUNTIFS('Daily Redemptions'!$A$7:$A$735,A679,'Daily Redemptions'!$B$7:$B$735,B679)&gt;1,"Duplicate day / campaign",IF(OR(ISBLANK(A679),ISBLANK(C679),ISBLANK(D679),ISBLANK(E679),ISBLANK(F679)),"Missing daily input",IF(OR(C679&lt;0,D679&lt;0,E679&lt;0,F679&lt;0,F679&gt;E679),"Invalid count / sales",IF(AND(F679&gt;0,ISBLANK(G679)),"Missing new-member average",IF(AND(NOT(ISBLANK(G679)),G679&lt;0),"Negative average",IF(OR(A679&lt;IFERROR(INDEX('Campaigns &amp; Budget'!$C$7:$C$8,MATCH(B679,'Campaigns &amp; Budget'!$A$7:$A$8,0)),""),A679&gt;IFERROR(INDEX('Campaigns &amp; Budget'!$D$7:$D$8,MATCH(B679,'Campaigns &amp; Budget'!$A$7:$A$8,0)),"")),"Outside campaign dates",""))))))))</x:f>
      </x:c>
      <x:c r="O679" s="10"/>
      <x:c r="P679" s="5"/>
      <x:c r="Q679" s="5"/>
      <x:c r="R679" s="5"/>
      <x:c r="S679" s="16" t="str">
        <x:f>IF(OR(ISBLANK(O679),Q679=""),"",IFERROR(INDEX('Redemption Setup'!$F$7:$F$105,MATCH(Q679,'Redemption Setup'!$A$7:$A$105,0)),"")+SUMIFS('Redemption Setup'!$Q$7:$Q$305,'Redemption Setup'!$O$7:$O$305,Q679,'Redemption Setup'!$P$7:$P$305,"&lt;="&amp;O679)-SUMIFS('Daily Redemptions'!$R$7:$R$2205,'Daily Redemptions'!$Q$7:$Q$2205,Q679,'Daily Redemptions'!$P$7:$P$2205,P679,'Daily Redemptions'!$O$7:$O$2205,"&lt;="&amp;O679))</x:f>
      </x:c>
      <x:c r="T679" s="16" t="str">
        <x:f>IF(AND(ISBLANK(O679),Q679=""),"",IF(COUNTIFS('Redemption Setup'!$A$7:$A$105,Q679,'Redemption Setup'!$B$7:$B$105,P679)&lt;&gt;1,"Tier not in campaign",IF(COUNTIFS('Daily Redemptions'!$O$7:$O$2205,O679,'Daily Redemptions'!$Q$7:$Q$2205,Q679)&gt;1,"Duplicate day / tier",IF(OR(ISBLANK(O679),ISBLANK(R679)),"Missing date / quantity",IF(OR(R679&lt;0,MOD(R679,1)&lt;&gt;0),"Invalid redemption quantity",IF(COUNTIFS('Daily Redemptions'!$A$7:$A$735,O679,'Daily Redemptions'!$B$7:$B$735,P679)&lt;&gt;1,"Missing daily performance",IF(S679&lt;0,"Negative stock","")))))))</x:f>
      </x:c>
    </x:row>
    <x:row r="680" ht="24" customHeight="1">
      <x:c r="A680" s="10"/>
      <x:c r="B680" s="5"/>
      <x:c r="C680" s="5"/>
      <x:c r="D680" s="14"/>
      <x:c r="E680" s="5"/>
      <x:c r="F680" s="5"/>
      <x:c r="G680" s="14"/>
      <x:c r="H680" s="16" t="str">
        <x:f>IF(OR(ISBLANK(A680),B680=""),"",SUMIFS('Daily Redemptions'!$R$7:$R$2205,'Daily Redemptions'!$O$7:$O$2205,A680,'Daily Redemptions'!$P$7:$P$2205,B680))</x:f>
      </x:c>
      <x:c r="I680" s="18" t="str">
        <x:f>IF(OR(ISBLANK(A680),ISBLANK(D680),ISBLANK(C680),C680=0),"",D680/C680)</x:f>
      </x:c>
      <x:c r="J680" s="18" t="str">
        <x:f>IF(OR(ISBLANK(A680),ISBLANK(D680),ISBLANK(E680),E680=0),"",D680/E680)</x:f>
      </x:c>
      <x:c r="K680" s="18" t="str">
        <x:f>IF(OR(ISBLANK(A680),ISBLANK(G680),ISBLANK(F680)),"",G680*F680)</x:f>
      </x:c>
      <x:c r="L680" s="16" t="str">
        <x:f>IF(OR(ISBLANK(A680),ISBLANK(G680),ISBLANK(F680)),"",F680)</x:f>
      </x:c>
      <x:c r="M680" s="16" t="str">
        <x:f>IF(AND(ISBLANK(A680),B680=""),"",IF(COUNTIFS('Campaigns &amp; Budget'!$A$7:$A$8,B680)&lt;&gt;1,"Unknown campaign",IF(COUNTIFS('Daily Redemptions'!$A$7:$A$735,A680,'Daily Redemptions'!$B$7:$B$735,B680)&gt;1,"Duplicate day / campaign",IF(OR(ISBLANK(A680),ISBLANK(C680),ISBLANK(D680),ISBLANK(E680),ISBLANK(F680)),"Missing daily input",IF(OR(C680&lt;0,D680&lt;0,E680&lt;0,F680&lt;0,F680&gt;E680),"Invalid count / sales",IF(AND(F680&gt;0,ISBLANK(G680)),"Missing new-member average",IF(AND(NOT(ISBLANK(G680)),G680&lt;0),"Negative average",IF(OR(A680&lt;IFERROR(INDEX('Campaigns &amp; Budget'!$C$7:$C$8,MATCH(B680,'Campaigns &amp; Budget'!$A$7:$A$8,0)),""),A680&gt;IFERROR(INDEX('Campaigns &amp; Budget'!$D$7:$D$8,MATCH(B680,'Campaigns &amp; Budget'!$A$7:$A$8,0)),"")),"Outside campaign dates",""))))))))</x:f>
      </x:c>
      <x:c r="O680" s="10"/>
      <x:c r="P680" s="5"/>
      <x:c r="Q680" s="5"/>
      <x:c r="R680" s="5"/>
      <x:c r="S680" s="16" t="str">
        <x:f>IF(OR(ISBLANK(O680),Q680=""),"",IFERROR(INDEX('Redemption Setup'!$F$7:$F$105,MATCH(Q680,'Redemption Setup'!$A$7:$A$105,0)),"")+SUMIFS('Redemption Setup'!$Q$7:$Q$305,'Redemption Setup'!$O$7:$O$305,Q680,'Redemption Setup'!$P$7:$P$305,"&lt;="&amp;O680)-SUMIFS('Daily Redemptions'!$R$7:$R$2205,'Daily Redemptions'!$Q$7:$Q$2205,Q680,'Daily Redemptions'!$P$7:$P$2205,P680,'Daily Redemptions'!$O$7:$O$2205,"&lt;="&amp;O680))</x:f>
      </x:c>
      <x:c r="T680" s="16" t="str">
        <x:f>IF(AND(ISBLANK(O680),Q680=""),"",IF(COUNTIFS('Redemption Setup'!$A$7:$A$105,Q680,'Redemption Setup'!$B$7:$B$105,P680)&lt;&gt;1,"Tier not in campaign",IF(COUNTIFS('Daily Redemptions'!$O$7:$O$2205,O680,'Daily Redemptions'!$Q$7:$Q$2205,Q680)&gt;1,"Duplicate day / tier",IF(OR(ISBLANK(O680),ISBLANK(R680)),"Missing date / quantity",IF(OR(R680&lt;0,MOD(R680,1)&lt;&gt;0),"Invalid redemption quantity",IF(COUNTIFS('Daily Redemptions'!$A$7:$A$735,O680,'Daily Redemptions'!$B$7:$B$735,P680)&lt;&gt;1,"Missing daily performance",IF(S680&lt;0,"Negative stock","")))))))</x:f>
      </x:c>
    </x:row>
    <x:row r="681" ht="24" customHeight="1">
      <x:c r="A681" s="10"/>
      <x:c r="B681" s="5"/>
      <x:c r="C681" s="5"/>
      <x:c r="D681" s="14"/>
      <x:c r="E681" s="5"/>
      <x:c r="F681" s="5"/>
      <x:c r="G681" s="14"/>
      <x:c r="H681" s="16" t="str">
        <x:f>IF(OR(ISBLANK(A681),B681=""),"",SUMIFS('Daily Redemptions'!$R$7:$R$2205,'Daily Redemptions'!$O$7:$O$2205,A681,'Daily Redemptions'!$P$7:$P$2205,B681))</x:f>
      </x:c>
      <x:c r="I681" s="18" t="str">
        <x:f>IF(OR(ISBLANK(A681),ISBLANK(D681),ISBLANK(C681),C681=0),"",D681/C681)</x:f>
      </x:c>
      <x:c r="J681" s="18" t="str">
        <x:f>IF(OR(ISBLANK(A681),ISBLANK(D681),ISBLANK(E681),E681=0),"",D681/E681)</x:f>
      </x:c>
      <x:c r="K681" s="18" t="str">
        <x:f>IF(OR(ISBLANK(A681),ISBLANK(G681),ISBLANK(F681)),"",G681*F681)</x:f>
      </x:c>
      <x:c r="L681" s="16" t="str">
        <x:f>IF(OR(ISBLANK(A681),ISBLANK(G681),ISBLANK(F681)),"",F681)</x:f>
      </x:c>
      <x:c r="M681" s="16" t="str">
        <x:f>IF(AND(ISBLANK(A681),B681=""),"",IF(COUNTIFS('Campaigns &amp; Budget'!$A$7:$A$8,B681)&lt;&gt;1,"Unknown campaign",IF(COUNTIFS('Daily Redemptions'!$A$7:$A$735,A681,'Daily Redemptions'!$B$7:$B$735,B681)&gt;1,"Duplicate day / campaign",IF(OR(ISBLANK(A681),ISBLANK(C681),ISBLANK(D681),ISBLANK(E681),ISBLANK(F681)),"Missing daily input",IF(OR(C681&lt;0,D681&lt;0,E681&lt;0,F681&lt;0,F681&gt;E681),"Invalid count / sales",IF(AND(F681&gt;0,ISBLANK(G681)),"Missing new-member average",IF(AND(NOT(ISBLANK(G681)),G681&lt;0),"Negative average",IF(OR(A681&lt;IFERROR(INDEX('Campaigns &amp; Budget'!$C$7:$C$8,MATCH(B681,'Campaigns &amp; Budget'!$A$7:$A$8,0)),""),A681&gt;IFERROR(INDEX('Campaigns &amp; Budget'!$D$7:$D$8,MATCH(B681,'Campaigns &amp; Budget'!$A$7:$A$8,0)),"")),"Outside campaign dates",""))))))))</x:f>
      </x:c>
      <x:c r="O681" s="10"/>
      <x:c r="P681" s="5"/>
      <x:c r="Q681" s="5"/>
      <x:c r="R681" s="5"/>
      <x:c r="S681" s="16" t="str">
        <x:f>IF(OR(ISBLANK(O681),Q681=""),"",IFERROR(INDEX('Redemption Setup'!$F$7:$F$105,MATCH(Q681,'Redemption Setup'!$A$7:$A$105,0)),"")+SUMIFS('Redemption Setup'!$Q$7:$Q$305,'Redemption Setup'!$O$7:$O$305,Q681,'Redemption Setup'!$P$7:$P$305,"&lt;="&amp;O681)-SUMIFS('Daily Redemptions'!$R$7:$R$2205,'Daily Redemptions'!$Q$7:$Q$2205,Q681,'Daily Redemptions'!$P$7:$P$2205,P681,'Daily Redemptions'!$O$7:$O$2205,"&lt;="&amp;O681))</x:f>
      </x:c>
      <x:c r="T681" s="16" t="str">
        <x:f>IF(AND(ISBLANK(O681),Q681=""),"",IF(COUNTIFS('Redemption Setup'!$A$7:$A$105,Q681,'Redemption Setup'!$B$7:$B$105,P681)&lt;&gt;1,"Tier not in campaign",IF(COUNTIFS('Daily Redemptions'!$O$7:$O$2205,O681,'Daily Redemptions'!$Q$7:$Q$2205,Q681)&gt;1,"Duplicate day / tier",IF(OR(ISBLANK(O681),ISBLANK(R681)),"Missing date / quantity",IF(OR(R681&lt;0,MOD(R681,1)&lt;&gt;0),"Invalid redemption quantity",IF(COUNTIFS('Daily Redemptions'!$A$7:$A$735,O681,'Daily Redemptions'!$B$7:$B$735,P681)&lt;&gt;1,"Missing daily performance",IF(S681&lt;0,"Negative stock","")))))))</x:f>
      </x:c>
    </x:row>
    <x:row r="682" ht="24" customHeight="1">
      <x:c r="A682" s="10"/>
      <x:c r="B682" s="5"/>
      <x:c r="C682" s="5"/>
      <x:c r="D682" s="14"/>
      <x:c r="E682" s="5"/>
      <x:c r="F682" s="5"/>
      <x:c r="G682" s="14"/>
      <x:c r="H682" s="16" t="str">
        <x:f>IF(OR(ISBLANK(A682),B682=""),"",SUMIFS('Daily Redemptions'!$R$7:$R$2205,'Daily Redemptions'!$O$7:$O$2205,A682,'Daily Redemptions'!$P$7:$P$2205,B682))</x:f>
      </x:c>
      <x:c r="I682" s="18" t="str">
        <x:f>IF(OR(ISBLANK(A682),ISBLANK(D682),ISBLANK(C682),C682=0),"",D682/C682)</x:f>
      </x:c>
      <x:c r="J682" s="18" t="str">
        <x:f>IF(OR(ISBLANK(A682),ISBLANK(D682),ISBLANK(E682),E682=0),"",D682/E682)</x:f>
      </x:c>
      <x:c r="K682" s="18" t="str">
        <x:f>IF(OR(ISBLANK(A682),ISBLANK(G682),ISBLANK(F682)),"",G682*F682)</x:f>
      </x:c>
      <x:c r="L682" s="16" t="str">
        <x:f>IF(OR(ISBLANK(A682),ISBLANK(G682),ISBLANK(F682)),"",F682)</x:f>
      </x:c>
      <x:c r="M682" s="16" t="str">
        <x:f>IF(AND(ISBLANK(A682),B682=""),"",IF(COUNTIFS('Campaigns &amp; Budget'!$A$7:$A$8,B682)&lt;&gt;1,"Unknown campaign",IF(COUNTIFS('Daily Redemptions'!$A$7:$A$735,A682,'Daily Redemptions'!$B$7:$B$735,B682)&gt;1,"Duplicate day / campaign",IF(OR(ISBLANK(A682),ISBLANK(C682),ISBLANK(D682),ISBLANK(E682),ISBLANK(F682)),"Missing daily input",IF(OR(C682&lt;0,D682&lt;0,E682&lt;0,F682&lt;0,F682&gt;E682),"Invalid count / sales",IF(AND(F682&gt;0,ISBLANK(G682)),"Missing new-member average",IF(AND(NOT(ISBLANK(G682)),G682&lt;0),"Negative average",IF(OR(A682&lt;IFERROR(INDEX('Campaigns &amp; Budget'!$C$7:$C$8,MATCH(B682,'Campaigns &amp; Budget'!$A$7:$A$8,0)),""),A682&gt;IFERROR(INDEX('Campaigns &amp; Budget'!$D$7:$D$8,MATCH(B682,'Campaigns &amp; Budget'!$A$7:$A$8,0)),"")),"Outside campaign dates",""))))))))</x:f>
      </x:c>
      <x:c r="O682" s="10"/>
      <x:c r="P682" s="5"/>
      <x:c r="Q682" s="5"/>
      <x:c r="R682" s="5"/>
      <x:c r="S682" s="16" t="str">
        <x:f>IF(OR(ISBLANK(O682),Q682=""),"",IFERROR(INDEX('Redemption Setup'!$F$7:$F$105,MATCH(Q682,'Redemption Setup'!$A$7:$A$105,0)),"")+SUMIFS('Redemption Setup'!$Q$7:$Q$305,'Redemption Setup'!$O$7:$O$305,Q682,'Redemption Setup'!$P$7:$P$305,"&lt;="&amp;O682)-SUMIFS('Daily Redemptions'!$R$7:$R$2205,'Daily Redemptions'!$Q$7:$Q$2205,Q682,'Daily Redemptions'!$P$7:$P$2205,P682,'Daily Redemptions'!$O$7:$O$2205,"&lt;="&amp;O682))</x:f>
      </x:c>
      <x:c r="T682" s="16" t="str">
        <x:f>IF(AND(ISBLANK(O682),Q682=""),"",IF(COUNTIFS('Redemption Setup'!$A$7:$A$105,Q682,'Redemption Setup'!$B$7:$B$105,P682)&lt;&gt;1,"Tier not in campaign",IF(COUNTIFS('Daily Redemptions'!$O$7:$O$2205,O682,'Daily Redemptions'!$Q$7:$Q$2205,Q682)&gt;1,"Duplicate day / tier",IF(OR(ISBLANK(O682),ISBLANK(R682)),"Missing date / quantity",IF(OR(R682&lt;0,MOD(R682,1)&lt;&gt;0),"Invalid redemption quantity",IF(COUNTIFS('Daily Redemptions'!$A$7:$A$735,O682,'Daily Redemptions'!$B$7:$B$735,P682)&lt;&gt;1,"Missing daily performance",IF(S682&lt;0,"Negative stock","")))))))</x:f>
      </x:c>
    </x:row>
    <x:row r="683" ht="24" customHeight="1">
      <x:c r="A683" s="10"/>
      <x:c r="B683" s="5"/>
      <x:c r="C683" s="5"/>
      <x:c r="D683" s="14"/>
      <x:c r="E683" s="5"/>
      <x:c r="F683" s="5"/>
      <x:c r="G683" s="14"/>
      <x:c r="H683" s="16" t="str">
        <x:f>IF(OR(ISBLANK(A683),B683=""),"",SUMIFS('Daily Redemptions'!$R$7:$R$2205,'Daily Redemptions'!$O$7:$O$2205,A683,'Daily Redemptions'!$P$7:$P$2205,B683))</x:f>
      </x:c>
      <x:c r="I683" s="18" t="str">
        <x:f>IF(OR(ISBLANK(A683),ISBLANK(D683),ISBLANK(C683),C683=0),"",D683/C683)</x:f>
      </x:c>
      <x:c r="J683" s="18" t="str">
        <x:f>IF(OR(ISBLANK(A683),ISBLANK(D683),ISBLANK(E683),E683=0),"",D683/E683)</x:f>
      </x:c>
      <x:c r="K683" s="18" t="str">
        <x:f>IF(OR(ISBLANK(A683),ISBLANK(G683),ISBLANK(F683)),"",G683*F683)</x:f>
      </x:c>
      <x:c r="L683" s="16" t="str">
        <x:f>IF(OR(ISBLANK(A683),ISBLANK(G683),ISBLANK(F683)),"",F683)</x:f>
      </x:c>
      <x:c r="M683" s="16" t="str">
        <x:f>IF(AND(ISBLANK(A683),B683=""),"",IF(COUNTIFS('Campaigns &amp; Budget'!$A$7:$A$8,B683)&lt;&gt;1,"Unknown campaign",IF(COUNTIFS('Daily Redemptions'!$A$7:$A$735,A683,'Daily Redemptions'!$B$7:$B$735,B683)&gt;1,"Duplicate day / campaign",IF(OR(ISBLANK(A683),ISBLANK(C683),ISBLANK(D683),ISBLANK(E683),ISBLANK(F683)),"Missing daily input",IF(OR(C683&lt;0,D683&lt;0,E683&lt;0,F683&lt;0,F683&gt;E683),"Invalid count / sales",IF(AND(F683&gt;0,ISBLANK(G683)),"Missing new-member average",IF(AND(NOT(ISBLANK(G683)),G683&lt;0),"Negative average",IF(OR(A683&lt;IFERROR(INDEX('Campaigns &amp; Budget'!$C$7:$C$8,MATCH(B683,'Campaigns &amp; Budget'!$A$7:$A$8,0)),""),A683&gt;IFERROR(INDEX('Campaigns &amp; Budget'!$D$7:$D$8,MATCH(B683,'Campaigns &amp; Budget'!$A$7:$A$8,0)),"")),"Outside campaign dates",""))))))))</x:f>
      </x:c>
      <x:c r="O683" s="10"/>
      <x:c r="P683" s="5"/>
      <x:c r="Q683" s="5"/>
      <x:c r="R683" s="5"/>
      <x:c r="S683" s="16" t="str">
        <x:f>IF(OR(ISBLANK(O683),Q683=""),"",IFERROR(INDEX('Redemption Setup'!$F$7:$F$105,MATCH(Q683,'Redemption Setup'!$A$7:$A$105,0)),"")+SUMIFS('Redemption Setup'!$Q$7:$Q$305,'Redemption Setup'!$O$7:$O$305,Q683,'Redemption Setup'!$P$7:$P$305,"&lt;="&amp;O683)-SUMIFS('Daily Redemptions'!$R$7:$R$2205,'Daily Redemptions'!$Q$7:$Q$2205,Q683,'Daily Redemptions'!$P$7:$P$2205,P683,'Daily Redemptions'!$O$7:$O$2205,"&lt;="&amp;O683))</x:f>
      </x:c>
      <x:c r="T683" s="16" t="str">
        <x:f>IF(AND(ISBLANK(O683),Q683=""),"",IF(COUNTIFS('Redemption Setup'!$A$7:$A$105,Q683,'Redemption Setup'!$B$7:$B$105,P683)&lt;&gt;1,"Tier not in campaign",IF(COUNTIFS('Daily Redemptions'!$O$7:$O$2205,O683,'Daily Redemptions'!$Q$7:$Q$2205,Q683)&gt;1,"Duplicate day / tier",IF(OR(ISBLANK(O683),ISBLANK(R683)),"Missing date / quantity",IF(OR(R683&lt;0,MOD(R683,1)&lt;&gt;0),"Invalid redemption quantity",IF(COUNTIFS('Daily Redemptions'!$A$7:$A$735,O683,'Daily Redemptions'!$B$7:$B$735,P683)&lt;&gt;1,"Missing daily performance",IF(S683&lt;0,"Negative stock","")))))))</x:f>
      </x:c>
    </x:row>
    <x:row r="684" ht="24" customHeight="1">
      <x:c r="A684" s="10"/>
      <x:c r="B684" s="5"/>
      <x:c r="C684" s="5"/>
      <x:c r="D684" s="14"/>
      <x:c r="E684" s="5"/>
      <x:c r="F684" s="5"/>
      <x:c r="G684" s="14"/>
      <x:c r="H684" s="16" t="str">
        <x:f>IF(OR(ISBLANK(A684),B684=""),"",SUMIFS('Daily Redemptions'!$R$7:$R$2205,'Daily Redemptions'!$O$7:$O$2205,A684,'Daily Redemptions'!$P$7:$P$2205,B684))</x:f>
      </x:c>
      <x:c r="I684" s="18" t="str">
        <x:f>IF(OR(ISBLANK(A684),ISBLANK(D684),ISBLANK(C684),C684=0),"",D684/C684)</x:f>
      </x:c>
      <x:c r="J684" s="18" t="str">
        <x:f>IF(OR(ISBLANK(A684),ISBLANK(D684),ISBLANK(E684),E684=0),"",D684/E684)</x:f>
      </x:c>
      <x:c r="K684" s="18" t="str">
        <x:f>IF(OR(ISBLANK(A684),ISBLANK(G684),ISBLANK(F684)),"",G684*F684)</x:f>
      </x:c>
      <x:c r="L684" s="16" t="str">
        <x:f>IF(OR(ISBLANK(A684),ISBLANK(G684),ISBLANK(F684)),"",F684)</x:f>
      </x:c>
      <x:c r="M684" s="16" t="str">
        <x:f>IF(AND(ISBLANK(A684),B684=""),"",IF(COUNTIFS('Campaigns &amp; Budget'!$A$7:$A$8,B684)&lt;&gt;1,"Unknown campaign",IF(COUNTIFS('Daily Redemptions'!$A$7:$A$735,A684,'Daily Redemptions'!$B$7:$B$735,B684)&gt;1,"Duplicate day / campaign",IF(OR(ISBLANK(A684),ISBLANK(C684),ISBLANK(D684),ISBLANK(E684),ISBLANK(F684)),"Missing daily input",IF(OR(C684&lt;0,D684&lt;0,E684&lt;0,F684&lt;0,F684&gt;E684),"Invalid count / sales",IF(AND(F684&gt;0,ISBLANK(G684)),"Missing new-member average",IF(AND(NOT(ISBLANK(G684)),G684&lt;0),"Negative average",IF(OR(A684&lt;IFERROR(INDEX('Campaigns &amp; Budget'!$C$7:$C$8,MATCH(B684,'Campaigns &amp; Budget'!$A$7:$A$8,0)),""),A684&gt;IFERROR(INDEX('Campaigns &amp; Budget'!$D$7:$D$8,MATCH(B684,'Campaigns &amp; Budget'!$A$7:$A$8,0)),"")),"Outside campaign dates",""))))))))</x:f>
      </x:c>
      <x:c r="O684" s="10"/>
      <x:c r="P684" s="5"/>
      <x:c r="Q684" s="5"/>
      <x:c r="R684" s="5"/>
      <x:c r="S684" s="16" t="str">
        <x:f>IF(OR(ISBLANK(O684),Q684=""),"",IFERROR(INDEX('Redemption Setup'!$F$7:$F$105,MATCH(Q684,'Redemption Setup'!$A$7:$A$105,0)),"")+SUMIFS('Redemption Setup'!$Q$7:$Q$305,'Redemption Setup'!$O$7:$O$305,Q684,'Redemption Setup'!$P$7:$P$305,"&lt;="&amp;O684)-SUMIFS('Daily Redemptions'!$R$7:$R$2205,'Daily Redemptions'!$Q$7:$Q$2205,Q684,'Daily Redemptions'!$P$7:$P$2205,P684,'Daily Redemptions'!$O$7:$O$2205,"&lt;="&amp;O684))</x:f>
      </x:c>
      <x:c r="T684" s="16" t="str">
        <x:f>IF(AND(ISBLANK(O684),Q684=""),"",IF(COUNTIFS('Redemption Setup'!$A$7:$A$105,Q684,'Redemption Setup'!$B$7:$B$105,P684)&lt;&gt;1,"Tier not in campaign",IF(COUNTIFS('Daily Redemptions'!$O$7:$O$2205,O684,'Daily Redemptions'!$Q$7:$Q$2205,Q684)&gt;1,"Duplicate day / tier",IF(OR(ISBLANK(O684),ISBLANK(R684)),"Missing date / quantity",IF(OR(R684&lt;0,MOD(R684,1)&lt;&gt;0),"Invalid redemption quantity",IF(COUNTIFS('Daily Redemptions'!$A$7:$A$735,O684,'Daily Redemptions'!$B$7:$B$735,P684)&lt;&gt;1,"Missing daily performance",IF(S684&lt;0,"Negative stock","")))))))</x:f>
      </x:c>
    </x:row>
    <x:row r="685" ht="24" customHeight="1">
      <x:c r="A685" s="10"/>
      <x:c r="B685" s="5"/>
      <x:c r="C685" s="5"/>
      <x:c r="D685" s="14"/>
      <x:c r="E685" s="5"/>
      <x:c r="F685" s="5"/>
      <x:c r="G685" s="14"/>
      <x:c r="H685" s="16" t="str">
        <x:f>IF(OR(ISBLANK(A685),B685=""),"",SUMIFS('Daily Redemptions'!$R$7:$R$2205,'Daily Redemptions'!$O$7:$O$2205,A685,'Daily Redemptions'!$P$7:$P$2205,B685))</x:f>
      </x:c>
      <x:c r="I685" s="18" t="str">
        <x:f>IF(OR(ISBLANK(A685),ISBLANK(D685),ISBLANK(C685),C685=0),"",D685/C685)</x:f>
      </x:c>
      <x:c r="J685" s="18" t="str">
        <x:f>IF(OR(ISBLANK(A685),ISBLANK(D685),ISBLANK(E685),E685=0),"",D685/E685)</x:f>
      </x:c>
      <x:c r="K685" s="18" t="str">
        <x:f>IF(OR(ISBLANK(A685),ISBLANK(G685),ISBLANK(F685)),"",G685*F685)</x:f>
      </x:c>
      <x:c r="L685" s="16" t="str">
        <x:f>IF(OR(ISBLANK(A685),ISBLANK(G685),ISBLANK(F685)),"",F685)</x:f>
      </x:c>
      <x:c r="M685" s="16" t="str">
        <x:f>IF(AND(ISBLANK(A685),B685=""),"",IF(COUNTIFS('Campaigns &amp; Budget'!$A$7:$A$8,B685)&lt;&gt;1,"Unknown campaign",IF(COUNTIFS('Daily Redemptions'!$A$7:$A$735,A685,'Daily Redemptions'!$B$7:$B$735,B685)&gt;1,"Duplicate day / campaign",IF(OR(ISBLANK(A685),ISBLANK(C685),ISBLANK(D685),ISBLANK(E685),ISBLANK(F685)),"Missing daily input",IF(OR(C685&lt;0,D685&lt;0,E685&lt;0,F685&lt;0,F685&gt;E685),"Invalid count / sales",IF(AND(F685&gt;0,ISBLANK(G685)),"Missing new-member average",IF(AND(NOT(ISBLANK(G685)),G685&lt;0),"Negative average",IF(OR(A685&lt;IFERROR(INDEX('Campaigns &amp; Budget'!$C$7:$C$8,MATCH(B685,'Campaigns &amp; Budget'!$A$7:$A$8,0)),""),A685&gt;IFERROR(INDEX('Campaigns &amp; Budget'!$D$7:$D$8,MATCH(B685,'Campaigns &amp; Budget'!$A$7:$A$8,0)),"")),"Outside campaign dates",""))))))))</x:f>
      </x:c>
      <x:c r="O685" s="10"/>
      <x:c r="P685" s="5"/>
      <x:c r="Q685" s="5"/>
      <x:c r="R685" s="5"/>
      <x:c r="S685" s="16" t="str">
        <x:f>IF(OR(ISBLANK(O685),Q685=""),"",IFERROR(INDEX('Redemption Setup'!$F$7:$F$105,MATCH(Q685,'Redemption Setup'!$A$7:$A$105,0)),"")+SUMIFS('Redemption Setup'!$Q$7:$Q$305,'Redemption Setup'!$O$7:$O$305,Q685,'Redemption Setup'!$P$7:$P$305,"&lt;="&amp;O685)-SUMIFS('Daily Redemptions'!$R$7:$R$2205,'Daily Redemptions'!$Q$7:$Q$2205,Q685,'Daily Redemptions'!$P$7:$P$2205,P685,'Daily Redemptions'!$O$7:$O$2205,"&lt;="&amp;O685))</x:f>
      </x:c>
      <x:c r="T685" s="16" t="str">
        <x:f>IF(AND(ISBLANK(O685),Q685=""),"",IF(COUNTIFS('Redemption Setup'!$A$7:$A$105,Q685,'Redemption Setup'!$B$7:$B$105,P685)&lt;&gt;1,"Tier not in campaign",IF(COUNTIFS('Daily Redemptions'!$O$7:$O$2205,O685,'Daily Redemptions'!$Q$7:$Q$2205,Q685)&gt;1,"Duplicate day / tier",IF(OR(ISBLANK(O685),ISBLANK(R685)),"Missing date / quantity",IF(OR(R685&lt;0,MOD(R685,1)&lt;&gt;0),"Invalid redemption quantity",IF(COUNTIFS('Daily Redemptions'!$A$7:$A$735,O685,'Daily Redemptions'!$B$7:$B$735,P685)&lt;&gt;1,"Missing daily performance",IF(S685&lt;0,"Negative stock","")))))))</x:f>
      </x:c>
    </x:row>
    <x:row r="686" ht="24" customHeight="1">
      <x:c r="A686" s="10"/>
      <x:c r="B686" s="5"/>
      <x:c r="C686" s="5"/>
      <x:c r="D686" s="14"/>
      <x:c r="E686" s="5"/>
      <x:c r="F686" s="5"/>
      <x:c r="G686" s="14"/>
      <x:c r="H686" s="16" t="str">
        <x:f>IF(OR(ISBLANK(A686),B686=""),"",SUMIFS('Daily Redemptions'!$R$7:$R$2205,'Daily Redemptions'!$O$7:$O$2205,A686,'Daily Redemptions'!$P$7:$P$2205,B686))</x:f>
      </x:c>
      <x:c r="I686" s="18" t="str">
        <x:f>IF(OR(ISBLANK(A686),ISBLANK(D686),ISBLANK(C686),C686=0),"",D686/C686)</x:f>
      </x:c>
      <x:c r="J686" s="18" t="str">
        <x:f>IF(OR(ISBLANK(A686),ISBLANK(D686),ISBLANK(E686),E686=0),"",D686/E686)</x:f>
      </x:c>
      <x:c r="K686" s="18" t="str">
        <x:f>IF(OR(ISBLANK(A686),ISBLANK(G686),ISBLANK(F686)),"",G686*F686)</x:f>
      </x:c>
      <x:c r="L686" s="16" t="str">
        <x:f>IF(OR(ISBLANK(A686),ISBLANK(G686),ISBLANK(F686)),"",F686)</x:f>
      </x:c>
      <x:c r="M686" s="16" t="str">
        <x:f>IF(AND(ISBLANK(A686),B686=""),"",IF(COUNTIFS('Campaigns &amp; Budget'!$A$7:$A$8,B686)&lt;&gt;1,"Unknown campaign",IF(COUNTIFS('Daily Redemptions'!$A$7:$A$735,A686,'Daily Redemptions'!$B$7:$B$735,B686)&gt;1,"Duplicate day / campaign",IF(OR(ISBLANK(A686),ISBLANK(C686),ISBLANK(D686),ISBLANK(E686),ISBLANK(F686)),"Missing daily input",IF(OR(C686&lt;0,D686&lt;0,E686&lt;0,F686&lt;0,F686&gt;E686),"Invalid count / sales",IF(AND(F686&gt;0,ISBLANK(G686)),"Missing new-member average",IF(AND(NOT(ISBLANK(G686)),G686&lt;0),"Negative average",IF(OR(A686&lt;IFERROR(INDEX('Campaigns &amp; Budget'!$C$7:$C$8,MATCH(B686,'Campaigns &amp; Budget'!$A$7:$A$8,0)),""),A686&gt;IFERROR(INDEX('Campaigns &amp; Budget'!$D$7:$D$8,MATCH(B686,'Campaigns &amp; Budget'!$A$7:$A$8,0)),"")),"Outside campaign dates",""))))))))</x:f>
      </x:c>
      <x:c r="O686" s="10"/>
      <x:c r="P686" s="5"/>
      <x:c r="Q686" s="5"/>
      <x:c r="R686" s="5"/>
      <x:c r="S686" s="16" t="str">
        <x:f>IF(OR(ISBLANK(O686),Q686=""),"",IFERROR(INDEX('Redemption Setup'!$F$7:$F$105,MATCH(Q686,'Redemption Setup'!$A$7:$A$105,0)),"")+SUMIFS('Redemption Setup'!$Q$7:$Q$305,'Redemption Setup'!$O$7:$O$305,Q686,'Redemption Setup'!$P$7:$P$305,"&lt;="&amp;O686)-SUMIFS('Daily Redemptions'!$R$7:$R$2205,'Daily Redemptions'!$Q$7:$Q$2205,Q686,'Daily Redemptions'!$P$7:$P$2205,P686,'Daily Redemptions'!$O$7:$O$2205,"&lt;="&amp;O686))</x:f>
      </x:c>
      <x:c r="T686" s="16" t="str">
        <x:f>IF(AND(ISBLANK(O686),Q686=""),"",IF(COUNTIFS('Redemption Setup'!$A$7:$A$105,Q686,'Redemption Setup'!$B$7:$B$105,P686)&lt;&gt;1,"Tier not in campaign",IF(COUNTIFS('Daily Redemptions'!$O$7:$O$2205,O686,'Daily Redemptions'!$Q$7:$Q$2205,Q686)&gt;1,"Duplicate day / tier",IF(OR(ISBLANK(O686),ISBLANK(R686)),"Missing date / quantity",IF(OR(R686&lt;0,MOD(R686,1)&lt;&gt;0),"Invalid redemption quantity",IF(COUNTIFS('Daily Redemptions'!$A$7:$A$735,O686,'Daily Redemptions'!$B$7:$B$735,P686)&lt;&gt;1,"Missing daily performance",IF(S686&lt;0,"Negative stock","")))))))</x:f>
      </x:c>
    </x:row>
    <x:row r="687" ht="24" customHeight="1">
      <x:c r="A687" s="10"/>
      <x:c r="B687" s="5"/>
      <x:c r="C687" s="5"/>
      <x:c r="D687" s="14"/>
      <x:c r="E687" s="5"/>
      <x:c r="F687" s="5"/>
      <x:c r="G687" s="14"/>
      <x:c r="H687" s="16" t="str">
        <x:f>IF(OR(ISBLANK(A687),B687=""),"",SUMIFS('Daily Redemptions'!$R$7:$R$2205,'Daily Redemptions'!$O$7:$O$2205,A687,'Daily Redemptions'!$P$7:$P$2205,B687))</x:f>
      </x:c>
      <x:c r="I687" s="18" t="str">
        <x:f>IF(OR(ISBLANK(A687),ISBLANK(D687),ISBLANK(C687),C687=0),"",D687/C687)</x:f>
      </x:c>
      <x:c r="J687" s="18" t="str">
        <x:f>IF(OR(ISBLANK(A687),ISBLANK(D687),ISBLANK(E687),E687=0),"",D687/E687)</x:f>
      </x:c>
      <x:c r="K687" s="18" t="str">
        <x:f>IF(OR(ISBLANK(A687),ISBLANK(G687),ISBLANK(F687)),"",G687*F687)</x:f>
      </x:c>
      <x:c r="L687" s="16" t="str">
        <x:f>IF(OR(ISBLANK(A687),ISBLANK(G687),ISBLANK(F687)),"",F687)</x:f>
      </x:c>
      <x:c r="M687" s="16" t="str">
        <x:f>IF(AND(ISBLANK(A687),B687=""),"",IF(COUNTIFS('Campaigns &amp; Budget'!$A$7:$A$8,B687)&lt;&gt;1,"Unknown campaign",IF(COUNTIFS('Daily Redemptions'!$A$7:$A$735,A687,'Daily Redemptions'!$B$7:$B$735,B687)&gt;1,"Duplicate day / campaign",IF(OR(ISBLANK(A687),ISBLANK(C687),ISBLANK(D687),ISBLANK(E687),ISBLANK(F687)),"Missing daily input",IF(OR(C687&lt;0,D687&lt;0,E687&lt;0,F687&lt;0,F687&gt;E687),"Invalid count / sales",IF(AND(F687&gt;0,ISBLANK(G687)),"Missing new-member average",IF(AND(NOT(ISBLANK(G687)),G687&lt;0),"Negative average",IF(OR(A687&lt;IFERROR(INDEX('Campaigns &amp; Budget'!$C$7:$C$8,MATCH(B687,'Campaigns &amp; Budget'!$A$7:$A$8,0)),""),A687&gt;IFERROR(INDEX('Campaigns &amp; Budget'!$D$7:$D$8,MATCH(B687,'Campaigns &amp; Budget'!$A$7:$A$8,0)),"")),"Outside campaign dates",""))))))))</x:f>
      </x:c>
      <x:c r="O687" s="10"/>
      <x:c r="P687" s="5"/>
      <x:c r="Q687" s="5"/>
      <x:c r="R687" s="5"/>
      <x:c r="S687" s="16" t="str">
        <x:f>IF(OR(ISBLANK(O687),Q687=""),"",IFERROR(INDEX('Redemption Setup'!$F$7:$F$105,MATCH(Q687,'Redemption Setup'!$A$7:$A$105,0)),"")+SUMIFS('Redemption Setup'!$Q$7:$Q$305,'Redemption Setup'!$O$7:$O$305,Q687,'Redemption Setup'!$P$7:$P$305,"&lt;="&amp;O687)-SUMIFS('Daily Redemptions'!$R$7:$R$2205,'Daily Redemptions'!$Q$7:$Q$2205,Q687,'Daily Redemptions'!$P$7:$P$2205,P687,'Daily Redemptions'!$O$7:$O$2205,"&lt;="&amp;O687))</x:f>
      </x:c>
      <x:c r="T687" s="16" t="str">
        <x:f>IF(AND(ISBLANK(O687),Q687=""),"",IF(COUNTIFS('Redemption Setup'!$A$7:$A$105,Q687,'Redemption Setup'!$B$7:$B$105,P687)&lt;&gt;1,"Tier not in campaign",IF(COUNTIFS('Daily Redemptions'!$O$7:$O$2205,O687,'Daily Redemptions'!$Q$7:$Q$2205,Q687)&gt;1,"Duplicate day / tier",IF(OR(ISBLANK(O687),ISBLANK(R687)),"Missing date / quantity",IF(OR(R687&lt;0,MOD(R687,1)&lt;&gt;0),"Invalid redemption quantity",IF(COUNTIFS('Daily Redemptions'!$A$7:$A$735,O687,'Daily Redemptions'!$B$7:$B$735,P687)&lt;&gt;1,"Missing daily performance",IF(S687&lt;0,"Negative stock","")))))))</x:f>
      </x:c>
    </x:row>
    <x:row r="688" ht="24" customHeight="1">
      <x:c r="A688" s="10"/>
      <x:c r="B688" s="5"/>
      <x:c r="C688" s="5"/>
      <x:c r="D688" s="14"/>
      <x:c r="E688" s="5"/>
      <x:c r="F688" s="5"/>
      <x:c r="G688" s="14"/>
      <x:c r="H688" s="16" t="str">
        <x:f>IF(OR(ISBLANK(A688),B688=""),"",SUMIFS('Daily Redemptions'!$R$7:$R$2205,'Daily Redemptions'!$O$7:$O$2205,A688,'Daily Redemptions'!$P$7:$P$2205,B688))</x:f>
      </x:c>
      <x:c r="I688" s="18" t="str">
        <x:f>IF(OR(ISBLANK(A688),ISBLANK(D688),ISBLANK(C688),C688=0),"",D688/C688)</x:f>
      </x:c>
      <x:c r="J688" s="18" t="str">
        <x:f>IF(OR(ISBLANK(A688),ISBLANK(D688),ISBLANK(E688),E688=0),"",D688/E688)</x:f>
      </x:c>
      <x:c r="K688" s="18" t="str">
        <x:f>IF(OR(ISBLANK(A688),ISBLANK(G688),ISBLANK(F688)),"",G688*F688)</x:f>
      </x:c>
      <x:c r="L688" s="16" t="str">
        <x:f>IF(OR(ISBLANK(A688),ISBLANK(G688),ISBLANK(F688)),"",F688)</x:f>
      </x:c>
      <x:c r="M688" s="16" t="str">
        <x:f>IF(AND(ISBLANK(A688),B688=""),"",IF(COUNTIFS('Campaigns &amp; Budget'!$A$7:$A$8,B688)&lt;&gt;1,"Unknown campaign",IF(COUNTIFS('Daily Redemptions'!$A$7:$A$735,A688,'Daily Redemptions'!$B$7:$B$735,B688)&gt;1,"Duplicate day / campaign",IF(OR(ISBLANK(A688),ISBLANK(C688),ISBLANK(D688),ISBLANK(E688),ISBLANK(F688)),"Missing daily input",IF(OR(C688&lt;0,D688&lt;0,E688&lt;0,F688&lt;0,F688&gt;E688),"Invalid count / sales",IF(AND(F688&gt;0,ISBLANK(G688)),"Missing new-member average",IF(AND(NOT(ISBLANK(G688)),G688&lt;0),"Negative average",IF(OR(A688&lt;IFERROR(INDEX('Campaigns &amp; Budget'!$C$7:$C$8,MATCH(B688,'Campaigns &amp; Budget'!$A$7:$A$8,0)),""),A688&gt;IFERROR(INDEX('Campaigns &amp; Budget'!$D$7:$D$8,MATCH(B688,'Campaigns &amp; Budget'!$A$7:$A$8,0)),"")),"Outside campaign dates",""))))))))</x:f>
      </x:c>
      <x:c r="O688" s="10"/>
      <x:c r="P688" s="5"/>
      <x:c r="Q688" s="5"/>
      <x:c r="R688" s="5"/>
      <x:c r="S688" s="16" t="str">
        <x:f>IF(OR(ISBLANK(O688),Q688=""),"",IFERROR(INDEX('Redemption Setup'!$F$7:$F$105,MATCH(Q688,'Redemption Setup'!$A$7:$A$105,0)),"")+SUMIFS('Redemption Setup'!$Q$7:$Q$305,'Redemption Setup'!$O$7:$O$305,Q688,'Redemption Setup'!$P$7:$P$305,"&lt;="&amp;O688)-SUMIFS('Daily Redemptions'!$R$7:$R$2205,'Daily Redemptions'!$Q$7:$Q$2205,Q688,'Daily Redemptions'!$P$7:$P$2205,P688,'Daily Redemptions'!$O$7:$O$2205,"&lt;="&amp;O688))</x:f>
      </x:c>
      <x:c r="T688" s="16" t="str">
        <x:f>IF(AND(ISBLANK(O688),Q688=""),"",IF(COUNTIFS('Redemption Setup'!$A$7:$A$105,Q688,'Redemption Setup'!$B$7:$B$105,P688)&lt;&gt;1,"Tier not in campaign",IF(COUNTIFS('Daily Redemptions'!$O$7:$O$2205,O688,'Daily Redemptions'!$Q$7:$Q$2205,Q688)&gt;1,"Duplicate day / tier",IF(OR(ISBLANK(O688),ISBLANK(R688)),"Missing date / quantity",IF(OR(R688&lt;0,MOD(R688,1)&lt;&gt;0),"Invalid redemption quantity",IF(COUNTIFS('Daily Redemptions'!$A$7:$A$735,O688,'Daily Redemptions'!$B$7:$B$735,P688)&lt;&gt;1,"Missing daily performance",IF(S688&lt;0,"Negative stock","")))))))</x:f>
      </x:c>
    </x:row>
    <x:row r="689" ht="24" customHeight="1">
      <x:c r="A689" s="10"/>
      <x:c r="B689" s="5"/>
      <x:c r="C689" s="5"/>
      <x:c r="D689" s="14"/>
      <x:c r="E689" s="5"/>
      <x:c r="F689" s="5"/>
      <x:c r="G689" s="14"/>
      <x:c r="H689" s="16" t="str">
        <x:f>IF(OR(ISBLANK(A689),B689=""),"",SUMIFS('Daily Redemptions'!$R$7:$R$2205,'Daily Redemptions'!$O$7:$O$2205,A689,'Daily Redemptions'!$P$7:$P$2205,B689))</x:f>
      </x:c>
      <x:c r="I689" s="18" t="str">
        <x:f>IF(OR(ISBLANK(A689),ISBLANK(D689),ISBLANK(C689),C689=0),"",D689/C689)</x:f>
      </x:c>
      <x:c r="J689" s="18" t="str">
        <x:f>IF(OR(ISBLANK(A689),ISBLANK(D689),ISBLANK(E689),E689=0),"",D689/E689)</x:f>
      </x:c>
      <x:c r="K689" s="18" t="str">
        <x:f>IF(OR(ISBLANK(A689),ISBLANK(G689),ISBLANK(F689)),"",G689*F689)</x:f>
      </x:c>
      <x:c r="L689" s="16" t="str">
        <x:f>IF(OR(ISBLANK(A689),ISBLANK(G689),ISBLANK(F689)),"",F689)</x:f>
      </x:c>
      <x:c r="M689" s="16" t="str">
        <x:f>IF(AND(ISBLANK(A689),B689=""),"",IF(COUNTIFS('Campaigns &amp; Budget'!$A$7:$A$8,B689)&lt;&gt;1,"Unknown campaign",IF(COUNTIFS('Daily Redemptions'!$A$7:$A$735,A689,'Daily Redemptions'!$B$7:$B$735,B689)&gt;1,"Duplicate day / campaign",IF(OR(ISBLANK(A689),ISBLANK(C689),ISBLANK(D689),ISBLANK(E689),ISBLANK(F689)),"Missing daily input",IF(OR(C689&lt;0,D689&lt;0,E689&lt;0,F689&lt;0,F689&gt;E689),"Invalid count / sales",IF(AND(F689&gt;0,ISBLANK(G689)),"Missing new-member average",IF(AND(NOT(ISBLANK(G689)),G689&lt;0),"Negative average",IF(OR(A689&lt;IFERROR(INDEX('Campaigns &amp; Budget'!$C$7:$C$8,MATCH(B689,'Campaigns &amp; Budget'!$A$7:$A$8,0)),""),A689&gt;IFERROR(INDEX('Campaigns &amp; Budget'!$D$7:$D$8,MATCH(B689,'Campaigns &amp; Budget'!$A$7:$A$8,0)),"")),"Outside campaign dates",""))))))))</x:f>
      </x:c>
      <x:c r="O689" s="10"/>
      <x:c r="P689" s="5"/>
      <x:c r="Q689" s="5"/>
      <x:c r="R689" s="5"/>
      <x:c r="S689" s="16" t="str">
        <x:f>IF(OR(ISBLANK(O689),Q689=""),"",IFERROR(INDEX('Redemption Setup'!$F$7:$F$105,MATCH(Q689,'Redemption Setup'!$A$7:$A$105,0)),"")+SUMIFS('Redemption Setup'!$Q$7:$Q$305,'Redemption Setup'!$O$7:$O$305,Q689,'Redemption Setup'!$P$7:$P$305,"&lt;="&amp;O689)-SUMIFS('Daily Redemptions'!$R$7:$R$2205,'Daily Redemptions'!$Q$7:$Q$2205,Q689,'Daily Redemptions'!$P$7:$P$2205,P689,'Daily Redemptions'!$O$7:$O$2205,"&lt;="&amp;O689))</x:f>
      </x:c>
      <x:c r="T689" s="16" t="str">
        <x:f>IF(AND(ISBLANK(O689),Q689=""),"",IF(COUNTIFS('Redemption Setup'!$A$7:$A$105,Q689,'Redemption Setup'!$B$7:$B$105,P689)&lt;&gt;1,"Tier not in campaign",IF(COUNTIFS('Daily Redemptions'!$O$7:$O$2205,O689,'Daily Redemptions'!$Q$7:$Q$2205,Q689)&gt;1,"Duplicate day / tier",IF(OR(ISBLANK(O689),ISBLANK(R689)),"Missing date / quantity",IF(OR(R689&lt;0,MOD(R689,1)&lt;&gt;0),"Invalid redemption quantity",IF(COUNTIFS('Daily Redemptions'!$A$7:$A$735,O689,'Daily Redemptions'!$B$7:$B$735,P689)&lt;&gt;1,"Missing daily performance",IF(S689&lt;0,"Negative stock","")))))))</x:f>
      </x:c>
    </x:row>
    <x:row r="690" ht="24" customHeight="1">
      <x:c r="A690" s="10"/>
      <x:c r="B690" s="5"/>
      <x:c r="C690" s="5"/>
      <x:c r="D690" s="14"/>
      <x:c r="E690" s="5"/>
      <x:c r="F690" s="5"/>
      <x:c r="G690" s="14"/>
      <x:c r="H690" s="16" t="str">
        <x:f>IF(OR(ISBLANK(A690),B690=""),"",SUMIFS('Daily Redemptions'!$R$7:$R$2205,'Daily Redemptions'!$O$7:$O$2205,A690,'Daily Redemptions'!$P$7:$P$2205,B690))</x:f>
      </x:c>
      <x:c r="I690" s="18" t="str">
        <x:f>IF(OR(ISBLANK(A690),ISBLANK(D690),ISBLANK(C690),C690=0),"",D690/C690)</x:f>
      </x:c>
      <x:c r="J690" s="18" t="str">
        <x:f>IF(OR(ISBLANK(A690),ISBLANK(D690),ISBLANK(E690),E690=0),"",D690/E690)</x:f>
      </x:c>
      <x:c r="K690" s="18" t="str">
        <x:f>IF(OR(ISBLANK(A690),ISBLANK(G690),ISBLANK(F690)),"",G690*F690)</x:f>
      </x:c>
      <x:c r="L690" s="16" t="str">
        <x:f>IF(OR(ISBLANK(A690),ISBLANK(G690),ISBLANK(F690)),"",F690)</x:f>
      </x:c>
      <x:c r="M690" s="16" t="str">
        <x:f>IF(AND(ISBLANK(A690),B690=""),"",IF(COUNTIFS('Campaigns &amp; Budget'!$A$7:$A$8,B690)&lt;&gt;1,"Unknown campaign",IF(COUNTIFS('Daily Redemptions'!$A$7:$A$735,A690,'Daily Redemptions'!$B$7:$B$735,B690)&gt;1,"Duplicate day / campaign",IF(OR(ISBLANK(A690),ISBLANK(C690),ISBLANK(D690),ISBLANK(E690),ISBLANK(F690)),"Missing daily input",IF(OR(C690&lt;0,D690&lt;0,E690&lt;0,F690&lt;0,F690&gt;E690),"Invalid count / sales",IF(AND(F690&gt;0,ISBLANK(G690)),"Missing new-member average",IF(AND(NOT(ISBLANK(G690)),G690&lt;0),"Negative average",IF(OR(A690&lt;IFERROR(INDEX('Campaigns &amp; Budget'!$C$7:$C$8,MATCH(B690,'Campaigns &amp; Budget'!$A$7:$A$8,0)),""),A690&gt;IFERROR(INDEX('Campaigns &amp; Budget'!$D$7:$D$8,MATCH(B690,'Campaigns &amp; Budget'!$A$7:$A$8,0)),"")),"Outside campaign dates",""))))))))</x:f>
      </x:c>
      <x:c r="O690" s="10"/>
      <x:c r="P690" s="5"/>
      <x:c r="Q690" s="5"/>
      <x:c r="R690" s="5"/>
      <x:c r="S690" s="16" t="str">
        <x:f>IF(OR(ISBLANK(O690),Q690=""),"",IFERROR(INDEX('Redemption Setup'!$F$7:$F$105,MATCH(Q690,'Redemption Setup'!$A$7:$A$105,0)),"")+SUMIFS('Redemption Setup'!$Q$7:$Q$305,'Redemption Setup'!$O$7:$O$305,Q690,'Redemption Setup'!$P$7:$P$305,"&lt;="&amp;O690)-SUMIFS('Daily Redemptions'!$R$7:$R$2205,'Daily Redemptions'!$Q$7:$Q$2205,Q690,'Daily Redemptions'!$P$7:$P$2205,P690,'Daily Redemptions'!$O$7:$O$2205,"&lt;="&amp;O690))</x:f>
      </x:c>
      <x:c r="T690" s="16" t="str">
        <x:f>IF(AND(ISBLANK(O690),Q690=""),"",IF(COUNTIFS('Redemption Setup'!$A$7:$A$105,Q690,'Redemption Setup'!$B$7:$B$105,P690)&lt;&gt;1,"Tier not in campaign",IF(COUNTIFS('Daily Redemptions'!$O$7:$O$2205,O690,'Daily Redemptions'!$Q$7:$Q$2205,Q690)&gt;1,"Duplicate day / tier",IF(OR(ISBLANK(O690),ISBLANK(R690)),"Missing date / quantity",IF(OR(R690&lt;0,MOD(R690,1)&lt;&gt;0),"Invalid redemption quantity",IF(COUNTIFS('Daily Redemptions'!$A$7:$A$735,O690,'Daily Redemptions'!$B$7:$B$735,P690)&lt;&gt;1,"Missing daily performance",IF(S690&lt;0,"Negative stock","")))))))</x:f>
      </x:c>
    </x:row>
    <x:row r="691" ht="24" customHeight="1">
      <x:c r="A691" s="10"/>
      <x:c r="B691" s="5"/>
      <x:c r="C691" s="5"/>
      <x:c r="D691" s="14"/>
      <x:c r="E691" s="5"/>
      <x:c r="F691" s="5"/>
      <x:c r="G691" s="14"/>
      <x:c r="H691" s="16" t="str">
        <x:f>IF(OR(ISBLANK(A691),B691=""),"",SUMIFS('Daily Redemptions'!$R$7:$R$2205,'Daily Redemptions'!$O$7:$O$2205,A691,'Daily Redemptions'!$P$7:$P$2205,B691))</x:f>
      </x:c>
      <x:c r="I691" s="18" t="str">
        <x:f>IF(OR(ISBLANK(A691),ISBLANK(D691),ISBLANK(C691),C691=0),"",D691/C691)</x:f>
      </x:c>
      <x:c r="J691" s="18" t="str">
        <x:f>IF(OR(ISBLANK(A691),ISBLANK(D691),ISBLANK(E691),E691=0),"",D691/E691)</x:f>
      </x:c>
      <x:c r="K691" s="18" t="str">
        <x:f>IF(OR(ISBLANK(A691),ISBLANK(G691),ISBLANK(F691)),"",G691*F691)</x:f>
      </x:c>
      <x:c r="L691" s="16" t="str">
        <x:f>IF(OR(ISBLANK(A691),ISBLANK(G691),ISBLANK(F691)),"",F691)</x:f>
      </x:c>
      <x:c r="M691" s="16" t="str">
        <x:f>IF(AND(ISBLANK(A691),B691=""),"",IF(COUNTIFS('Campaigns &amp; Budget'!$A$7:$A$8,B691)&lt;&gt;1,"Unknown campaign",IF(COUNTIFS('Daily Redemptions'!$A$7:$A$735,A691,'Daily Redemptions'!$B$7:$B$735,B691)&gt;1,"Duplicate day / campaign",IF(OR(ISBLANK(A691),ISBLANK(C691),ISBLANK(D691),ISBLANK(E691),ISBLANK(F691)),"Missing daily input",IF(OR(C691&lt;0,D691&lt;0,E691&lt;0,F691&lt;0,F691&gt;E691),"Invalid count / sales",IF(AND(F691&gt;0,ISBLANK(G691)),"Missing new-member average",IF(AND(NOT(ISBLANK(G691)),G691&lt;0),"Negative average",IF(OR(A691&lt;IFERROR(INDEX('Campaigns &amp; Budget'!$C$7:$C$8,MATCH(B691,'Campaigns &amp; Budget'!$A$7:$A$8,0)),""),A691&gt;IFERROR(INDEX('Campaigns &amp; Budget'!$D$7:$D$8,MATCH(B691,'Campaigns &amp; Budget'!$A$7:$A$8,0)),"")),"Outside campaign dates",""))))))))</x:f>
      </x:c>
      <x:c r="O691" s="10"/>
      <x:c r="P691" s="5"/>
      <x:c r="Q691" s="5"/>
      <x:c r="R691" s="5"/>
      <x:c r="S691" s="16" t="str">
        <x:f>IF(OR(ISBLANK(O691),Q691=""),"",IFERROR(INDEX('Redemption Setup'!$F$7:$F$105,MATCH(Q691,'Redemption Setup'!$A$7:$A$105,0)),"")+SUMIFS('Redemption Setup'!$Q$7:$Q$305,'Redemption Setup'!$O$7:$O$305,Q691,'Redemption Setup'!$P$7:$P$305,"&lt;="&amp;O691)-SUMIFS('Daily Redemptions'!$R$7:$R$2205,'Daily Redemptions'!$Q$7:$Q$2205,Q691,'Daily Redemptions'!$P$7:$P$2205,P691,'Daily Redemptions'!$O$7:$O$2205,"&lt;="&amp;O691))</x:f>
      </x:c>
      <x:c r="T691" s="16" t="str">
        <x:f>IF(AND(ISBLANK(O691),Q691=""),"",IF(COUNTIFS('Redemption Setup'!$A$7:$A$105,Q691,'Redemption Setup'!$B$7:$B$105,P691)&lt;&gt;1,"Tier not in campaign",IF(COUNTIFS('Daily Redemptions'!$O$7:$O$2205,O691,'Daily Redemptions'!$Q$7:$Q$2205,Q691)&gt;1,"Duplicate day / tier",IF(OR(ISBLANK(O691),ISBLANK(R691)),"Missing date / quantity",IF(OR(R691&lt;0,MOD(R691,1)&lt;&gt;0),"Invalid redemption quantity",IF(COUNTIFS('Daily Redemptions'!$A$7:$A$735,O691,'Daily Redemptions'!$B$7:$B$735,P691)&lt;&gt;1,"Missing daily performance",IF(S691&lt;0,"Negative stock","")))))))</x:f>
      </x:c>
    </x:row>
    <x:row r="692" ht="24" customHeight="1">
      <x:c r="A692" s="10"/>
      <x:c r="B692" s="5"/>
      <x:c r="C692" s="5"/>
      <x:c r="D692" s="14"/>
      <x:c r="E692" s="5"/>
      <x:c r="F692" s="5"/>
      <x:c r="G692" s="14"/>
      <x:c r="H692" s="16" t="str">
        <x:f>IF(OR(ISBLANK(A692),B692=""),"",SUMIFS('Daily Redemptions'!$R$7:$R$2205,'Daily Redemptions'!$O$7:$O$2205,A692,'Daily Redemptions'!$P$7:$P$2205,B692))</x:f>
      </x:c>
      <x:c r="I692" s="18" t="str">
        <x:f>IF(OR(ISBLANK(A692),ISBLANK(D692),ISBLANK(C692),C692=0),"",D692/C692)</x:f>
      </x:c>
      <x:c r="J692" s="18" t="str">
        <x:f>IF(OR(ISBLANK(A692),ISBLANK(D692),ISBLANK(E692),E692=0),"",D692/E692)</x:f>
      </x:c>
      <x:c r="K692" s="18" t="str">
        <x:f>IF(OR(ISBLANK(A692),ISBLANK(G692),ISBLANK(F692)),"",G692*F692)</x:f>
      </x:c>
      <x:c r="L692" s="16" t="str">
        <x:f>IF(OR(ISBLANK(A692),ISBLANK(G692),ISBLANK(F692)),"",F692)</x:f>
      </x:c>
      <x:c r="M692" s="16" t="str">
        <x:f>IF(AND(ISBLANK(A692),B692=""),"",IF(COUNTIFS('Campaigns &amp; Budget'!$A$7:$A$8,B692)&lt;&gt;1,"Unknown campaign",IF(COUNTIFS('Daily Redemptions'!$A$7:$A$735,A692,'Daily Redemptions'!$B$7:$B$735,B692)&gt;1,"Duplicate day / campaign",IF(OR(ISBLANK(A692),ISBLANK(C692),ISBLANK(D692),ISBLANK(E692),ISBLANK(F692)),"Missing daily input",IF(OR(C692&lt;0,D692&lt;0,E692&lt;0,F692&lt;0,F692&gt;E692),"Invalid count / sales",IF(AND(F692&gt;0,ISBLANK(G692)),"Missing new-member average",IF(AND(NOT(ISBLANK(G692)),G692&lt;0),"Negative average",IF(OR(A692&lt;IFERROR(INDEX('Campaigns &amp; Budget'!$C$7:$C$8,MATCH(B692,'Campaigns &amp; Budget'!$A$7:$A$8,0)),""),A692&gt;IFERROR(INDEX('Campaigns &amp; Budget'!$D$7:$D$8,MATCH(B692,'Campaigns &amp; Budget'!$A$7:$A$8,0)),"")),"Outside campaign dates",""))))))))</x:f>
      </x:c>
      <x:c r="O692" s="10"/>
      <x:c r="P692" s="5"/>
      <x:c r="Q692" s="5"/>
      <x:c r="R692" s="5"/>
      <x:c r="S692" s="16" t="str">
        <x:f>IF(OR(ISBLANK(O692),Q692=""),"",IFERROR(INDEX('Redemption Setup'!$F$7:$F$105,MATCH(Q692,'Redemption Setup'!$A$7:$A$105,0)),"")+SUMIFS('Redemption Setup'!$Q$7:$Q$305,'Redemption Setup'!$O$7:$O$305,Q692,'Redemption Setup'!$P$7:$P$305,"&lt;="&amp;O692)-SUMIFS('Daily Redemptions'!$R$7:$R$2205,'Daily Redemptions'!$Q$7:$Q$2205,Q692,'Daily Redemptions'!$P$7:$P$2205,P692,'Daily Redemptions'!$O$7:$O$2205,"&lt;="&amp;O692))</x:f>
      </x:c>
      <x:c r="T692" s="16" t="str">
        <x:f>IF(AND(ISBLANK(O692),Q692=""),"",IF(COUNTIFS('Redemption Setup'!$A$7:$A$105,Q692,'Redemption Setup'!$B$7:$B$105,P692)&lt;&gt;1,"Tier not in campaign",IF(COUNTIFS('Daily Redemptions'!$O$7:$O$2205,O692,'Daily Redemptions'!$Q$7:$Q$2205,Q692)&gt;1,"Duplicate day / tier",IF(OR(ISBLANK(O692),ISBLANK(R692)),"Missing date / quantity",IF(OR(R692&lt;0,MOD(R692,1)&lt;&gt;0),"Invalid redemption quantity",IF(COUNTIFS('Daily Redemptions'!$A$7:$A$735,O692,'Daily Redemptions'!$B$7:$B$735,P692)&lt;&gt;1,"Missing daily performance",IF(S692&lt;0,"Negative stock","")))))))</x:f>
      </x:c>
    </x:row>
    <x:row r="693" ht="24" customHeight="1">
      <x:c r="A693" s="10"/>
      <x:c r="B693" s="5"/>
      <x:c r="C693" s="5"/>
      <x:c r="D693" s="14"/>
      <x:c r="E693" s="5"/>
      <x:c r="F693" s="5"/>
      <x:c r="G693" s="14"/>
      <x:c r="H693" s="16" t="str">
        <x:f>IF(OR(ISBLANK(A693),B693=""),"",SUMIFS('Daily Redemptions'!$R$7:$R$2205,'Daily Redemptions'!$O$7:$O$2205,A693,'Daily Redemptions'!$P$7:$P$2205,B693))</x:f>
      </x:c>
      <x:c r="I693" s="18" t="str">
        <x:f>IF(OR(ISBLANK(A693),ISBLANK(D693),ISBLANK(C693),C693=0),"",D693/C693)</x:f>
      </x:c>
      <x:c r="J693" s="18" t="str">
        <x:f>IF(OR(ISBLANK(A693),ISBLANK(D693),ISBLANK(E693),E693=0),"",D693/E693)</x:f>
      </x:c>
      <x:c r="K693" s="18" t="str">
        <x:f>IF(OR(ISBLANK(A693),ISBLANK(G693),ISBLANK(F693)),"",G693*F693)</x:f>
      </x:c>
      <x:c r="L693" s="16" t="str">
        <x:f>IF(OR(ISBLANK(A693),ISBLANK(G693),ISBLANK(F693)),"",F693)</x:f>
      </x:c>
      <x:c r="M693" s="16" t="str">
        <x:f>IF(AND(ISBLANK(A693),B693=""),"",IF(COUNTIFS('Campaigns &amp; Budget'!$A$7:$A$8,B693)&lt;&gt;1,"Unknown campaign",IF(COUNTIFS('Daily Redemptions'!$A$7:$A$735,A693,'Daily Redemptions'!$B$7:$B$735,B693)&gt;1,"Duplicate day / campaign",IF(OR(ISBLANK(A693),ISBLANK(C693),ISBLANK(D693),ISBLANK(E693),ISBLANK(F693)),"Missing daily input",IF(OR(C693&lt;0,D693&lt;0,E693&lt;0,F693&lt;0,F693&gt;E693),"Invalid count / sales",IF(AND(F693&gt;0,ISBLANK(G693)),"Missing new-member average",IF(AND(NOT(ISBLANK(G693)),G693&lt;0),"Negative average",IF(OR(A693&lt;IFERROR(INDEX('Campaigns &amp; Budget'!$C$7:$C$8,MATCH(B693,'Campaigns &amp; Budget'!$A$7:$A$8,0)),""),A693&gt;IFERROR(INDEX('Campaigns &amp; Budget'!$D$7:$D$8,MATCH(B693,'Campaigns &amp; Budget'!$A$7:$A$8,0)),"")),"Outside campaign dates",""))))))))</x:f>
      </x:c>
      <x:c r="O693" s="10"/>
      <x:c r="P693" s="5"/>
      <x:c r="Q693" s="5"/>
      <x:c r="R693" s="5"/>
      <x:c r="S693" s="16" t="str">
        <x:f>IF(OR(ISBLANK(O693),Q693=""),"",IFERROR(INDEX('Redemption Setup'!$F$7:$F$105,MATCH(Q693,'Redemption Setup'!$A$7:$A$105,0)),"")+SUMIFS('Redemption Setup'!$Q$7:$Q$305,'Redemption Setup'!$O$7:$O$305,Q693,'Redemption Setup'!$P$7:$P$305,"&lt;="&amp;O693)-SUMIFS('Daily Redemptions'!$R$7:$R$2205,'Daily Redemptions'!$Q$7:$Q$2205,Q693,'Daily Redemptions'!$P$7:$P$2205,P693,'Daily Redemptions'!$O$7:$O$2205,"&lt;="&amp;O693))</x:f>
      </x:c>
      <x:c r="T693" s="16" t="str">
        <x:f>IF(AND(ISBLANK(O693),Q693=""),"",IF(COUNTIFS('Redemption Setup'!$A$7:$A$105,Q693,'Redemption Setup'!$B$7:$B$105,P693)&lt;&gt;1,"Tier not in campaign",IF(COUNTIFS('Daily Redemptions'!$O$7:$O$2205,O693,'Daily Redemptions'!$Q$7:$Q$2205,Q693)&gt;1,"Duplicate day / tier",IF(OR(ISBLANK(O693),ISBLANK(R693)),"Missing date / quantity",IF(OR(R693&lt;0,MOD(R693,1)&lt;&gt;0),"Invalid redemption quantity",IF(COUNTIFS('Daily Redemptions'!$A$7:$A$735,O693,'Daily Redemptions'!$B$7:$B$735,P693)&lt;&gt;1,"Missing daily performance",IF(S693&lt;0,"Negative stock","")))))))</x:f>
      </x:c>
    </x:row>
    <x:row r="694" ht="24" customHeight="1">
      <x:c r="A694" s="10"/>
      <x:c r="B694" s="5"/>
      <x:c r="C694" s="5"/>
      <x:c r="D694" s="14"/>
      <x:c r="E694" s="5"/>
      <x:c r="F694" s="5"/>
      <x:c r="G694" s="14"/>
      <x:c r="H694" s="16" t="str">
        <x:f>IF(OR(ISBLANK(A694),B694=""),"",SUMIFS('Daily Redemptions'!$R$7:$R$2205,'Daily Redemptions'!$O$7:$O$2205,A694,'Daily Redemptions'!$P$7:$P$2205,B694))</x:f>
      </x:c>
      <x:c r="I694" s="18" t="str">
        <x:f>IF(OR(ISBLANK(A694),ISBLANK(D694),ISBLANK(C694),C694=0),"",D694/C694)</x:f>
      </x:c>
      <x:c r="J694" s="18" t="str">
        <x:f>IF(OR(ISBLANK(A694),ISBLANK(D694),ISBLANK(E694),E694=0),"",D694/E694)</x:f>
      </x:c>
      <x:c r="K694" s="18" t="str">
        <x:f>IF(OR(ISBLANK(A694),ISBLANK(G694),ISBLANK(F694)),"",G694*F694)</x:f>
      </x:c>
      <x:c r="L694" s="16" t="str">
        <x:f>IF(OR(ISBLANK(A694),ISBLANK(G694),ISBLANK(F694)),"",F694)</x:f>
      </x:c>
      <x:c r="M694" s="16" t="str">
        <x:f>IF(AND(ISBLANK(A694),B694=""),"",IF(COUNTIFS('Campaigns &amp; Budget'!$A$7:$A$8,B694)&lt;&gt;1,"Unknown campaign",IF(COUNTIFS('Daily Redemptions'!$A$7:$A$735,A694,'Daily Redemptions'!$B$7:$B$735,B694)&gt;1,"Duplicate day / campaign",IF(OR(ISBLANK(A694),ISBLANK(C694),ISBLANK(D694),ISBLANK(E694),ISBLANK(F694)),"Missing daily input",IF(OR(C694&lt;0,D694&lt;0,E694&lt;0,F694&lt;0,F694&gt;E694),"Invalid count / sales",IF(AND(F694&gt;0,ISBLANK(G694)),"Missing new-member average",IF(AND(NOT(ISBLANK(G694)),G694&lt;0),"Negative average",IF(OR(A694&lt;IFERROR(INDEX('Campaigns &amp; Budget'!$C$7:$C$8,MATCH(B694,'Campaigns &amp; Budget'!$A$7:$A$8,0)),""),A694&gt;IFERROR(INDEX('Campaigns &amp; Budget'!$D$7:$D$8,MATCH(B694,'Campaigns &amp; Budget'!$A$7:$A$8,0)),"")),"Outside campaign dates",""))))))))</x:f>
      </x:c>
      <x:c r="O694" s="10"/>
      <x:c r="P694" s="5"/>
      <x:c r="Q694" s="5"/>
      <x:c r="R694" s="5"/>
      <x:c r="S694" s="16" t="str">
        <x:f>IF(OR(ISBLANK(O694),Q694=""),"",IFERROR(INDEX('Redemption Setup'!$F$7:$F$105,MATCH(Q694,'Redemption Setup'!$A$7:$A$105,0)),"")+SUMIFS('Redemption Setup'!$Q$7:$Q$305,'Redemption Setup'!$O$7:$O$305,Q694,'Redemption Setup'!$P$7:$P$305,"&lt;="&amp;O694)-SUMIFS('Daily Redemptions'!$R$7:$R$2205,'Daily Redemptions'!$Q$7:$Q$2205,Q694,'Daily Redemptions'!$P$7:$P$2205,P694,'Daily Redemptions'!$O$7:$O$2205,"&lt;="&amp;O694))</x:f>
      </x:c>
      <x:c r="T694" s="16" t="str">
        <x:f>IF(AND(ISBLANK(O694),Q694=""),"",IF(COUNTIFS('Redemption Setup'!$A$7:$A$105,Q694,'Redemption Setup'!$B$7:$B$105,P694)&lt;&gt;1,"Tier not in campaign",IF(COUNTIFS('Daily Redemptions'!$O$7:$O$2205,O694,'Daily Redemptions'!$Q$7:$Q$2205,Q694)&gt;1,"Duplicate day / tier",IF(OR(ISBLANK(O694),ISBLANK(R694)),"Missing date / quantity",IF(OR(R694&lt;0,MOD(R694,1)&lt;&gt;0),"Invalid redemption quantity",IF(COUNTIFS('Daily Redemptions'!$A$7:$A$735,O694,'Daily Redemptions'!$B$7:$B$735,P694)&lt;&gt;1,"Missing daily performance",IF(S694&lt;0,"Negative stock","")))))))</x:f>
      </x:c>
    </x:row>
    <x:row r="695" ht="24" customHeight="1">
      <x:c r="A695" s="10"/>
      <x:c r="B695" s="5"/>
      <x:c r="C695" s="5"/>
      <x:c r="D695" s="14"/>
      <x:c r="E695" s="5"/>
      <x:c r="F695" s="5"/>
      <x:c r="G695" s="14"/>
      <x:c r="H695" s="16" t="str">
        <x:f>IF(OR(ISBLANK(A695),B695=""),"",SUMIFS('Daily Redemptions'!$R$7:$R$2205,'Daily Redemptions'!$O$7:$O$2205,A695,'Daily Redemptions'!$P$7:$P$2205,B695))</x:f>
      </x:c>
      <x:c r="I695" s="18" t="str">
        <x:f>IF(OR(ISBLANK(A695),ISBLANK(D695),ISBLANK(C695),C695=0),"",D695/C695)</x:f>
      </x:c>
      <x:c r="J695" s="18" t="str">
        <x:f>IF(OR(ISBLANK(A695),ISBLANK(D695),ISBLANK(E695),E695=0),"",D695/E695)</x:f>
      </x:c>
      <x:c r="K695" s="18" t="str">
        <x:f>IF(OR(ISBLANK(A695),ISBLANK(G695),ISBLANK(F695)),"",G695*F695)</x:f>
      </x:c>
      <x:c r="L695" s="16" t="str">
        <x:f>IF(OR(ISBLANK(A695),ISBLANK(G695),ISBLANK(F695)),"",F695)</x:f>
      </x:c>
      <x:c r="M695" s="16" t="str">
        <x:f>IF(AND(ISBLANK(A695),B695=""),"",IF(COUNTIFS('Campaigns &amp; Budget'!$A$7:$A$8,B695)&lt;&gt;1,"Unknown campaign",IF(COUNTIFS('Daily Redemptions'!$A$7:$A$735,A695,'Daily Redemptions'!$B$7:$B$735,B695)&gt;1,"Duplicate day / campaign",IF(OR(ISBLANK(A695),ISBLANK(C695),ISBLANK(D695),ISBLANK(E695),ISBLANK(F695)),"Missing daily input",IF(OR(C695&lt;0,D695&lt;0,E695&lt;0,F695&lt;0,F695&gt;E695),"Invalid count / sales",IF(AND(F695&gt;0,ISBLANK(G695)),"Missing new-member average",IF(AND(NOT(ISBLANK(G695)),G695&lt;0),"Negative average",IF(OR(A695&lt;IFERROR(INDEX('Campaigns &amp; Budget'!$C$7:$C$8,MATCH(B695,'Campaigns &amp; Budget'!$A$7:$A$8,0)),""),A695&gt;IFERROR(INDEX('Campaigns &amp; Budget'!$D$7:$D$8,MATCH(B695,'Campaigns &amp; Budget'!$A$7:$A$8,0)),"")),"Outside campaign dates",""))))))))</x:f>
      </x:c>
      <x:c r="O695" s="10"/>
      <x:c r="P695" s="5"/>
      <x:c r="Q695" s="5"/>
      <x:c r="R695" s="5"/>
      <x:c r="S695" s="16" t="str">
        <x:f>IF(OR(ISBLANK(O695),Q695=""),"",IFERROR(INDEX('Redemption Setup'!$F$7:$F$105,MATCH(Q695,'Redemption Setup'!$A$7:$A$105,0)),"")+SUMIFS('Redemption Setup'!$Q$7:$Q$305,'Redemption Setup'!$O$7:$O$305,Q695,'Redemption Setup'!$P$7:$P$305,"&lt;="&amp;O695)-SUMIFS('Daily Redemptions'!$R$7:$R$2205,'Daily Redemptions'!$Q$7:$Q$2205,Q695,'Daily Redemptions'!$P$7:$P$2205,P695,'Daily Redemptions'!$O$7:$O$2205,"&lt;="&amp;O695))</x:f>
      </x:c>
      <x:c r="T695" s="16" t="str">
        <x:f>IF(AND(ISBLANK(O695),Q695=""),"",IF(COUNTIFS('Redemption Setup'!$A$7:$A$105,Q695,'Redemption Setup'!$B$7:$B$105,P695)&lt;&gt;1,"Tier not in campaign",IF(COUNTIFS('Daily Redemptions'!$O$7:$O$2205,O695,'Daily Redemptions'!$Q$7:$Q$2205,Q695)&gt;1,"Duplicate day / tier",IF(OR(ISBLANK(O695),ISBLANK(R695)),"Missing date / quantity",IF(OR(R695&lt;0,MOD(R695,1)&lt;&gt;0),"Invalid redemption quantity",IF(COUNTIFS('Daily Redemptions'!$A$7:$A$735,O695,'Daily Redemptions'!$B$7:$B$735,P695)&lt;&gt;1,"Missing daily performance",IF(S695&lt;0,"Negative stock","")))))))</x:f>
      </x:c>
    </x:row>
    <x:row r="696" ht="24" customHeight="1">
      <x:c r="A696" s="10"/>
      <x:c r="B696" s="5"/>
      <x:c r="C696" s="5"/>
      <x:c r="D696" s="14"/>
      <x:c r="E696" s="5"/>
      <x:c r="F696" s="5"/>
      <x:c r="G696" s="14"/>
      <x:c r="H696" s="16" t="str">
        <x:f>IF(OR(ISBLANK(A696),B696=""),"",SUMIFS('Daily Redemptions'!$R$7:$R$2205,'Daily Redemptions'!$O$7:$O$2205,A696,'Daily Redemptions'!$P$7:$P$2205,B696))</x:f>
      </x:c>
      <x:c r="I696" s="18" t="str">
        <x:f>IF(OR(ISBLANK(A696),ISBLANK(D696),ISBLANK(C696),C696=0),"",D696/C696)</x:f>
      </x:c>
      <x:c r="J696" s="18" t="str">
        <x:f>IF(OR(ISBLANK(A696),ISBLANK(D696),ISBLANK(E696),E696=0),"",D696/E696)</x:f>
      </x:c>
      <x:c r="K696" s="18" t="str">
        <x:f>IF(OR(ISBLANK(A696),ISBLANK(G696),ISBLANK(F696)),"",G696*F696)</x:f>
      </x:c>
      <x:c r="L696" s="16" t="str">
        <x:f>IF(OR(ISBLANK(A696),ISBLANK(G696),ISBLANK(F696)),"",F696)</x:f>
      </x:c>
      <x:c r="M696" s="16" t="str">
        <x:f>IF(AND(ISBLANK(A696),B696=""),"",IF(COUNTIFS('Campaigns &amp; Budget'!$A$7:$A$8,B696)&lt;&gt;1,"Unknown campaign",IF(COUNTIFS('Daily Redemptions'!$A$7:$A$735,A696,'Daily Redemptions'!$B$7:$B$735,B696)&gt;1,"Duplicate day / campaign",IF(OR(ISBLANK(A696),ISBLANK(C696),ISBLANK(D696),ISBLANK(E696),ISBLANK(F696)),"Missing daily input",IF(OR(C696&lt;0,D696&lt;0,E696&lt;0,F696&lt;0,F696&gt;E696),"Invalid count / sales",IF(AND(F696&gt;0,ISBLANK(G696)),"Missing new-member average",IF(AND(NOT(ISBLANK(G696)),G696&lt;0),"Negative average",IF(OR(A696&lt;IFERROR(INDEX('Campaigns &amp; Budget'!$C$7:$C$8,MATCH(B696,'Campaigns &amp; Budget'!$A$7:$A$8,0)),""),A696&gt;IFERROR(INDEX('Campaigns &amp; Budget'!$D$7:$D$8,MATCH(B696,'Campaigns &amp; Budget'!$A$7:$A$8,0)),"")),"Outside campaign dates",""))))))))</x:f>
      </x:c>
      <x:c r="O696" s="10"/>
      <x:c r="P696" s="5"/>
      <x:c r="Q696" s="5"/>
      <x:c r="R696" s="5"/>
      <x:c r="S696" s="16" t="str">
        <x:f>IF(OR(ISBLANK(O696),Q696=""),"",IFERROR(INDEX('Redemption Setup'!$F$7:$F$105,MATCH(Q696,'Redemption Setup'!$A$7:$A$105,0)),"")+SUMIFS('Redemption Setup'!$Q$7:$Q$305,'Redemption Setup'!$O$7:$O$305,Q696,'Redemption Setup'!$P$7:$P$305,"&lt;="&amp;O696)-SUMIFS('Daily Redemptions'!$R$7:$R$2205,'Daily Redemptions'!$Q$7:$Q$2205,Q696,'Daily Redemptions'!$P$7:$P$2205,P696,'Daily Redemptions'!$O$7:$O$2205,"&lt;="&amp;O696))</x:f>
      </x:c>
      <x:c r="T696" s="16" t="str">
        <x:f>IF(AND(ISBLANK(O696),Q696=""),"",IF(COUNTIFS('Redemption Setup'!$A$7:$A$105,Q696,'Redemption Setup'!$B$7:$B$105,P696)&lt;&gt;1,"Tier not in campaign",IF(COUNTIFS('Daily Redemptions'!$O$7:$O$2205,O696,'Daily Redemptions'!$Q$7:$Q$2205,Q696)&gt;1,"Duplicate day / tier",IF(OR(ISBLANK(O696),ISBLANK(R696)),"Missing date / quantity",IF(OR(R696&lt;0,MOD(R696,1)&lt;&gt;0),"Invalid redemption quantity",IF(COUNTIFS('Daily Redemptions'!$A$7:$A$735,O696,'Daily Redemptions'!$B$7:$B$735,P696)&lt;&gt;1,"Missing daily performance",IF(S696&lt;0,"Negative stock","")))))))</x:f>
      </x:c>
    </x:row>
    <x:row r="697" ht="24" customHeight="1">
      <x:c r="A697" s="10"/>
      <x:c r="B697" s="5"/>
      <x:c r="C697" s="5"/>
      <x:c r="D697" s="14"/>
      <x:c r="E697" s="5"/>
      <x:c r="F697" s="5"/>
      <x:c r="G697" s="14"/>
      <x:c r="H697" s="16" t="str">
        <x:f>IF(OR(ISBLANK(A697),B697=""),"",SUMIFS('Daily Redemptions'!$R$7:$R$2205,'Daily Redemptions'!$O$7:$O$2205,A697,'Daily Redemptions'!$P$7:$P$2205,B697))</x:f>
      </x:c>
      <x:c r="I697" s="18" t="str">
        <x:f>IF(OR(ISBLANK(A697),ISBLANK(D697),ISBLANK(C697),C697=0),"",D697/C697)</x:f>
      </x:c>
      <x:c r="J697" s="18" t="str">
        <x:f>IF(OR(ISBLANK(A697),ISBLANK(D697),ISBLANK(E697),E697=0),"",D697/E697)</x:f>
      </x:c>
      <x:c r="K697" s="18" t="str">
        <x:f>IF(OR(ISBLANK(A697),ISBLANK(G697),ISBLANK(F697)),"",G697*F697)</x:f>
      </x:c>
      <x:c r="L697" s="16" t="str">
        <x:f>IF(OR(ISBLANK(A697),ISBLANK(G697),ISBLANK(F697)),"",F697)</x:f>
      </x:c>
      <x:c r="M697" s="16" t="str">
        <x:f>IF(AND(ISBLANK(A697),B697=""),"",IF(COUNTIFS('Campaigns &amp; Budget'!$A$7:$A$8,B697)&lt;&gt;1,"Unknown campaign",IF(COUNTIFS('Daily Redemptions'!$A$7:$A$735,A697,'Daily Redemptions'!$B$7:$B$735,B697)&gt;1,"Duplicate day / campaign",IF(OR(ISBLANK(A697),ISBLANK(C697),ISBLANK(D697),ISBLANK(E697),ISBLANK(F697)),"Missing daily input",IF(OR(C697&lt;0,D697&lt;0,E697&lt;0,F697&lt;0,F697&gt;E697),"Invalid count / sales",IF(AND(F697&gt;0,ISBLANK(G697)),"Missing new-member average",IF(AND(NOT(ISBLANK(G697)),G697&lt;0),"Negative average",IF(OR(A697&lt;IFERROR(INDEX('Campaigns &amp; Budget'!$C$7:$C$8,MATCH(B697,'Campaigns &amp; Budget'!$A$7:$A$8,0)),""),A697&gt;IFERROR(INDEX('Campaigns &amp; Budget'!$D$7:$D$8,MATCH(B697,'Campaigns &amp; Budget'!$A$7:$A$8,0)),"")),"Outside campaign dates",""))))))))</x:f>
      </x:c>
      <x:c r="O697" s="10"/>
      <x:c r="P697" s="5"/>
      <x:c r="Q697" s="5"/>
      <x:c r="R697" s="5"/>
      <x:c r="S697" s="16" t="str">
        <x:f>IF(OR(ISBLANK(O697),Q697=""),"",IFERROR(INDEX('Redemption Setup'!$F$7:$F$105,MATCH(Q697,'Redemption Setup'!$A$7:$A$105,0)),"")+SUMIFS('Redemption Setup'!$Q$7:$Q$305,'Redemption Setup'!$O$7:$O$305,Q697,'Redemption Setup'!$P$7:$P$305,"&lt;="&amp;O697)-SUMIFS('Daily Redemptions'!$R$7:$R$2205,'Daily Redemptions'!$Q$7:$Q$2205,Q697,'Daily Redemptions'!$P$7:$P$2205,P697,'Daily Redemptions'!$O$7:$O$2205,"&lt;="&amp;O697))</x:f>
      </x:c>
      <x:c r="T697" s="16" t="str">
        <x:f>IF(AND(ISBLANK(O697),Q697=""),"",IF(COUNTIFS('Redemption Setup'!$A$7:$A$105,Q697,'Redemption Setup'!$B$7:$B$105,P697)&lt;&gt;1,"Tier not in campaign",IF(COUNTIFS('Daily Redemptions'!$O$7:$O$2205,O697,'Daily Redemptions'!$Q$7:$Q$2205,Q697)&gt;1,"Duplicate day / tier",IF(OR(ISBLANK(O697),ISBLANK(R697)),"Missing date / quantity",IF(OR(R697&lt;0,MOD(R697,1)&lt;&gt;0),"Invalid redemption quantity",IF(COUNTIFS('Daily Redemptions'!$A$7:$A$735,O697,'Daily Redemptions'!$B$7:$B$735,P697)&lt;&gt;1,"Missing daily performance",IF(S697&lt;0,"Negative stock","")))))))</x:f>
      </x:c>
    </x:row>
    <x:row r="698" ht="24" customHeight="1">
      <x:c r="A698" s="10"/>
      <x:c r="B698" s="5"/>
      <x:c r="C698" s="5"/>
      <x:c r="D698" s="14"/>
      <x:c r="E698" s="5"/>
      <x:c r="F698" s="5"/>
      <x:c r="G698" s="14"/>
      <x:c r="H698" s="16" t="str">
        <x:f>IF(OR(ISBLANK(A698),B698=""),"",SUMIFS('Daily Redemptions'!$R$7:$R$2205,'Daily Redemptions'!$O$7:$O$2205,A698,'Daily Redemptions'!$P$7:$P$2205,B698))</x:f>
      </x:c>
      <x:c r="I698" s="18" t="str">
        <x:f>IF(OR(ISBLANK(A698),ISBLANK(D698),ISBLANK(C698),C698=0),"",D698/C698)</x:f>
      </x:c>
      <x:c r="J698" s="18" t="str">
        <x:f>IF(OR(ISBLANK(A698),ISBLANK(D698),ISBLANK(E698),E698=0),"",D698/E698)</x:f>
      </x:c>
      <x:c r="K698" s="18" t="str">
        <x:f>IF(OR(ISBLANK(A698),ISBLANK(G698),ISBLANK(F698)),"",G698*F698)</x:f>
      </x:c>
      <x:c r="L698" s="16" t="str">
        <x:f>IF(OR(ISBLANK(A698),ISBLANK(G698),ISBLANK(F698)),"",F698)</x:f>
      </x:c>
      <x:c r="M698" s="16" t="str">
        <x:f>IF(AND(ISBLANK(A698),B698=""),"",IF(COUNTIFS('Campaigns &amp; Budget'!$A$7:$A$8,B698)&lt;&gt;1,"Unknown campaign",IF(COUNTIFS('Daily Redemptions'!$A$7:$A$735,A698,'Daily Redemptions'!$B$7:$B$735,B698)&gt;1,"Duplicate day / campaign",IF(OR(ISBLANK(A698),ISBLANK(C698),ISBLANK(D698),ISBLANK(E698),ISBLANK(F698)),"Missing daily input",IF(OR(C698&lt;0,D698&lt;0,E698&lt;0,F698&lt;0,F698&gt;E698),"Invalid count / sales",IF(AND(F698&gt;0,ISBLANK(G698)),"Missing new-member average",IF(AND(NOT(ISBLANK(G698)),G698&lt;0),"Negative average",IF(OR(A698&lt;IFERROR(INDEX('Campaigns &amp; Budget'!$C$7:$C$8,MATCH(B698,'Campaigns &amp; Budget'!$A$7:$A$8,0)),""),A698&gt;IFERROR(INDEX('Campaigns &amp; Budget'!$D$7:$D$8,MATCH(B698,'Campaigns &amp; Budget'!$A$7:$A$8,0)),"")),"Outside campaign dates",""))))))))</x:f>
      </x:c>
      <x:c r="O698" s="10"/>
      <x:c r="P698" s="5"/>
      <x:c r="Q698" s="5"/>
      <x:c r="R698" s="5"/>
      <x:c r="S698" s="16" t="str">
        <x:f>IF(OR(ISBLANK(O698),Q698=""),"",IFERROR(INDEX('Redemption Setup'!$F$7:$F$105,MATCH(Q698,'Redemption Setup'!$A$7:$A$105,0)),"")+SUMIFS('Redemption Setup'!$Q$7:$Q$305,'Redemption Setup'!$O$7:$O$305,Q698,'Redemption Setup'!$P$7:$P$305,"&lt;="&amp;O698)-SUMIFS('Daily Redemptions'!$R$7:$R$2205,'Daily Redemptions'!$Q$7:$Q$2205,Q698,'Daily Redemptions'!$P$7:$P$2205,P698,'Daily Redemptions'!$O$7:$O$2205,"&lt;="&amp;O698))</x:f>
      </x:c>
      <x:c r="T698" s="16" t="str">
        <x:f>IF(AND(ISBLANK(O698),Q698=""),"",IF(COUNTIFS('Redemption Setup'!$A$7:$A$105,Q698,'Redemption Setup'!$B$7:$B$105,P698)&lt;&gt;1,"Tier not in campaign",IF(COUNTIFS('Daily Redemptions'!$O$7:$O$2205,O698,'Daily Redemptions'!$Q$7:$Q$2205,Q698)&gt;1,"Duplicate day / tier",IF(OR(ISBLANK(O698),ISBLANK(R698)),"Missing date / quantity",IF(OR(R698&lt;0,MOD(R698,1)&lt;&gt;0),"Invalid redemption quantity",IF(COUNTIFS('Daily Redemptions'!$A$7:$A$735,O698,'Daily Redemptions'!$B$7:$B$735,P698)&lt;&gt;1,"Missing daily performance",IF(S698&lt;0,"Negative stock","")))))))</x:f>
      </x:c>
    </x:row>
    <x:row r="699" ht="24" customHeight="1">
      <x:c r="A699" s="10"/>
      <x:c r="B699" s="5"/>
      <x:c r="C699" s="5"/>
      <x:c r="D699" s="14"/>
      <x:c r="E699" s="5"/>
      <x:c r="F699" s="5"/>
      <x:c r="G699" s="14"/>
      <x:c r="H699" s="16" t="str">
        <x:f>IF(OR(ISBLANK(A699),B699=""),"",SUMIFS('Daily Redemptions'!$R$7:$R$2205,'Daily Redemptions'!$O$7:$O$2205,A699,'Daily Redemptions'!$P$7:$P$2205,B699))</x:f>
      </x:c>
      <x:c r="I699" s="18" t="str">
        <x:f>IF(OR(ISBLANK(A699),ISBLANK(D699),ISBLANK(C699),C699=0),"",D699/C699)</x:f>
      </x:c>
      <x:c r="J699" s="18" t="str">
        <x:f>IF(OR(ISBLANK(A699),ISBLANK(D699),ISBLANK(E699),E699=0),"",D699/E699)</x:f>
      </x:c>
      <x:c r="K699" s="18" t="str">
        <x:f>IF(OR(ISBLANK(A699),ISBLANK(G699),ISBLANK(F699)),"",G699*F699)</x:f>
      </x:c>
      <x:c r="L699" s="16" t="str">
        <x:f>IF(OR(ISBLANK(A699),ISBLANK(G699),ISBLANK(F699)),"",F699)</x:f>
      </x:c>
      <x:c r="M699" s="16" t="str">
        <x:f>IF(AND(ISBLANK(A699),B699=""),"",IF(COUNTIFS('Campaigns &amp; Budget'!$A$7:$A$8,B699)&lt;&gt;1,"Unknown campaign",IF(COUNTIFS('Daily Redemptions'!$A$7:$A$735,A699,'Daily Redemptions'!$B$7:$B$735,B699)&gt;1,"Duplicate day / campaign",IF(OR(ISBLANK(A699),ISBLANK(C699),ISBLANK(D699),ISBLANK(E699),ISBLANK(F699)),"Missing daily input",IF(OR(C699&lt;0,D699&lt;0,E699&lt;0,F699&lt;0,F699&gt;E699),"Invalid count / sales",IF(AND(F699&gt;0,ISBLANK(G699)),"Missing new-member average",IF(AND(NOT(ISBLANK(G699)),G699&lt;0),"Negative average",IF(OR(A699&lt;IFERROR(INDEX('Campaigns &amp; Budget'!$C$7:$C$8,MATCH(B699,'Campaigns &amp; Budget'!$A$7:$A$8,0)),""),A699&gt;IFERROR(INDEX('Campaigns &amp; Budget'!$D$7:$D$8,MATCH(B699,'Campaigns &amp; Budget'!$A$7:$A$8,0)),"")),"Outside campaign dates",""))))))))</x:f>
      </x:c>
      <x:c r="O699" s="10"/>
      <x:c r="P699" s="5"/>
      <x:c r="Q699" s="5"/>
      <x:c r="R699" s="5"/>
      <x:c r="S699" s="16" t="str">
        <x:f>IF(OR(ISBLANK(O699),Q699=""),"",IFERROR(INDEX('Redemption Setup'!$F$7:$F$105,MATCH(Q699,'Redemption Setup'!$A$7:$A$105,0)),"")+SUMIFS('Redemption Setup'!$Q$7:$Q$305,'Redemption Setup'!$O$7:$O$305,Q699,'Redemption Setup'!$P$7:$P$305,"&lt;="&amp;O699)-SUMIFS('Daily Redemptions'!$R$7:$R$2205,'Daily Redemptions'!$Q$7:$Q$2205,Q699,'Daily Redemptions'!$P$7:$P$2205,P699,'Daily Redemptions'!$O$7:$O$2205,"&lt;="&amp;O699))</x:f>
      </x:c>
      <x:c r="T699" s="16" t="str">
        <x:f>IF(AND(ISBLANK(O699),Q699=""),"",IF(COUNTIFS('Redemption Setup'!$A$7:$A$105,Q699,'Redemption Setup'!$B$7:$B$105,P699)&lt;&gt;1,"Tier not in campaign",IF(COUNTIFS('Daily Redemptions'!$O$7:$O$2205,O699,'Daily Redemptions'!$Q$7:$Q$2205,Q699)&gt;1,"Duplicate day / tier",IF(OR(ISBLANK(O699),ISBLANK(R699)),"Missing date / quantity",IF(OR(R699&lt;0,MOD(R699,1)&lt;&gt;0),"Invalid redemption quantity",IF(COUNTIFS('Daily Redemptions'!$A$7:$A$735,O699,'Daily Redemptions'!$B$7:$B$735,P699)&lt;&gt;1,"Missing daily performance",IF(S699&lt;0,"Negative stock","")))))))</x:f>
      </x:c>
    </x:row>
    <x:row r="700" ht="24" customHeight="1">
      <x:c r="A700" s="10"/>
      <x:c r="B700" s="5"/>
      <x:c r="C700" s="5"/>
      <x:c r="D700" s="14"/>
      <x:c r="E700" s="5"/>
      <x:c r="F700" s="5"/>
      <x:c r="G700" s="14"/>
      <x:c r="H700" s="16" t="str">
        <x:f>IF(OR(ISBLANK(A700),B700=""),"",SUMIFS('Daily Redemptions'!$R$7:$R$2205,'Daily Redemptions'!$O$7:$O$2205,A700,'Daily Redemptions'!$P$7:$P$2205,B700))</x:f>
      </x:c>
      <x:c r="I700" s="18" t="str">
        <x:f>IF(OR(ISBLANK(A700),ISBLANK(D700),ISBLANK(C700),C700=0),"",D700/C700)</x:f>
      </x:c>
      <x:c r="J700" s="18" t="str">
        <x:f>IF(OR(ISBLANK(A700),ISBLANK(D700),ISBLANK(E700),E700=0),"",D700/E700)</x:f>
      </x:c>
      <x:c r="K700" s="18" t="str">
        <x:f>IF(OR(ISBLANK(A700),ISBLANK(G700),ISBLANK(F700)),"",G700*F700)</x:f>
      </x:c>
      <x:c r="L700" s="16" t="str">
        <x:f>IF(OR(ISBLANK(A700),ISBLANK(G700),ISBLANK(F700)),"",F700)</x:f>
      </x:c>
      <x:c r="M700" s="16" t="str">
        <x:f>IF(AND(ISBLANK(A700),B700=""),"",IF(COUNTIFS('Campaigns &amp; Budget'!$A$7:$A$8,B700)&lt;&gt;1,"Unknown campaign",IF(COUNTIFS('Daily Redemptions'!$A$7:$A$735,A700,'Daily Redemptions'!$B$7:$B$735,B700)&gt;1,"Duplicate day / campaign",IF(OR(ISBLANK(A700),ISBLANK(C700),ISBLANK(D700),ISBLANK(E700),ISBLANK(F700)),"Missing daily input",IF(OR(C700&lt;0,D700&lt;0,E700&lt;0,F700&lt;0,F700&gt;E700),"Invalid count / sales",IF(AND(F700&gt;0,ISBLANK(G700)),"Missing new-member average",IF(AND(NOT(ISBLANK(G700)),G700&lt;0),"Negative average",IF(OR(A700&lt;IFERROR(INDEX('Campaigns &amp; Budget'!$C$7:$C$8,MATCH(B700,'Campaigns &amp; Budget'!$A$7:$A$8,0)),""),A700&gt;IFERROR(INDEX('Campaigns &amp; Budget'!$D$7:$D$8,MATCH(B700,'Campaigns &amp; Budget'!$A$7:$A$8,0)),"")),"Outside campaign dates",""))))))))</x:f>
      </x:c>
      <x:c r="O700" s="10"/>
      <x:c r="P700" s="5"/>
      <x:c r="Q700" s="5"/>
      <x:c r="R700" s="5"/>
      <x:c r="S700" s="16" t="str">
        <x:f>IF(OR(ISBLANK(O700),Q700=""),"",IFERROR(INDEX('Redemption Setup'!$F$7:$F$105,MATCH(Q700,'Redemption Setup'!$A$7:$A$105,0)),"")+SUMIFS('Redemption Setup'!$Q$7:$Q$305,'Redemption Setup'!$O$7:$O$305,Q700,'Redemption Setup'!$P$7:$P$305,"&lt;="&amp;O700)-SUMIFS('Daily Redemptions'!$R$7:$R$2205,'Daily Redemptions'!$Q$7:$Q$2205,Q700,'Daily Redemptions'!$P$7:$P$2205,P700,'Daily Redemptions'!$O$7:$O$2205,"&lt;="&amp;O700))</x:f>
      </x:c>
      <x:c r="T700" s="16" t="str">
        <x:f>IF(AND(ISBLANK(O700),Q700=""),"",IF(COUNTIFS('Redemption Setup'!$A$7:$A$105,Q700,'Redemption Setup'!$B$7:$B$105,P700)&lt;&gt;1,"Tier not in campaign",IF(COUNTIFS('Daily Redemptions'!$O$7:$O$2205,O700,'Daily Redemptions'!$Q$7:$Q$2205,Q700)&gt;1,"Duplicate day / tier",IF(OR(ISBLANK(O700),ISBLANK(R700)),"Missing date / quantity",IF(OR(R700&lt;0,MOD(R700,1)&lt;&gt;0),"Invalid redemption quantity",IF(COUNTIFS('Daily Redemptions'!$A$7:$A$735,O700,'Daily Redemptions'!$B$7:$B$735,P700)&lt;&gt;1,"Missing daily performance",IF(S700&lt;0,"Negative stock","")))))))</x:f>
      </x:c>
    </x:row>
    <x:row r="701" ht="24" customHeight="1">
      <x:c r="A701" s="10"/>
      <x:c r="B701" s="5"/>
      <x:c r="C701" s="5"/>
      <x:c r="D701" s="14"/>
      <x:c r="E701" s="5"/>
      <x:c r="F701" s="5"/>
      <x:c r="G701" s="14"/>
      <x:c r="H701" s="16" t="str">
        <x:f>IF(OR(ISBLANK(A701),B701=""),"",SUMIFS('Daily Redemptions'!$R$7:$R$2205,'Daily Redemptions'!$O$7:$O$2205,A701,'Daily Redemptions'!$P$7:$P$2205,B701))</x:f>
      </x:c>
      <x:c r="I701" s="18" t="str">
        <x:f>IF(OR(ISBLANK(A701),ISBLANK(D701),ISBLANK(C701),C701=0),"",D701/C701)</x:f>
      </x:c>
      <x:c r="J701" s="18" t="str">
        <x:f>IF(OR(ISBLANK(A701),ISBLANK(D701),ISBLANK(E701),E701=0),"",D701/E701)</x:f>
      </x:c>
      <x:c r="K701" s="18" t="str">
        <x:f>IF(OR(ISBLANK(A701),ISBLANK(G701),ISBLANK(F701)),"",G701*F701)</x:f>
      </x:c>
      <x:c r="L701" s="16" t="str">
        <x:f>IF(OR(ISBLANK(A701),ISBLANK(G701),ISBLANK(F701)),"",F701)</x:f>
      </x:c>
      <x:c r="M701" s="16" t="str">
        <x:f>IF(AND(ISBLANK(A701),B701=""),"",IF(COUNTIFS('Campaigns &amp; Budget'!$A$7:$A$8,B701)&lt;&gt;1,"Unknown campaign",IF(COUNTIFS('Daily Redemptions'!$A$7:$A$735,A701,'Daily Redemptions'!$B$7:$B$735,B701)&gt;1,"Duplicate day / campaign",IF(OR(ISBLANK(A701),ISBLANK(C701),ISBLANK(D701),ISBLANK(E701),ISBLANK(F701)),"Missing daily input",IF(OR(C701&lt;0,D701&lt;0,E701&lt;0,F701&lt;0,F701&gt;E701),"Invalid count / sales",IF(AND(F701&gt;0,ISBLANK(G701)),"Missing new-member average",IF(AND(NOT(ISBLANK(G701)),G701&lt;0),"Negative average",IF(OR(A701&lt;IFERROR(INDEX('Campaigns &amp; Budget'!$C$7:$C$8,MATCH(B701,'Campaigns &amp; Budget'!$A$7:$A$8,0)),""),A701&gt;IFERROR(INDEX('Campaigns &amp; Budget'!$D$7:$D$8,MATCH(B701,'Campaigns &amp; Budget'!$A$7:$A$8,0)),"")),"Outside campaign dates",""))))))))</x:f>
      </x:c>
      <x:c r="O701" s="10"/>
      <x:c r="P701" s="5"/>
      <x:c r="Q701" s="5"/>
      <x:c r="R701" s="5"/>
      <x:c r="S701" s="16" t="str">
        <x:f>IF(OR(ISBLANK(O701),Q701=""),"",IFERROR(INDEX('Redemption Setup'!$F$7:$F$105,MATCH(Q701,'Redemption Setup'!$A$7:$A$105,0)),"")+SUMIFS('Redemption Setup'!$Q$7:$Q$305,'Redemption Setup'!$O$7:$O$305,Q701,'Redemption Setup'!$P$7:$P$305,"&lt;="&amp;O701)-SUMIFS('Daily Redemptions'!$R$7:$R$2205,'Daily Redemptions'!$Q$7:$Q$2205,Q701,'Daily Redemptions'!$P$7:$P$2205,P701,'Daily Redemptions'!$O$7:$O$2205,"&lt;="&amp;O701))</x:f>
      </x:c>
      <x:c r="T701" s="16" t="str">
        <x:f>IF(AND(ISBLANK(O701),Q701=""),"",IF(COUNTIFS('Redemption Setup'!$A$7:$A$105,Q701,'Redemption Setup'!$B$7:$B$105,P701)&lt;&gt;1,"Tier not in campaign",IF(COUNTIFS('Daily Redemptions'!$O$7:$O$2205,O701,'Daily Redemptions'!$Q$7:$Q$2205,Q701)&gt;1,"Duplicate day / tier",IF(OR(ISBLANK(O701),ISBLANK(R701)),"Missing date / quantity",IF(OR(R701&lt;0,MOD(R701,1)&lt;&gt;0),"Invalid redemption quantity",IF(COUNTIFS('Daily Redemptions'!$A$7:$A$735,O701,'Daily Redemptions'!$B$7:$B$735,P701)&lt;&gt;1,"Missing daily performance",IF(S701&lt;0,"Negative stock","")))))))</x:f>
      </x:c>
    </x:row>
    <x:row r="702" ht="24" customHeight="1">
      <x:c r="A702" s="10"/>
      <x:c r="B702" s="5"/>
      <x:c r="C702" s="5"/>
      <x:c r="D702" s="14"/>
      <x:c r="E702" s="5"/>
      <x:c r="F702" s="5"/>
      <x:c r="G702" s="14"/>
      <x:c r="H702" s="16" t="str">
        <x:f>IF(OR(ISBLANK(A702),B702=""),"",SUMIFS('Daily Redemptions'!$R$7:$R$2205,'Daily Redemptions'!$O$7:$O$2205,A702,'Daily Redemptions'!$P$7:$P$2205,B702))</x:f>
      </x:c>
      <x:c r="I702" s="18" t="str">
        <x:f>IF(OR(ISBLANK(A702),ISBLANK(D702),ISBLANK(C702),C702=0),"",D702/C702)</x:f>
      </x:c>
      <x:c r="J702" s="18" t="str">
        <x:f>IF(OR(ISBLANK(A702),ISBLANK(D702),ISBLANK(E702),E702=0),"",D702/E702)</x:f>
      </x:c>
      <x:c r="K702" s="18" t="str">
        <x:f>IF(OR(ISBLANK(A702),ISBLANK(G702),ISBLANK(F702)),"",G702*F702)</x:f>
      </x:c>
      <x:c r="L702" s="16" t="str">
        <x:f>IF(OR(ISBLANK(A702),ISBLANK(G702),ISBLANK(F702)),"",F702)</x:f>
      </x:c>
      <x:c r="M702" s="16" t="str">
        <x:f>IF(AND(ISBLANK(A702),B702=""),"",IF(COUNTIFS('Campaigns &amp; Budget'!$A$7:$A$8,B702)&lt;&gt;1,"Unknown campaign",IF(COUNTIFS('Daily Redemptions'!$A$7:$A$735,A702,'Daily Redemptions'!$B$7:$B$735,B702)&gt;1,"Duplicate day / campaign",IF(OR(ISBLANK(A702),ISBLANK(C702),ISBLANK(D702),ISBLANK(E702),ISBLANK(F702)),"Missing daily input",IF(OR(C702&lt;0,D702&lt;0,E702&lt;0,F702&lt;0,F702&gt;E702),"Invalid count / sales",IF(AND(F702&gt;0,ISBLANK(G702)),"Missing new-member average",IF(AND(NOT(ISBLANK(G702)),G702&lt;0),"Negative average",IF(OR(A702&lt;IFERROR(INDEX('Campaigns &amp; Budget'!$C$7:$C$8,MATCH(B702,'Campaigns &amp; Budget'!$A$7:$A$8,0)),""),A702&gt;IFERROR(INDEX('Campaigns &amp; Budget'!$D$7:$D$8,MATCH(B702,'Campaigns &amp; Budget'!$A$7:$A$8,0)),"")),"Outside campaign dates",""))))))))</x:f>
      </x:c>
      <x:c r="O702" s="10"/>
      <x:c r="P702" s="5"/>
      <x:c r="Q702" s="5"/>
      <x:c r="R702" s="5"/>
      <x:c r="S702" s="16" t="str">
        <x:f>IF(OR(ISBLANK(O702),Q702=""),"",IFERROR(INDEX('Redemption Setup'!$F$7:$F$105,MATCH(Q702,'Redemption Setup'!$A$7:$A$105,0)),"")+SUMIFS('Redemption Setup'!$Q$7:$Q$305,'Redemption Setup'!$O$7:$O$305,Q702,'Redemption Setup'!$P$7:$P$305,"&lt;="&amp;O702)-SUMIFS('Daily Redemptions'!$R$7:$R$2205,'Daily Redemptions'!$Q$7:$Q$2205,Q702,'Daily Redemptions'!$P$7:$P$2205,P702,'Daily Redemptions'!$O$7:$O$2205,"&lt;="&amp;O702))</x:f>
      </x:c>
      <x:c r="T702" s="16" t="str">
        <x:f>IF(AND(ISBLANK(O702),Q702=""),"",IF(COUNTIFS('Redemption Setup'!$A$7:$A$105,Q702,'Redemption Setup'!$B$7:$B$105,P702)&lt;&gt;1,"Tier not in campaign",IF(COUNTIFS('Daily Redemptions'!$O$7:$O$2205,O702,'Daily Redemptions'!$Q$7:$Q$2205,Q702)&gt;1,"Duplicate day / tier",IF(OR(ISBLANK(O702),ISBLANK(R702)),"Missing date / quantity",IF(OR(R702&lt;0,MOD(R702,1)&lt;&gt;0),"Invalid redemption quantity",IF(COUNTIFS('Daily Redemptions'!$A$7:$A$735,O702,'Daily Redemptions'!$B$7:$B$735,P702)&lt;&gt;1,"Missing daily performance",IF(S702&lt;0,"Negative stock","")))))))</x:f>
      </x:c>
    </x:row>
    <x:row r="703" ht="24" customHeight="1">
      <x:c r="A703" s="10"/>
      <x:c r="B703" s="5"/>
      <x:c r="C703" s="5"/>
      <x:c r="D703" s="14"/>
      <x:c r="E703" s="5"/>
      <x:c r="F703" s="5"/>
      <x:c r="G703" s="14"/>
      <x:c r="H703" s="16" t="str">
        <x:f>IF(OR(ISBLANK(A703),B703=""),"",SUMIFS('Daily Redemptions'!$R$7:$R$2205,'Daily Redemptions'!$O$7:$O$2205,A703,'Daily Redemptions'!$P$7:$P$2205,B703))</x:f>
      </x:c>
      <x:c r="I703" s="18" t="str">
        <x:f>IF(OR(ISBLANK(A703),ISBLANK(D703),ISBLANK(C703),C703=0),"",D703/C703)</x:f>
      </x:c>
      <x:c r="J703" s="18" t="str">
        <x:f>IF(OR(ISBLANK(A703),ISBLANK(D703),ISBLANK(E703),E703=0),"",D703/E703)</x:f>
      </x:c>
      <x:c r="K703" s="18" t="str">
        <x:f>IF(OR(ISBLANK(A703),ISBLANK(G703),ISBLANK(F703)),"",G703*F703)</x:f>
      </x:c>
      <x:c r="L703" s="16" t="str">
        <x:f>IF(OR(ISBLANK(A703),ISBLANK(G703),ISBLANK(F703)),"",F703)</x:f>
      </x:c>
      <x:c r="M703" s="16" t="str">
        <x:f>IF(AND(ISBLANK(A703),B703=""),"",IF(COUNTIFS('Campaigns &amp; Budget'!$A$7:$A$8,B703)&lt;&gt;1,"Unknown campaign",IF(COUNTIFS('Daily Redemptions'!$A$7:$A$735,A703,'Daily Redemptions'!$B$7:$B$735,B703)&gt;1,"Duplicate day / campaign",IF(OR(ISBLANK(A703),ISBLANK(C703),ISBLANK(D703),ISBLANK(E703),ISBLANK(F703)),"Missing daily input",IF(OR(C703&lt;0,D703&lt;0,E703&lt;0,F703&lt;0,F703&gt;E703),"Invalid count / sales",IF(AND(F703&gt;0,ISBLANK(G703)),"Missing new-member average",IF(AND(NOT(ISBLANK(G703)),G703&lt;0),"Negative average",IF(OR(A703&lt;IFERROR(INDEX('Campaigns &amp; Budget'!$C$7:$C$8,MATCH(B703,'Campaigns &amp; Budget'!$A$7:$A$8,0)),""),A703&gt;IFERROR(INDEX('Campaigns &amp; Budget'!$D$7:$D$8,MATCH(B703,'Campaigns &amp; Budget'!$A$7:$A$8,0)),"")),"Outside campaign dates",""))))))))</x:f>
      </x:c>
      <x:c r="O703" s="10"/>
      <x:c r="P703" s="5"/>
      <x:c r="Q703" s="5"/>
      <x:c r="R703" s="5"/>
      <x:c r="S703" s="16" t="str">
        <x:f>IF(OR(ISBLANK(O703),Q703=""),"",IFERROR(INDEX('Redemption Setup'!$F$7:$F$105,MATCH(Q703,'Redemption Setup'!$A$7:$A$105,0)),"")+SUMIFS('Redemption Setup'!$Q$7:$Q$305,'Redemption Setup'!$O$7:$O$305,Q703,'Redemption Setup'!$P$7:$P$305,"&lt;="&amp;O703)-SUMIFS('Daily Redemptions'!$R$7:$R$2205,'Daily Redemptions'!$Q$7:$Q$2205,Q703,'Daily Redemptions'!$P$7:$P$2205,P703,'Daily Redemptions'!$O$7:$O$2205,"&lt;="&amp;O703))</x:f>
      </x:c>
      <x:c r="T703" s="16" t="str">
        <x:f>IF(AND(ISBLANK(O703),Q703=""),"",IF(COUNTIFS('Redemption Setup'!$A$7:$A$105,Q703,'Redemption Setup'!$B$7:$B$105,P703)&lt;&gt;1,"Tier not in campaign",IF(COUNTIFS('Daily Redemptions'!$O$7:$O$2205,O703,'Daily Redemptions'!$Q$7:$Q$2205,Q703)&gt;1,"Duplicate day / tier",IF(OR(ISBLANK(O703),ISBLANK(R703)),"Missing date / quantity",IF(OR(R703&lt;0,MOD(R703,1)&lt;&gt;0),"Invalid redemption quantity",IF(COUNTIFS('Daily Redemptions'!$A$7:$A$735,O703,'Daily Redemptions'!$B$7:$B$735,P703)&lt;&gt;1,"Missing daily performance",IF(S703&lt;0,"Negative stock","")))))))</x:f>
      </x:c>
    </x:row>
    <x:row r="704" ht="24" customHeight="1">
      <x:c r="A704" s="10"/>
      <x:c r="B704" s="5"/>
      <x:c r="C704" s="5"/>
      <x:c r="D704" s="14"/>
      <x:c r="E704" s="5"/>
      <x:c r="F704" s="5"/>
      <x:c r="G704" s="14"/>
      <x:c r="H704" s="16" t="str">
        <x:f>IF(OR(ISBLANK(A704),B704=""),"",SUMIFS('Daily Redemptions'!$R$7:$R$2205,'Daily Redemptions'!$O$7:$O$2205,A704,'Daily Redemptions'!$P$7:$P$2205,B704))</x:f>
      </x:c>
      <x:c r="I704" s="18" t="str">
        <x:f>IF(OR(ISBLANK(A704),ISBLANK(D704),ISBLANK(C704),C704=0),"",D704/C704)</x:f>
      </x:c>
      <x:c r="J704" s="18" t="str">
        <x:f>IF(OR(ISBLANK(A704),ISBLANK(D704),ISBLANK(E704),E704=0),"",D704/E704)</x:f>
      </x:c>
      <x:c r="K704" s="18" t="str">
        <x:f>IF(OR(ISBLANK(A704),ISBLANK(G704),ISBLANK(F704)),"",G704*F704)</x:f>
      </x:c>
      <x:c r="L704" s="16" t="str">
        <x:f>IF(OR(ISBLANK(A704),ISBLANK(G704),ISBLANK(F704)),"",F704)</x:f>
      </x:c>
      <x:c r="M704" s="16" t="str">
        <x:f>IF(AND(ISBLANK(A704),B704=""),"",IF(COUNTIFS('Campaigns &amp; Budget'!$A$7:$A$8,B704)&lt;&gt;1,"Unknown campaign",IF(COUNTIFS('Daily Redemptions'!$A$7:$A$735,A704,'Daily Redemptions'!$B$7:$B$735,B704)&gt;1,"Duplicate day / campaign",IF(OR(ISBLANK(A704),ISBLANK(C704),ISBLANK(D704),ISBLANK(E704),ISBLANK(F704)),"Missing daily input",IF(OR(C704&lt;0,D704&lt;0,E704&lt;0,F704&lt;0,F704&gt;E704),"Invalid count / sales",IF(AND(F704&gt;0,ISBLANK(G704)),"Missing new-member average",IF(AND(NOT(ISBLANK(G704)),G704&lt;0),"Negative average",IF(OR(A704&lt;IFERROR(INDEX('Campaigns &amp; Budget'!$C$7:$C$8,MATCH(B704,'Campaigns &amp; Budget'!$A$7:$A$8,0)),""),A704&gt;IFERROR(INDEX('Campaigns &amp; Budget'!$D$7:$D$8,MATCH(B704,'Campaigns &amp; Budget'!$A$7:$A$8,0)),"")),"Outside campaign dates",""))))))))</x:f>
      </x:c>
      <x:c r="O704" s="10"/>
      <x:c r="P704" s="5"/>
      <x:c r="Q704" s="5"/>
      <x:c r="R704" s="5"/>
      <x:c r="S704" s="16" t="str">
        <x:f>IF(OR(ISBLANK(O704),Q704=""),"",IFERROR(INDEX('Redemption Setup'!$F$7:$F$105,MATCH(Q704,'Redemption Setup'!$A$7:$A$105,0)),"")+SUMIFS('Redemption Setup'!$Q$7:$Q$305,'Redemption Setup'!$O$7:$O$305,Q704,'Redemption Setup'!$P$7:$P$305,"&lt;="&amp;O704)-SUMIFS('Daily Redemptions'!$R$7:$R$2205,'Daily Redemptions'!$Q$7:$Q$2205,Q704,'Daily Redemptions'!$P$7:$P$2205,P704,'Daily Redemptions'!$O$7:$O$2205,"&lt;="&amp;O704))</x:f>
      </x:c>
      <x:c r="T704" s="16" t="str">
        <x:f>IF(AND(ISBLANK(O704),Q704=""),"",IF(COUNTIFS('Redemption Setup'!$A$7:$A$105,Q704,'Redemption Setup'!$B$7:$B$105,P704)&lt;&gt;1,"Tier not in campaign",IF(COUNTIFS('Daily Redemptions'!$O$7:$O$2205,O704,'Daily Redemptions'!$Q$7:$Q$2205,Q704)&gt;1,"Duplicate day / tier",IF(OR(ISBLANK(O704),ISBLANK(R704)),"Missing date / quantity",IF(OR(R704&lt;0,MOD(R704,1)&lt;&gt;0),"Invalid redemption quantity",IF(COUNTIFS('Daily Redemptions'!$A$7:$A$735,O704,'Daily Redemptions'!$B$7:$B$735,P704)&lt;&gt;1,"Missing daily performance",IF(S704&lt;0,"Negative stock","")))))))</x:f>
      </x:c>
    </x:row>
    <x:row r="705" ht="24" customHeight="1">
      <x:c r="A705" s="10"/>
      <x:c r="B705" s="5"/>
      <x:c r="C705" s="5"/>
      <x:c r="D705" s="14"/>
      <x:c r="E705" s="5"/>
      <x:c r="F705" s="5"/>
      <x:c r="G705" s="14"/>
      <x:c r="H705" s="16" t="str">
        <x:f>IF(OR(ISBLANK(A705),B705=""),"",SUMIFS('Daily Redemptions'!$R$7:$R$2205,'Daily Redemptions'!$O$7:$O$2205,A705,'Daily Redemptions'!$P$7:$P$2205,B705))</x:f>
      </x:c>
      <x:c r="I705" s="18" t="str">
        <x:f>IF(OR(ISBLANK(A705),ISBLANK(D705),ISBLANK(C705),C705=0),"",D705/C705)</x:f>
      </x:c>
      <x:c r="J705" s="18" t="str">
        <x:f>IF(OR(ISBLANK(A705),ISBLANK(D705),ISBLANK(E705),E705=0),"",D705/E705)</x:f>
      </x:c>
      <x:c r="K705" s="18" t="str">
        <x:f>IF(OR(ISBLANK(A705),ISBLANK(G705),ISBLANK(F705)),"",G705*F705)</x:f>
      </x:c>
      <x:c r="L705" s="16" t="str">
        <x:f>IF(OR(ISBLANK(A705),ISBLANK(G705),ISBLANK(F705)),"",F705)</x:f>
      </x:c>
      <x:c r="M705" s="16" t="str">
        <x:f>IF(AND(ISBLANK(A705),B705=""),"",IF(COUNTIFS('Campaigns &amp; Budget'!$A$7:$A$8,B705)&lt;&gt;1,"Unknown campaign",IF(COUNTIFS('Daily Redemptions'!$A$7:$A$735,A705,'Daily Redemptions'!$B$7:$B$735,B705)&gt;1,"Duplicate day / campaign",IF(OR(ISBLANK(A705),ISBLANK(C705),ISBLANK(D705),ISBLANK(E705),ISBLANK(F705)),"Missing daily input",IF(OR(C705&lt;0,D705&lt;0,E705&lt;0,F705&lt;0,F705&gt;E705),"Invalid count / sales",IF(AND(F705&gt;0,ISBLANK(G705)),"Missing new-member average",IF(AND(NOT(ISBLANK(G705)),G705&lt;0),"Negative average",IF(OR(A705&lt;IFERROR(INDEX('Campaigns &amp; Budget'!$C$7:$C$8,MATCH(B705,'Campaigns &amp; Budget'!$A$7:$A$8,0)),""),A705&gt;IFERROR(INDEX('Campaigns &amp; Budget'!$D$7:$D$8,MATCH(B705,'Campaigns &amp; Budget'!$A$7:$A$8,0)),"")),"Outside campaign dates",""))))))))</x:f>
      </x:c>
      <x:c r="O705" s="10"/>
      <x:c r="P705" s="5"/>
      <x:c r="Q705" s="5"/>
      <x:c r="R705" s="5"/>
      <x:c r="S705" s="16" t="str">
        <x:f>IF(OR(ISBLANK(O705),Q705=""),"",IFERROR(INDEX('Redemption Setup'!$F$7:$F$105,MATCH(Q705,'Redemption Setup'!$A$7:$A$105,0)),"")+SUMIFS('Redemption Setup'!$Q$7:$Q$305,'Redemption Setup'!$O$7:$O$305,Q705,'Redemption Setup'!$P$7:$P$305,"&lt;="&amp;O705)-SUMIFS('Daily Redemptions'!$R$7:$R$2205,'Daily Redemptions'!$Q$7:$Q$2205,Q705,'Daily Redemptions'!$P$7:$P$2205,P705,'Daily Redemptions'!$O$7:$O$2205,"&lt;="&amp;O705))</x:f>
      </x:c>
      <x:c r="T705" s="16" t="str">
        <x:f>IF(AND(ISBLANK(O705),Q705=""),"",IF(COUNTIFS('Redemption Setup'!$A$7:$A$105,Q705,'Redemption Setup'!$B$7:$B$105,P705)&lt;&gt;1,"Tier not in campaign",IF(COUNTIFS('Daily Redemptions'!$O$7:$O$2205,O705,'Daily Redemptions'!$Q$7:$Q$2205,Q705)&gt;1,"Duplicate day / tier",IF(OR(ISBLANK(O705),ISBLANK(R705)),"Missing date / quantity",IF(OR(R705&lt;0,MOD(R705,1)&lt;&gt;0),"Invalid redemption quantity",IF(COUNTIFS('Daily Redemptions'!$A$7:$A$735,O705,'Daily Redemptions'!$B$7:$B$735,P705)&lt;&gt;1,"Missing daily performance",IF(S705&lt;0,"Negative stock","")))))))</x:f>
      </x:c>
    </x:row>
    <x:row r="706" ht="24" customHeight="1">
      <x:c r="A706" s="10"/>
      <x:c r="B706" s="5"/>
      <x:c r="C706" s="5"/>
      <x:c r="D706" s="14"/>
      <x:c r="E706" s="5"/>
      <x:c r="F706" s="5"/>
      <x:c r="G706" s="14"/>
      <x:c r="H706" s="16" t="str">
        <x:f>IF(OR(ISBLANK(A706),B706=""),"",SUMIFS('Daily Redemptions'!$R$7:$R$2205,'Daily Redemptions'!$O$7:$O$2205,A706,'Daily Redemptions'!$P$7:$P$2205,B706))</x:f>
      </x:c>
      <x:c r="I706" s="18" t="str">
        <x:f>IF(OR(ISBLANK(A706),ISBLANK(D706),ISBLANK(C706),C706=0),"",D706/C706)</x:f>
      </x:c>
      <x:c r="J706" s="18" t="str">
        <x:f>IF(OR(ISBLANK(A706),ISBLANK(D706),ISBLANK(E706),E706=0),"",D706/E706)</x:f>
      </x:c>
      <x:c r="K706" s="18" t="str">
        <x:f>IF(OR(ISBLANK(A706),ISBLANK(G706),ISBLANK(F706)),"",G706*F706)</x:f>
      </x:c>
      <x:c r="L706" s="16" t="str">
        <x:f>IF(OR(ISBLANK(A706),ISBLANK(G706),ISBLANK(F706)),"",F706)</x:f>
      </x:c>
      <x:c r="M706" s="16" t="str">
        <x:f>IF(AND(ISBLANK(A706),B706=""),"",IF(COUNTIFS('Campaigns &amp; Budget'!$A$7:$A$8,B706)&lt;&gt;1,"Unknown campaign",IF(COUNTIFS('Daily Redemptions'!$A$7:$A$735,A706,'Daily Redemptions'!$B$7:$B$735,B706)&gt;1,"Duplicate day / campaign",IF(OR(ISBLANK(A706),ISBLANK(C706),ISBLANK(D706),ISBLANK(E706),ISBLANK(F706)),"Missing daily input",IF(OR(C706&lt;0,D706&lt;0,E706&lt;0,F706&lt;0,F706&gt;E706),"Invalid count / sales",IF(AND(F706&gt;0,ISBLANK(G706)),"Missing new-member average",IF(AND(NOT(ISBLANK(G706)),G706&lt;0),"Negative average",IF(OR(A706&lt;IFERROR(INDEX('Campaigns &amp; Budget'!$C$7:$C$8,MATCH(B706,'Campaigns &amp; Budget'!$A$7:$A$8,0)),""),A706&gt;IFERROR(INDEX('Campaigns &amp; Budget'!$D$7:$D$8,MATCH(B706,'Campaigns &amp; Budget'!$A$7:$A$8,0)),"")),"Outside campaign dates",""))))))))</x:f>
      </x:c>
      <x:c r="O706" s="10"/>
      <x:c r="P706" s="5"/>
      <x:c r="Q706" s="5"/>
      <x:c r="R706" s="5"/>
      <x:c r="S706" s="16" t="str">
        <x:f>IF(OR(ISBLANK(O706),Q706=""),"",IFERROR(INDEX('Redemption Setup'!$F$7:$F$105,MATCH(Q706,'Redemption Setup'!$A$7:$A$105,0)),"")+SUMIFS('Redemption Setup'!$Q$7:$Q$305,'Redemption Setup'!$O$7:$O$305,Q706,'Redemption Setup'!$P$7:$P$305,"&lt;="&amp;O706)-SUMIFS('Daily Redemptions'!$R$7:$R$2205,'Daily Redemptions'!$Q$7:$Q$2205,Q706,'Daily Redemptions'!$P$7:$P$2205,P706,'Daily Redemptions'!$O$7:$O$2205,"&lt;="&amp;O706))</x:f>
      </x:c>
      <x:c r="T706" s="16" t="str">
        <x:f>IF(AND(ISBLANK(O706),Q706=""),"",IF(COUNTIFS('Redemption Setup'!$A$7:$A$105,Q706,'Redemption Setup'!$B$7:$B$105,P706)&lt;&gt;1,"Tier not in campaign",IF(COUNTIFS('Daily Redemptions'!$O$7:$O$2205,O706,'Daily Redemptions'!$Q$7:$Q$2205,Q706)&gt;1,"Duplicate day / tier",IF(OR(ISBLANK(O706),ISBLANK(R706)),"Missing date / quantity",IF(OR(R706&lt;0,MOD(R706,1)&lt;&gt;0),"Invalid redemption quantity",IF(COUNTIFS('Daily Redemptions'!$A$7:$A$735,O706,'Daily Redemptions'!$B$7:$B$735,P706)&lt;&gt;1,"Missing daily performance",IF(S706&lt;0,"Negative stock","")))))))</x:f>
      </x:c>
    </x:row>
    <x:row r="707" ht="24" customHeight="1">
      <x:c r="A707" s="10"/>
      <x:c r="B707" s="5"/>
      <x:c r="C707" s="5"/>
      <x:c r="D707" s="14"/>
      <x:c r="E707" s="5"/>
      <x:c r="F707" s="5"/>
      <x:c r="G707" s="14"/>
      <x:c r="H707" s="16" t="str">
        <x:f>IF(OR(ISBLANK(A707),B707=""),"",SUMIFS('Daily Redemptions'!$R$7:$R$2205,'Daily Redemptions'!$O$7:$O$2205,A707,'Daily Redemptions'!$P$7:$P$2205,B707))</x:f>
      </x:c>
      <x:c r="I707" s="18" t="str">
        <x:f>IF(OR(ISBLANK(A707),ISBLANK(D707),ISBLANK(C707),C707=0),"",D707/C707)</x:f>
      </x:c>
      <x:c r="J707" s="18" t="str">
        <x:f>IF(OR(ISBLANK(A707),ISBLANK(D707),ISBLANK(E707),E707=0),"",D707/E707)</x:f>
      </x:c>
      <x:c r="K707" s="18" t="str">
        <x:f>IF(OR(ISBLANK(A707),ISBLANK(G707),ISBLANK(F707)),"",G707*F707)</x:f>
      </x:c>
      <x:c r="L707" s="16" t="str">
        <x:f>IF(OR(ISBLANK(A707),ISBLANK(G707),ISBLANK(F707)),"",F707)</x:f>
      </x:c>
      <x:c r="M707" s="16" t="str">
        <x:f>IF(AND(ISBLANK(A707),B707=""),"",IF(COUNTIFS('Campaigns &amp; Budget'!$A$7:$A$8,B707)&lt;&gt;1,"Unknown campaign",IF(COUNTIFS('Daily Redemptions'!$A$7:$A$735,A707,'Daily Redemptions'!$B$7:$B$735,B707)&gt;1,"Duplicate day / campaign",IF(OR(ISBLANK(A707),ISBLANK(C707),ISBLANK(D707),ISBLANK(E707),ISBLANK(F707)),"Missing daily input",IF(OR(C707&lt;0,D707&lt;0,E707&lt;0,F707&lt;0,F707&gt;E707),"Invalid count / sales",IF(AND(F707&gt;0,ISBLANK(G707)),"Missing new-member average",IF(AND(NOT(ISBLANK(G707)),G707&lt;0),"Negative average",IF(OR(A707&lt;IFERROR(INDEX('Campaigns &amp; Budget'!$C$7:$C$8,MATCH(B707,'Campaigns &amp; Budget'!$A$7:$A$8,0)),""),A707&gt;IFERROR(INDEX('Campaigns &amp; Budget'!$D$7:$D$8,MATCH(B707,'Campaigns &amp; Budget'!$A$7:$A$8,0)),"")),"Outside campaign dates",""))))))))</x:f>
      </x:c>
      <x:c r="O707" s="10"/>
      <x:c r="P707" s="5"/>
      <x:c r="Q707" s="5"/>
      <x:c r="R707" s="5"/>
      <x:c r="S707" s="16" t="str">
        <x:f>IF(OR(ISBLANK(O707),Q707=""),"",IFERROR(INDEX('Redemption Setup'!$F$7:$F$105,MATCH(Q707,'Redemption Setup'!$A$7:$A$105,0)),"")+SUMIFS('Redemption Setup'!$Q$7:$Q$305,'Redemption Setup'!$O$7:$O$305,Q707,'Redemption Setup'!$P$7:$P$305,"&lt;="&amp;O707)-SUMIFS('Daily Redemptions'!$R$7:$R$2205,'Daily Redemptions'!$Q$7:$Q$2205,Q707,'Daily Redemptions'!$P$7:$P$2205,P707,'Daily Redemptions'!$O$7:$O$2205,"&lt;="&amp;O707))</x:f>
      </x:c>
      <x:c r="T707" s="16" t="str">
        <x:f>IF(AND(ISBLANK(O707),Q707=""),"",IF(COUNTIFS('Redemption Setup'!$A$7:$A$105,Q707,'Redemption Setup'!$B$7:$B$105,P707)&lt;&gt;1,"Tier not in campaign",IF(COUNTIFS('Daily Redemptions'!$O$7:$O$2205,O707,'Daily Redemptions'!$Q$7:$Q$2205,Q707)&gt;1,"Duplicate day / tier",IF(OR(ISBLANK(O707),ISBLANK(R707)),"Missing date / quantity",IF(OR(R707&lt;0,MOD(R707,1)&lt;&gt;0),"Invalid redemption quantity",IF(COUNTIFS('Daily Redemptions'!$A$7:$A$735,O707,'Daily Redemptions'!$B$7:$B$735,P707)&lt;&gt;1,"Missing daily performance",IF(S707&lt;0,"Negative stock","")))))))</x:f>
      </x:c>
    </x:row>
    <x:row r="708" ht="24" customHeight="1">
      <x:c r="A708" s="10"/>
      <x:c r="B708" s="5"/>
      <x:c r="C708" s="5"/>
      <x:c r="D708" s="14"/>
      <x:c r="E708" s="5"/>
      <x:c r="F708" s="5"/>
      <x:c r="G708" s="14"/>
      <x:c r="H708" s="16" t="str">
        <x:f>IF(OR(ISBLANK(A708),B708=""),"",SUMIFS('Daily Redemptions'!$R$7:$R$2205,'Daily Redemptions'!$O$7:$O$2205,A708,'Daily Redemptions'!$P$7:$P$2205,B708))</x:f>
      </x:c>
      <x:c r="I708" s="18" t="str">
        <x:f>IF(OR(ISBLANK(A708),ISBLANK(D708),ISBLANK(C708),C708=0),"",D708/C708)</x:f>
      </x:c>
      <x:c r="J708" s="18" t="str">
        <x:f>IF(OR(ISBLANK(A708),ISBLANK(D708),ISBLANK(E708),E708=0),"",D708/E708)</x:f>
      </x:c>
      <x:c r="K708" s="18" t="str">
        <x:f>IF(OR(ISBLANK(A708),ISBLANK(G708),ISBLANK(F708)),"",G708*F708)</x:f>
      </x:c>
      <x:c r="L708" s="16" t="str">
        <x:f>IF(OR(ISBLANK(A708),ISBLANK(G708),ISBLANK(F708)),"",F708)</x:f>
      </x:c>
      <x:c r="M708" s="16" t="str">
        <x:f>IF(AND(ISBLANK(A708),B708=""),"",IF(COUNTIFS('Campaigns &amp; Budget'!$A$7:$A$8,B708)&lt;&gt;1,"Unknown campaign",IF(COUNTIFS('Daily Redemptions'!$A$7:$A$735,A708,'Daily Redemptions'!$B$7:$B$735,B708)&gt;1,"Duplicate day / campaign",IF(OR(ISBLANK(A708),ISBLANK(C708),ISBLANK(D708),ISBLANK(E708),ISBLANK(F708)),"Missing daily input",IF(OR(C708&lt;0,D708&lt;0,E708&lt;0,F708&lt;0,F708&gt;E708),"Invalid count / sales",IF(AND(F708&gt;0,ISBLANK(G708)),"Missing new-member average",IF(AND(NOT(ISBLANK(G708)),G708&lt;0),"Negative average",IF(OR(A708&lt;IFERROR(INDEX('Campaigns &amp; Budget'!$C$7:$C$8,MATCH(B708,'Campaigns &amp; Budget'!$A$7:$A$8,0)),""),A708&gt;IFERROR(INDEX('Campaigns &amp; Budget'!$D$7:$D$8,MATCH(B708,'Campaigns &amp; Budget'!$A$7:$A$8,0)),"")),"Outside campaign dates",""))))))))</x:f>
      </x:c>
      <x:c r="O708" s="10"/>
      <x:c r="P708" s="5"/>
      <x:c r="Q708" s="5"/>
      <x:c r="R708" s="5"/>
      <x:c r="S708" s="16" t="str">
        <x:f>IF(OR(ISBLANK(O708),Q708=""),"",IFERROR(INDEX('Redemption Setup'!$F$7:$F$105,MATCH(Q708,'Redemption Setup'!$A$7:$A$105,0)),"")+SUMIFS('Redemption Setup'!$Q$7:$Q$305,'Redemption Setup'!$O$7:$O$305,Q708,'Redemption Setup'!$P$7:$P$305,"&lt;="&amp;O708)-SUMIFS('Daily Redemptions'!$R$7:$R$2205,'Daily Redemptions'!$Q$7:$Q$2205,Q708,'Daily Redemptions'!$P$7:$P$2205,P708,'Daily Redemptions'!$O$7:$O$2205,"&lt;="&amp;O708))</x:f>
      </x:c>
      <x:c r="T708" s="16" t="str">
        <x:f>IF(AND(ISBLANK(O708),Q708=""),"",IF(COUNTIFS('Redemption Setup'!$A$7:$A$105,Q708,'Redemption Setup'!$B$7:$B$105,P708)&lt;&gt;1,"Tier not in campaign",IF(COUNTIFS('Daily Redemptions'!$O$7:$O$2205,O708,'Daily Redemptions'!$Q$7:$Q$2205,Q708)&gt;1,"Duplicate day / tier",IF(OR(ISBLANK(O708),ISBLANK(R708)),"Missing date / quantity",IF(OR(R708&lt;0,MOD(R708,1)&lt;&gt;0),"Invalid redemption quantity",IF(COUNTIFS('Daily Redemptions'!$A$7:$A$735,O708,'Daily Redemptions'!$B$7:$B$735,P708)&lt;&gt;1,"Missing daily performance",IF(S708&lt;0,"Negative stock","")))))))</x:f>
      </x:c>
    </x:row>
    <x:row r="709" ht="24" customHeight="1">
      <x:c r="A709" s="10"/>
      <x:c r="B709" s="5"/>
      <x:c r="C709" s="5"/>
      <x:c r="D709" s="14"/>
      <x:c r="E709" s="5"/>
      <x:c r="F709" s="5"/>
      <x:c r="G709" s="14"/>
      <x:c r="H709" s="16" t="str">
        <x:f>IF(OR(ISBLANK(A709),B709=""),"",SUMIFS('Daily Redemptions'!$R$7:$R$2205,'Daily Redemptions'!$O$7:$O$2205,A709,'Daily Redemptions'!$P$7:$P$2205,B709))</x:f>
      </x:c>
      <x:c r="I709" s="18" t="str">
        <x:f>IF(OR(ISBLANK(A709),ISBLANK(D709),ISBLANK(C709),C709=0),"",D709/C709)</x:f>
      </x:c>
      <x:c r="J709" s="18" t="str">
        <x:f>IF(OR(ISBLANK(A709),ISBLANK(D709),ISBLANK(E709),E709=0),"",D709/E709)</x:f>
      </x:c>
      <x:c r="K709" s="18" t="str">
        <x:f>IF(OR(ISBLANK(A709),ISBLANK(G709),ISBLANK(F709)),"",G709*F709)</x:f>
      </x:c>
      <x:c r="L709" s="16" t="str">
        <x:f>IF(OR(ISBLANK(A709),ISBLANK(G709),ISBLANK(F709)),"",F709)</x:f>
      </x:c>
      <x:c r="M709" s="16" t="str">
        <x:f>IF(AND(ISBLANK(A709),B709=""),"",IF(COUNTIFS('Campaigns &amp; Budget'!$A$7:$A$8,B709)&lt;&gt;1,"Unknown campaign",IF(COUNTIFS('Daily Redemptions'!$A$7:$A$735,A709,'Daily Redemptions'!$B$7:$B$735,B709)&gt;1,"Duplicate day / campaign",IF(OR(ISBLANK(A709),ISBLANK(C709),ISBLANK(D709),ISBLANK(E709),ISBLANK(F709)),"Missing daily input",IF(OR(C709&lt;0,D709&lt;0,E709&lt;0,F709&lt;0,F709&gt;E709),"Invalid count / sales",IF(AND(F709&gt;0,ISBLANK(G709)),"Missing new-member average",IF(AND(NOT(ISBLANK(G709)),G709&lt;0),"Negative average",IF(OR(A709&lt;IFERROR(INDEX('Campaigns &amp; Budget'!$C$7:$C$8,MATCH(B709,'Campaigns &amp; Budget'!$A$7:$A$8,0)),""),A709&gt;IFERROR(INDEX('Campaigns &amp; Budget'!$D$7:$D$8,MATCH(B709,'Campaigns &amp; Budget'!$A$7:$A$8,0)),"")),"Outside campaign dates",""))))))))</x:f>
      </x:c>
      <x:c r="O709" s="10"/>
      <x:c r="P709" s="5"/>
      <x:c r="Q709" s="5"/>
      <x:c r="R709" s="5"/>
      <x:c r="S709" s="16" t="str">
        <x:f>IF(OR(ISBLANK(O709),Q709=""),"",IFERROR(INDEX('Redemption Setup'!$F$7:$F$105,MATCH(Q709,'Redemption Setup'!$A$7:$A$105,0)),"")+SUMIFS('Redemption Setup'!$Q$7:$Q$305,'Redemption Setup'!$O$7:$O$305,Q709,'Redemption Setup'!$P$7:$P$305,"&lt;="&amp;O709)-SUMIFS('Daily Redemptions'!$R$7:$R$2205,'Daily Redemptions'!$Q$7:$Q$2205,Q709,'Daily Redemptions'!$P$7:$P$2205,P709,'Daily Redemptions'!$O$7:$O$2205,"&lt;="&amp;O709))</x:f>
      </x:c>
      <x:c r="T709" s="16" t="str">
        <x:f>IF(AND(ISBLANK(O709),Q709=""),"",IF(COUNTIFS('Redemption Setup'!$A$7:$A$105,Q709,'Redemption Setup'!$B$7:$B$105,P709)&lt;&gt;1,"Tier not in campaign",IF(COUNTIFS('Daily Redemptions'!$O$7:$O$2205,O709,'Daily Redemptions'!$Q$7:$Q$2205,Q709)&gt;1,"Duplicate day / tier",IF(OR(ISBLANK(O709),ISBLANK(R709)),"Missing date / quantity",IF(OR(R709&lt;0,MOD(R709,1)&lt;&gt;0),"Invalid redemption quantity",IF(COUNTIFS('Daily Redemptions'!$A$7:$A$735,O709,'Daily Redemptions'!$B$7:$B$735,P709)&lt;&gt;1,"Missing daily performance",IF(S709&lt;0,"Negative stock","")))))))</x:f>
      </x:c>
    </x:row>
    <x:row r="710" ht="24" customHeight="1">
      <x:c r="A710" s="10"/>
      <x:c r="B710" s="5"/>
      <x:c r="C710" s="5"/>
      <x:c r="D710" s="14"/>
      <x:c r="E710" s="5"/>
      <x:c r="F710" s="5"/>
      <x:c r="G710" s="14"/>
      <x:c r="H710" s="16" t="str">
        <x:f>IF(OR(ISBLANK(A710),B710=""),"",SUMIFS('Daily Redemptions'!$R$7:$R$2205,'Daily Redemptions'!$O$7:$O$2205,A710,'Daily Redemptions'!$P$7:$P$2205,B710))</x:f>
      </x:c>
      <x:c r="I710" s="18" t="str">
        <x:f>IF(OR(ISBLANK(A710),ISBLANK(D710),ISBLANK(C710),C710=0),"",D710/C710)</x:f>
      </x:c>
      <x:c r="J710" s="18" t="str">
        <x:f>IF(OR(ISBLANK(A710),ISBLANK(D710),ISBLANK(E710),E710=0),"",D710/E710)</x:f>
      </x:c>
      <x:c r="K710" s="18" t="str">
        <x:f>IF(OR(ISBLANK(A710),ISBLANK(G710),ISBLANK(F710)),"",G710*F710)</x:f>
      </x:c>
      <x:c r="L710" s="16" t="str">
        <x:f>IF(OR(ISBLANK(A710),ISBLANK(G710),ISBLANK(F710)),"",F710)</x:f>
      </x:c>
      <x:c r="M710" s="16" t="str">
        <x:f>IF(AND(ISBLANK(A710),B710=""),"",IF(COUNTIFS('Campaigns &amp; Budget'!$A$7:$A$8,B710)&lt;&gt;1,"Unknown campaign",IF(COUNTIFS('Daily Redemptions'!$A$7:$A$735,A710,'Daily Redemptions'!$B$7:$B$735,B710)&gt;1,"Duplicate day / campaign",IF(OR(ISBLANK(A710),ISBLANK(C710),ISBLANK(D710),ISBLANK(E710),ISBLANK(F710)),"Missing daily input",IF(OR(C710&lt;0,D710&lt;0,E710&lt;0,F710&lt;0,F710&gt;E710),"Invalid count / sales",IF(AND(F710&gt;0,ISBLANK(G710)),"Missing new-member average",IF(AND(NOT(ISBLANK(G710)),G710&lt;0),"Negative average",IF(OR(A710&lt;IFERROR(INDEX('Campaigns &amp; Budget'!$C$7:$C$8,MATCH(B710,'Campaigns &amp; Budget'!$A$7:$A$8,0)),""),A710&gt;IFERROR(INDEX('Campaigns &amp; Budget'!$D$7:$D$8,MATCH(B710,'Campaigns &amp; Budget'!$A$7:$A$8,0)),"")),"Outside campaign dates",""))))))))</x:f>
      </x:c>
      <x:c r="O710" s="10"/>
      <x:c r="P710" s="5"/>
      <x:c r="Q710" s="5"/>
      <x:c r="R710" s="5"/>
      <x:c r="S710" s="16" t="str">
        <x:f>IF(OR(ISBLANK(O710),Q710=""),"",IFERROR(INDEX('Redemption Setup'!$F$7:$F$105,MATCH(Q710,'Redemption Setup'!$A$7:$A$105,0)),"")+SUMIFS('Redemption Setup'!$Q$7:$Q$305,'Redemption Setup'!$O$7:$O$305,Q710,'Redemption Setup'!$P$7:$P$305,"&lt;="&amp;O710)-SUMIFS('Daily Redemptions'!$R$7:$R$2205,'Daily Redemptions'!$Q$7:$Q$2205,Q710,'Daily Redemptions'!$P$7:$P$2205,P710,'Daily Redemptions'!$O$7:$O$2205,"&lt;="&amp;O710))</x:f>
      </x:c>
      <x:c r="T710" s="16" t="str">
        <x:f>IF(AND(ISBLANK(O710),Q710=""),"",IF(COUNTIFS('Redemption Setup'!$A$7:$A$105,Q710,'Redemption Setup'!$B$7:$B$105,P710)&lt;&gt;1,"Tier not in campaign",IF(COUNTIFS('Daily Redemptions'!$O$7:$O$2205,O710,'Daily Redemptions'!$Q$7:$Q$2205,Q710)&gt;1,"Duplicate day / tier",IF(OR(ISBLANK(O710),ISBLANK(R710)),"Missing date / quantity",IF(OR(R710&lt;0,MOD(R710,1)&lt;&gt;0),"Invalid redemption quantity",IF(COUNTIFS('Daily Redemptions'!$A$7:$A$735,O710,'Daily Redemptions'!$B$7:$B$735,P710)&lt;&gt;1,"Missing daily performance",IF(S710&lt;0,"Negative stock","")))))))</x:f>
      </x:c>
    </x:row>
    <x:row r="711" ht="24" customHeight="1">
      <x:c r="A711" s="10"/>
      <x:c r="B711" s="5"/>
      <x:c r="C711" s="5"/>
      <x:c r="D711" s="14"/>
      <x:c r="E711" s="5"/>
      <x:c r="F711" s="5"/>
      <x:c r="G711" s="14"/>
      <x:c r="H711" s="16" t="str">
        <x:f>IF(OR(ISBLANK(A711),B711=""),"",SUMIFS('Daily Redemptions'!$R$7:$R$2205,'Daily Redemptions'!$O$7:$O$2205,A711,'Daily Redemptions'!$P$7:$P$2205,B711))</x:f>
      </x:c>
      <x:c r="I711" s="18" t="str">
        <x:f>IF(OR(ISBLANK(A711),ISBLANK(D711),ISBLANK(C711),C711=0),"",D711/C711)</x:f>
      </x:c>
      <x:c r="J711" s="18" t="str">
        <x:f>IF(OR(ISBLANK(A711),ISBLANK(D711),ISBLANK(E711),E711=0),"",D711/E711)</x:f>
      </x:c>
      <x:c r="K711" s="18" t="str">
        <x:f>IF(OR(ISBLANK(A711),ISBLANK(G711),ISBLANK(F711)),"",G711*F711)</x:f>
      </x:c>
      <x:c r="L711" s="16" t="str">
        <x:f>IF(OR(ISBLANK(A711),ISBLANK(G711),ISBLANK(F711)),"",F711)</x:f>
      </x:c>
      <x:c r="M711" s="16" t="str">
        <x:f>IF(AND(ISBLANK(A711),B711=""),"",IF(COUNTIFS('Campaigns &amp; Budget'!$A$7:$A$8,B711)&lt;&gt;1,"Unknown campaign",IF(COUNTIFS('Daily Redemptions'!$A$7:$A$735,A711,'Daily Redemptions'!$B$7:$B$735,B711)&gt;1,"Duplicate day / campaign",IF(OR(ISBLANK(A711),ISBLANK(C711),ISBLANK(D711),ISBLANK(E711),ISBLANK(F711)),"Missing daily input",IF(OR(C711&lt;0,D711&lt;0,E711&lt;0,F711&lt;0,F711&gt;E711),"Invalid count / sales",IF(AND(F711&gt;0,ISBLANK(G711)),"Missing new-member average",IF(AND(NOT(ISBLANK(G711)),G711&lt;0),"Negative average",IF(OR(A711&lt;IFERROR(INDEX('Campaigns &amp; Budget'!$C$7:$C$8,MATCH(B711,'Campaigns &amp; Budget'!$A$7:$A$8,0)),""),A711&gt;IFERROR(INDEX('Campaigns &amp; Budget'!$D$7:$D$8,MATCH(B711,'Campaigns &amp; Budget'!$A$7:$A$8,0)),"")),"Outside campaign dates",""))))))))</x:f>
      </x:c>
      <x:c r="O711" s="10"/>
      <x:c r="P711" s="5"/>
      <x:c r="Q711" s="5"/>
      <x:c r="R711" s="5"/>
      <x:c r="S711" s="16" t="str">
        <x:f>IF(OR(ISBLANK(O711),Q711=""),"",IFERROR(INDEX('Redemption Setup'!$F$7:$F$105,MATCH(Q711,'Redemption Setup'!$A$7:$A$105,0)),"")+SUMIFS('Redemption Setup'!$Q$7:$Q$305,'Redemption Setup'!$O$7:$O$305,Q711,'Redemption Setup'!$P$7:$P$305,"&lt;="&amp;O711)-SUMIFS('Daily Redemptions'!$R$7:$R$2205,'Daily Redemptions'!$Q$7:$Q$2205,Q711,'Daily Redemptions'!$P$7:$P$2205,P711,'Daily Redemptions'!$O$7:$O$2205,"&lt;="&amp;O711))</x:f>
      </x:c>
      <x:c r="T711" s="16" t="str">
        <x:f>IF(AND(ISBLANK(O711),Q711=""),"",IF(COUNTIFS('Redemption Setup'!$A$7:$A$105,Q711,'Redemption Setup'!$B$7:$B$105,P711)&lt;&gt;1,"Tier not in campaign",IF(COUNTIFS('Daily Redemptions'!$O$7:$O$2205,O711,'Daily Redemptions'!$Q$7:$Q$2205,Q711)&gt;1,"Duplicate day / tier",IF(OR(ISBLANK(O711),ISBLANK(R711)),"Missing date / quantity",IF(OR(R711&lt;0,MOD(R711,1)&lt;&gt;0),"Invalid redemption quantity",IF(COUNTIFS('Daily Redemptions'!$A$7:$A$735,O711,'Daily Redemptions'!$B$7:$B$735,P711)&lt;&gt;1,"Missing daily performance",IF(S711&lt;0,"Negative stock","")))))))</x:f>
      </x:c>
    </x:row>
    <x:row r="712" ht="24" customHeight="1">
      <x:c r="A712" s="10"/>
      <x:c r="B712" s="5"/>
      <x:c r="C712" s="5"/>
      <x:c r="D712" s="14"/>
      <x:c r="E712" s="5"/>
      <x:c r="F712" s="5"/>
      <x:c r="G712" s="14"/>
      <x:c r="H712" s="16" t="str">
        <x:f>IF(OR(ISBLANK(A712),B712=""),"",SUMIFS('Daily Redemptions'!$R$7:$R$2205,'Daily Redemptions'!$O$7:$O$2205,A712,'Daily Redemptions'!$P$7:$P$2205,B712))</x:f>
      </x:c>
      <x:c r="I712" s="18" t="str">
        <x:f>IF(OR(ISBLANK(A712),ISBLANK(D712),ISBLANK(C712),C712=0),"",D712/C712)</x:f>
      </x:c>
      <x:c r="J712" s="18" t="str">
        <x:f>IF(OR(ISBLANK(A712),ISBLANK(D712),ISBLANK(E712),E712=0),"",D712/E712)</x:f>
      </x:c>
      <x:c r="K712" s="18" t="str">
        <x:f>IF(OR(ISBLANK(A712),ISBLANK(G712),ISBLANK(F712)),"",G712*F712)</x:f>
      </x:c>
      <x:c r="L712" s="16" t="str">
        <x:f>IF(OR(ISBLANK(A712),ISBLANK(G712),ISBLANK(F712)),"",F712)</x:f>
      </x:c>
      <x:c r="M712" s="16" t="str">
        <x:f>IF(AND(ISBLANK(A712),B712=""),"",IF(COUNTIFS('Campaigns &amp; Budget'!$A$7:$A$8,B712)&lt;&gt;1,"Unknown campaign",IF(COUNTIFS('Daily Redemptions'!$A$7:$A$735,A712,'Daily Redemptions'!$B$7:$B$735,B712)&gt;1,"Duplicate day / campaign",IF(OR(ISBLANK(A712),ISBLANK(C712),ISBLANK(D712),ISBLANK(E712),ISBLANK(F712)),"Missing daily input",IF(OR(C712&lt;0,D712&lt;0,E712&lt;0,F712&lt;0,F712&gt;E712),"Invalid count / sales",IF(AND(F712&gt;0,ISBLANK(G712)),"Missing new-member average",IF(AND(NOT(ISBLANK(G712)),G712&lt;0),"Negative average",IF(OR(A712&lt;IFERROR(INDEX('Campaigns &amp; Budget'!$C$7:$C$8,MATCH(B712,'Campaigns &amp; Budget'!$A$7:$A$8,0)),""),A712&gt;IFERROR(INDEX('Campaigns &amp; Budget'!$D$7:$D$8,MATCH(B712,'Campaigns &amp; Budget'!$A$7:$A$8,0)),"")),"Outside campaign dates",""))))))))</x:f>
      </x:c>
      <x:c r="O712" s="10"/>
      <x:c r="P712" s="5"/>
      <x:c r="Q712" s="5"/>
      <x:c r="R712" s="5"/>
      <x:c r="S712" s="16" t="str">
        <x:f>IF(OR(ISBLANK(O712),Q712=""),"",IFERROR(INDEX('Redemption Setup'!$F$7:$F$105,MATCH(Q712,'Redemption Setup'!$A$7:$A$105,0)),"")+SUMIFS('Redemption Setup'!$Q$7:$Q$305,'Redemption Setup'!$O$7:$O$305,Q712,'Redemption Setup'!$P$7:$P$305,"&lt;="&amp;O712)-SUMIFS('Daily Redemptions'!$R$7:$R$2205,'Daily Redemptions'!$Q$7:$Q$2205,Q712,'Daily Redemptions'!$P$7:$P$2205,P712,'Daily Redemptions'!$O$7:$O$2205,"&lt;="&amp;O712))</x:f>
      </x:c>
      <x:c r="T712" s="16" t="str">
        <x:f>IF(AND(ISBLANK(O712),Q712=""),"",IF(COUNTIFS('Redemption Setup'!$A$7:$A$105,Q712,'Redemption Setup'!$B$7:$B$105,P712)&lt;&gt;1,"Tier not in campaign",IF(COUNTIFS('Daily Redemptions'!$O$7:$O$2205,O712,'Daily Redemptions'!$Q$7:$Q$2205,Q712)&gt;1,"Duplicate day / tier",IF(OR(ISBLANK(O712),ISBLANK(R712)),"Missing date / quantity",IF(OR(R712&lt;0,MOD(R712,1)&lt;&gt;0),"Invalid redemption quantity",IF(COUNTIFS('Daily Redemptions'!$A$7:$A$735,O712,'Daily Redemptions'!$B$7:$B$735,P712)&lt;&gt;1,"Missing daily performance",IF(S712&lt;0,"Negative stock","")))))))</x:f>
      </x:c>
    </x:row>
    <x:row r="713" ht="24" customHeight="1">
      <x:c r="A713" s="10"/>
      <x:c r="B713" s="5"/>
      <x:c r="C713" s="5"/>
      <x:c r="D713" s="14"/>
      <x:c r="E713" s="5"/>
      <x:c r="F713" s="5"/>
      <x:c r="G713" s="14"/>
      <x:c r="H713" s="16" t="str">
        <x:f>IF(OR(ISBLANK(A713),B713=""),"",SUMIFS('Daily Redemptions'!$R$7:$R$2205,'Daily Redemptions'!$O$7:$O$2205,A713,'Daily Redemptions'!$P$7:$P$2205,B713))</x:f>
      </x:c>
      <x:c r="I713" s="18" t="str">
        <x:f>IF(OR(ISBLANK(A713),ISBLANK(D713),ISBLANK(C713),C713=0),"",D713/C713)</x:f>
      </x:c>
      <x:c r="J713" s="18" t="str">
        <x:f>IF(OR(ISBLANK(A713),ISBLANK(D713),ISBLANK(E713),E713=0),"",D713/E713)</x:f>
      </x:c>
      <x:c r="K713" s="18" t="str">
        <x:f>IF(OR(ISBLANK(A713),ISBLANK(G713),ISBLANK(F713)),"",G713*F713)</x:f>
      </x:c>
      <x:c r="L713" s="16" t="str">
        <x:f>IF(OR(ISBLANK(A713),ISBLANK(G713),ISBLANK(F713)),"",F713)</x:f>
      </x:c>
      <x:c r="M713" s="16" t="str">
        <x:f>IF(AND(ISBLANK(A713),B713=""),"",IF(COUNTIFS('Campaigns &amp; Budget'!$A$7:$A$8,B713)&lt;&gt;1,"Unknown campaign",IF(COUNTIFS('Daily Redemptions'!$A$7:$A$735,A713,'Daily Redemptions'!$B$7:$B$735,B713)&gt;1,"Duplicate day / campaign",IF(OR(ISBLANK(A713),ISBLANK(C713),ISBLANK(D713),ISBLANK(E713),ISBLANK(F713)),"Missing daily input",IF(OR(C713&lt;0,D713&lt;0,E713&lt;0,F713&lt;0,F713&gt;E713),"Invalid count / sales",IF(AND(F713&gt;0,ISBLANK(G713)),"Missing new-member average",IF(AND(NOT(ISBLANK(G713)),G713&lt;0),"Negative average",IF(OR(A713&lt;IFERROR(INDEX('Campaigns &amp; Budget'!$C$7:$C$8,MATCH(B713,'Campaigns &amp; Budget'!$A$7:$A$8,0)),""),A713&gt;IFERROR(INDEX('Campaigns &amp; Budget'!$D$7:$D$8,MATCH(B713,'Campaigns &amp; Budget'!$A$7:$A$8,0)),"")),"Outside campaign dates",""))))))))</x:f>
      </x:c>
      <x:c r="O713" s="10"/>
      <x:c r="P713" s="5"/>
      <x:c r="Q713" s="5"/>
      <x:c r="R713" s="5"/>
      <x:c r="S713" s="16" t="str">
        <x:f>IF(OR(ISBLANK(O713),Q713=""),"",IFERROR(INDEX('Redemption Setup'!$F$7:$F$105,MATCH(Q713,'Redemption Setup'!$A$7:$A$105,0)),"")+SUMIFS('Redemption Setup'!$Q$7:$Q$305,'Redemption Setup'!$O$7:$O$305,Q713,'Redemption Setup'!$P$7:$P$305,"&lt;="&amp;O713)-SUMIFS('Daily Redemptions'!$R$7:$R$2205,'Daily Redemptions'!$Q$7:$Q$2205,Q713,'Daily Redemptions'!$P$7:$P$2205,P713,'Daily Redemptions'!$O$7:$O$2205,"&lt;="&amp;O713))</x:f>
      </x:c>
      <x:c r="T713" s="16" t="str">
        <x:f>IF(AND(ISBLANK(O713),Q713=""),"",IF(COUNTIFS('Redemption Setup'!$A$7:$A$105,Q713,'Redemption Setup'!$B$7:$B$105,P713)&lt;&gt;1,"Tier not in campaign",IF(COUNTIFS('Daily Redemptions'!$O$7:$O$2205,O713,'Daily Redemptions'!$Q$7:$Q$2205,Q713)&gt;1,"Duplicate day / tier",IF(OR(ISBLANK(O713),ISBLANK(R713)),"Missing date / quantity",IF(OR(R713&lt;0,MOD(R713,1)&lt;&gt;0),"Invalid redemption quantity",IF(COUNTIFS('Daily Redemptions'!$A$7:$A$735,O713,'Daily Redemptions'!$B$7:$B$735,P713)&lt;&gt;1,"Missing daily performance",IF(S713&lt;0,"Negative stock","")))))))</x:f>
      </x:c>
    </x:row>
    <x:row r="714" ht="24" customHeight="1">
      <x:c r="A714" s="10"/>
      <x:c r="B714" s="5"/>
      <x:c r="C714" s="5"/>
      <x:c r="D714" s="14"/>
      <x:c r="E714" s="5"/>
      <x:c r="F714" s="5"/>
      <x:c r="G714" s="14"/>
      <x:c r="H714" s="16" t="str">
        <x:f>IF(OR(ISBLANK(A714),B714=""),"",SUMIFS('Daily Redemptions'!$R$7:$R$2205,'Daily Redemptions'!$O$7:$O$2205,A714,'Daily Redemptions'!$P$7:$P$2205,B714))</x:f>
      </x:c>
      <x:c r="I714" s="18" t="str">
        <x:f>IF(OR(ISBLANK(A714),ISBLANK(D714),ISBLANK(C714),C714=0),"",D714/C714)</x:f>
      </x:c>
      <x:c r="J714" s="18" t="str">
        <x:f>IF(OR(ISBLANK(A714),ISBLANK(D714),ISBLANK(E714),E714=0),"",D714/E714)</x:f>
      </x:c>
      <x:c r="K714" s="18" t="str">
        <x:f>IF(OR(ISBLANK(A714),ISBLANK(G714),ISBLANK(F714)),"",G714*F714)</x:f>
      </x:c>
      <x:c r="L714" s="16" t="str">
        <x:f>IF(OR(ISBLANK(A714),ISBLANK(G714),ISBLANK(F714)),"",F714)</x:f>
      </x:c>
      <x:c r="M714" s="16" t="str">
        <x:f>IF(AND(ISBLANK(A714),B714=""),"",IF(COUNTIFS('Campaigns &amp; Budget'!$A$7:$A$8,B714)&lt;&gt;1,"Unknown campaign",IF(COUNTIFS('Daily Redemptions'!$A$7:$A$735,A714,'Daily Redemptions'!$B$7:$B$735,B714)&gt;1,"Duplicate day / campaign",IF(OR(ISBLANK(A714),ISBLANK(C714),ISBLANK(D714),ISBLANK(E714),ISBLANK(F714)),"Missing daily input",IF(OR(C714&lt;0,D714&lt;0,E714&lt;0,F714&lt;0,F714&gt;E714),"Invalid count / sales",IF(AND(F714&gt;0,ISBLANK(G714)),"Missing new-member average",IF(AND(NOT(ISBLANK(G714)),G714&lt;0),"Negative average",IF(OR(A714&lt;IFERROR(INDEX('Campaigns &amp; Budget'!$C$7:$C$8,MATCH(B714,'Campaigns &amp; Budget'!$A$7:$A$8,0)),""),A714&gt;IFERROR(INDEX('Campaigns &amp; Budget'!$D$7:$D$8,MATCH(B714,'Campaigns &amp; Budget'!$A$7:$A$8,0)),"")),"Outside campaign dates",""))))))))</x:f>
      </x:c>
      <x:c r="O714" s="10"/>
      <x:c r="P714" s="5"/>
      <x:c r="Q714" s="5"/>
      <x:c r="R714" s="5"/>
      <x:c r="S714" s="16" t="str">
        <x:f>IF(OR(ISBLANK(O714),Q714=""),"",IFERROR(INDEX('Redemption Setup'!$F$7:$F$105,MATCH(Q714,'Redemption Setup'!$A$7:$A$105,0)),"")+SUMIFS('Redemption Setup'!$Q$7:$Q$305,'Redemption Setup'!$O$7:$O$305,Q714,'Redemption Setup'!$P$7:$P$305,"&lt;="&amp;O714)-SUMIFS('Daily Redemptions'!$R$7:$R$2205,'Daily Redemptions'!$Q$7:$Q$2205,Q714,'Daily Redemptions'!$P$7:$P$2205,P714,'Daily Redemptions'!$O$7:$O$2205,"&lt;="&amp;O714))</x:f>
      </x:c>
      <x:c r="T714" s="16" t="str">
        <x:f>IF(AND(ISBLANK(O714),Q714=""),"",IF(COUNTIFS('Redemption Setup'!$A$7:$A$105,Q714,'Redemption Setup'!$B$7:$B$105,P714)&lt;&gt;1,"Tier not in campaign",IF(COUNTIFS('Daily Redemptions'!$O$7:$O$2205,O714,'Daily Redemptions'!$Q$7:$Q$2205,Q714)&gt;1,"Duplicate day / tier",IF(OR(ISBLANK(O714),ISBLANK(R714)),"Missing date / quantity",IF(OR(R714&lt;0,MOD(R714,1)&lt;&gt;0),"Invalid redemption quantity",IF(COUNTIFS('Daily Redemptions'!$A$7:$A$735,O714,'Daily Redemptions'!$B$7:$B$735,P714)&lt;&gt;1,"Missing daily performance",IF(S714&lt;0,"Negative stock","")))))))</x:f>
      </x:c>
    </x:row>
    <x:row r="715" ht="24" customHeight="1">
      <x:c r="A715" s="10"/>
      <x:c r="B715" s="5"/>
      <x:c r="C715" s="5"/>
      <x:c r="D715" s="14"/>
      <x:c r="E715" s="5"/>
      <x:c r="F715" s="5"/>
      <x:c r="G715" s="14"/>
      <x:c r="H715" s="16" t="str">
        <x:f>IF(OR(ISBLANK(A715),B715=""),"",SUMIFS('Daily Redemptions'!$R$7:$R$2205,'Daily Redemptions'!$O$7:$O$2205,A715,'Daily Redemptions'!$P$7:$P$2205,B715))</x:f>
      </x:c>
      <x:c r="I715" s="18" t="str">
        <x:f>IF(OR(ISBLANK(A715),ISBLANK(D715),ISBLANK(C715),C715=0),"",D715/C715)</x:f>
      </x:c>
      <x:c r="J715" s="18" t="str">
        <x:f>IF(OR(ISBLANK(A715),ISBLANK(D715),ISBLANK(E715),E715=0),"",D715/E715)</x:f>
      </x:c>
      <x:c r="K715" s="18" t="str">
        <x:f>IF(OR(ISBLANK(A715),ISBLANK(G715),ISBLANK(F715)),"",G715*F715)</x:f>
      </x:c>
      <x:c r="L715" s="16" t="str">
        <x:f>IF(OR(ISBLANK(A715),ISBLANK(G715),ISBLANK(F715)),"",F715)</x:f>
      </x:c>
      <x:c r="M715" s="16" t="str">
        <x:f>IF(AND(ISBLANK(A715),B715=""),"",IF(COUNTIFS('Campaigns &amp; Budget'!$A$7:$A$8,B715)&lt;&gt;1,"Unknown campaign",IF(COUNTIFS('Daily Redemptions'!$A$7:$A$735,A715,'Daily Redemptions'!$B$7:$B$735,B715)&gt;1,"Duplicate day / campaign",IF(OR(ISBLANK(A715),ISBLANK(C715),ISBLANK(D715),ISBLANK(E715),ISBLANK(F715)),"Missing daily input",IF(OR(C715&lt;0,D715&lt;0,E715&lt;0,F715&lt;0,F715&gt;E715),"Invalid count / sales",IF(AND(F715&gt;0,ISBLANK(G715)),"Missing new-member average",IF(AND(NOT(ISBLANK(G715)),G715&lt;0),"Negative average",IF(OR(A715&lt;IFERROR(INDEX('Campaigns &amp; Budget'!$C$7:$C$8,MATCH(B715,'Campaigns &amp; Budget'!$A$7:$A$8,0)),""),A715&gt;IFERROR(INDEX('Campaigns &amp; Budget'!$D$7:$D$8,MATCH(B715,'Campaigns &amp; Budget'!$A$7:$A$8,0)),"")),"Outside campaign dates",""))))))))</x:f>
      </x:c>
      <x:c r="O715" s="10"/>
      <x:c r="P715" s="5"/>
      <x:c r="Q715" s="5"/>
      <x:c r="R715" s="5"/>
      <x:c r="S715" s="16" t="str">
        <x:f>IF(OR(ISBLANK(O715),Q715=""),"",IFERROR(INDEX('Redemption Setup'!$F$7:$F$105,MATCH(Q715,'Redemption Setup'!$A$7:$A$105,0)),"")+SUMIFS('Redemption Setup'!$Q$7:$Q$305,'Redemption Setup'!$O$7:$O$305,Q715,'Redemption Setup'!$P$7:$P$305,"&lt;="&amp;O715)-SUMIFS('Daily Redemptions'!$R$7:$R$2205,'Daily Redemptions'!$Q$7:$Q$2205,Q715,'Daily Redemptions'!$P$7:$P$2205,P715,'Daily Redemptions'!$O$7:$O$2205,"&lt;="&amp;O715))</x:f>
      </x:c>
      <x:c r="T715" s="16" t="str">
        <x:f>IF(AND(ISBLANK(O715),Q715=""),"",IF(COUNTIFS('Redemption Setup'!$A$7:$A$105,Q715,'Redemption Setup'!$B$7:$B$105,P715)&lt;&gt;1,"Tier not in campaign",IF(COUNTIFS('Daily Redemptions'!$O$7:$O$2205,O715,'Daily Redemptions'!$Q$7:$Q$2205,Q715)&gt;1,"Duplicate day / tier",IF(OR(ISBLANK(O715),ISBLANK(R715)),"Missing date / quantity",IF(OR(R715&lt;0,MOD(R715,1)&lt;&gt;0),"Invalid redemption quantity",IF(COUNTIFS('Daily Redemptions'!$A$7:$A$735,O715,'Daily Redemptions'!$B$7:$B$735,P715)&lt;&gt;1,"Missing daily performance",IF(S715&lt;0,"Negative stock","")))))))</x:f>
      </x:c>
    </x:row>
    <x:row r="716" ht="24" customHeight="1">
      <x:c r="A716" s="10"/>
      <x:c r="B716" s="5"/>
      <x:c r="C716" s="5"/>
      <x:c r="D716" s="14"/>
      <x:c r="E716" s="5"/>
      <x:c r="F716" s="5"/>
      <x:c r="G716" s="14"/>
      <x:c r="H716" s="16" t="str">
        <x:f>IF(OR(ISBLANK(A716),B716=""),"",SUMIFS('Daily Redemptions'!$R$7:$R$2205,'Daily Redemptions'!$O$7:$O$2205,A716,'Daily Redemptions'!$P$7:$P$2205,B716))</x:f>
      </x:c>
      <x:c r="I716" s="18" t="str">
        <x:f>IF(OR(ISBLANK(A716),ISBLANK(D716),ISBLANK(C716),C716=0),"",D716/C716)</x:f>
      </x:c>
      <x:c r="J716" s="18" t="str">
        <x:f>IF(OR(ISBLANK(A716),ISBLANK(D716),ISBLANK(E716),E716=0),"",D716/E716)</x:f>
      </x:c>
      <x:c r="K716" s="18" t="str">
        <x:f>IF(OR(ISBLANK(A716),ISBLANK(G716),ISBLANK(F716)),"",G716*F716)</x:f>
      </x:c>
      <x:c r="L716" s="16" t="str">
        <x:f>IF(OR(ISBLANK(A716),ISBLANK(G716),ISBLANK(F716)),"",F716)</x:f>
      </x:c>
      <x:c r="M716" s="16" t="str">
        <x:f>IF(AND(ISBLANK(A716),B716=""),"",IF(COUNTIFS('Campaigns &amp; Budget'!$A$7:$A$8,B716)&lt;&gt;1,"Unknown campaign",IF(COUNTIFS('Daily Redemptions'!$A$7:$A$735,A716,'Daily Redemptions'!$B$7:$B$735,B716)&gt;1,"Duplicate day / campaign",IF(OR(ISBLANK(A716),ISBLANK(C716),ISBLANK(D716),ISBLANK(E716),ISBLANK(F716)),"Missing daily input",IF(OR(C716&lt;0,D716&lt;0,E716&lt;0,F716&lt;0,F716&gt;E716),"Invalid count / sales",IF(AND(F716&gt;0,ISBLANK(G716)),"Missing new-member average",IF(AND(NOT(ISBLANK(G716)),G716&lt;0),"Negative average",IF(OR(A716&lt;IFERROR(INDEX('Campaigns &amp; Budget'!$C$7:$C$8,MATCH(B716,'Campaigns &amp; Budget'!$A$7:$A$8,0)),""),A716&gt;IFERROR(INDEX('Campaigns &amp; Budget'!$D$7:$D$8,MATCH(B716,'Campaigns &amp; Budget'!$A$7:$A$8,0)),"")),"Outside campaign dates",""))))))))</x:f>
      </x:c>
      <x:c r="O716" s="10"/>
      <x:c r="P716" s="5"/>
      <x:c r="Q716" s="5"/>
      <x:c r="R716" s="5"/>
      <x:c r="S716" s="16" t="str">
        <x:f>IF(OR(ISBLANK(O716),Q716=""),"",IFERROR(INDEX('Redemption Setup'!$F$7:$F$105,MATCH(Q716,'Redemption Setup'!$A$7:$A$105,0)),"")+SUMIFS('Redemption Setup'!$Q$7:$Q$305,'Redemption Setup'!$O$7:$O$305,Q716,'Redemption Setup'!$P$7:$P$305,"&lt;="&amp;O716)-SUMIFS('Daily Redemptions'!$R$7:$R$2205,'Daily Redemptions'!$Q$7:$Q$2205,Q716,'Daily Redemptions'!$P$7:$P$2205,P716,'Daily Redemptions'!$O$7:$O$2205,"&lt;="&amp;O716))</x:f>
      </x:c>
      <x:c r="T716" s="16" t="str">
        <x:f>IF(AND(ISBLANK(O716),Q716=""),"",IF(COUNTIFS('Redemption Setup'!$A$7:$A$105,Q716,'Redemption Setup'!$B$7:$B$105,P716)&lt;&gt;1,"Tier not in campaign",IF(COUNTIFS('Daily Redemptions'!$O$7:$O$2205,O716,'Daily Redemptions'!$Q$7:$Q$2205,Q716)&gt;1,"Duplicate day / tier",IF(OR(ISBLANK(O716),ISBLANK(R716)),"Missing date / quantity",IF(OR(R716&lt;0,MOD(R716,1)&lt;&gt;0),"Invalid redemption quantity",IF(COUNTIFS('Daily Redemptions'!$A$7:$A$735,O716,'Daily Redemptions'!$B$7:$B$735,P716)&lt;&gt;1,"Missing daily performance",IF(S716&lt;0,"Negative stock","")))))))</x:f>
      </x:c>
    </x:row>
    <x:row r="717" ht="24" customHeight="1">
      <x:c r="A717" s="10"/>
      <x:c r="B717" s="5"/>
      <x:c r="C717" s="5"/>
      <x:c r="D717" s="14"/>
      <x:c r="E717" s="5"/>
      <x:c r="F717" s="5"/>
      <x:c r="G717" s="14"/>
      <x:c r="H717" s="16" t="str">
        <x:f>IF(OR(ISBLANK(A717),B717=""),"",SUMIFS('Daily Redemptions'!$R$7:$R$2205,'Daily Redemptions'!$O$7:$O$2205,A717,'Daily Redemptions'!$P$7:$P$2205,B717))</x:f>
      </x:c>
      <x:c r="I717" s="18" t="str">
        <x:f>IF(OR(ISBLANK(A717),ISBLANK(D717),ISBLANK(C717),C717=0),"",D717/C717)</x:f>
      </x:c>
      <x:c r="J717" s="18" t="str">
        <x:f>IF(OR(ISBLANK(A717),ISBLANK(D717),ISBLANK(E717),E717=0),"",D717/E717)</x:f>
      </x:c>
      <x:c r="K717" s="18" t="str">
        <x:f>IF(OR(ISBLANK(A717),ISBLANK(G717),ISBLANK(F717)),"",G717*F717)</x:f>
      </x:c>
      <x:c r="L717" s="16" t="str">
        <x:f>IF(OR(ISBLANK(A717),ISBLANK(G717),ISBLANK(F717)),"",F717)</x:f>
      </x:c>
      <x:c r="M717" s="16" t="str">
        <x:f>IF(AND(ISBLANK(A717),B717=""),"",IF(COUNTIFS('Campaigns &amp; Budget'!$A$7:$A$8,B717)&lt;&gt;1,"Unknown campaign",IF(COUNTIFS('Daily Redemptions'!$A$7:$A$735,A717,'Daily Redemptions'!$B$7:$B$735,B717)&gt;1,"Duplicate day / campaign",IF(OR(ISBLANK(A717),ISBLANK(C717),ISBLANK(D717),ISBLANK(E717),ISBLANK(F717)),"Missing daily input",IF(OR(C717&lt;0,D717&lt;0,E717&lt;0,F717&lt;0,F717&gt;E717),"Invalid count / sales",IF(AND(F717&gt;0,ISBLANK(G717)),"Missing new-member average",IF(AND(NOT(ISBLANK(G717)),G717&lt;0),"Negative average",IF(OR(A717&lt;IFERROR(INDEX('Campaigns &amp; Budget'!$C$7:$C$8,MATCH(B717,'Campaigns &amp; Budget'!$A$7:$A$8,0)),""),A717&gt;IFERROR(INDEX('Campaigns &amp; Budget'!$D$7:$D$8,MATCH(B717,'Campaigns &amp; Budget'!$A$7:$A$8,0)),"")),"Outside campaign dates",""))))))))</x:f>
      </x:c>
      <x:c r="O717" s="10"/>
      <x:c r="P717" s="5"/>
      <x:c r="Q717" s="5"/>
      <x:c r="R717" s="5"/>
      <x:c r="S717" s="16" t="str">
        <x:f>IF(OR(ISBLANK(O717),Q717=""),"",IFERROR(INDEX('Redemption Setup'!$F$7:$F$105,MATCH(Q717,'Redemption Setup'!$A$7:$A$105,0)),"")+SUMIFS('Redemption Setup'!$Q$7:$Q$305,'Redemption Setup'!$O$7:$O$305,Q717,'Redemption Setup'!$P$7:$P$305,"&lt;="&amp;O717)-SUMIFS('Daily Redemptions'!$R$7:$R$2205,'Daily Redemptions'!$Q$7:$Q$2205,Q717,'Daily Redemptions'!$P$7:$P$2205,P717,'Daily Redemptions'!$O$7:$O$2205,"&lt;="&amp;O717))</x:f>
      </x:c>
      <x:c r="T717" s="16" t="str">
        <x:f>IF(AND(ISBLANK(O717),Q717=""),"",IF(COUNTIFS('Redemption Setup'!$A$7:$A$105,Q717,'Redemption Setup'!$B$7:$B$105,P717)&lt;&gt;1,"Tier not in campaign",IF(COUNTIFS('Daily Redemptions'!$O$7:$O$2205,O717,'Daily Redemptions'!$Q$7:$Q$2205,Q717)&gt;1,"Duplicate day / tier",IF(OR(ISBLANK(O717),ISBLANK(R717)),"Missing date / quantity",IF(OR(R717&lt;0,MOD(R717,1)&lt;&gt;0),"Invalid redemption quantity",IF(COUNTIFS('Daily Redemptions'!$A$7:$A$735,O717,'Daily Redemptions'!$B$7:$B$735,P717)&lt;&gt;1,"Missing daily performance",IF(S717&lt;0,"Negative stock","")))))))</x:f>
      </x:c>
    </x:row>
    <x:row r="718" ht="24" customHeight="1">
      <x:c r="A718" s="10"/>
      <x:c r="B718" s="5"/>
      <x:c r="C718" s="5"/>
      <x:c r="D718" s="14"/>
      <x:c r="E718" s="5"/>
      <x:c r="F718" s="5"/>
      <x:c r="G718" s="14"/>
      <x:c r="H718" s="16" t="str">
        <x:f>IF(OR(ISBLANK(A718),B718=""),"",SUMIFS('Daily Redemptions'!$R$7:$R$2205,'Daily Redemptions'!$O$7:$O$2205,A718,'Daily Redemptions'!$P$7:$P$2205,B718))</x:f>
      </x:c>
      <x:c r="I718" s="18" t="str">
        <x:f>IF(OR(ISBLANK(A718),ISBLANK(D718),ISBLANK(C718),C718=0),"",D718/C718)</x:f>
      </x:c>
      <x:c r="J718" s="18" t="str">
        <x:f>IF(OR(ISBLANK(A718),ISBLANK(D718),ISBLANK(E718),E718=0),"",D718/E718)</x:f>
      </x:c>
      <x:c r="K718" s="18" t="str">
        <x:f>IF(OR(ISBLANK(A718),ISBLANK(G718),ISBLANK(F718)),"",G718*F718)</x:f>
      </x:c>
      <x:c r="L718" s="16" t="str">
        <x:f>IF(OR(ISBLANK(A718),ISBLANK(G718),ISBLANK(F718)),"",F718)</x:f>
      </x:c>
      <x:c r="M718" s="16" t="str">
        <x:f>IF(AND(ISBLANK(A718),B718=""),"",IF(COUNTIFS('Campaigns &amp; Budget'!$A$7:$A$8,B718)&lt;&gt;1,"Unknown campaign",IF(COUNTIFS('Daily Redemptions'!$A$7:$A$735,A718,'Daily Redemptions'!$B$7:$B$735,B718)&gt;1,"Duplicate day / campaign",IF(OR(ISBLANK(A718),ISBLANK(C718),ISBLANK(D718),ISBLANK(E718),ISBLANK(F718)),"Missing daily input",IF(OR(C718&lt;0,D718&lt;0,E718&lt;0,F718&lt;0,F718&gt;E718),"Invalid count / sales",IF(AND(F718&gt;0,ISBLANK(G718)),"Missing new-member average",IF(AND(NOT(ISBLANK(G718)),G718&lt;0),"Negative average",IF(OR(A718&lt;IFERROR(INDEX('Campaigns &amp; Budget'!$C$7:$C$8,MATCH(B718,'Campaigns &amp; Budget'!$A$7:$A$8,0)),""),A718&gt;IFERROR(INDEX('Campaigns &amp; Budget'!$D$7:$D$8,MATCH(B718,'Campaigns &amp; Budget'!$A$7:$A$8,0)),"")),"Outside campaign dates",""))))))))</x:f>
      </x:c>
      <x:c r="O718" s="10"/>
      <x:c r="P718" s="5"/>
      <x:c r="Q718" s="5"/>
      <x:c r="R718" s="5"/>
      <x:c r="S718" s="16" t="str">
        <x:f>IF(OR(ISBLANK(O718),Q718=""),"",IFERROR(INDEX('Redemption Setup'!$F$7:$F$105,MATCH(Q718,'Redemption Setup'!$A$7:$A$105,0)),"")+SUMIFS('Redemption Setup'!$Q$7:$Q$305,'Redemption Setup'!$O$7:$O$305,Q718,'Redemption Setup'!$P$7:$P$305,"&lt;="&amp;O718)-SUMIFS('Daily Redemptions'!$R$7:$R$2205,'Daily Redemptions'!$Q$7:$Q$2205,Q718,'Daily Redemptions'!$P$7:$P$2205,P718,'Daily Redemptions'!$O$7:$O$2205,"&lt;="&amp;O718))</x:f>
      </x:c>
      <x:c r="T718" s="16" t="str">
        <x:f>IF(AND(ISBLANK(O718),Q718=""),"",IF(COUNTIFS('Redemption Setup'!$A$7:$A$105,Q718,'Redemption Setup'!$B$7:$B$105,P718)&lt;&gt;1,"Tier not in campaign",IF(COUNTIFS('Daily Redemptions'!$O$7:$O$2205,O718,'Daily Redemptions'!$Q$7:$Q$2205,Q718)&gt;1,"Duplicate day / tier",IF(OR(ISBLANK(O718),ISBLANK(R718)),"Missing date / quantity",IF(OR(R718&lt;0,MOD(R718,1)&lt;&gt;0),"Invalid redemption quantity",IF(COUNTIFS('Daily Redemptions'!$A$7:$A$735,O718,'Daily Redemptions'!$B$7:$B$735,P718)&lt;&gt;1,"Missing daily performance",IF(S718&lt;0,"Negative stock","")))))))</x:f>
      </x:c>
    </x:row>
    <x:row r="719" ht="24" customHeight="1">
      <x:c r="A719" s="10"/>
      <x:c r="B719" s="5"/>
      <x:c r="C719" s="5"/>
      <x:c r="D719" s="14"/>
      <x:c r="E719" s="5"/>
      <x:c r="F719" s="5"/>
      <x:c r="G719" s="14"/>
      <x:c r="H719" s="16" t="str">
        <x:f>IF(OR(ISBLANK(A719),B719=""),"",SUMIFS('Daily Redemptions'!$R$7:$R$2205,'Daily Redemptions'!$O$7:$O$2205,A719,'Daily Redemptions'!$P$7:$P$2205,B719))</x:f>
      </x:c>
      <x:c r="I719" s="18" t="str">
        <x:f>IF(OR(ISBLANK(A719),ISBLANK(D719),ISBLANK(C719),C719=0),"",D719/C719)</x:f>
      </x:c>
      <x:c r="J719" s="18" t="str">
        <x:f>IF(OR(ISBLANK(A719),ISBLANK(D719),ISBLANK(E719),E719=0),"",D719/E719)</x:f>
      </x:c>
      <x:c r="K719" s="18" t="str">
        <x:f>IF(OR(ISBLANK(A719),ISBLANK(G719),ISBLANK(F719)),"",G719*F719)</x:f>
      </x:c>
      <x:c r="L719" s="16" t="str">
        <x:f>IF(OR(ISBLANK(A719),ISBLANK(G719),ISBLANK(F719)),"",F719)</x:f>
      </x:c>
      <x:c r="M719" s="16" t="str">
        <x:f>IF(AND(ISBLANK(A719),B719=""),"",IF(COUNTIFS('Campaigns &amp; Budget'!$A$7:$A$8,B719)&lt;&gt;1,"Unknown campaign",IF(COUNTIFS('Daily Redemptions'!$A$7:$A$735,A719,'Daily Redemptions'!$B$7:$B$735,B719)&gt;1,"Duplicate day / campaign",IF(OR(ISBLANK(A719),ISBLANK(C719),ISBLANK(D719),ISBLANK(E719),ISBLANK(F719)),"Missing daily input",IF(OR(C719&lt;0,D719&lt;0,E719&lt;0,F719&lt;0,F719&gt;E719),"Invalid count / sales",IF(AND(F719&gt;0,ISBLANK(G719)),"Missing new-member average",IF(AND(NOT(ISBLANK(G719)),G719&lt;0),"Negative average",IF(OR(A719&lt;IFERROR(INDEX('Campaigns &amp; Budget'!$C$7:$C$8,MATCH(B719,'Campaigns &amp; Budget'!$A$7:$A$8,0)),""),A719&gt;IFERROR(INDEX('Campaigns &amp; Budget'!$D$7:$D$8,MATCH(B719,'Campaigns &amp; Budget'!$A$7:$A$8,0)),"")),"Outside campaign dates",""))))))))</x:f>
      </x:c>
      <x:c r="O719" s="10"/>
      <x:c r="P719" s="5"/>
      <x:c r="Q719" s="5"/>
      <x:c r="R719" s="5"/>
      <x:c r="S719" s="16" t="str">
        <x:f>IF(OR(ISBLANK(O719),Q719=""),"",IFERROR(INDEX('Redemption Setup'!$F$7:$F$105,MATCH(Q719,'Redemption Setup'!$A$7:$A$105,0)),"")+SUMIFS('Redemption Setup'!$Q$7:$Q$305,'Redemption Setup'!$O$7:$O$305,Q719,'Redemption Setup'!$P$7:$P$305,"&lt;="&amp;O719)-SUMIFS('Daily Redemptions'!$R$7:$R$2205,'Daily Redemptions'!$Q$7:$Q$2205,Q719,'Daily Redemptions'!$P$7:$P$2205,P719,'Daily Redemptions'!$O$7:$O$2205,"&lt;="&amp;O719))</x:f>
      </x:c>
      <x:c r="T719" s="16" t="str">
        <x:f>IF(AND(ISBLANK(O719),Q719=""),"",IF(COUNTIFS('Redemption Setup'!$A$7:$A$105,Q719,'Redemption Setup'!$B$7:$B$105,P719)&lt;&gt;1,"Tier not in campaign",IF(COUNTIFS('Daily Redemptions'!$O$7:$O$2205,O719,'Daily Redemptions'!$Q$7:$Q$2205,Q719)&gt;1,"Duplicate day / tier",IF(OR(ISBLANK(O719),ISBLANK(R719)),"Missing date / quantity",IF(OR(R719&lt;0,MOD(R719,1)&lt;&gt;0),"Invalid redemption quantity",IF(COUNTIFS('Daily Redemptions'!$A$7:$A$735,O719,'Daily Redemptions'!$B$7:$B$735,P719)&lt;&gt;1,"Missing daily performance",IF(S719&lt;0,"Negative stock","")))))))</x:f>
      </x:c>
    </x:row>
    <x:row r="720" ht="24" customHeight="1">
      <x:c r="A720" s="10"/>
      <x:c r="B720" s="5"/>
      <x:c r="C720" s="5"/>
      <x:c r="D720" s="14"/>
      <x:c r="E720" s="5"/>
      <x:c r="F720" s="5"/>
      <x:c r="G720" s="14"/>
      <x:c r="H720" s="16" t="str">
        <x:f>IF(OR(ISBLANK(A720),B720=""),"",SUMIFS('Daily Redemptions'!$R$7:$R$2205,'Daily Redemptions'!$O$7:$O$2205,A720,'Daily Redemptions'!$P$7:$P$2205,B720))</x:f>
      </x:c>
      <x:c r="I720" s="18" t="str">
        <x:f>IF(OR(ISBLANK(A720),ISBLANK(D720),ISBLANK(C720),C720=0),"",D720/C720)</x:f>
      </x:c>
      <x:c r="J720" s="18" t="str">
        <x:f>IF(OR(ISBLANK(A720),ISBLANK(D720),ISBLANK(E720),E720=0),"",D720/E720)</x:f>
      </x:c>
      <x:c r="K720" s="18" t="str">
        <x:f>IF(OR(ISBLANK(A720),ISBLANK(G720),ISBLANK(F720)),"",G720*F720)</x:f>
      </x:c>
      <x:c r="L720" s="16" t="str">
        <x:f>IF(OR(ISBLANK(A720),ISBLANK(G720),ISBLANK(F720)),"",F720)</x:f>
      </x:c>
      <x:c r="M720" s="16" t="str">
        <x:f>IF(AND(ISBLANK(A720),B720=""),"",IF(COUNTIFS('Campaigns &amp; Budget'!$A$7:$A$8,B720)&lt;&gt;1,"Unknown campaign",IF(COUNTIFS('Daily Redemptions'!$A$7:$A$735,A720,'Daily Redemptions'!$B$7:$B$735,B720)&gt;1,"Duplicate day / campaign",IF(OR(ISBLANK(A720),ISBLANK(C720),ISBLANK(D720),ISBLANK(E720),ISBLANK(F720)),"Missing daily input",IF(OR(C720&lt;0,D720&lt;0,E720&lt;0,F720&lt;0,F720&gt;E720),"Invalid count / sales",IF(AND(F720&gt;0,ISBLANK(G720)),"Missing new-member average",IF(AND(NOT(ISBLANK(G720)),G720&lt;0),"Negative average",IF(OR(A720&lt;IFERROR(INDEX('Campaigns &amp; Budget'!$C$7:$C$8,MATCH(B720,'Campaigns &amp; Budget'!$A$7:$A$8,0)),""),A720&gt;IFERROR(INDEX('Campaigns &amp; Budget'!$D$7:$D$8,MATCH(B720,'Campaigns &amp; Budget'!$A$7:$A$8,0)),"")),"Outside campaign dates",""))))))))</x:f>
      </x:c>
      <x:c r="O720" s="10"/>
      <x:c r="P720" s="5"/>
      <x:c r="Q720" s="5"/>
      <x:c r="R720" s="5"/>
      <x:c r="S720" s="16" t="str">
        <x:f>IF(OR(ISBLANK(O720),Q720=""),"",IFERROR(INDEX('Redemption Setup'!$F$7:$F$105,MATCH(Q720,'Redemption Setup'!$A$7:$A$105,0)),"")+SUMIFS('Redemption Setup'!$Q$7:$Q$305,'Redemption Setup'!$O$7:$O$305,Q720,'Redemption Setup'!$P$7:$P$305,"&lt;="&amp;O720)-SUMIFS('Daily Redemptions'!$R$7:$R$2205,'Daily Redemptions'!$Q$7:$Q$2205,Q720,'Daily Redemptions'!$P$7:$P$2205,P720,'Daily Redemptions'!$O$7:$O$2205,"&lt;="&amp;O720))</x:f>
      </x:c>
      <x:c r="T720" s="16" t="str">
        <x:f>IF(AND(ISBLANK(O720),Q720=""),"",IF(COUNTIFS('Redemption Setup'!$A$7:$A$105,Q720,'Redemption Setup'!$B$7:$B$105,P720)&lt;&gt;1,"Tier not in campaign",IF(COUNTIFS('Daily Redemptions'!$O$7:$O$2205,O720,'Daily Redemptions'!$Q$7:$Q$2205,Q720)&gt;1,"Duplicate day / tier",IF(OR(ISBLANK(O720),ISBLANK(R720)),"Missing date / quantity",IF(OR(R720&lt;0,MOD(R720,1)&lt;&gt;0),"Invalid redemption quantity",IF(COUNTIFS('Daily Redemptions'!$A$7:$A$735,O720,'Daily Redemptions'!$B$7:$B$735,P720)&lt;&gt;1,"Missing daily performance",IF(S720&lt;0,"Negative stock","")))))))</x:f>
      </x:c>
    </x:row>
    <x:row r="721" ht="24" customHeight="1">
      <x:c r="A721" s="10"/>
      <x:c r="B721" s="5"/>
      <x:c r="C721" s="5"/>
      <x:c r="D721" s="14"/>
      <x:c r="E721" s="5"/>
      <x:c r="F721" s="5"/>
      <x:c r="G721" s="14"/>
      <x:c r="H721" s="16" t="str">
        <x:f>IF(OR(ISBLANK(A721),B721=""),"",SUMIFS('Daily Redemptions'!$R$7:$R$2205,'Daily Redemptions'!$O$7:$O$2205,A721,'Daily Redemptions'!$P$7:$P$2205,B721))</x:f>
      </x:c>
      <x:c r="I721" s="18" t="str">
        <x:f>IF(OR(ISBLANK(A721),ISBLANK(D721),ISBLANK(C721),C721=0),"",D721/C721)</x:f>
      </x:c>
      <x:c r="J721" s="18" t="str">
        <x:f>IF(OR(ISBLANK(A721),ISBLANK(D721),ISBLANK(E721),E721=0),"",D721/E721)</x:f>
      </x:c>
      <x:c r="K721" s="18" t="str">
        <x:f>IF(OR(ISBLANK(A721),ISBLANK(G721),ISBLANK(F721)),"",G721*F721)</x:f>
      </x:c>
      <x:c r="L721" s="16" t="str">
        <x:f>IF(OR(ISBLANK(A721),ISBLANK(G721),ISBLANK(F721)),"",F721)</x:f>
      </x:c>
      <x:c r="M721" s="16" t="str">
        <x:f>IF(AND(ISBLANK(A721),B721=""),"",IF(COUNTIFS('Campaigns &amp; Budget'!$A$7:$A$8,B721)&lt;&gt;1,"Unknown campaign",IF(COUNTIFS('Daily Redemptions'!$A$7:$A$735,A721,'Daily Redemptions'!$B$7:$B$735,B721)&gt;1,"Duplicate day / campaign",IF(OR(ISBLANK(A721),ISBLANK(C721),ISBLANK(D721),ISBLANK(E721),ISBLANK(F721)),"Missing daily input",IF(OR(C721&lt;0,D721&lt;0,E721&lt;0,F721&lt;0,F721&gt;E721),"Invalid count / sales",IF(AND(F721&gt;0,ISBLANK(G721)),"Missing new-member average",IF(AND(NOT(ISBLANK(G721)),G721&lt;0),"Negative average",IF(OR(A721&lt;IFERROR(INDEX('Campaigns &amp; Budget'!$C$7:$C$8,MATCH(B721,'Campaigns &amp; Budget'!$A$7:$A$8,0)),""),A721&gt;IFERROR(INDEX('Campaigns &amp; Budget'!$D$7:$D$8,MATCH(B721,'Campaigns &amp; Budget'!$A$7:$A$8,0)),"")),"Outside campaign dates",""))))))))</x:f>
      </x:c>
      <x:c r="O721" s="10"/>
      <x:c r="P721" s="5"/>
      <x:c r="Q721" s="5"/>
      <x:c r="R721" s="5"/>
      <x:c r="S721" s="16" t="str">
        <x:f>IF(OR(ISBLANK(O721),Q721=""),"",IFERROR(INDEX('Redemption Setup'!$F$7:$F$105,MATCH(Q721,'Redemption Setup'!$A$7:$A$105,0)),"")+SUMIFS('Redemption Setup'!$Q$7:$Q$305,'Redemption Setup'!$O$7:$O$305,Q721,'Redemption Setup'!$P$7:$P$305,"&lt;="&amp;O721)-SUMIFS('Daily Redemptions'!$R$7:$R$2205,'Daily Redemptions'!$Q$7:$Q$2205,Q721,'Daily Redemptions'!$P$7:$P$2205,P721,'Daily Redemptions'!$O$7:$O$2205,"&lt;="&amp;O721))</x:f>
      </x:c>
      <x:c r="T721" s="16" t="str">
        <x:f>IF(AND(ISBLANK(O721),Q721=""),"",IF(COUNTIFS('Redemption Setup'!$A$7:$A$105,Q721,'Redemption Setup'!$B$7:$B$105,P721)&lt;&gt;1,"Tier not in campaign",IF(COUNTIFS('Daily Redemptions'!$O$7:$O$2205,O721,'Daily Redemptions'!$Q$7:$Q$2205,Q721)&gt;1,"Duplicate day / tier",IF(OR(ISBLANK(O721),ISBLANK(R721)),"Missing date / quantity",IF(OR(R721&lt;0,MOD(R721,1)&lt;&gt;0),"Invalid redemption quantity",IF(COUNTIFS('Daily Redemptions'!$A$7:$A$735,O721,'Daily Redemptions'!$B$7:$B$735,P721)&lt;&gt;1,"Missing daily performance",IF(S721&lt;0,"Negative stock","")))))))</x:f>
      </x:c>
    </x:row>
    <x:row r="722" ht="24" customHeight="1">
      <x:c r="A722" s="10"/>
      <x:c r="B722" s="5"/>
      <x:c r="C722" s="5"/>
      <x:c r="D722" s="14"/>
      <x:c r="E722" s="5"/>
      <x:c r="F722" s="5"/>
      <x:c r="G722" s="14"/>
      <x:c r="H722" s="16" t="str">
        <x:f>IF(OR(ISBLANK(A722),B722=""),"",SUMIFS('Daily Redemptions'!$R$7:$R$2205,'Daily Redemptions'!$O$7:$O$2205,A722,'Daily Redemptions'!$P$7:$P$2205,B722))</x:f>
      </x:c>
      <x:c r="I722" s="18" t="str">
        <x:f>IF(OR(ISBLANK(A722),ISBLANK(D722),ISBLANK(C722),C722=0),"",D722/C722)</x:f>
      </x:c>
      <x:c r="J722" s="18" t="str">
        <x:f>IF(OR(ISBLANK(A722),ISBLANK(D722),ISBLANK(E722),E722=0),"",D722/E722)</x:f>
      </x:c>
      <x:c r="K722" s="18" t="str">
        <x:f>IF(OR(ISBLANK(A722),ISBLANK(G722),ISBLANK(F722)),"",G722*F722)</x:f>
      </x:c>
      <x:c r="L722" s="16" t="str">
        <x:f>IF(OR(ISBLANK(A722),ISBLANK(G722),ISBLANK(F722)),"",F722)</x:f>
      </x:c>
      <x:c r="M722" s="16" t="str">
        <x:f>IF(AND(ISBLANK(A722),B722=""),"",IF(COUNTIFS('Campaigns &amp; Budget'!$A$7:$A$8,B722)&lt;&gt;1,"Unknown campaign",IF(COUNTIFS('Daily Redemptions'!$A$7:$A$735,A722,'Daily Redemptions'!$B$7:$B$735,B722)&gt;1,"Duplicate day / campaign",IF(OR(ISBLANK(A722),ISBLANK(C722),ISBLANK(D722),ISBLANK(E722),ISBLANK(F722)),"Missing daily input",IF(OR(C722&lt;0,D722&lt;0,E722&lt;0,F722&lt;0,F722&gt;E722),"Invalid count / sales",IF(AND(F722&gt;0,ISBLANK(G722)),"Missing new-member average",IF(AND(NOT(ISBLANK(G722)),G722&lt;0),"Negative average",IF(OR(A722&lt;IFERROR(INDEX('Campaigns &amp; Budget'!$C$7:$C$8,MATCH(B722,'Campaigns &amp; Budget'!$A$7:$A$8,0)),""),A722&gt;IFERROR(INDEX('Campaigns &amp; Budget'!$D$7:$D$8,MATCH(B722,'Campaigns &amp; Budget'!$A$7:$A$8,0)),"")),"Outside campaign dates",""))))))))</x:f>
      </x:c>
      <x:c r="O722" s="10"/>
      <x:c r="P722" s="5"/>
      <x:c r="Q722" s="5"/>
      <x:c r="R722" s="5"/>
      <x:c r="S722" s="16" t="str">
        <x:f>IF(OR(ISBLANK(O722),Q722=""),"",IFERROR(INDEX('Redemption Setup'!$F$7:$F$105,MATCH(Q722,'Redemption Setup'!$A$7:$A$105,0)),"")+SUMIFS('Redemption Setup'!$Q$7:$Q$305,'Redemption Setup'!$O$7:$O$305,Q722,'Redemption Setup'!$P$7:$P$305,"&lt;="&amp;O722)-SUMIFS('Daily Redemptions'!$R$7:$R$2205,'Daily Redemptions'!$Q$7:$Q$2205,Q722,'Daily Redemptions'!$P$7:$P$2205,P722,'Daily Redemptions'!$O$7:$O$2205,"&lt;="&amp;O722))</x:f>
      </x:c>
      <x:c r="T722" s="16" t="str">
        <x:f>IF(AND(ISBLANK(O722),Q722=""),"",IF(COUNTIFS('Redemption Setup'!$A$7:$A$105,Q722,'Redemption Setup'!$B$7:$B$105,P722)&lt;&gt;1,"Tier not in campaign",IF(COUNTIFS('Daily Redemptions'!$O$7:$O$2205,O722,'Daily Redemptions'!$Q$7:$Q$2205,Q722)&gt;1,"Duplicate day / tier",IF(OR(ISBLANK(O722),ISBLANK(R722)),"Missing date / quantity",IF(OR(R722&lt;0,MOD(R722,1)&lt;&gt;0),"Invalid redemption quantity",IF(COUNTIFS('Daily Redemptions'!$A$7:$A$735,O722,'Daily Redemptions'!$B$7:$B$735,P722)&lt;&gt;1,"Missing daily performance",IF(S722&lt;0,"Negative stock","")))))))</x:f>
      </x:c>
    </x:row>
    <x:row r="723" ht="24" customHeight="1">
      <x:c r="A723" s="10"/>
      <x:c r="B723" s="5"/>
      <x:c r="C723" s="5"/>
      <x:c r="D723" s="14"/>
      <x:c r="E723" s="5"/>
      <x:c r="F723" s="5"/>
      <x:c r="G723" s="14"/>
      <x:c r="H723" s="16" t="str">
        <x:f>IF(OR(ISBLANK(A723),B723=""),"",SUMIFS('Daily Redemptions'!$R$7:$R$2205,'Daily Redemptions'!$O$7:$O$2205,A723,'Daily Redemptions'!$P$7:$P$2205,B723))</x:f>
      </x:c>
      <x:c r="I723" s="18" t="str">
        <x:f>IF(OR(ISBLANK(A723),ISBLANK(D723),ISBLANK(C723),C723=0),"",D723/C723)</x:f>
      </x:c>
      <x:c r="J723" s="18" t="str">
        <x:f>IF(OR(ISBLANK(A723),ISBLANK(D723),ISBLANK(E723),E723=0),"",D723/E723)</x:f>
      </x:c>
      <x:c r="K723" s="18" t="str">
        <x:f>IF(OR(ISBLANK(A723),ISBLANK(G723),ISBLANK(F723)),"",G723*F723)</x:f>
      </x:c>
      <x:c r="L723" s="16" t="str">
        <x:f>IF(OR(ISBLANK(A723),ISBLANK(G723),ISBLANK(F723)),"",F723)</x:f>
      </x:c>
      <x:c r="M723" s="16" t="str">
        <x:f>IF(AND(ISBLANK(A723),B723=""),"",IF(COUNTIFS('Campaigns &amp; Budget'!$A$7:$A$8,B723)&lt;&gt;1,"Unknown campaign",IF(COUNTIFS('Daily Redemptions'!$A$7:$A$735,A723,'Daily Redemptions'!$B$7:$B$735,B723)&gt;1,"Duplicate day / campaign",IF(OR(ISBLANK(A723),ISBLANK(C723),ISBLANK(D723),ISBLANK(E723),ISBLANK(F723)),"Missing daily input",IF(OR(C723&lt;0,D723&lt;0,E723&lt;0,F723&lt;0,F723&gt;E723),"Invalid count / sales",IF(AND(F723&gt;0,ISBLANK(G723)),"Missing new-member average",IF(AND(NOT(ISBLANK(G723)),G723&lt;0),"Negative average",IF(OR(A723&lt;IFERROR(INDEX('Campaigns &amp; Budget'!$C$7:$C$8,MATCH(B723,'Campaigns &amp; Budget'!$A$7:$A$8,0)),""),A723&gt;IFERROR(INDEX('Campaigns &amp; Budget'!$D$7:$D$8,MATCH(B723,'Campaigns &amp; Budget'!$A$7:$A$8,0)),"")),"Outside campaign dates",""))))))))</x:f>
      </x:c>
      <x:c r="O723" s="10"/>
      <x:c r="P723" s="5"/>
      <x:c r="Q723" s="5"/>
      <x:c r="R723" s="5"/>
      <x:c r="S723" s="16" t="str">
        <x:f>IF(OR(ISBLANK(O723),Q723=""),"",IFERROR(INDEX('Redemption Setup'!$F$7:$F$105,MATCH(Q723,'Redemption Setup'!$A$7:$A$105,0)),"")+SUMIFS('Redemption Setup'!$Q$7:$Q$305,'Redemption Setup'!$O$7:$O$305,Q723,'Redemption Setup'!$P$7:$P$305,"&lt;="&amp;O723)-SUMIFS('Daily Redemptions'!$R$7:$R$2205,'Daily Redemptions'!$Q$7:$Q$2205,Q723,'Daily Redemptions'!$P$7:$P$2205,P723,'Daily Redemptions'!$O$7:$O$2205,"&lt;="&amp;O723))</x:f>
      </x:c>
      <x:c r="T723" s="16" t="str">
        <x:f>IF(AND(ISBLANK(O723),Q723=""),"",IF(COUNTIFS('Redemption Setup'!$A$7:$A$105,Q723,'Redemption Setup'!$B$7:$B$105,P723)&lt;&gt;1,"Tier not in campaign",IF(COUNTIFS('Daily Redemptions'!$O$7:$O$2205,O723,'Daily Redemptions'!$Q$7:$Q$2205,Q723)&gt;1,"Duplicate day / tier",IF(OR(ISBLANK(O723),ISBLANK(R723)),"Missing date / quantity",IF(OR(R723&lt;0,MOD(R723,1)&lt;&gt;0),"Invalid redemption quantity",IF(COUNTIFS('Daily Redemptions'!$A$7:$A$735,O723,'Daily Redemptions'!$B$7:$B$735,P723)&lt;&gt;1,"Missing daily performance",IF(S723&lt;0,"Negative stock","")))))))</x:f>
      </x:c>
    </x:row>
    <x:row r="724" ht="24" customHeight="1">
      <x:c r="A724" s="10"/>
      <x:c r="B724" s="5"/>
      <x:c r="C724" s="5"/>
      <x:c r="D724" s="14"/>
      <x:c r="E724" s="5"/>
      <x:c r="F724" s="5"/>
      <x:c r="G724" s="14"/>
      <x:c r="H724" s="16" t="str">
        <x:f>IF(OR(ISBLANK(A724),B724=""),"",SUMIFS('Daily Redemptions'!$R$7:$R$2205,'Daily Redemptions'!$O$7:$O$2205,A724,'Daily Redemptions'!$P$7:$P$2205,B724))</x:f>
      </x:c>
      <x:c r="I724" s="18" t="str">
        <x:f>IF(OR(ISBLANK(A724),ISBLANK(D724),ISBLANK(C724),C724=0),"",D724/C724)</x:f>
      </x:c>
      <x:c r="J724" s="18" t="str">
        <x:f>IF(OR(ISBLANK(A724),ISBLANK(D724),ISBLANK(E724),E724=0),"",D724/E724)</x:f>
      </x:c>
      <x:c r="K724" s="18" t="str">
        <x:f>IF(OR(ISBLANK(A724),ISBLANK(G724),ISBLANK(F724)),"",G724*F724)</x:f>
      </x:c>
      <x:c r="L724" s="16" t="str">
        <x:f>IF(OR(ISBLANK(A724),ISBLANK(G724),ISBLANK(F724)),"",F724)</x:f>
      </x:c>
      <x:c r="M724" s="16" t="str">
        <x:f>IF(AND(ISBLANK(A724),B724=""),"",IF(COUNTIFS('Campaigns &amp; Budget'!$A$7:$A$8,B724)&lt;&gt;1,"Unknown campaign",IF(COUNTIFS('Daily Redemptions'!$A$7:$A$735,A724,'Daily Redemptions'!$B$7:$B$735,B724)&gt;1,"Duplicate day / campaign",IF(OR(ISBLANK(A724),ISBLANK(C724),ISBLANK(D724),ISBLANK(E724),ISBLANK(F724)),"Missing daily input",IF(OR(C724&lt;0,D724&lt;0,E724&lt;0,F724&lt;0,F724&gt;E724),"Invalid count / sales",IF(AND(F724&gt;0,ISBLANK(G724)),"Missing new-member average",IF(AND(NOT(ISBLANK(G724)),G724&lt;0),"Negative average",IF(OR(A724&lt;IFERROR(INDEX('Campaigns &amp; Budget'!$C$7:$C$8,MATCH(B724,'Campaigns &amp; Budget'!$A$7:$A$8,0)),""),A724&gt;IFERROR(INDEX('Campaigns &amp; Budget'!$D$7:$D$8,MATCH(B724,'Campaigns &amp; Budget'!$A$7:$A$8,0)),"")),"Outside campaign dates",""))))))))</x:f>
      </x:c>
      <x:c r="O724" s="10"/>
      <x:c r="P724" s="5"/>
      <x:c r="Q724" s="5"/>
      <x:c r="R724" s="5"/>
      <x:c r="S724" s="16" t="str">
        <x:f>IF(OR(ISBLANK(O724),Q724=""),"",IFERROR(INDEX('Redemption Setup'!$F$7:$F$105,MATCH(Q724,'Redemption Setup'!$A$7:$A$105,0)),"")+SUMIFS('Redemption Setup'!$Q$7:$Q$305,'Redemption Setup'!$O$7:$O$305,Q724,'Redemption Setup'!$P$7:$P$305,"&lt;="&amp;O724)-SUMIFS('Daily Redemptions'!$R$7:$R$2205,'Daily Redemptions'!$Q$7:$Q$2205,Q724,'Daily Redemptions'!$P$7:$P$2205,P724,'Daily Redemptions'!$O$7:$O$2205,"&lt;="&amp;O724))</x:f>
      </x:c>
      <x:c r="T724" s="16" t="str">
        <x:f>IF(AND(ISBLANK(O724),Q724=""),"",IF(COUNTIFS('Redemption Setup'!$A$7:$A$105,Q724,'Redemption Setup'!$B$7:$B$105,P724)&lt;&gt;1,"Tier not in campaign",IF(COUNTIFS('Daily Redemptions'!$O$7:$O$2205,O724,'Daily Redemptions'!$Q$7:$Q$2205,Q724)&gt;1,"Duplicate day / tier",IF(OR(ISBLANK(O724),ISBLANK(R724)),"Missing date / quantity",IF(OR(R724&lt;0,MOD(R724,1)&lt;&gt;0),"Invalid redemption quantity",IF(COUNTIFS('Daily Redemptions'!$A$7:$A$735,O724,'Daily Redemptions'!$B$7:$B$735,P724)&lt;&gt;1,"Missing daily performance",IF(S724&lt;0,"Negative stock","")))))))</x:f>
      </x:c>
    </x:row>
    <x:row r="725" ht="24" customHeight="1">
      <x:c r="A725" s="10"/>
      <x:c r="B725" s="5"/>
      <x:c r="C725" s="5"/>
      <x:c r="D725" s="14"/>
      <x:c r="E725" s="5"/>
      <x:c r="F725" s="5"/>
      <x:c r="G725" s="14"/>
      <x:c r="H725" s="16" t="str">
        <x:f>IF(OR(ISBLANK(A725),B725=""),"",SUMIFS('Daily Redemptions'!$R$7:$R$2205,'Daily Redemptions'!$O$7:$O$2205,A725,'Daily Redemptions'!$P$7:$P$2205,B725))</x:f>
      </x:c>
      <x:c r="I725" s="18" t="str">
        <x:f>IF(OR(ISBLANK(A725),ISBLANK(D725),ISBLANK(C725),C725=0),"",D725/C725)</x:f>
      </x:c>
      <x:c r="J725" s="18" t="str">
        <x:f>IF(OR(ISBLANK(A725),ISBLANK(D725),ISBLANK(E725),E725=0),"",D725/E725)</x:f>
      </x:c>
      <x:c r="K725" s="18" t="str">
        <x:f>IF(OR(ISBLANK(A725),ISBLANK(G725),ISBLANK(F725)),"",G725*F725)</x:f>
      </x:c>
      <x:c r="L725" s="16" t="str">
        <x:f>IF(OR(ISBLANK(A725),ISBLANK(G725),ISBLANK(F725)),"",F725)</x:f>
      </x:c>
      <x:c r="M725" s="16" t="str">
        <x:f>IF(AND(ISBLANK(A725),B725=""),"",IF(COUNTIFS('Campaigns &amp; Budget'!$A$7:$A$8,B725)&lt;&gt;1,"Unknown campaign",IF(COUNTIFS('Daily Redemptions'!$A$7:$A$735,A725,'Daily Redemptions'!$B$7:$B$735,B725)&gt;1,"Duplicate day / campaign",IF(OR(ISBLANK(A725),ISBLANK(C725),ISBLANK(D725),ISBLANK(E725),ISBLANK(F725)),"Missing daily input",IF(OR(C725&lt;0,D725&lt;0,E725&lt;0,F725&lt;0,F725&gt;E725),"Invalid count / sales",IF(AND(F725&gt;0,ISBLANK(G725)),"Missing new-member average",IF(AND(NOT(ISBLANK(G725)),G725&lt;0),"Negative average",IF(OR(A725&lt;IFERROR(INDEX('Campaigns &amp; Budget'!$C$7:$C$8,MATCH(B725,'Campaigns &amp; Budget'!$A$7:$A$8,0)),""),A725&gt;IFERROR(INDEX('Campaigns &amp; Budget'!$D$7:$D$8,MATCH(B725,'Campaigns &amp; Budget'!$A$7:$A$8,0)),"")),"Outside campaign dates",""))))))))</x:f>
      </x:c>
      <x:c r="O725" s="10"/>
      <x:c r="P725" s="5"/>
      <x:c r="Q725" s="5"/>
      <x:c r="R725" s="5"/>
      <x:c r="S725" s="16" t="str">
        <x:f>IF(OR(ISBLANK(O725),Q725=""),"",IFERROR(INDEX('Redemption Setup'!$F$7:$F$105,MATCH(Q725,'Redemption Setup'!$A$7:$A$105,0)),"")+SUMIFS('Redemption Setup'!$Q$7:$Q$305,'Redemption Setup'!$O$7:$O$305,Q725,'Redemption Setup'!$P$7:$P$305,"&lt;="&amp;O725)-SUMIFS('Daily Redemptions'!$R$7:$R$2205,'Daily Redemptions'!$Q$7:$Q$2205,Q725,'Daily Redemptions'!$P$7:$P$2205,P725,'Daily Redemptions'!$O$7:$O$2205,"&lt;="&amp;O725))</x:f>
      </x:c>
      <x:c r="T725" s="16" t="str">
        <x:f>IF(AND(ISBLANK(O725),Q725=""),"",IF(COUNTIFS('Redemption Setup'!$A$7:$A$105,Q725,'Redemption Setup'!$B$7:$B$105,P725)&lt;&gt;1,"Tier not in campaign",IF(COUNTIFS('Daily Redemptions'!$O$7:$O$2205,O725,'Daily Redemptions'!$Q$7:$Q$2205,Q725)&gt;1,"Duplicate day / tier",IF(OR(ISBLANK(O725),ISBLANK(R725)),"Missing date / quantity",IF(OR(R725&lt;0,MOD(R725,1)&lt;&gt;0),"Invalid redemption quantity",IF(COUNTIFS('Daily Redemptions'!$A$7:$A$735,O725,'Daily Redemptions'!$B$7:$B$735,P725)&lt;&gt;1,"Missing daily performance",IF(S725&lt;0,"Negative stock","")))))))</x:f>
      </x:c>
    </x:row>
    <x:row r="726" ht="24" customHeight="1">
      <x:c r="A726" s="10"/>
      <x:c r="B726" s="5"/>
      <x:c r="C726" s="5"/>
      <x:c r="D726" s="14"/>
      <x:c r="E726" s="5"/>
      <x:c r="F726" s="5"/>
      <x:c r="G726" s="14"/>
      <x:c r="H726" s="16" t="str">
        <x:f>IF(OR(ISBLANK(A726),B726=""),"",SUMIFS('Daily Redemptions'!$R$7:$R$2205,'Daily Redemptions'!$O$7:$O$2205,A726,'Daily Redemptions'!$P$7:$P$2205,B726))</x:f>
      </x:c>
      <x:c r="I726" s="18" t="str">
        <x:f>IF(OR(ISBLANK(A726),ISBLANK(D726),ISBLANK(C726),C726=0),"",D726/C726)</x:f>
      </x:c>
      <x:c r="J726" s="18" t="str">
        <x:f>IF(OR(ISBLANK(A726),ISBLANK(D726),ISBLANK(E726),E726=0),"",D726/E726)</x:f>
      </x:c>
      <x:c r="K726" s="18" t="str">
        <x:f>IF(OR(ISBLANK(A726),ISBLANK(G726),ISBLANK(F726)),"",G726*F726)</x:f>
      </x:c>
      <x:c r="L726" s="16" t="str">
        <x:f>IF(OR(ISBLANK(A726),ISBLANK(G726),ISBLANK(F726)),"",F726)</x:f>
      </x:c>
      <x:c r="M726" s="16" t="str">
        <x:f>IF(AND(ISBLANK(A726),B726=""),"",IF(COUNTIFS('Campaigns &amp; Budget'!$A$7:$A$8,B726)&lt;&gt;1,"Unknown campaign",IF(COUNTIFS('Daily Redemptions'!$A$7:$A$735,A726,'Daily Redemptions'!$B$7:$B$735,B726)&gt;1,"Duplicate day / campaign",IF(OR(ISBLANK(A726),ISBLANK(C726),ISBLANK(D726),ISBLANK(E726),ISBLANK(F726)),"Missing daily input",IF(OR(C726&lt;0,D726&lt;0,E726&lt;0,F726&lt;0,F726&gt;E726),"Invalid count / sales",IF(AND(F726&gt;0,ISBLANK(G726)),"Missing new-member average",IF(AND(NOT(ISBLANK(G726)),G726&lt;0),"Negative average",IF(OR(A726&lt;IFERROR(INDEX('Campaigns &amp; Budget'!$C$7:$C$8,MATCH(B726,'Campaigns &amp; Budget'!$A$7:$A$8,0)),""),A726&gt;IFERROR(INDEX('Campaigns &amp; Budget'!$D$7:$D$8,MATCH(B726,'Campaigns &amp; Budget'!$A$7:$A$8,0)),"")),"Outside campaign dates",""))))))))</x:f>
      </x:c>
      <x:c r="O726" s="10"/>
      <x:c r="P726" s="5"/>
      <x:c r="Q726" s="5"/>
      <x:c r="R726" s="5"/>
      <x:c r="S726" s="16" t="str">
        <x:f>IF(OR(ISBLANK(O726),Q726=""),"",IFERROR(INDEX('Redemption Setup'!$F$7:$F$105,MATCH(Q726,'Redemption Setup'!$A$7:$A$105,0)),"")+SUMIFS('Redemption Setup'!$Q$7:$Q$305,'Redemption Setup'!$O$7:$O$305,Q726,'Redemption Setup'!$P$7:$P$305,"&lt;="&amp;O726)-SUMIFS('Daily Redemptions'!$R$7:$R$2205,'Daily Redemptions'!$Q$7:$Q$2205,Q726,'Daily Redemptions'!$P$7:$P$2205,P726,'Daily Redemptions'!$O$7:$O$2205,"&lt;="&amp;O726))</x:f>
      </x:c>
      <x:c r="T726" s="16" t="str">
        <x:f>IF(AND(ISBLANK(O726),Q726=""),"",IF(COUNTIFS('Redemption Setup'!$A$7:$A$105,Q726,'Redemption Setup'!$B$7:$B$105,P726)&lt;&gt;1,"Tier not in campaign",IF(COUNTIFS('Daily Redemptions'!$O$7:$O$2205,O726,'Daily Redemptions'!$Q$7:$Q$2205,Q726)&gt;1,"Duplicate day / tier",IF(OR(ISBLANK(O726),ISBLANK(R726)),"Missing date / quantity",IF(OR(R726&lt;0,MOD(R726,1)&lt;&gt;0),"Invalid redemption quantity",IF(COUNTIFS('Daily Redemptions'!$A$7:$A$735,O726,'Daily Redemptions'!$B$7:$B$735,P726)&lt;&gt;1,"Missing daily performance",IF(S726&lt;0,"Negative stock","")))))))</x:f>
      </x:c>
    </x:row>
    <x:row r="727" ht="24" customHeight="1">
      <x:c r="A727" s="10"/>
      <x:c r="B727" s="5"/>
      <x:c r="C727" s="5"/>
      <x:c r="D727" s="14"/>
      <x:c r="E727" s="5"/>
      <x:c r="F727" s="5"/>
      <x:c r="G727" s="14"/>
      <x:c r="H727" s="16" t="str">
        <x:f>IF(OR(ISBLANK(A727),B727=""),"",SUMIFS('Daily Redemptions'!$R$7:$R$2205,'Daily Redemptions'!$O$7:$O$2205,A727,'Daily Redemptions'!$P$7:$P$2205,B727))</x:f>
      </x:c>
      <x:c r="I727" s="18" t="str">
        <x:f>IF(OR(ISBLANK(A727),ISBLANK(D727),ISBLANK(C727),C727=0),"",D727/C727)</x:f>
      </x:c>
      <x:c r="J727" s="18" t="str">
        <x:f>IF(OR(ISBLANK(A727),ISBLANK(D727),ISBLANK(E727),E727=0),"",D727/E727)</x:f>
      </x:c>
      <x:c r="K727" s="18" t="str">
        <x:f>IF(OR(ISBLANK(A727),ISBLANK(G727),ISBLANK(F727)),"",G727*F727)</x:f>
      </x:c>
      <x:c r="L727" s="16" t="str">
        <x:f>IF(OR(ISBLANK(A727),ISBLANK(G727),ISBLANK(F727)),"",F727)</x:f>
      </x:c>
      <x:c r="M727" s="16" t="str">
        <x:f>IF(AND(ISBLANK(A727),B727=""),"",IF(COUNTIFS('Campaigns &amp; Budget'!$A$7:$A$8,B727)&lt;&gt;1,"Unknown campaign",IF(COUNTIFS('Daily Redemptions'!$A$7:$A$735,A727,'Daily Redemptions'!$B$7:$B$735,B727)&gt;1,"Duplicate day / campaign",IF(OR(ISBLANK(A727),ISBLANK(C727),ISBLANK(D727),ISBLANK(E727),ISBLANK(F727)),"Missing daily input",IF(OR(C727&lt;0,D727&lt;0,E727&lt;0,F727&lt;0,F727&gt;E727),"Invalid count / sales",IF(AND(F727&gt;0,ISBLANK(G727)),"Missing new-member average",IF(AND(NOT(ISBLANK(G727)),G727&lt;0),"Negative average",IF(OR(A727&lt;IFERROR(INDEX('Campaigns &amp; Budget'!$C$7:$C$8,MATCH(B727,'Campaigns &amp; Budget'!$A$7:$A$8,0)),""),A727&gt;IFERROR(INDEX('Campaigns &amp; Budget'!$D$7:$D$8,MATCH(B727,'Campaigns &amp; Budget'!$A$7:$A$8,0)),"")),"Outside campaign dates",""))))))))</x:f>
      </x:c>
      <x:c r="O727" s="10"/>
      <x:c r="P727" s="5"/>
      <x:c r="Q727" s="5"/>
      <x:c r="R727" s="5"/>
      <x:c r="S727" s="16" t="str">
        <x:f>IF(OR(ISBLANK(O727),Q727=""),"",IFERROR(INDEX('Redemption Setup'!$F$7:$F$105,MATCH(Q727,'Redemption Setup'!$A$7:$A$105,0)),"")+SUMIFS('Redemption Setup'!$Q$7:$Q$305,'Redemption Setup'!$O$7:$O$305,Q727,'Redemption Setup'!$P$7:$P$305,"&lt;="&amp;O727)-SUMIFS('Daily Redemptions'!$R$7:$R$2205,'Daily Redemptions'!$Q$7:$Q$2205,Q727,'Daily Redemptions'!$P$7:$P$2205,P727,'Daily Redemptions'!$O$7:$O$2205,"&lt;="&amp;O727))</x:f>
      </x:c>
      <x:c r="T727" s="16" t="str">
        <x:f>IF(AND(ISBLANK(O727),Q727=""),"",IF(COUNTIFS('Redemption Setup'!$A$7:$A$105,Q727,'Redemption Setup'!$B$7:$B$105,P727)&lt;&gt;1,"Tier not in campaign",IF(COUNTIFS('Daily Redemptions'!$O$7:$O$2205,O727,'Daily Redemptions'!$Q$7:$Q$2205,Q727)&gt;1,"Duplicate day / tier",IF(OR(ISBLANK(O727),ISBLANK(R727)),"Missing date / quantity",IF(OR(R727&lt;0,MOD(R727,1)&lt;&gt;0),"Invalid redemption quantity",IF(COUNTIFS('Daily Redemptions'!$A$7:$A$735,O727,'Daily Redemptions'!$B$7:$B$735,P727)&lt;&gt;1,"Missing daily performance",IF(S727&lt;0,"Negative stock","")))))))</x:f>
      </x:c>
    </x:row>
    <x:row r="728" ht="24" customHeight="1">
      <x:c r="A728" s="10"/>
      <x:c r="B728" s="5"/>
      <x:c r="C728" s="5"/>
      <x:c r="D728" s="14"/>
      <x:c r="E728" s="5"/>
      <x:c r="F728" s="5"/>
      <x:c r="G728" s="14"/>
      <x:c r="H728" s="16" t="str">
        <x:f>IF(OR(ISBLANK(A728),B728=""),"",SUMIFS('Daily Redemptions'!$R$7:$R$2205,'Daily Redemptions'!$O$7:$O$2205,A728,'Daily Redemptions'!$P$7:$P$2205,B728))</x:f>
      </x:c>
      <x:c r="I728" s="18" t="str">
        <x:f>IF(OR(ISBLANK(A728),ISBLANK(D728),ISBLANK(C728),C728=0),"",D728/C728)</x:f>
      </x:c>
      <x:c r="J728" s="18" t="str">
        <x:f>IF(OR(ISBLANK(A728),ISBLANK(D728),ISBLANK(E728),E728=0),"",D728/E728)</x:f>
      </x:c>
      <x:c r="K728" s="18" t="str">
        <x:f>IF(OR(ISBLANK(A728),ISBLANK(G728),ISBLANK(F728)),"",G728*F728)</x:f>
      </x:c>
      <x:c r="L728" s="16" t="str">
        <x:f>IF(OR(ISBLANK(A728),ISBLANK(G728),ISBLANK(F728)),"",F728)</x:f>
      </x:c>
      <x:c r="M728" s="16" t="str">
        <x:f>IF(AND(ISBLANK(A728),B728=""),"",IF(COUNTIFS('Campaigns &amp; Budget'!$A$7:$A$8,B728)&lt;&gt;1,"Unknown campaign",IF(COUNTIFS('Daily Redemptions'!$A$7:$A$735,A728,'Daily Redemptions'!$B$7:$B$735,B728)&gt;1,"Duplicate day / campaign",IF(OR(ISBLANK(A728),ISBLANK(C728),ISBLANK(D728),ISBLANK(E728),ISBLANK(F728)),"Missing daily input",IF(OR(C728&lt;0,D728&lt;0,E728&lt;0,F728&lt;0,F728&gt;E728),"Invalid count / sales",IF(AND(F728&gt;0,ISBLANK(G728)),"Missing new-member average",IF(AND(NOT(ISBLANK(G728)),G728&lt;0),"Negative average",IF(OR(A728&lt;IFERROR(INDEX('Campaigns &amp; Budget'!$C$7:$C$8,MATCH(B728,'Campaigns &amp; Budget'!$A$7:$A$8,0)),""),A728&gt;IFERROR(INDEX('Campaigns &amp; Budget'!$D$7:$D$8,MATCH(B728,'Campaigns &amp; Budget'!$A$7:$A$8,0)),"")),"Outside campaign dates",""))))))))</x:f>
      </x:c>
      <x:c r="O728" s="10"/>
      <x:c r="P728" s="5"/>
      <x:c r="Q728" s="5"/>
      <x:c r="R728" s="5"/>
      <x:c r="S728" s="16" t="str">
        <x:f>IF(OR(ISBLANK(O728),Q728=""),"",IFERROR(INDEX('Redemption Setup'!$F$7:$F$105,MATCH(Q728,'Redemption Setup'!$A$7:$A$105,0)),"")+SUMIFS('Redemption Setup'!$Q$7:$Q$305,'Redemption Setup'!$O$7:$O$305,Q728,'Redemption Setup'!$P$7:$P$305,"&lt;="&amp;O728)-SUMIFS('Daily Redemptions'!$R$7:$R$2205,'Daily Redemptions'!$Q$7:$Q$2205,Q728,'Daily Redemptions'!$P$7:$P$2205,P728,'Daily Redemptions'!$O$7:$O$2205,"&lt;="&amp;O728))</x:f>
      </x:c>
      <x:c r="T728" s="16" t="str">
        <x:f>IF(AND(ISBLANK(O728),Q728=""),"",IF(COUNTIFS('Redemption Setup'!$A$7:$A$105,Q728,'Redemption Setup'!$B$7:$B$105,P728)&lt;&gt;1,"Tier not in campaign",IF(COUNTIFS('Daily Redemptions'!$O$7:$O$2205,O728,'Daily Redemptions'!$Q$7:$Q$2205,Q728)&gt;1,"Duplicate day / tier",IF(OR(ISBLANK(O728),ISBLANK(R728)),"Missing date / quantity",IF(OR(R728&lt;0,MOD(R728,1)&lt;&gt;0),"Invalid redemption quantity",IF(COUNTIFS('Daily Redemptions'!$A$7:$A$735,O728,'Daily Redemptions'!$B$7:$B$735,P728)&lt;&gt;1,"Missing daily performance",IF(S728&lt;0,"Negative stock","")))))))</x:f>
      </x:c>
    </x:row>
    <x:row r="729" ht="24" customHeight="1">
      <x:c r="A729" s="10"/>
      <x:c r="B729" s="5"/>
      <x:c r="C729" s="5"/>
      <x:c r="D729" s="14"/>
      <x:c r="E729" s="5"/>
      <x:c r="F729" s="5"/>
      <x:c r="G729" s="14"/>
      <x:c r="H729" s="16" t="str">
        <x:f>IF(OR(ISBLANK(A729),B729=""),"",SUMIFS('Daily Redemptions'!$R$7:$R$2205,'Daily Redemptions'!$O$7:$O$2205,A729,'Daily Redemptions'!$P$7:$P$2205,B729))</x:f>
      </x:c>
      <x:c r="I729" s="18" t="str">
        <x:f>IF(OR(ISBLANK(A729),ISBLANK(D729),ISBLANK(C729),C729=0),"",D729/C729)</x:f>
      </x:c>
      <x:c r="J729" s="18" t="str">
        <x:f>IF(OR(ISBLANK(A729),ISBLANK(D729),ISBLANK(E729),E729=0),"",D729/E729)</x:f>
      </x:c>
      <x:c r="K729" s="18" t="str">
        <x:f>IF(OR(ISBLANK(A729),ISBLANK(G729),ISBLANK(F729)),"",G729*F729)</x:f>
      </x:c>
      <x:c r="L729" s="16" t="str">
        <x:f>IF(OR(ISBLANK(A729),ISBLANK(G729),ISBLANK(F729)),"",F729)</x:f>
      </x:c>
      <x:c r="M729" s="16" t="str">
        <x:f>IF(AND(ISBLANK(A729),B729=""),"",IF(COUNTIFS('Campaigns &amp; Budget'!$A$7:$A$8,B729)&lt;&gt;1,"Unknown campaign",IF(COUNTIFS('Daily Redemptions'!$A$7:$A$735,A729,'Daily Redemptions'!$B$7:$B$735,B729)&gt;1,"Duplicate day / campaign",IF(OR(ISBLANK(A729),ISBLANK(C729),ISBLANK(D729),ISBLANK(E729),ISBLANK(F729)),"Missing daily input",IF(OR(C729&lt;0,D729&lt;0,E729&lt;0,F729&lt;0,F729&gt;E729),"Invalid count / sales",IF(AND(F729&gt;0,ISBLANK(G729)),"Missing new-member average",IF(AND(NOT(ISBLANK(G729)),G729&lt;0),"Negative average",IF(OR(A729&lt;IFERROR(INDEX('Campaigns &amp; Budget'!$C$7:$C$8,MATCH(B729,'Campaigns &amp; Budget'!$A$7:$A$8,0)),""),A729&gt;IFERROR(INDEX('Campaigns &amp; Budget'!$D$7:$D$8,MATCH(B729,'Campaigns &amp; Budget'!$A$7:$A$8,0)),"")),"Outside campaign dates",""))))))))</x:f>
      </x:c>
      <x:c r="O729" s="10"/>
      <x:c r="P729" s="5"/>
      <x:c r="Q729" s="5"/>
      <x:c r="R729" s="5"/>
      <x:c r="S729" s="16" t="str">
        <x:f>IF(OR(ISBLANK(O729),Q729=""),"",IFERROR(INDEX('Redemption Setup'!$F$7:$F$105,MATCH(Q729,'Redemption Setup'!$A$7:$A$105,0)),"")+SUMIFS('Redemption Setup'!$Q$7:$Q$305,'Redemption Setup'!$O$7:$O$305,Q729,'Redemption Setup'!$P$7:$P$305,"&lt;="&amp;O729)-SUMIFS('Daily Redemptions'!$R$7:$R$2205,'Daily Redemptions'!$Q$7:$Q$2205,Q729,'Daily Redemptions'!$P$7:$P$2205,P729,'Daily Redemptions'!$O$7:$O$2205,"&lt;="&amp;O729))</x:f>
      </x:c>
      <x:c r="T729" s="16" t="str">
        <x:f>IF(AND(ISBLANK(O729),Q729=""),"",IF(COUNTIFS('Redemption Setup'!$A$7:$A$105,Q729,'Redemption Setup'!$B$7:$B$105,P729)&lt;&gt;1,"Tier not in campaign",IF(COUNTIFS('Daily Redemptions'!$O$7:$O$2205,O729,'Daily Redemptions'!$Q$7:$Q$2205,Q729)&gt;1,"Duplicate day / tier",IF(OR(ISBLANK(O729),ISBLANK(R729)),"Missing date / quantity",IF(OR(R729&lt;0,MOD(R729,1)&lt;&gt;0),"Invalid redemption quantity",IF(COUNTIFS('Daily Redemptions'!$A$7:$A$735,O729,'Daily Redemptions'!$B$7:$B$735,P729)&lt;&gt;1,"Missing daily performance",IF(S729&lt;0,"Negative stock","")))))))</x:f>
      </x:c>
    </x:row>
    <x:row r="730" ht="24" customHeight="1">
      <x:c r="A730" s="10"/>
      <x:c r="B730" s="5"/>
      <x:c r="C730" s="5"/>
      <x:c r="D730" s="14"/>
      <x:c r="E730" s="5"/>
      <x:c r="F730" s="5"/>
      <x:c r="G730" s="14"/>
      <x:c r="H730" s="16" t="str">
        <x:f>IF(OR(ISBLANK(A730),B730=""),"",SUMIFS('Daily Redemptions'!$R$7:$R$2205,'Daily Redemptions'!$O$7:$O$2205,A730,'Daily Redemptions'!$P$7:$P$2205,B730))</x:f>
      </x:c>
      <x:c r="I730" s="18" t="str">
        <x:f>IF(OR(ISBLANK(A730),ISBLANK(D730),ISBLANK(C730),C730=0),"",D730/C730)</x:f>
      </x:c>
      <x:c r="J730" s="18" t="str">
        <x:f>IF(OR(ISBLANK(A730),ISBLANK(D730),ISBLANK(E730),E730=0),"",D730/E730)</x:f>
      </x:c>
      <x:c r="K730" s="18" t="str">
        <x:f>IF(OR(ISBLANK(A730),ISBLANK(G730),ISBLANK(F730)),"",G730*F730)</x:f>
      </x:c>
      <x:c r="L730" s="16" t="str">
        <x:f>IF(OR(ISBLANK(A730),ISBLANK(G730),ISBLANK(F730)),"",F730)</x:f>
      </x:c>
      <x:c r="M730" s="16" t="str">
        <x:f>IF(AND(ISBLANK(A730),B730=""),"",IF(COUNTIFS('Campaigns &amp; Budget'!$A$7:$A$8,B730)&lt;&gt;1,"Unknown campaign",IF(COUNTIFS('Daily Redemptions'!$A$7:$A$735,A730,'Daily Redemptions'!$B$7:$B$735,B730)&gt;1,"Duplicate day / campaign",IF(OR(ISBLANK(A730),ISBLANK(C730),ISBLANK(D730),ISBLANK(E730),ISBLANK(F730)),"Missing daily input",IF(OR(C730&lt;0,D730&lt;0,E730&lt;0,F730&lt;0,F730&gt;E730),"Invalid count / sales",IF(AND(F730&gt;0,ISBLANK(G730)),"Missing new-member average",IF(AND(NOT(ISBLANK(G730)),G730&lt;0),"Negative average",IF(OR(A730&lt;IFERROR(INDEX('Campaigns &amp; Budget'!$C$7:$C$8,MATCH(B730,'Campaigns &amp; Budget'!$A$7:$A$8,0)),""),A730&gt;IFERROR(INDEX('Campaigns &amp; Budget'!$D$7:$D$8,MATCH(B730,'Campaigns &amp; Budget'!$A$7:$A$8,0)),"")),"Outside campaign dates",""))))))))</x:f>
      </x:c>
      <x:c r="O730" s="10"/>
      <x:c r="P730" s="5"/>
      <x:c r="Q730" s="5"/>
      <x:c r="R730" s="5"/>
      <x:c r="S730" s="16" t="str">
        <x:f>IF(OR(ISBLANK(O730),Q730=""),"",IFERROR(INDEX('Redemption Setup'!$F$7:$F$105,MATCH(Q730,'Redemption Setup'!$A$7:$A$105,0)),"")+SUMIFS('Redemption Setup'!$Q$7:$Q$305,'Redemption Setup'!$O$7:$O$305,Q730,'Redemption Setup'!$P$7:$P$305,"&lt;="&amp;O730)-SUMIFS('Daily Redemptions'!$R$7:$R$2205,'Daily Redemptions'!$Q$7:$Q$2205,Q730,'Daily Redemptions'!$P$7:$P$2205,P730,'Daily Redemptions'!$O$7:$O$2205,"&lt;="&amp;O730))</x:f>
      </x:c>
      <x:c r="T730" s="16" t="str">
        <x:f>IF(AND(ISBLANK(O730),Q730=""),"",IF(COUNTIFS('Redemption Setup'!$A$7:$A$105,Q730,'Redemption Setup'!$B$7:$B$105,P730)&lt;&gt;1,"Tier not in campaign",IF(COUNTIFS('Daily Redemptions'!$O$7:$O$2205,O730,'Daily Redemptions'!$Q$7:$Q$2205,Q730)&gt;1,"Duplicate day / tier",IF(OR(ISBLANK(O730),ISBLANK(R730)),"Missing date / quantity",IF(OR(R730&lt;0,MOD(R730,1)&lt;&gt;0),"Invalid redemption quantity",IF(COUNTIFS('Daily Redemptions'!$A$7:$A$735,O730,'Daily Redemptions'!$B$7:$B$735,P730)&lt;&gt;1,"Missing daily performance",IF(S730&lt;0,"Negative stock","")))))))</x:f>
      </x:c>
    </x:row>
    <x:row r="731" ht="24" customHeight="1">
      <x:c r="A731" s="10"/>
      <x:c r="B731" s="5"/>
      <x:c r="C731" s="5"/>
      <x:c r="D731" s="14"/>
      <x:c r="E731" s="5"/>
      <x:c r="F731" s="5"/>
      <x:c r="G731" s="14"/>
      <x:c r="H731" s="16" t="str">
        <x:f>IF(OR(ISBLANK(A731),B731=""),"",SUMIFS('Daily Redemptions'!$R$7:$R$2205,'Daily Redemptions'!$O$7:$O$2205,A731,'Daily Redemptions'!$P$7:$P$2205,B731))</x:f>
      </x:c>
      <x:c r="I731" s="18" t="str">
        <x:f>IF(OR(ISBLANK(A731),ISBLANK(D731),ISBLANK(C731),C731=0),"",D731/C731)</x:f>
      </x:c>
      <x:c r="J731" s="18" t="str">
        <x:f>IF(OR(ISBLANK(A731),ISBLANK(D731),ISBLANK(E731),E731=0),"",D731/E731)</x:f>
      </x:c>
      <x:c r="K731" s="18" t="str">
        <x:f>IF(OR(ISBLANK(A731),ISBLANK(G731),ISBLANK(F731)),"",G731*F731)</x:f>
      </x:c>
      <x:c r="L731" s="16" t="str">
        <x:f>IF(OR(ISBLANK(A731),ISBLANK(G731),ISBLANK(F731)),"",F731)</x:f>
      </x:c>
      <x:c r="M731" s="16" t="str">
        <x:f>IF(AND(ISBLANK(A731),B731=""),"",IF(COUNTIFS('Campaigns &amp; Budget'!$A$7:$A$8,B731)&lt;&gt;1,"Unknown campaign",IF(COUNTIFS('Daily Redemptions'!$A$7:$A$735,A731,'Daily Redemptions'!$B$7:$B$735,B731)&gt;1,"Duplicate day / campaign",IF(OR(ISBLANK(A731),ISBLANK(C731),ISBLANK(D731),ISBLANK(E731),ISBLANK(F731)),"Missing daily input",IF(OR(C731&lt;0,D731&lt;0,E731&lt;0,F731&lt;0,F731&gt;E731),"Invalid count / sales",IF(AND(F731&gt;0,ISBLANK(G731)),"Missing new-member average",IF(AND(NOT(ISBLANK(G731)),G731&lt;0),"Negative average",IF(OR(A731&lt;IFERROR(INDEX('Campaigns &amp; Budget'!$C$7:$C$8,MATCH(B731,'Campaigns &amp; Budget'!$A$7:$A$8,0)),""),A731&gt;IFERROR(INDEX('Campaigns &amp; Budget'!$D$7:$D$8,MATCH(B731,'Campaigns &amp; Budget'!$A$7:$A$8,0)),"")),"Outside campaign dates",""))))))))</x:f>
      </x:c>
      <x:c r="O731" s="10"/>
      <x:c r="P731" s="5"/>
      <x:c r="Q731" s="5"/>
      <x:c r="R731" s="5"/>
      <x:c r="S731" s="16" t="str">
        <x:f>IF(OR(ISBLANK(O731),Q731=""),"",IFERROR(INDEX('Redemption Setup'!$F$7:$F$105,MATCH(Q731,'Redemption Setup'!$A$7:$A$105,0)),"")+SUMIFS('Redemption Setup'!$Q$7:$Q$305,'Redemption Setup'!$O$7:$O$305,Q731,'Redemption Setup'!$P$7:$P$305,"&lt;="&amp;O731)-SUMIFS('Daily Redemptions'!$R$7:$R$2205,'Daily Redemptions'!$Q$7:$Q$2205,Q731,'Daily Redemptions'!$P$7:$P$2205,P731,'Daily Redemptions'!$O$7:$O$2205,"&lt;="&amp;O731))</x:f>
      </x:c>
      <x:c r="T731" s="16" t="str">
        <x:f>IF(AND(ISBLANK(O731),Q731=""),"",IF(COUNTIFS('Redemption Setup'!$A$7:$A$105,Q731,'Redemption Setup'!$B$7:$B$105,P731)&lt;&gt;1,"Tier not in campaign",IF(COUNTIFS('Daily Redemptions'!$O$7:$O$2205,O731,'Daily Redemptions'!$Q$7:$Q$2205,Q731)&gt;1,"Duplicate day / tier",IF(OR(ISBLANK(O731),ISBLANK(R731)),"Missing date / quantity",IF(OR(R731&lt;0,MOD(R731,1)&lt;&gt;0),"Invalid redemption quantity",IF(COUNTIFS('Daily Redemptions'!$A$7:$A$735,O731,'Daily Redemptions'!$B$7:$B$735,P731)&lt;&gt;1,"Missing daily performance",IF(S731&lt;0,"Negative stock","")))))))</x:f>
      </x:c>
    </x:row>
    <x:row r="732" ht="24" customHeight="1">
      <x:c r="A732" s="10"/>
      <x:c r="B732" s="5"/>
      <x:c r="C732" s="5"/>
      <x:c r="D732" s="14"/>
      <x:c r="E732" s="5"/>
      <x:c r="F732" s="5"/>
      <x:c r="G732" s="14"/>
      <x:c r="H732" s="16" t="str">
        <x:f>IF(OR(ISBLANK(A732),B732=""),"",SUMIFS('Daily Redemptions'!$R$7:$R$2205,'Daily Redemptions'!$O$7:$O$2205,A732,'Daily Redemptions'!$P$7:$P$2205,B732))</x:f>
      </x:c>
      <x:c r="I732" s="18" t="str">
        <x:f>IF(OR(ISBLANK(A732),ISBLANK(D732),ISBLANK(C732),C732=0),"",D732/C732)</x:f>
      </x:c>
      <x:c r="J732" s="18" t="str">
        <x:f>IF(OR(ISBLANK(A732),ISBLANK(D732),ISBLANK(E732),E732=0),"",D732/E732)</x:f>
      </x:c>
      <x:c r="K732" s="18" t="str">
        <x:f>IF(OR(ISBLANK(A732),ISBLANK(G732),ISBLANK(F732)),"",G732*F732)</x:f>
      </x:c>
      <x:c r="L732" s="16" t="str">
        <x:f>IF(OR(ISBLANK(A732),ISBLANK(G732),ISBLANK(F732)),"",F732)</x:f>
      </x:c>
      <x:c r="M732" s="16" t="str">
        <x:f>IF(AND(ISBLANK(A732),B732=""),"",IF(COUNTIFS('Campaigns &amp; Budget'!$A$7:$A$8,B732)&lt;&gt;1,"Unknown campaign",IF(COUNTIFS('Daily Redemptions'!$A$7:$A$735,A732,'Daily Redemptions'!$B$7:$B$735,B732)&gt;1,"Duplicate day / campaign",IF(OR(ISBLANK(A732),ISBLANK(C732),ISBLANK(D732),ISBLANK(E732),ISBLANK(F732)),"Missing daily input",IF(OR(C732&lt;0,D732&lt;0,E732&lt;0,F732&lt;0,F732&gt;E732),"Invalid count / sales",IF(AND(F732&gt;0,ISBLANK(G732)),"Missing new-member average",IF(AND(NOT(ISBLANK(G732)),G732&lt;0),"Negative average",IF(OR(A732&lt;IFERROR(INDEX('Campaigns &amp; Budget'!$C$7:$C$8,MATCH(B732,'Campaigns &amp; Budget'!$A$7:$A$8,0)),""),A732&gt;IFERROR(INDEX('Campaigns &amp; Budget'!$D$7:$D$8,MATCH(B732,'Campaigns &amp; Budget'!$A$7:$A$8,0)),"")),"Outside campaign dates",""))))))))</x:f>
      </x:c>
      <x:c r="O732" s="10"/>
      <x:c r="P732" s="5"/>
      <x:c r="Q732" s="5"/>
      <x:c r="R732" s="5"/>
      <x:c r="S732" s="16" t="str">
        <x:f>IF(OR(ISBLANK(O732),Q732=""),"",IFERROR(INDEX('Redemption Setup'!$F$7:$F$105,MATCH(Q732,'Redemption Setup'!$A$7:$A$105,0)),"")+SUMIFS('Redemption Setup'!$Q$7:$Q$305,'Redemption Setup'!$O$7:$O$305,Q732,'Redemption Setup'!$P$7:$P$305,"&lt;="&amp;O732)-SUMIFS('Daily Redemptions'!$R$7:$R$2205,'Daily Redemptions'!$Q$7:$Q$2205,Q732,'Daily Redemptions'!$P$7:$P$2205,P732,'Daily Redemptions'!$O$7:$O$2205,"&lt;="&amp;O732))</x:f>
      </x:c>
      <x:c r="T732" s="16" t="str">
        <x:f>IF(AND(ISBLANK(O732),Q732=""),"",IF(COUNTIFS('Redemption Setup'!$A$7:$A$105,Q732,'Redemption Setup'!$B$7:$B$105,P732)&lt;&gt;1,"Tier not in campaign",IF(COUNTIFS('Daily Redemptions'!$O$7:$O$2205,O732,'Daily Redemptions'!$Q$7:$Q$2205,Q732)&gt;1,"Duplicate day / tier",IF(OR(ISBLANK(O732),ISBLANK(R732)),"Missing date / quantity",IF(OR(R732&lt;0,MOD(R732,1)&lt;&gt;0),"Invalid redemption quantity",IF(COUNTIFS('Daily Redemptions'!$A$7:$A$735,O732,'Daily Redemptions'!$B$7:$B$735,P732)&lt;&gt;1,"Missing daily performance",IF(S732&lt;0,"Negative stock","")))))))</x:f>
      </x:c>
    </x:row>
    <x:row r="733" ht="24" customHeight="1">
      <x:c r="A733" s="10"/>
      <x:c r="B733" s="5"/>
      <x:c r="C733" s="5"/>
      <x:c r="D733" s="14"/>
      <x:c r="E733" s="5"/>
      <x:c r="F733" s="5"/>
      <x:c r="G733" s="14"/>
      <x:c r="H733" s="16" t="str">
        <x:f>IF(OR(ISBLANK(A733),B733=""),"",SUMIFS('Daily Redemptions'!$R$7:$R$2205,'Daily Redemptions'!$O$7:$O$2205,A733,'Daily Redemptions'!$P$7:$P$2205,B733))</x:f>
      </x:c>
      <x:c r="I733" s="18" t="str">
        <x:f>IF(OR(ISBLANK(A733),ISBLANK(D733),ISBLANK(C733),C733=0),"",D733/C733)</x:f>
      </x:c>
      <x:c r="J733" s="18" t="str">
        <x:f>IF(OR(ISBLANK(A733),ISBLANK(D733),ISBLANK(E733),E733=0),"",D733/E733)</x:f>
      </x:c>
      <x:c r="K733" s="18" t="str">
        <x:f>IF(OR(ISBLANK(A733),ISBLANK(G733),ISBLANK(F733)),"",G733*F733)</x:f>
      </x:c>
      <x:c r="L733" s="16" t="str">
        <x:f>IF(OR(ISBLANK(A733),ISBLANK(G733),ISBLANK(F733)),"",F733)</x:f>
      </x:c>
      <x:c r="M733" s="16" t="str">
        <x:f>IF(AND(ISBLANK(A733),B733=""),"",IF(COUNTIFS('Campaigns &amp; Budget'!$A$7:$A$8,B733)&lt;&gt;1,"Unknown campaign",IF(COUNTIFS('Daily Redemptions'!$A$7:$A$735,A733,'Daily Redemptions'!$B$7:$B$735,B733)&gt;1,"Duplicate day / campaign",IF(OR(ISBLANK(A733),ISBLANK(C733),ISBLANK(D733),ISBLANK(E733),ISBLANK(F733)),"Missing daily input",IF(OR(C733&lt;0,D733&lt;0,E733&lt;0,F733&lt;0,F733&gt;E733),"Invalid count / sales",IF(AND(F733&gt;0,ISBLANK(G733)),"Missing new-member average",IF(AND(NOT(ISBLANK(G733)),G733&lt;0),"Negative average",IF(OR(A733&lt;IFERROR(INDEX('Campaigns &amp; Budget'!$C$7:$C$8,MATCH(B733,'Campaigns &amp; Budget'!$A$7:$A$8,0)),""),A733&gt;IFERROR(INDEX('Campaigns &amp; Budget'!$D$7:$D$8,MATCH(B733,'Campaigns &amp; Budget'!$A$7:$A$8,0)),"")),"Outside campaign dates",""))))))))</x:f>
      </x:c>
      <x:c r="O733" s="10"/>
      <x:c r="P733" s="5"/>
      <x:c r="Q733" s="5"/>
      <x:c r="R733" s="5"/>
      <x:c r="S733" s="16" t="str">
        <x:f>IF(OR(ISBLANK(O733),Q733=""),"",IFERROR(INDEX('Redemption Setup'!$F$7:$F$105,MATCH(Q733,'Redemption Setup'!$A$7:$A$105,0)),"")+SUMIFS('Redemption Setup'!$Q$7:$Q$305,'Redemption Setup'!$O$7:$O$305,Q733,'Redemption Setup'!$P$7:$P$305,"&lt;="&amp;O733)-SUMIFS('Daily Redemptions'!$R$7:$R$2205,'Daily Redemptions'!$Q$7:$Q$2205,Q733,'Daily Redemptions'!$P$7:$P$2205,P733,'Daily Redemptions'!$O$7:$O$2205,"&lt;="&amp;O733))</x:f>
      </x:c>
      <x:c r="T733" s="16" t="str">
        <x:f>IF(AND(ISBLANK(O733),Q733=""),"",IF(COUNTIFS('Redemption Setup'!$A$7:$A$105,Q733,'Redemption Setup'!$B$7:$B$105,P733)&lt;&gt;1,"Tier not in campaign",IF(COUNTIFS('Daily Redemptions'!$O$7:$O$2205,O733,'Daily Redemptions'!$Q$7:$Q$2205,Q733)&gt;1,"Duplicate day / tier",IF(OR(ISBLANK(O733),ISBLANK(R733)),"Missing date / quantity",IF(OR(R733&lt;0,MOD(R733,1)&lt;&gt;0),"Invalid redemption quantity",IF(COUNTIFS('Daily Redemptions'!$A$7:$A$735,O733,'Daily Redemptions'!$B$7:$B$735,P733)&lt;&gt;1,"Missing daily performance",IF(S733&lt;0,"Negative stock","")))))))</x:f>
      </x:c>
    </x:row>
    <x:row r="734" ht="24" customHeight="1">
      <x:c r="A734" s="10"/>
      <x:c r="B734" s="5"/>
      <x:c r="C734" s="5"/>
      <x:c r="D734" s="14"/>
      <x:c r="E734" s="5"/>
      <x:c r="F734" s="5"/>
      <x:c r="G734" s="14"/>
      <x:c r="H734" s="16" t="str">
        <x:f>IF(OR(ISBLANK(A734),B734=""),"",SUMIFS('Daily Redemptions'!$R$7:$R$2205,'Daily Redemptions'!$O$7:$O$2205,A734,'Daily Redemptions'!$P$7:$P$2205,B734))</x:f>
      </x:c>
      <x:c r="I734" s="18" t="str">
        <x:f>IF(OR(ISBLANK(A734),ISBLANK(D734),ISBLANK(C734),C734=0),"",D734/C734)</x:f>
      </x:c>
      <x:c r="J734" s="18" t="str">
        <x:f>IF(OR(ISBLANK(A734),ISBLANK(D734),ISBLANK(E734),E734=0),"",D734/E734)</x:f>
      </x:c>
      <x:c r="K734" s="18" t="str">
        <x:f>IF(OR(ISBLANK(A734),ISBLANK(G734),ISBLANK(F734)),"",G734*F734)</x:f>
      </x:c>
      <x:c r="L734" s="16" t="str">
        <x:f>IF(OR(ISBLANK(A734),ISBLANK(G734),ISBLANK(F734)),"",F734)</x:f>
      </x:c>
      <x:c r="M734" s="16" t="str">
        <x:f>IF(AND(ISBLANK(A734),B734=""),"",IF(COUNTIFS('Campaigns &amp; Budget'!$A$7:$A$8,B734)&lt;&gt;1,"Unknown campaign",IF(COUNTIFS('Daily Redemptions'!$A$7:$A$735,A734,'Daily Redemptions'!$B$7:$B$735,B734)&gt;1,"Duplicate day / campaign",IF(OR(ISBLANK(A734),ISBLANK(C734),ISBLANK(D734),ISBLANK(E734),ISBLANK(F734)),"Missing daily input",IF(OR(C734&lt;0,D734&lt;0,E734&lt;0,F734&lt;0,F734&gt;E734),"Invalid count / sales",IF(AND(F734&gt;0,ISBLANK(G734)),"Missing new-member average",IF(AND(NOT(ISBLANK(G734)),G734&lt;0),"Negative average",IF(OR(A734&lt;IFERROR(INDEX('Campaigns &amp; Budget'!$C$7:$C$8,MATCH(B734,'Campaigns &amp; Budget'!$A$7:$A$8,0)),""),A734&gt;IFERROR(INDEX('Campaigns &amp; Budget'!$D$7:$D$8,MATCH(B734,'Campaigns &amp; Budget'!$A$7:$A$8,0)),"")),"Outside campaign dates",""))))))))</x:f>
      </x:c>
      <x:c r="O734" s="10"/>
      <x:c r="P734" s="5"/>
      <x:c r="Q734" s="5"/>
      <x:c r="R734" s="5"/>
      <x:c r="S734" s="16" t="str">
        <x:f>IF(OR(ISBLANK(O734),Q734=""),"",IFERROR(INDEX('Redemption Setup'!$F$7:$F$105,MATCH(Q734,'Redemption Setup'!$A$7:$A$105,0)),"")+SUMIFS('Redemption Setup'!$Q$7:$Q$305,'Redemption Setup'!$O$7:$O$305,Q734,'Redemption Setup'!$P$7:$P$305,"&lt;="&amp;O734)-SUMIFS('Daily Redemptions'!$R$7:$R$2205,'Daily Redemptions'!$Q$7:$Q$2205,Q734,'Daily Redemptions'!$P$7:$P$2205,P734,'Daily Redemptions'!$O$7:$O$2205,"&lt;="&amp;O734))</x:f>
      </x:c>
      <x:c r="T734" s="16" t="str">
        <x:f>IF(AND(ISBLANK(O734),Q734=""),"",IF(COUNTIFS('Redemption Setup'!$A$7:$A$105,Q734,'Redemption Setup'!$B$7:$B$105,P734)&lt;&gt;1,"Tier not in campaign",IF(COUNTIFS('Daily Redemptions'!$O$7:$O$2205,O734,'Daily Redemptions'!$Q$7:$Q$2205,Q734)&gt;1,"Duplicate day / tier",IF(OR(ISBLANK(O734),ISBLANK(R734)),"Missing date / quantity",IF(OR(R734&lt;0,MOD(R734,1)&lt;&gt;0),"Invalid redemption quantity",IF(COUNTIFS('Daily Redemptions'!$A$7:$A$735,O734,'Daily Redemptions'!$B$7:$B$735,P734)&lt;&gt;1,"Missing daily performance",IF(S734&lt;0,"Negative stock","")))))))</x:f>
      </x:c>
    </x:row>
    <x:row r="735" ht="24" customHeight="1">
      <x:c r="A735" s="10"/>
      <x:c r="B735" s="5"/>
      <x:c r="C735" s="5"/>
      <x:c r="D735" s="14"/>
      <x:c r="E735" s="5"/>
      <x:c r="F735" s="5"/>
      <x:c r="G735" s="14"/>
      <x:c r="H735" s="16" t="str">
        <x:f>IF(OR(ISBLANK(A735),B735=""),"",SUMIFS('Daily Redemptions'!$R$7:$R$2205,'Daily Redemptions'!$O$7:$O$2205,A735,'Daily Redemptions'!$P$7:$P$2205,B735))</x:f>
      </x:c>
      <x:c r="I735" s="18" t="str">
        <x:f>IF(OR(ISBLANK(A735),ISBLANK(D735),ISBLANK(C735),C735=0),"",D735/C735)</x:f>
      </x:c>
      <x:c r="J735" s="18" t="str">
        <x:f>IF(OR(ISBLANK(A735),ISBLANK(D735),ISBLANK(E735),E735=0),"",D735/E735)</x:f>
      </x:c>
      <x:c r="K735" s="18" t="str">
        <x:f>IF(OR(ISBLANK(A735),ISBLANK(G735),ISBLANK(F735)),"",G735*F735)</x:f>
      </x:c>
      <x:c r="L735" s="16" t="str">
        <x:f>IF(OR(ISBLANK(A735),ISBLANK(G735),ISBLANK(F735)),"",F735)</x:f>
      </x:c>
      <x:c r="M735" s="16" t="str">
        <x:f>IF(AND(ISBLANK(A735),B735=""),"",IF(COUNTIFS('Campaigns &amp; Budget'!$A$7:$A$8,B735)&lt;&gt;1,"Unknown campaign",IF(COUNTIFS('Daily Redemptions'!$A$7:$A$735,A735,'Daily Redemptions'!$B$7:$B$735,B735)&gt;1,"Duplicate day / campaign",IF(OR(ISBLANK(A735),ISBLANK(C735),ISBLANK(D735),ISBLANK(E735),ISBLANK(F735)),"Missing daily input",IF(OR(C735&lt;0,D735&lt;0,E735&lt;0,F735&lt;0,F735&gt;E735),"Invalid count / sales",IF(AND(F735&gt;0,ISBLANK(G735)),"Missing new-member average",IF(AND(NOT(ISBLANK(G735)),G735&lt;0),"Negative average",IF(OR(A735&lt;IFERROR(INDEX('Campaigns &amp; Budget'!$C$7:$C$8,MATCH(B735,'Campaigns &amp; Budget'!$A$7:$A$8,0)),""),A735&gt;IFERROR(INDEX('Campaigns &amp; Budget'!$D$7:$D$8,MATCH(B735,'Campaigns &amp; Budget'!$A$7:$A$8,0)),"")),"Outside campaign dates",""))))))))</x:f>
      </x:c>
      <x:c r="O735" s="10"/>
      <x:c r="P735" s="5"/>
      <x:c r="Q735" s="5"/>
      <x:c r="R735" s="5"/>
      <x:c r="S735" s="16" t="str">
        <x:f>IF(OR(ISBLANK(O735),Q735=""),"",IFERROR(INDEX('Redemption Setup'!$F$7:$F$105,MATCH(Q735,'Redemption Setup'!$A$7:$A$105,0)),"")+SUMIFS('Redemption Setup'!$Q$7:$Q$305,'Redemption Setup'!$O$7:$O$305,Q735,'Redemption Setup'!$P$7:$P$305,"&lt;="&amp;O735)-SUMIFS('Daily Redemptions'!$R$7:$R$2205,'Daily Redemptions'!$Q$7:$Q$2205,Q735,'Daily Redemptions'!$P$7:$P$2205,P735,'Daily Redemptions'!$O$7:$O$2205,"&lt;="&amp;O735))</x:f>
      </x:c>
      <x:c r="T735" s="16" t="str">
        <x:f>IF(AND(ISBLANK(O735),Q735=""),"",IF(COUNTIFS('Redemption Setup'!$A$7:$A$105,Q735,'Redemption Setup'!$B$7:$B$105,P735)&lt;&gt;1,"Tier not in campaign",IF(COUNTIFS('Daily Redemptions'!$O$7:$O$2205,O735,'Daily Redemptions'!$Q$7:$Q$2205,Q735)&gt;1,"Duplicate day / tier",IF(OR(ISBLANK(O735),ISBLANK(R735)),"Missing date / quantity",IF(OR(R735&lt;0,MOD(R735,1)&lt;&gt;0),"Invalid redemption quantity",IF(COUNTIFS('Daily Redemptions'!$A$7:$A$735,O735,'Daily Redemptions'!$B$7:$B$735,P735)&lt;&gt;1,"Missing daily performance",IF(S735&lt;0,"Negative stock","")))))))</x:f>
      </x:c>
    </x:row>
    <x:row r="736" ht="24" customHeight="1">
      <x:c r="O736" s="10"/>
      <x:c r="P736" s="5"/>
      <x:c r="Q736" s="5"/>
      <x:c r="R736" s="5"/>
      <x:c r="S736" s="16" t="str">
        <x:f>IF(OR(ISBLANK(O736),Q736=""),"",IFERROR(INDEX('Redemption Setup'!$F$7:$F$105,MATCH(Q736,'Redemption Setup'!$A$7:$A$105,0)),"")+SUMIFS('Redemption Setup'!$Q$7:$Q$305,'Redemption Setup'!$O$7:$O$305,Q736,'Redemption Setup'!$P$7:$P$305,"&lt;="&amp;O736)-SUMIFS('Daily Redemptions'!$R$7:$R$2205,'Daily Redemptions'!$Q$7:$Q$2205,Q736,'Daily Redemptions'!$P$7:$P$2205,P736,'Daily Redemptions'!$O$7:$O$2205,"&lt;="&amp;O736))</x:f>
      </x:c>
      <x:c r="T736" s="16" t="str">
        <x:f>IF(AND(ISBLANK(O736),Q736=""),"",IF(COUNTIFS('Redemption Setup'!$A$7:$A$105,Q736,'Redemption Setup'!$B$7:$B$105,P736)&lt;&gt;1,"Tier not in campaign",IF(COUNTIFS('Daily Redemptions'!$O$7:$O$2205,O736,'Daily Redemptions'!$Q$7:$Q$2205,Q736)&gt;1,"Duplicate day / tier",IF(OR(ISBLANK(O736),ISBLANK(R736)),"Missing date / quantity",IF(OR(R736&lt;0,MOD(R736,1)&lt;&gt;0),"Invalid redemption quantity",IF(COUNTIFS('Daily Redemptions'!$A$7:$A$735,O736,'Daily Redemptions'!$B$7:$B$735,P736)&lt;&gt;1,"Missing daily performance",IF(S736&lt;0,"Negative stock","")))))))</x:f>
      </x:c>
    </x:row>
    <x:row r="737" ht="24" customHeight="1">
      <x:c r="O737" s="10"/>
      <x:c r="P737" s="5"/>
      <x:c r="Q737" s="5"/>
      <x:c r="R737" s="5"/>
      <x:c r="S737" s="16" t="str">
        <x:f>IF(OR(ISBLANK(O737),Q737=""),"",IFERROR(INDEX('Redemption Setup'!$F$7:$F$105,MATCH(Q737,'Redemption Setup'!$A$7:$A$105,0)),"")+SUMIFS('Redemption Setup'!$Q$7:$Q$305,'Redemption Setup'!$O$7:$O$305,Q737,'Redemption Setup'!$P$7:$P$305,"&lt;="&amp;O737)-SUMIFS('Daily Redemptions'!$R$7:$R$2205,'Daily Redemptions'!$Q$7:$Q$2205,Q737,'Daily Redemptions'!$P$7:$P$2205,P737,'Daily Redemptions'!$O$7:$O$2205,"&lt;="&amp;O737))</x:f>
      </x:c>
      <x:c r="T737" s="16" t="str">
        <x:f>IF(AND(ISBLANK(O737),Q737=""),"",IF(COUNTIFS('Redemption Setup'!$A$7:$A$105,Q737,'Redemption Setup'!$B$7:$B$105,P737)&lt;&gt;1,"Tier not in campaign",IF(COUNTIFS('Daily Redemptions'!$O$7:$O$2205,O737,'Daily Redemptions'!$Q$7:$Q$2205,Q737)&gt;1,"Duplicate day / tier",IF(OR(ISBLANK(O737),ISBLANK(R737)),"Missing date / quantity",IF(OR(R737&lt;0,MOD(R737,1)&lt;&gt;0),"Invalid redemption quantity",IF(COUNTIFS('Daily Redemptions'!$A$7:$A$735,O737,'Daily Redemptions'!$B$7:$B$735,P737)&lt;&gt;1,"Missing daily performance",IF(S737&lt;0,"Negative stock","")))))))</x:f>
      </x:c>
    </x:row>
    <x:row r="738" ht="24" customHeight="1">
      <x:c r="O738" s="10"/>
      <x:c r="P738" s="5"/>
      <x:c r="Q738" s="5"/>
      <x:c r="R738" s="5"/>
      <x:c r="S738" s="16" t="str">
        <x:f>IF(OR(ISBLANK(O738),Q738=""),"",IFERROR(INDEX('Redemption Setup'!$F$7:$F$105,MATCH(Q738,'Redemption Setup'!$A$7:$A$105,0)),"")+SUMIFS('Redemption Setup'!$Q$7:$Q$305,'Redemption Setup'!$O$7:$O$305,Q738,'Redemption Setup'!$P$7:$P$305,"&lt;="&amp;O738)-SUMIFS('Daily Redemptions'!$R$7:$R$2205,'Daily Redemptions'!$Q$7:$Q$2205,Q738,'Daily Redemptions'!$P$7:$P$2205,P738,'Daily Redemptions'!$O$7:$O$2205,"&lt;="&amp;O738))</x:f>
      </x:c>
      <x:c r="T738" s="16" t="str">
        <x:f>IF(AND(ISBLANK(O738),Q738=""),"",IF(COUNTIFS('Redemption Setup'!$A$7:$A$105,Q738,'Redemption Setup'!$B$7:$B$105,P738)&lt;&gt;1,"Tier not in campaign",IF(COUNTIFS('Daily Redemptions'!$O$7:$O$2205,O738,'Daily Redemptions'!$Q$7:$Q$2205,Q738)&gt;1,"Duplicate day / tier",IF(OR(ISBLANK(O738),ISBLANK(R738)),"Missing date / quantity",IF(OR(R738&lt;0,MOD(R738,1)&lt;&gt;0),"Invalid redemption quantity",IF(COUNTIFS('Daily Redemptions'!$A$7:$A$735,O738,'Daily Redemptions'!$B$7:$B$735,P738)&lt;&gt;1,"Missing daily performance",IF(S738&lt;0,"Negative stock","")))))))</x:f>
      </x:c>
    </x:row>
    <x:row r="739" ht="24" customHeight="1">
      <x:c r="O739" s="10"/>
      <x:c r="P739" s="5"/>
      <x:c r="Q739" s="5"/>
      <x:c r="R739" s="5"/>
      <x:c r="S739" s="16" t="str">
        <x:f>IF(OR(ISBLANK(O739),Q739=""),"",IFERROR(INDEX('Redemption Setup'!$F$7:$F$105,MATCH(Q739,'Redemption Setup'!$A$7:$A$105,0)),"")+SUMIFS('Redemption Setup'!$Q$7:$Q$305,'Redemption Setup'!$O$7:$O$305,Q739,'Redemption Setup'!$P$7:$P$305,"&lt;="&amp;O739)-SUMIFS('Daily Redemptions'!$R$7:$R$2205,'Daily Redemptions'!$Q$7:$Q$2205,Q739,'Daily Redemptions'!$P$7:$P$2205,P739,'Daily Redemptions'!$O$7:$O$2205,"&lt;="&amp;O739))</x:f>
      </x:c>
      <x:c r="T739" s="16" t="str">
        <x:f>IF(AND(ISBLANK(O739),Q739=""),"",IF(COUNTIFS('Redemption Setup'!$A$7:$A$105,Q739,'Redemption Setup'!$B$7:$B$105,P739)&lt;&gt;1,"Tier not in campaign",IF(COUNTIFS('Daily Redemptions'!$O$7:$O$2205,O739,'Daily Redemptions'!$Q$7:$Q$2205,Q739)&gt;1,"Duplicate day / tier",IF(OR(ISBLANK(O739),ISBLANK(R739)),"Missing date / quantity",IF(OR(R739&lt;0,MOD(R739,1)&lt;&gt;0),"Invalid redemption quantity",IF(COUNTIFS('Daily Redemptions'!$A$7:$A$735,O739,'Daily Redemptions'!$B$7:$B$735,P739)&lt;&gt;1,"Missing daily performance",IF(S739&lt;0,"Negative stock","")))))))</x:f>
      </x:c>
    </x:row>
    <x:row r="740" ht="24" customHeight="1">
      <x:c r="O740" s="10"/>
      <x:c r="P740" s="5"/>
      <x:c r="Q740" s="5"/>
      <x:c r="R740" s="5"/>
      <x:c r="S740" s="16" t="str">
        <x:f>IF(OR(ISBLANK(O740),Q740=""),"",IFERROR(INDEX('Redemption Setup'!$F$7:$F$105,MATCH(Q740,'Redemption Setup'!$A$7:$A$105,0)),"")+SUMIFS('Redemption Setup'!$Q$7:$Q$305,'Redemption Setup'!$O$7:$O$305,Q740,'Redemption Setup'!$P$7:$P$305,"&lt;="&amp;O740)-SUMIFS('Daily Redemptions'!$R$7:$R$2205,'Daily Redemptions'!$Q$7:$Q$2205,Q740,'Daily Redemptions'!$P$7:$P$2205,P740,'Daily Redemptions'!$O$7:$O$2205,"&lt;="&amp;O740))</x:f>
      </x:c>
      <x:c r="T740" s="16" t="str">
        <x:f>IF(AND(ISBLANK(O740),Q740=""),"",IF(COUNTIFS('Redemption Setup'!$A$7:$A$105,Q740,'Redemption Setup'!$B$7:$B$105,P740)&lt;&gt;1,"Tier not in campaign",IF(COUNTIFS('Daily Redemptions'!$O$7:$O$2205,O740,'Daily Redemptions'!$Q$7:$Q$2205,Q740)&gt;1,"Duplicate day / tier",IF(OR(ISBLANK(O740),ISBLANK(R740)),"Missing date / quantity",IF(OR(R740&lt;0,MOD(R740,1)&lt;&gt;0),"Invalid redemption quantity",IF(COUNTIFS('Daily Redemptions'!$A$7:$A$735,O740,'Daily Redemptions'!$B$7:$B$735,P740)&lt;&gt;1,"Missing daily performance",IF(S740&lt;0,"Negative stock","")))))))</x:f>
      </x:c>
    </x:row>
    <x:row r="741" ht="24" customHeight="1">
      <x:c r="O741" s="10"/>
      <x:c r="P741" s="5"/>
      <x:c r="Q741" s="5"/>
      <x:c r="R741" s="5"/>
      <x:c r="S741" s="16" t="str">
        <x:f>IF(OR(ISBLANK(O741),Q741=""),"",IFERROR(INDEX('Redemption Setup'!$F$7:$F$105,MATCH(Q741,'Redemption Setup'!$A$7:$A$105,0)),"")+SUMIFS('Redemption Setup'!$Q$7:$Q$305,'Redemption Setup'!$O$7:$O$305,Q741,'Redemption Setup'!$P$7:$P$305,"&lt;="&amp;O741)-SUMIFS('Daily Redemptions'!$R$7:$R$2205,'Daily Redemptions'!$Q$7:$Q$2205,Q741,'Daily Redemptions'!$P$7:$P$2205,P741,'Daily Redemptions'!$O$7:$O$2205,"&lt;="&amp;O741))</x:f>
      </x:c>
      <x:c r="T741" s="16" t="str">
        <x:f>IF(AND(ISBLANK(O741),Q741=""),"",IF(COUNTIFS('Redemption Setup'!$A$7:$A$105,Q741,'Redemption Setup'!$B$7:$B$105,P741)&lt;&gt;1,"Tier not in campaign",IF(COUNTIFS('Daily Redemptions'!$O$7:$O$2205,O741,'Daily Redemptions'!$Q$7:$Q$2205,Q741)&gt;1,"Duplicate day / tier",IF(OR(ISBLANK(O741),ISBLANK(R741)),"Missing date / quantity",IF(OR(R741&lt;0,MOD(R741,1)&lt;&gt;0),"Invalid redemption quantity",IF(COUNTIFS('Daily Redemptions'!$A$7:$A$735,O741,'Daily Redemptions'!$B$7:$B$735,P741)&lt;&gt;1,"Missing daily performance",IF(S741&lt;0,"Negative stock","")))))))</x:f>
      </x:c>
    </x:row>
    <x:row r="742" ht="24" customHeight="1">
      <x:c r="O742" s="10"/>
      <x:c r="P742" s="5"/>
      <x:c r="Q742" s="5"/>
      <x:c r="R742" s="5"/>
      <x:c r="S742" s="16" t="str">
        <x:f>IF(OR(ISBLANK(O742),Q742=""),"",IFERROR(INDEX('Redemption Setup'!$F$7:$F$105,MATCH(Q742,'Redemption Setup'!$A$7:$A$105,0)),"")+SUMIFS('Redemption Setup'!$Q$7:$Q$305,'Redemption Setup'!$O$7:$O$305,Q742,'Redemption Setup'!$P$7:$P$305,"&lt;="&amp;O742)-SUMIFS('Daily Redemptions'!$R$7:$R$2205,'Daily Redemptions'!$Q$7:$Q$2205,Q742,'Daily Redemptions'!$P$7:$P$2205,P742,'Daily Redemptions'!$O$7:$O$2205,"&lt;="&amp;O742))</x:f>
      </x:c>
      <x:c r="T742" s="16" t="str">
        <x:f>IF(AND(ISBLANK(O742),Q742=""),"",IF(COUNTIFS('Redemption Setup'!$A$7:$A$105,Q742,'Redemption Setup'!$B$7:$B$105,P742)&lt;&gt;1,"Tier not in campaign",IF(COUNTIFS('Daily Redemptions'!$O$7:$O$2205,O742,'Daily Redemptions'!$Q$7:$Q$2205,Q742)&gt;1,"Duplicate day / tier",IF(OR(ISBLANK(O742),ISBLANK(R742)),"Missing date / quantity",IF(OR(R742&lt;0,MOD(R742,1)&lt;&gt;0),"Invalid redemption quantity",IF(COUNTIFS('Daily Redemptions'!$A$7:$A$735,O742,'Daily Redemptions'!$B$7:$B$735,P742)&lt;&gt;1,"Missing daily performance",IF(S742&lt;0,"Negative stock","")))))))</x:f>
      </x:c>
    </x:row>
    <x:row r="743" ht="24" customHeight="1">
      <x:c r="O743" s="10"/>
      <x:c r="P743" s="5"/>
      <x:c r="Q743" s="5"/>
      <x:c r="R743" s="5"/>
      <x:c r="S743" s="16" t="str">
        <x:f>IF(OR(ISBLANK(O743),Q743=""),"",IFERROR(INDEX('Redemption Setup'!$F$7:$F$105,MATCH(Q743,'Redemption Setup'!$A$7:$A$105,0)),"")+SUMIFS('Redemption Setup'!$Q$7:$Q$305,'Redemption Setup'!$O$7:$O$305,Q743,'Redemption Setup'!$P$7:$P$305,"&lt;="&amp;O743)-SUMIFS('Daily Redemptions'!$R$7:$R$2205,'Daily Redemptions'!$Q$7:$Q$2205,Q743,'Daily Redemptions'!$P$7:$P$2205,P743,'Daily Redemptions'!$O$7:$O$2205,"&lt;="&amp;O743))</x:f>
      </x:c>
      <x:c r="T743" s="16" t="str">
        <x:f>IF(AND(ISBLANK(O743),Q743=""),"",IF(COUNTIFS('Redemption Setup'!$A$7:$A$105,Q743,'Redemption Setup'!$B$7:$B$105,P743)&lt;&gt;1,"Tier not in campaign",IF(COUNTIFS('Daily Redemptions'!$O$7:$O$2205,O743,'Daily Redemptions'!$Q$7:$Q$2205,Q743)&gt;1,"Duplicate day / tier",IF(OR(ISBLANK(O743),ISBLANK(R743)),"Missing date / quantity",IF(OR(R743&lt;0,MOD(R743,1)&lt;&gt;0),"Invalid redemption quantity",IF(COUNTIFS('Daily Redemptions'!$A$7:$A$735,O743,'Daily Redemptions'!$B$7:$B$735,P743)&lt;&gt;1,"Missing daily performance",IF(S743&lt;0,"Negative stock","")))))))</x:f>
      </x:c>
    </x:row>
    <x:row r="744" ht="24" customHeight="1">
      <x:c r="O744" s="10"/>
      <x:c r="P744" s="5"/>
      <x:c r="Q744" s="5"/>
      <x:c r="R744" s="5"/>
      <x:c r="S744" s="16" t="str">
        <x:f>IF(OR(ISBLANK(O744),Q744=""),"",IFERROR(INDEX('Redemption Setup'!$F$7:$F$105,MATCH(Q744,'Redemption Setup'!$A$7:$A$105,0)),"")+SUMIFS('Redemption Setup'!$Q$7:$Q$305,'Redemption Setup'!$O$7:$O$305,Q744,'Redemption Setup'!$P$7:$P$305,"&lt;="&amp;O744)-SUMIFS('Daily Redemptions'!$R$7:$R$2205,'Daily Redemptions'!$Q$7:$Q$2205,Q744,'Daily Redemptions'!$P$7:$P$2205,P744,'Daily Redemptions'!$O$7:$O$2205,"&lt;="&amp;O744))</x:f>
      </x:c>
      <x:c r="T744" s="16" t="str">
        <x:f>IF(AND(ISBLANK(O744),Q744=""),"",IF(COUNTIFS('Redemption Setup'!$A$7:$A$105,Q744,'Redemption Setup'!$B$7:$B$105,P744)&lt;&gt;1,"Tier not in campaign",IF(COUNTIFS('Daily Redemptions'!$O$7:$O$2205,O744,'Daily Redemptions'!$Q$7:$Q$2205,Q744)&gt;1,"Duplicate day / tier",IF(OR(ISBLANK(O744),ISBLANK(R744)),"Missing date / quantity",IF(OR(R744&lt;0,MOD(R744,1)&lt;&gt;0),"Invalid redemption quantity",IF(COUNTIFS('Daily Redemptions'!$A$7:$A$735,O744,'Daily Redemptions'!$B$7:$B$735,P744)&lt;&gt;1,"Missing daily performance",IF(S744&lt;0,"Negative stock","")))))))</x:f>
      </x:c>
    </x:row>
    <x:row r="745" ht="24" customHeight="1">
      <x:c r="O745" s="10"/>
      <x:c r="P745" s="5"/>
      <x:c r="Q745" s="5"/>
      <x:c r="R745" s="5"/>
      <x:c r="S745" s="16" t="str">
        <x:f>IF(OR(ISBLANK(O745),Q745=""),"",IFERROR(INDEX('Redemption Setup'!$F$7:$F$105,MATCH(Q745,'Redemption Setup'!$A$7:$A$105,0)),"")+SUMIFS('Redemption Setup'!$Q$7:$Q$305,'Redemption Setup'!$O$7:$O$305,Q745,'Redemption Setup'!$P$7:$P$305,"&lt;="&amp;O745)-SUMIFS('Daily Redemptions'!$R$7:$R$2205,'Daily Redemptions'!$Q$7:$Q$2205,Q745,'Daily Redemptions'!$P$7:$P$2205,P745,'Daily Redemptions'!$O$7:$O$2205,"&lt;="&amp;O745))</x:f>
      </x:c>
      <x:c r="T745" s="16" t="str">
        <x:f>IF(AND(ISBLANK(O745),Q745=""),"",IF(COUNTIFS('Redemption Setup'!$A$7:$A$105,Q745,'Redemption Setup'!$B$7:$B$105,P745)&lt;&gt;1,"Tier not in campaign",IF(COUNTIFS('Daily Redemptions'!$O$7:$O$2205,O745,'Daily Redemptions'!$Q$7:$Q$2205,Q745)&gt;1,"Duplicate day / tier",IF(OR(ISBLANK(O745),ISBLANK(R745)),"Missing date / quantity",IF(OR(R745&lt;0,MOD(R745,1)&lt;&gt;0),"Invalid redemption quantity",IF(COUNTIFS('Daily Redemptions'!$A$7:$A$735,O745,'Daily Redemptions'!$B$7:$B$735,P745)&lt;&gt;1,"Missing daily performance",IF(S745&lt;0,"Negative stock","")))))))</x:f>
      </x:c>
    </x:row>
    <x:row r="746" ht="24" customHeight="1">
      <x:c r="O746" s="10"/>
      <x:c r="P746" s="5"/>
      <x:c r="Q746" s="5"/>
      <x:c r="R746" s="5"/>
      <x:c r="S746" s="16" t="str">
        <x:f>IF(OR(ISBLANK(O746),Q746=""),"",IFERROR(INDEX('Redemption Setup'!$F$7:$F$105,MATCH(Q746,'Redemption Setup'!$A$7:$A$105,0)),"")+SUMIFS('Redemption Setup'!$Q$7:$Q$305,'Redemption Setup'!$O$7:$O$305,Q746,'Redemption Setup'!$P$7:$P$305,"&lt;="&amp;O746)-SUMIFS('Daily Redemptions'!$R$7:$R$2205,'Daily Redemptions'!$Q$7:$Q$2205,Q746,'Daily Redemptions'!$P$7:$P$2205,P746,'Daily Redemptions'!$O$7:$O$2205,"&lt;="&amp;O746))</x:f>
      </x:c>
      <x:c r="T746" s="16" t="str">
        <x:f>IF(AND(ISBLANK(O746),Q746=""),"",IF(COUNTIFS('Redemption Setup'!$A$7:$A$105,Q746,'Redemption Setup'!$B$7:$B$105,P746)&lt;&gt;1,"Tier not in campaign",IF(COUNTIFS('Daily Redemptions'!$O$7:$O$2205,O746,'Daily Redemptions'!$Q$7:$Q$2205,Q746)&gt;1,"Duplicate day / tier",IF(OR(ISBLANK(O746),ISBLANK(R746)),"Missing date / quantity",IF(OR(R746&lt;0,MOD(R746,1)&lt;&gt;0),"Invalid redemption quantity",IF(COUNTIFS('Daily Redemptions'!$A$7:$A$735,O746,'Daily Redemptions'!$B$7:$B$735,P746)&lt;&gt;1,"Missing daily performance",IF(S746&lt;0,"Negative stock","")))))))</x:f>
      </x:c>
    </x:row>
    <x:row r="747" ht="24" customHeight="1">
      <x:c r="O747" s="10"/>
      <x:c r="P747" s="5"/>
      <x:c r="Q747" s="5"/>
      <x:c r="R747" s="5"/>
      <x:c r="S747" s="16" t="str">
        <x:f>IF(OR(ISBLANK(O747),Q747=""),"",IFERROR(INDEX('Redemption Setup'!$F$7:$F$105,MATCH(Q747,'Redemption Setup'!$A$7:$A$105,0)),"")+SUMIFS('Redemption Setup'!$Q$7:$Q$305,'Redemption Setup'!$O$7:$O$305,Q747,'Redemption Setup'!$P$7:$P$305,"&lt;="&amp;O747)-SUMIFS('Daily Redemptions'!$R$7:$R$2205,'Daily Redemptions'!$Q$7:$Q$2205,Q747,'Daily Redemptions'!$P$7:$P$2205,P747,'Daily Redemptions'!$O$7:$O$2205,"&lt;="&amp;O747))</x:f>
      </x:c>
      <x:c r="T747" s="16" t="str">
        <x:f>IF(AND(ISBLANK(O747),Q747=""),"",IF(COUNTIFS('Redemption Setup'!$A$7:$A$105,Q747,'Redemption Setup'!$B$7:$B$105,P747)&lt;&gt;1,"Tier not in campaign",IF(COUNTIFS('Daily Redemptions'!$O$7:$O$2205,O747,'Daily Redemptions'!$Q$7:$Q$2205,Q747)&gt;1,"Duplicate day / tier",IF(OR(ISBLANK(O747),ISBLANK(R747)),"Missing date / quantity",IF(OR(R747&lt;0,MOD(R747,1)&lt;&gt;0),"Invalid redemption quantity",IF(COUNTIFS('Daily Redemptions'!$A$7:$A$735,O747,'Daily Redemptions'!$B$7:$B$735,P747)&lt;&gt;1,"Missing daily performance",IF(S747&lt;0,"Negative stock","")))))))</x:f>
      </x:c>
    </x:row>
    <x:row r="748" ht="24" customHeight="1">
      <x:c r="O748" s="10"/>
      <x:c r="P748" s="5"/>
      <x:c r="Q748" s="5"/>
      <x:c r="R748" s="5"/>
      <x:c r="S748" s="16" t="str">
        <x:f>IF(OR(ISBLANK(O748),Q748=""),"",IFERROR(INDEX('Redemption Setup'!$F$7:$F$105,MATCH(Q748,'Redemption Setup'!$A$7:$A$105,0)),"")+SUMIFS('Redemption Setup'!$Q$7:$Q$305,'Redemption Setup'!$O$7:$O$305,Q748,'Redemption Setup'!$P$7:$P$305,"&lt;="&amp;O748)-SUMIFS('Daily Redemptions'!$R$7:$R$2205,'Daily Redemptions'!$Q$7:$Q$2205,Q748,'Daily Redemptions'!$P$7:$P$2205,P748,'Daily Redemptions'!$O$7:$O$2205,"&lt;="&amp;O748))</x:f>
      </x:c>
      <x:c r="T748" s="16" t="str">
        <x:f>IF(AND(ISBLANK(O748),Q748=""),"",IF(COUNTIFS('Redemption Setup'!$A$7:$A$105,Q748,'Redemption Setup'!$B$7:$B$105,P748)&lt;&gt;1,"Tier not in campaign",IF(COUNTIFS('Daily Redemptions'!$O$7:$O$2205,O748,'Daily Redemptions'!$Q$7:$Q$2205,Q748)&gt;1,"Duplicate day / tier",IF(OR(ISBLANK(O748),ISBLANK(R748)),"Missing date / quantity",IF(OR(R748&lt;0,MOD(R748,1)&lt;&gt;0),"Invalid redemption quantity",IF(COUNTIFS('Daily Redemptions'!$A$7:$A$735,O748,'Daily Redemptions'!$B$7:$B$735,P748)&lt;&gt;1,"Missing daily performance",IF(S748&lt;0,"Negative stock","")))))))</x:f>
      </x:c>
    </x:row>
    <x:row r="749" ht="24" customHeight="1">
      <x:c r="O749" s="10"/>
      <x:c r="P749" s="5"/>
      <x:c r="Q749" s="5"/>
      <x:c r="R749" s="5"/>
      <x:c r="S749" s="16" t="str">
        <x:f>IF(OR(ISBLANK(O749),Q749=""),"",IFERROR(INDEX('Redemption Setup'!$F$7:$F$105,MATCH(Q749,'Redemption Setup'!$A$7:$A$105,0)),"")+SUMIFS('Redemption Setup'!$Q$7:$Q$305,'Redemption Setup'!$O$7:$O$305,Q749,'Redemption Setup'!$P$7:$P$305,"&lt;="&amp;O749)-SUMIFS('Daily Redemptions'!$R$7:$R$2205,'Daily Redemptions'!$Q$7:$Q$2205,Q749,'Daily Redemptions'!$P$7:$P$2205,P749,'Daily Redemptions'!$O$7:$O$2205,"&lt;="&amp;O749))</x:f>
      </x:c>
      <x:c r="T749" s="16" t="str">
        <x:f>IF(AND(ISBLANK(O749),Q749=""),"",IF(COUNTIFS('Redemption Setup'!$A$7:$A$105,Q749,'Redemption Setup'!$B$7:$B$105,P749)&lt;&gt;1,"Tier not in campaign",IF(COUNTIFS('Daily Redemptions'!$O$7:$O$2205,O749,'Daily Redemptions'!$Q$7:$Q$2205,Q749)&gt;1,"Duplicate day / tier",IF(OR(ISBLANK(O749),ISBLANK(R749)),"Missing date / quantity",IF(OR(R749&lt;0,MOD(R749,1)&lt;&gt;0),"Invalid redemption quantity",IF(COUNTIFS('Daily Redemptions'!$A$7:$A$735,O749,'Daily Redemptions'!$B$7:$B$735,P749)&lt;&gt;1,"Missing daily performance",IF(S749&lt;0,"Negative stock","")))))))</x:f>
      </x:c>
    </x:row>
    <x:row r="750" ht="24" customHeight="1">
      <x:c r="O750" s="10"/>
      <x:c r="P750" s="5"/>
      <x:c r="Q750" s="5"/>
      <x:c r="R750" s="5"/>
      <x:c r="S750" s="16" t="str">
        <x:f>IF(OR(ISBLANK(O750),Q750=""),"",IFERROR(INDEX('Redemption Setup'!$F$7:$F$105,MATCH(Q750,'Redemption Setup'!$A$7:$A$105,0)),"")+SUMIFS('Redemption Setup'!$Q$7:$Q$305,'Redemption Setup'!$O$7:$O$305,Q750,'Redemption Setup'!$P$7:$P$305,"&lt;="&amp;O750)-SUMIFS('Daily Redemptions'!$R$7:$R$2205,'Daily Redemptions'!$Q$7:$Q$2205,Q750,'Daily Redemptions'!$P$7:$P$2205,P750,'Daily Redemptions'!$O$7:$O$2205,"&lt;="&amp;O750))</x:f>
      </x:c>
      <x:c r="T750" s="16" t="str">
        <x:f>IF(AND(ISBLANK(O750),Q750=""),"",IF(COUNTIFS('Redemption Setup'!$A$7:$A$105,Q750,'Redemption Setup'!$B$7:$B$105,P750)&lt;&gt;1,"Tier not in campaign",IF(COUNTIFS('Daily Redemptions'!$O$7:$O$2205,O750,'Daily Redemptions'!$Q$7:$Q$2205,Q750)&gt;1,"Duplicate day / tier",IF(OR(ISBLANK(O750),ISBLANK(R750)),"Missing date / quantity",IF(OR(R750&lt;0,MOD(R750,1)&lt;&gt;0),"Invalid redemption quantity",IF(COUNTIFS('Daily Redemptions'!$A$7:$A$735,O750,'Daily Redemptions'!$B$7:$B$735,P750)&lt;&gt;1,"Missing daily performance",IF(S750&lt;0,"Negative stock","")))))))</x:f>
      </x:c>
    </x:row>
    <x:row r="751" ht="24" customHeight="1">
      <x:c r="O751" s="10"/>
      <x:c r="P751" s="5"/>
      <x:c r="Q751" s="5"/>
      <x:c r="R751" s="5"/>
      <x:c r="S751" s="16" t="str">
        <x:f>IF(OR(ISBLANK(O751),Q751=""),"",IFERROR(INDEX('Redemption Setup'!$F$7:$F$105,MATCH(Q751,'Redemption Setup'!$A$7:$A$105,0)),"")+SUMIFS('Redemption Setup'!$Q$7:$Q$305,'Redemption Setup'!$O$7:$O$305,Q751,'Redemption Setup'!$P$7:$P$305,"&lt;="&amp;O751)-SUMIFS('Daily Redemptions'!$R$7:$R$2205,'Daily Redemptions'!$Q$7:$Q$2205,Q751,'Daily Redemptions'!$P$7:$P$2205,P751,'Daily Redemptions'!$O$7:$O$2205,"&lt;="&amp;O751))</x:f>
      </x:c>
      <x:c r="T751" s="16" t="str">
        <x:f>IF(AND(ISBLANK(O751),Q751=""),"",IF(COUNTIFS('Redemption Setup'!$A$7:$A$105,Q751,'Redemption Setup'!$B$7:$B$105,P751)&lt;&gt;1,"Tier not in campaign",IF(COUNTIFS('Daily Redemptions'!$O$7:$O$2205,O751,'Daily Redemptions'!$Q$7:$Q$2205,Q751)&gt;1,"Duplicate day / tier",IF(OR(ISBLANK(O751),ISBLANK(R751)),"Missing date / quantity",IF(OR(R751&lt;0,MOD(R751,1)&lt;&gt;0),"Invalid redemption quantity",IF(COUNTIFS('Daily Redemptions'!$A$7:$A$735,O751,'Daily Redemptions'!$B$7:$B$735,P751)&lt;&gt;1,"Missing daily performance",IF(S751&lt;0,"Negative stock","")))))))</x:f>
      </x:c>
    </x:row>
    <x:row r="752" ht="24" customHeight="1">
      <x:c r="O752" s="10"/>
      <x:c r="P752" s="5"/>
      <x:c r="Q752" s="5"/>
      <x:c r="R752" s="5"/>
      <x:c r="S752" s="16" t="str">
        <x:f>IF(OR(ISBLANK(O752),Q752=""),"",IFERROR(INDEX('Redemption Setup'!$F$7:$F$105,MATCH(Q752,'Redemption Setup'!$A$7:$A$105,0)),"")+SUMIFS('Redemption Setup'!$Q$7:$Q$305,'Redemption Setup'!$O$7:$O$305,Q752,'Redemption Setup'!$P$7:$P$305,"&lt;="&amp;O752)-SUMIFS('Daily Redemptions'!$R$7:$R$2205,'Daily Redemptions'!$Q$7:$Q$2205,Q752,'Daily Redemptions'!$P$7:$P$2205,P752,'Daily Redemptions'!$O$7:$O$2205,"&lt;="&amp;O752))</x:f>
      </x:c>
      <x:c r="T752" s="16" t="str">
        <x:f>IF(AND(ISBLANK(O752),Q752=""),"",IF(COUNTIFS('Redemption Setup'!$A$7:$A$105,Q752,'Redemption Setup'!$B$7:$B$105,P752)&lt;&gt;1,"Tier not in campaign",IF(COUNTIFS('Daily Redemptions'!$O$7:$O$2205,O752,'Daily Redemptions'!$Q$7:$Q$2205,Q752)&gt;1,"Duplicate day / tier",IF(OR(ISBLANK(O752),ISBLANK(R752)),"Missing date / quantity",IF(OR(R752&lt;0,MOD(R752,1)&lt;&gt;0),"Invalid redemption quantity",IF(COUNTIFS('Daily Redemptions'!$A$7:$A$735,O752,'Daily Redemptions'!$B$7:$B$735,P752)&lt;&gt;1,"Missing daily performance",IF(S752&lt;0,"Negative stock","")))))))</x:f>
      </x:c>
    </x:row>
    <x:row r="753" ht="24" customHeight="1">
      <x:c r="O753" s="10"/>
      <x:c r="P753" s="5"/>
      <x:c r="Q753" s="5"/>
      <x:c r="R753" s="5"/>
      <x:c r="S753" s="16" t="str">
        <x:f>IF(OR(ISBLANK(O753),Q753=""),"",IFERROR(INDEX('Redemption Setup'!$F$7:$F$105,MATCH(Q753,'Redemption Setup'!$A$7:$A$105,0)),"")+SUMIFS('Redemption Setup'!$Q$7:$Q$305,'Redemption Setup'!$O$7:$O$305,Q753,'Redemption Setup'!$P$7:$P$305,"&lt;="&amp;O753)-SUMIFS('Daily Redemptions'!$R$7:$R$2205,'Daily Redemptions'!$Q$7:$Q$2205,Q753,'Daily Redemptions'!$P$7:$P$2205,P753,'Daily Redemptions'!$O$7:$O$2205,"&lt;="&amp;O753))</x:f>
      </x:c>
      <x:c r="T753" s="16" t="str">
        <x:f>IF(AND(ISBLANK(O753),Q753=""),"",IF(COUNTIFS('Redemption Setup'!$A$7:$A$105,Q753,'Redemption Setup'!$B$7:$B$105,P753)&lt;&gt;1,"Tier not in campaign",IF(COUNTIFS('Daily Redemptions'!$O$7:$O$2205,O753,'Daily Redemptions'!$Q$7:$Q$2205,Q753)&gt;1,"Duplicate day / tier",IF(OR(ISBLANK(O753),ISBLANK(R753)),"Missing date / quantity",IF(OR(R753&lt;0,MOD(R753,1)&lt;&gt;0),"Invalid redemption quantity",IF(COUNTIFS('Daily Redemptions'!$A$7:$A$735,O753,'Daily Redemptions'!$B$7:$B$735,P753)&lt;&gt;1,"Missing daily performance",IF(S753&lt;0,"Negative stock","")))))))</x:f>
      </x:c>
    </x:row>
    <x:row r="754" ht="24" customHeight="1">
      <x:c r="O754" s="10"/>
      <x:c r="P754" s="5"/>
      <x:c r="Q754" s="5"/>
      <x:c r="R754" s="5"/>
      <x:c r="S754" s="16" t="str">
        <x:f>IF(OR(ISBLANK(O754),Q754=""),"",IFERROR(INDEX('Redemption Setup'!$F$7:$F$105,MATCH(Q754,'Redemption Setup'!$A$7:$A$105,0)),"")+SUMIFS('Redemption Setup'!$Q$7:$Q$305,'Redemption Setup'!$O$7:$O$305,Q754,'Redemption Setup'!$P$7:$P$305,"&lt;="&amp;O754)-SUMIFS('Daily Redemptions'!$R$7:$R$2205,'Daily Redemptions'!$Q$7:$Q$2205,Q754,'Daily Redemptions'!$P$7:$P$2205,P754,'Daily Redemptions'!$O$7:$O$2205,"&lt;="&amp;O754))</x:f>
      </x:c>
      <x:c r="T754" s="16" t="str">
        <x:f>IF(AND(ISBLANK(O754),Q754=""),"",IF(COUNTIFS('Redemption Setup'!$A$7:$A$105,Q754,'Redemption Setup'!$B$7:$B$105,P754)&lt;&gt;1,"Tier not in campaign",IF(COUNTIFS('Daily Redemptions'!$O$7:$O$2205,O754,'Daily Redemptions'!$Q$7:$Q$2205,Q754)&gt;1,"Duplicate day / tier",IF(OR(ISBLANK(O754),ISBLANK(R754)),"Missing date / quantity",IF(OR(R754&lt;0,MOD(R754,1)&lt;&gt;0),"Invalid redemption quantity",IF(COUNTIFS('Daily Redemptions'!$A$7:$A$735,O754,'Daily Redemptions'!$B$7:$B$735,P754)&lt;&gt;1,"Missing daily performance",IF(S754&lt;0,"Negative stock","")))))))</x:f>
      </x:c>
    </x:row>
    <x:row r="755" ht="24" customHeight="1">
      <x:c r="O755" s="10"/>
      <x:c r="P755" s="5"/>
      <x:c r="Q755" s="5"/>
      <x:c r="R755" s="5"/>
      <x:c r="S755" s="16" t="str">
        <x:f>IF(OR(ISBLANK(O755),Q755=""),"",IFERROR(INDEX('Redemption Setup'!$F$7:$F$105,MATCH(Q755,'Redemption Setup'!$A$7:$A$105,0)),"")+SUMIFS('Redemption Setup'!$Q$7:$Q$305,'Redemption Setup'!$O$7:$O$305,Q755,'Redemption Setup'!$P$7:$P$305,"&lt;="&amp;O755)-SUMIFS('Daily Redemptions'!$R$7:$R$2205,'Daily Redemptions'!$Q$7:$Q$2205,Q755,'Daily Redemptions'!$P$7:$P$2205,P755,'Daily Redemptions'!$O$7:$O$2205,"&lt;="&amp;O755))</x:f>
      </x:c>
      <x:c r="T755" s="16" t="str">
        <x:f>IF(AND(ISBLANK(O755),Q755=""),"",IF(COUNTIFS('Redemption Setup'!$A$7:$A$105,Q755,'Redemption Setup'!$B$7:$B$105,P755)&lt;&gt;1,"Tier not in campaign",IF(COUNTIFS('Daily Redemptions'!$O$7:$O$2205,O755,'Daily Redemptions'!$Q$7:$Q$2205,Q755)&gt;1,"Duplicate day / tier",IF(OR(ISBLANK(O755),ISBLANK(R755)),"Missing date / quantity",IF(OR(R755&lt;0,MOD(R755,1)&lt;&gt;0),"Invalid redemption quantity",IF(COUNTIFS('Daily Redemptions'!$A$7:$A$735,O755,'Daily Redemptions'!$B$7:$B$735,P755)&lt;&gt;1,"Missing daily performance",IF(S755&lt;0,"Negative stock","")))))))</x:f>
      </x:c>
    </x:row>
    <x:row r="756" ht="24" customHeight="1">
      <x:c r="O756" s="10"/>
      <x:c r="P756" s="5"/>
      <x:c r="Q756" s="5"/>
      <x:c r="R756" s="5"/>
      <x:c r="S756" s="16" t="str">
        <x:f>IF(OR(ISBLANK(O756),Q756=""),"",IFERROR(INDEX('Redemption Setup'!$F$7:$F$105,MATCH(Q756,'Redemption Setup'!$A$7:$A$105,0)),"")+SUMIFS('Redemption Setup'!$Q$7:$Q$305,'Redemption Setup'!$O$7:$O$305,Q756,'Redemption Setup'!$P$7:$P$305,"&lt;="&amp;O756)-SUMIFS('Daily Redemptions'!$R$7:$R$2205,'Daily Redemptions'!$Q$7:$Q$2205,Q756,'Daily Redemptions'!$P$7:$P$2205,P756,'Daily Redemptions'!$O$7:$O$2205,"&lt;="&amp;O756))</x:f>
      </x:c>
      <x:c r="T756" s="16" t="str">
        <x:f>IF(AND(ISBLANK(O756),Q756=""),"",IF(COUNTIFS('Redemption Setup'!$A$7:$A$105,Q756,'Redemption Setup'!$B$7:$B$105,P756)&lt;&gt;1,"Tier not in campaign",IF(COUNTIFS('Daily Redemptions'!$O$7:$O$2205,O756,'Daily Redemptions'!$Q$7:$Q$2205,Q756)&gt;1,"Duplicate day / tier",IF(OR(ISBLANK(O756),ISBLANK(R756)),"Missing date / quantity",IF(OR(R756&lt;0,MOD(R756,1)&lt;&gt;0),"Invalid redemption quantity",IF(COUNTIFS('Daily Redemptions'!$A$7:$A$735,O756,'Daily Redemptions'!$B$7:$B$735,P756)&lt;&gt;1,"Missing daily performance",IF(S756&lt;0,"Negative stock","")))))))</x:f>
      </x:c>
    </x:row>
    <x:row r="757" ht="24" customHeight="1">
      <x:c r="O757" s="10"/>
      <x:c r="P757" s="5"/>
      <x:c r="Q757" s="5"/>
      <x:c r="R757" s="5"/>
      <x:c r="S757" s="16" t="str">
        <x:f>IF(OR(ISBLANK(O757),Q757=""),"",IFERROR(INDEX('Redemption Setup'!$F$7:$F$105,MATCH(Q757,'Redemption Setup'!$A$7:$A$105,0)),"")+SUMIFS('Redemption Setup'!$Q$7:$Q$305,'Redemption Setup'!$O$7:$O$305,Q757,'Redemption Setup'!$P$7:$P$305,"&lt;="&amp;O757)-SUMIFS('Daily Redemptions'!$R$7:$R$2205,'Daily Redemptions'!$Q$7:$Q$2205,Q757,'Daily Redemptions'!$P$7:$P$2205,P757,'Daily Redemptions'!$O$7:$O$2205,"&lt;="&amp;O757))</x:f>
      </x:c>
      <x:c r="T757" s="16" t="str">
        <x:f>IF(AND(ISBLANK(O757),Q757=""),"",IF(COUNTIFS('Redemption Setup'!$A$7:$A$105,Q757,'Redemption Setup'!$B$7:$B$105,P757)&lt;&gt;1,"Tier not in campaign",IF(COUNTIFS('Daily Redemptions'!$O$7:$O$2205,O757,'Daily Redemptions'!$Q$7:$Q$2205,Q757)&gt;1,"Duplicate day / tier",IF(OR(ISBLANK(O757),ISBLANK(R757)),"Missing date / quantity",IF(OR(R757&lt;0,MOD(R757,1)&lt;&gt;0),"Invalid redemption quantity",IF(COUNTIFS('Daily Redemptions'!$A$7:$A$735,O757,'Daily Redemptions'!$B$7:$B$735,P757)&lt;&gt;1,"Missing daily performance",IF(S757&lt;0,"Negative stock","")))))))</x:f>
      </x:c>
    </x:row>
    <x:row r="758" ht="24" customHeight="1">
      <x:c r="O758" s="10"/>
      <x:c r="P758" s="5"/>
      <x:c r="Q758" s="5"/>
      <x:c r="R758" s="5"/>
      <x:c r="S758" s="16" t="str">
        <x:f>IF(OR(ISBLANK(O758),Q758=""),"",IFERROR(INDEX('Redemption Setup'!$F$7:$F$105,MATCH(Q758,'Redemption Setup'!$A$7:$A$105,0)),"")+SUMIFS('Redemption Setup'!$Q$7:$Q$305,'Redemption Setup'!$O$7:$O$305,Q758,'Redemption Setup'!$P$7:$P$305,"&lt;="&amp;O758)-SUMIFS('Daily Redemptions'!$R$7:$R$2205,'Daily Redemptions'!$Q$7:$Q$2205,Q758,'Daily Redemptions'!$P$7:$P$2205,P758,'Daily Redemptions'!$O$7:$O$2205,"&lt;="&amp;O758))</x:f>
      </x:c>
      <x:c r="T758" s="16" t="str">
        <x:f>IF(AND(ISBLANK(O758),Q758=""),"",IF(COUNTIFS('Redemption Setup'!$A$7:$A$105,Q758,'Redemption Setup'!$B$7:$B$105,P758)&lt;&gt;1,"Tier not in campaign",IF(COUNTIFS('Daily Redemptions'!$O$7:$O$2205,O758,'Daily Redemptions'!$Q$7:$Q$2205,Q758)&gt;1,"Duplicate day / tier",IF(OR(ISBLANK(O758),ISBLANK(R758)),"Missing date / quantity",IF(OR(R758&lt;0,MOD(R758,1)&lt;&gt;0),"Invalid redemption quantity",IF(COUNTIFS('Daily Redemptions'!$A$7:$A$735,O758,'Daily Redemptions'!$B$7:$B$735,P758)&lt;&gt;1,"Missing daily performance",IF(S758&lt;0,"Negative stock","")))))))</x:f>
      </x:c>
    </x:row>
    <x:row r="759" ht="24" customHeight="1">
      <x:c r="O759" s="10"/>
      <x:c r="P759" s="5"/>
      <x:c r="Q759" s="5"/>
      <x:c r="R759" s="5"/>
      <x:c r="S759" s="16" t="str">
        <x:f>IF(OR(ISBLANK(O759),Q759=""),"",IFERROR(INDEX('Redemption Setup'!$F$7:$F$105,MATCH(Q759,'Redemption Setup'!$A$7:$A$105,0)),"")+SUMIFS('Redemption Setup'!$Q$7:$Q$305,'Redemption Setup'!$O$7:$O$305,Q759,'Redemption Setup'!$P$7:$P$305,"&lt;="&amp;O759)-SUMIFS('Daily Redemptions'!$R$7:$R$2205,'Daily Redemptions'!$Q$7:$Q$2205,Q759,'Daily Redemptions'!$P$7:$P$2205,P759,'Daily Redemptions'!$O$7:$O$2205,"&lt;="&amp;O759))</x:f>
      </x:c>
      <x:c r="T759" s="16" t="str">
        <x:f>IF(AND(ISBLANK(O759),Q759=""),"",IF(COUNTIFS('Redemption Setup'!$A$7:$A$105,Q759,'Redemption Setup'!$B$7:$B$105,P759)&lt;&gt;1,"Tier not in campaign",IF(COUNTIFS('Daily Redemptions'!$O$7:$O$2205,O759,'Daily Redemptions'!$Q$7:$Q$2205,Q759)&gt;1,"Duplicate day / tier",IF(OR(ISBLANK(O759),ISBLANK(R759)),"Missing date / quantity",IF(OR(R759&lt;0,MOD(R759,1)&lt;&gt;0),"Invalid redemption quantity",IF(COUNTIFS('Daily Redemptions'!$A$7:$A$735,O759,'Daily Redemptions'!$B$7:$B$735,P759)&lt;&gt;1,"Missing daily performance",IF(S759&lt;0,"Negative stock","")))))))</x:f>
      </x:c>
    </x:row>
    <x:row r="760" ht="24" customHeight="1">
      <x:c r="O760" s="10"/>
      <x:c r="P760" s="5"/>
      <x:c r="Q760" s="5"/>
      <x:c r="R760" s="5"/>
      <x:c r="S760" s="16" t="str">
        <x:f>IF(OR(ISBLANK(O760),Q760=""),"",IFERROR(INDEX('Redemption Setup'!$F$7:$F$105,MATCH(Q760,'Redemption Setup'!$A$7:$A$105,0)),"")+SUMIFS('Redemption Setup'!$Q$7:$Q$305,'Redemption Setup'!$O$7:$O$305,Q760,'Redemption Setup'!$P$7:$P$305,"&lt;="&amp;O760)-SUMIFS('Daily Redemptions'!$R$7:$R$2205,'Daily Redemptions'!$Q$7:$Q$2205,Q760,'Daily Redemptions'!$P$7:$P$2205,P760,'Daily Redemptions'!$O$7:$O$2205,"&lt;="&amp;O760))</x:f>
      </x:c>
      <x:c r="T760" s="16" t="str">
        <x:f>IF(AND(ISBLANK(O760),Q760=""),"",IF(COUNTIFS('Redemption Setup'!$A$7:$A$105,Q760,'Redemption Setup'!$B$7:$B$105,P760)&lt;&gt;1,"Tier not in campaign",IF(COUNTIFS('Daily Redemptions'!$O$7:$O$2205,O760,'Daily Redemptions'!$Q$7:$Q$2205,Q760)&gt;1,"Duplicate day / tier",IF(OR(ISBLANK(O760),ISBLANK(R760)),"Missing date / quantity",IF(OR(R760&lt;0,MOD(R760,1)&lt;&gt;0),"Invalid redemption quantity",IF(COUNTIFS('Daily Redemptions'!$A$7:$A$735,O760,'Daily Redemptions'!$B$7:$B$735,P760)&lt;&gt;1,"Missing daily performance",IF(S760&lt;0,"Negative stock","")))))))</x:f>
      </x:c>
    </x:row>
    <x:row r="761" ht="24" customHeight="1">
      <x:c r="O761" s="10"/>
      <x:c r="P761" s="5"/>
      <x:c r="Q761" s="5"/>
      <x:c r="R761" s="5"/>
      <x:c r="S761" s="16" t="str">
        <x:f>IF(OR(ISBLANK(O761),Q761=""),"",IFERROR(INDEX('Redemption Setup'!$F$7:$F$105,MATCH(Q761,'Redemption Setup'!$A$7:$A$105,0)),"")+SUMIFS('Redemption Setup'!$Q$7:$Q$305,'Redemption Setup'!$O$7:$O$305,Q761,'Redemption Setup'!$P$7:$P$305,"&lt;="&amp;O761)-SUMIFS('Daily Redemptions'!$R$7:$R$2205,'Daily Redemptions'!$Q$7:$Q$2205,Q761,'Daily Redemptions'!$P$7:$P$2205,P761,'Daily Redemptions'!$O$7:$O$2205,"&lt;="&amp;O761))</x:f>
      </x:c>
      <x:c r="T761" s="16" t="str">
        <x:f>IF(AND(ISBLANK(O761),Q761=""),"",IF(COUNTIFS('Redemption Setup'!$A$7:$A$105,Q761,'Redemption Setup'!$B$7:$B$105,P761)&lt;&gt;1,"Tier not in campaign",IF(COUNTIFS('Daily Redemptions'!$O$7:$O$2205,O761,'Daily Redemptions'!$Q$7:$Q$2205,Q761)&gt;1,"Duplicate day / tier",IF(OR(ISBLANK(O761),ISBLANK(R761)),"Missing date / quantity",IF(OR(R761&lt;0,MOD(R761,1)&lt;&gt;0),"Invalid redemption quantity",IF(COUNTIFS('Daily Redemptions'!$A$7:$A$735,O761,'Daily Redemptions'!$B$7:$B$735,P761)&lt;&gt;1,"Missing daily performance",IF(S761&lt;0,"Negative stock","")))))))</x:f>
      </x:c>
    </x:row>
    <x:row r="762" ht="24" customHeight="1">
      <x:c r="O762" s="10"/>
      <x:c r="P762" s="5"/>
      <x:c r="Q762" s="5"/>
      <x:c r="R762" s="5"/>
      <x:c r="S762" s="16" t="str">
        <x:f>IF(OR(ISBLANK(O762),Q762=""),"",IFERROR(INDEX('Redemption Setup'!$F$7:$F$105,MATCH(Q762,'Redemption Setup'!$A$7:$A$105,0)),"")+SUMIFS('Redemption Setup'!$Q$7:$Q$305,'Redemption Setup'!$O$7:$O$305,Q762,'Redemption Setup'!$P$7:$P$305,"&lt;="&amp;O762)-SUMIFS('Daily Redemptions'!$R$7:$R$2205,'Daily Redemptions'!$Q$7:$Q$2205,Q762,'Daily Redemptions'!$P$7:$P$2205,P762,'Daily Redemptions'!$O$7:$O$2205,"&lt;="&amp;O762))</x:f>
      </x:c>
      <x:c r="T762" s="16" t="str">
        <x:f>IF(AND(ISBLANK(O762),Q762=""),"",IF(COUNTIFS('Redemption Setup'!$A$7:$A$105,Q762,'Redemption Setup'!$B$7:$B$105,P762)&lt;&gt;1,"Tier not in campaign",IF(COUNTIFS('Daily Redemptions'!$O$7:$O$2205,O762,'Daily Redemptions'!$Q$7:$Q$2205,Q762)&gt;1,"Duplicate day / tier",IF(OR(ISBLANK(O762),ISBLANK(R762)),"Missing date / quantity",IF(OR(R762&lt;0,MOD(R762,1)&lt;&gt;0),"Invalid redemption quantity",IF(COUNTIFS('Daily Redemptions'!$A$7:$A$735,O762,'Daily Redemptions'!$B$7:$B$735,P762)&lt;&gt;1,"Missing daily performance",IF(S762&lt;0,"Negative stock","")))))))</x:f>
      </x:c>
    </x:row>
    <x:row r="763" ht="24" customHeight="1">
      <x:c r="O763" s="10"/>
      <x:c r="P763" s="5"/>
      <x:c r="Q763" s="5"/>
      <x:c r="R763" s="5"/>
      <x:c r="S763" s="16" t="str">
        <x:f>IF(OR(ISBLANK(O763),Q763=""),"",IFERROR(INDEX('Redemption Setup'!$F$7:$F$105,MATCH(Q763,'Redemption Setup'!$A$7:$A$105,0)),"")+SUMIFS('Redemption Setup'!$Q$7:$Q$305,'Redemption Setup'!$O$7:$O$305,Q763,'Redemption Setup'!$P$7:$P$305,"&lt;="&amp;O763)-SUMIFS('Daily Redemptions'!$R$7:$R$2205,'Daily Redemptions'!$Q$7:$Q$2205,Q763,'Daily Redemptions'!$P$7:$P$2205,P763,'Daily Redemptions'!$O$7:$O$2205,"&lt;="&amp;O763))</x:f>
      </x:c>
      <x:c r="T763" s="16" t="str">
        <x:f>IF(AND(ISBLANK(O763),Q763=""),"",IF(COUNTIFS('Redemption Setup'!$A$7:$A$105,Q763,'Redemption Setup'!$B$7:$B$105,P763)&lt;&gt;1,"Tier not in campaign",IF(COUNTIFS('Daily Redemptions'!$O$7:$O$2205,O763,'Daily Redemptions'!$Q$7:$Q$2205,Q763)&gt;1,"Duplicate day / tier",IF(OR(ISBLANK(O763),ISBLANK(R763)),"Missing date / quantity",IF(OR(R763&lt;0,MOD(R763,1)&lt;&gt;0),"Invalid redemption quantity",IF(COUNTIFS('Daily Redemptions'!$A$7:$A$735,O763,'Daily Redemptions'!$B$7:$B$735,P763)&lt;&gt;1,"Missing daily performance",IF(S763&lt;0,"Negative stock","")))))))</x:f>
      </x:c>
    </x:row>
    <x:row r="764" ht="24" customHeight="1">
      <x:c r="O764" s="10"/>
      <x:c r="P764" s="5"/>
      <x:c r="Q764" s="5"/>
      <x:c r="R764" s="5"/>
      <x:c r="S764" s="16" t="str">
        <x:f>IF(OR(ISBLANK(O764),Q764=""),"",IFERROR(INDEX('Redemption Setup'!$F$7:$F$105,MATCH(Q764,'Redemption Setup'!$A$7:$A$105,0)),"")+SUMIFS('Redemption Setup'!$Q$7:$Q$305,'Redemption Setup'!$O$7:$O$305,Q764,'Redemption Setup'!$P$7:$P$305,"&lt;="&amp;O764)-SUMIFS('Daily Redemptions'!$R$7:$R$2205,'Daily Redemptions'!$Q$7:$Q$2205,Q764,'Daily Redemptions'!$P$7:$P$2205,P764,'Daily Redemptions'!$O$7:$O$2205,"&lt;="&amp;O764))</x:f>
      </x:c>
      <x:c r="T764" s="16" t="str">
        <x:f>IF(AND(ISBLANK(O764),Q764=""),"",IF(COUNTIFS('Redemption Setup'!$A$7:$A$105,Q764,'Redemption Setup'!$B$7:$B$105,P764)&lt;&gt;1,"Tier not in campaign",IF(COUNTIFS('Daily Redemptions'!$O$7:$O$2205,O764,'Daily Redemptions'!$Q$7:$Q$2205,Q764)&gt;1,"Duplicate day / tier",IF(OR(ISBLANK(O764),ISBLANK(R764)),"Missing date / quantity",IF(OR(R764&lt;0,MOD(R764,1)&lt;&gt;0),"Invalid redemption quantity",IF(COUNTIFS('Daily Redemptions'!$A$7:$A$735,O764,'Daily Redemptions'!$B$7:$B$735,P764)&lt;&gt;1,"Missing daily performance",IF(S764&lt;0,"Negative stock","")))))))</x:f>
      </x:c>
    </x:row>
    <x:row r="765" ht="24" customHeight="1">
      <x:c r="O765" s="10"/>
      <x:c r="P765" s="5"/>
      <x:c r="Q765" s="5"/>
      <x:c r="R765" s="5"/>
      <x:c r="S765" s="16" t="str">
        <x:f>IF(OR(ISBLANK(O765),Q765=""),"",IFERROR(INDEX('Redemption Setup'!$F$7:$F$105,MATCH(Q765,'Redemption Setup'!$A$7:$A$105,0)),"")+SUMIFS('Redemption Setup'!$Q$7:$Q$305,'Redemption Setup'!$O$7:$O$305,Q765,'Redemption Setup'!$P$7:$P$305,"&lt;="&amp;O765)-SUMIFS('Daily Redemptions'!$R$7:$R$2205,'Daily Redemptions'!$Q$7:$Q$2205,Q765,'Daily Redemptions'!$P$7:$P$2205,P765,'Daily Redemptions'!$O$7:$O$2205,"&lt;="&amp;O765))</x:f>
      </x:c>
      <x:c r="T765" s="16" t="str">
        <x:f>IF(AND(ISBLANK(O765),Q765=""),"",IF(COUNTIFS('Redemption Setup'!$A$7:$A$105,Q765,'Redemption Setup'!$B$7:$B$105,P765)&lt;&gt;1,"Tier not in campaign",IF(COUNTIFS('Daily Redemptions'!$O$7:$O$2205,O765,'Daily Redemptions'!$Q$7:$Q$2205,Q765)&gt;1,"Duplicate day / tier",IF(OR(ISBLANK(O765),ISBLANK(R765)),"Missing date / quantity",IF(OR(R765&lt;0,MOD(R765,1)&lt;&gt;0),"Invalid redemption quantity",IF(COUNTIFS('Daily Redemptions'!$A$7:$A$735,O765,'Daily Redemptions'!$B$7:$B$735,P765)&lt;&gt;1,"Missing daily performance",IF(S765&lt;0,"Negative stock","")))))))</x:f>
      </x:c>
    </x:row>
    <x:row r="766" ht="24" customHeight="1">
      <x:c r="O766" s="10"/>
      <x:c r="P766" s="5"/>
      <x:c r="Q766" s="5"/>
      <x:c r="R766" s="5"/>
      <x:c r="S766" s="16" t="str">
        <x:f>IF(OR(ISBLANK(O766),Q766=""),"",IFERROR(INDEX('Redemption Setup'!$F$7:$F$105,MATCH(Q766,'Redemption Setup'!$A$7:$A$105,0)),"")+SUMIFS('Redemption Setup'!$Q$7:$Q$305,'Redemption Setup'!$O$7:$O$305,Q766,'Redemption Setup'!$P$7:$P$305,"&lt;="&amp;O766)-SUMIFS('Daily Redemptions'!$R$7:$R$2205,'Daily Redemptions'!$Q$7:$Q$2205,Q766,'Daily Redemptions'!$P$7:$P$2205,P766,'Daily Redemptions'!$O$7:$O$2205,"&lt;="&amp;O766))</x:f>
      </x:c>
      <x:c r="T766" s="16" t="str">
        <x:f>IF(AND(ISBLANK(O766),Q766=""),"",IF(COUNTIFS('Redemption Setup'!$A$7:$A$105,Q766,'Redemption Setup'!$B$7:$B$105,P766)&lt;&gt;1,"Tier not in campaign",IF(COUNTIFS('Daily Redemptions'!$O$7:$O$2205,O766,'Daily Redemptions'!$Q$7:$Q$2205,Q766)&gt;1,"Duplicate day / tier",IF(OR(ISBLANK(O766),ISBLANK(R766)),"Missing date / quantity",IF(OR(R766&lt;0,MOD(R766,1)&lt;&gt;0),"Invalid redemption quantity",IF(COUNTIFS('Daily Redemptions'!$A$7:$A$735,O766,'Daily Redemptions'!$B$7:$B$735,P766)&lt;&gt;1,"Missing daily performance",IF(S766&lt;0,"Negative stock","")))))))</x:f>
      </x:c>
    </x:row>
    <x:row r="767" ht="24" customHeight="1">
      <x:c r="O767" s="10"/>
      <x:c r="P767" s="5"/>
      <x:c r="Q767" s="5"/>
      <x:c r="R767" s="5"/>
      <x:c r="S767" s="16" t="str">
        <x:f>IF(OR(ISBLANK(O767),Q767=""),"",IFERROR(INDEX('Redemption Setup'!$F$7:$F$105,MATCH(Q767,'Redemption Setup'!$A$7:$A$105,0)),"")+SUMIFS('Redemption Setup'!$Q$7:$Q$305,'Redemption Setup'!$O$7:$O$305,Q767,'Redemption Setup'!$P$7:$P$305,"&lt;="&amp;O767)-SUMIFS('Daily Redemptions'!$R$7:$R$2205,'Daily Redemptions'!$Q$7:$Q$2205,Q767,'Daily Redemptions'!$P$7:$P$2205,P767,'Daily Redemptions'!$O$7:$O$2205,"&lt;="&amp;O767))</x:f>
      </x:c>
      <x:c r="T767" s="16" t="str">
        <x:f>IF(AND(ISBLANK(O767),Q767=""),"",IF(COUNTIFS('Redemption Setup'!$A$7:$A$105,Q767,'Redemption Setup'!$B$7:$B$105,P767)&lt;&gt;1,"Tier not in campaign",IF(COUNTIFS('Daily Redemptions'!$O$7:$O$2205,O767,'Daily Redemptions'!$Q$7:$Q$2205,Q767)&gt;1,"Duplicate day / tier",IF(OR(ISBLANK(O767),ISBLANK(R767)),"Missing date / quantity",IF(OR(R767&lt;0,MOD(R767,1)&lt;&gt;0),"Invalid redemption quantity",IF(COUNTIFS('Daily Redemptions'!$A$7:$A$735,O767,'Daily Redemptions'!$B$7:$B$735,P767)&lt;&gt;1,"Missing daily performance",IF(S767&lt;0,"Negative stock","")))))))</x:f>
      </x:c>
    </x:row>
    <x:row r="768" ht="24" customHeight="1">
      <x:c r="O768" s="10"/>
      <x:c r="P768" s="5"/>
      <x:c r="Q768" s="5"/>
      <x:c r="R768" s="5"/>
      <x:c r="S768" s="16" t="str">
        <x:f>IF(OR(ISBLANK(O768),Q768=""),"",IFERROR(INDEX('Redemption Setup'!$F$7:$F$105,MATCH(Q768,'Redemption Setup'!$A$7:$A$105,0)),"")+SUMIFS('Redemption Setup'!$Q$7:$Q$305,'Redemption Setup'!$O$7:$O$305,Q768,'Redemption Setup'!$P$7:$P$305,"&lt;="&amp;O768)-SUMIFS('Daily Redemptions'!$R$7:$R$2205,'Daily Redemptions'!$Q$7:$Q$2205,Q768,'Daily Redemptions'!$P$7:$P$2205,P768,'Daily Redemptions'!$O$7:$O$2205,"&lt;="&amp;O768))</x:f>
      </x:c>
      <x:c r="T768" s="16" t="str">
        <x:f>IF(AND(ISBLANK(O768),Q768=""),"",IF(COUNTIFS('Redemption Setup'!$A$7:$A$105,Q768,'Redemption Setup'!$B$7:$B$105,P768)&lt;&gt;1,"Tier not in campaign",IF(COUNTIFS('Daily Redemptions'!$O$7:$O$2205,O768,'Daily Redemptions'!$Q$7:$Q$2205,Q768)&gt;1,"Duplicate day / tier",IF(OR(ISBLANK(O768),ISBLANK(R768)),"Missing date / quantity",IF(OR(R768&lt;0,MOD(R768,1)&lt;&gt;0),"Invalid redemption quantity",IF(COUNTIFS('Daily Redemptions'!$A$7:$A$735,O768,'Daily Redemptions'!$B$7:$B$735,P768)&lt;&gt;1,"Missing daily performance",IF(S768&lt;0,"Negative stock","")))))))</x:f>
      </x:c>
    </x:row>
    <x:row r="769" ht="24" customHeight="1">
      <x:c r="O769" s="10"/>
      <x:c r="P769" s="5"/>
      <x:c r="Q769" s="5"/>
      <x:c r="R769" s="5"/>
      <x:c r="S769" s="16" t="str">
        <x:f>IF(OR(ISBLANK(O769),Q769=""),"",IFERROR(INDEX('Redemption Setup'!$F$7:$F$105,MATCH(Q769,'Redemption Setup'!$A$7:$A$105,0)),"")+SUMIFS('Redemption Setup'!$Q$7:$Q$305,'Redemption Setup'!$O$7:$O$305,Q769,'Redemption Setup'!$P$7:$P$305,"&lt;="&amp;O769)-SUMIFS('Daily Redemptions'!$R$7:$R$2205,'Daily Redemptions'!$Q$7:$Q$2205,Q769,'Daily Redemptions'!$P$7:$P$2205,P769,'Daily Redemptions'!$O$7:$O$2205,"&lt;="&amp;O769))</x:f>
      </x:c>
      <x:c r="T769" s="16" t="str">
        <x:f>IF(AND(ISBLANK(O769),Q769=""),"",IF(COUNTIFS('Redemption Setup'!$A$7:$A$105,Q769,'Redemption Setup'!$B$7:$B$105,P769)&lt;&gt;1,"Tier not in campaign",IF(COUNTIFS('Daily Redemptions'!$O$7:$O$2205,O769,'Daily Redemptions'!$Q$7:$Q$2205,Q769)&gt;1,"Duplicate day / tier",IF(OR(ISBLANK(O769),ISBLANK(R769)),"Missing date / quantity",IF(OR(R769&lt;0,MOD(R769,1)&lt;&gt;0),"Invalid redemption quantity",IF(COUNTIFS('Daily Redemptions'!$A$7:$A$735,O769,'Daily Redemptions'!$B$7:$B$735,P769)&lt;&gt;1,"Missing daily performance",IF(S769&lt;0,"Negative stock","")))))))</x:f>
      </x:c>
    </x:row>
    <x:row r="770" ht="24" customHeight="1">
      <x:c r="O770" s="10"/>
      <x:c r="P770" s="5"/>
      <x:c r="Q770" s="5"/>
      <x:c r="R770" s="5"/>
      <x:c r="S770" s="16" t="str">
        <x:f>IF(OR(ISBLANK(O770),Q770=""),"",IFERROR(INDEX('Redemption Setup'!$F$7:$F$105,MATCH(Q770,'Redemption Setup'!$A$7:$A$105,0)),"")+SUMIFS('Redemption Setup'!$Q$7:$Q$305,'Redemption Setup'!$O$7:$O$305,Q770,'Redemption Setup'!$P$7:$P$305,"&lt;="&amp;O770)-SUMIFS('Daily Redemptions'!$R$7:$R$2205,'Daily Redemptions'!$Q$7:$Q$2205,Q770,'Daily Redemptions'!$P$7:$P$2205,P770,'Daily Redemptions'!$O$7:$O$2205,"&lt;="&amp;O770))</x:f>
      </x:c>
      <x:c r="T770" s="16" t="str">
        <x:f>IF(AND(ISBLANK(O770),Q770=""),"",IF(COUNTIFS('Redemption Setup'!$A$7:$A$105,Q770,'Redemption Setup'!$B$7:$B$105,P770)&lt;&gt;1,"Tier not in campaign",IF(COUNTIFS('Daily Redemptions'!$O$7:$O$2205,O770,'Daily Redemptions'!$Q$7:$Q$2205,Q770)&gt;1,"Duplicate day / tier",IF(OR(ISBLANK(O770),ISBLANK(R770)),"Missing date / quantity",IF(OR(R770&lt;0,MOD(R770,1)&lt;&gt;0),"Invalid redemption quantity",IF(COUNTIFS('Daily Redemptions'!$A$7:$A$735,O770,'Daily Redemptions'!$B$7:$B$735,P770)&lt;&gt;1,"Missing daily performance",IF(S770&lt;0,"Negative stock","")))))))</x:f>
      </x:c>
    </x:row>
    <x:row r="771" ht="24" customHeight="1">
      <x:c r="O771" s="10"/>
      <x:c r="P771" s="5"/>
      <x:c r="Q771" s="5"/>
      <x:c r="R771" s="5"/>
      <x:c r="S771" s="16" t="str">
        <x:f>IF(OR(ISBLANK(O771),Q771=""),"",IFERROR(INDEX('Redemption Setup'!$F$7:$F$105,MATCH(Q771,'Redemption Setup'!$A$7:$A$105,0)),"")+SUMIFS('Redemption Setup'!$Q$7:$Q$305,'Redemption Setup'!$O$7:$O$305,Q771,'Redemption Setup'!$P$7:$P$305,"&lt;="&amp;O771)-SUMIFS('Daily Redemptions'!$R$7:$R$2205,'Daily Redemptions'!$Q$7:$Q$2205,Q771,'Daily Redemptions'!$P$7:$P$2205,P771,'Daily Redemptions'!$O$7:$O$2205,"&lt;="&amp;O771))</x:f>
      </x:c>
      <x:c r="T771" s="16" t="str">
        <x:f>IF(AND(ISBLANK(O771),Q771=""),"",IF(COUNTIFS('Redemption Setup'!$A$7:$A$105,Q771,'Redemption Setup'!$B$7:$B$105,P771)&lt;&gt;1,"Tier not in campaign",IF(COUNTIFS('Daily Redemptions'!$O$7:$O$2205,O771,'Daily Redemptions'!$Q$7:$Q$2205,Q771)&gt;1,"Duplicate day / tier",IF(OR(ISBLANK(O771),ISBLANK(R771)),"Missing date / quantity",IF(OR(R771&lt;0,MOD(R771,1)&lt;&gt;0),"Invalid redemption quantity",IF(COUNTIFS('Daily Redemptions'!$A$7:$A$735,O771,'Daily Redemptions'!$B$7:$B$735,P771)&lt;&gt;1,"Missing daily performance",IF(S771&lt;0,"Negative stock","")))))))</x:f>
      </x:c>
    </x:row>
    <x:row r="772" ht="24" customHeight="1">
      <x:c r="O772" s="10"/>
      <x:c r="P772" s="5"/>
      <x:c r="Q772" s="5"/>
      <x:c r="R772" s="5"/>
      <x:c r="S772" s="16" t="str">
        <x:f>IF(OR(ISBLANK(O772),Q772=""),"",IFERROR(INDEX('Redemption Setup'!$F$7:$F$105,MATCH(Q772,'Redemption Setup'!$A$7:$A$105,0)),"")+SUMIFS('Redemption Setup'!$Q$7:$Q$305,'Redemption Setup'!$O$7:$O$305,Q772,'Redemption Setup'!$P$7:$P$305,"&lt;="&amp;O772)-SUMIFS('Daily Redemptions'!$R$7:$R$2205,'Daily Redemptions'!$Q$7:$Q$2205,Q772,'Daily Redemptions'!$P$7:$P$2205,P772,'Daily Redemptions'!$O$7:$O$2205,"&lt;="&amp;O772))</x:f>
      </x:c>
      <x:c r="T772" s="16" t="str">
        <x:f>IF(AND(ISBLANK(O772),Q772=""),"",IF(COUNTIFS('Redemption Setup'!$A$7:$A$105,Q772,'Redemption Setup'!$B$7:$B$105,P772)&lt;&gt;1,"Tier not in campaign",IF(COUNTIFS('Daily Redemptions'!$O$7:$O$2205,O772,'Daily Redemptions'!$Q$7:$Q$2205,Q772)&gt;1,"Duplicate day / tier",IF(OR(ISBLANK(O772),ISBLANK(R772)),"Missing date / quantity",IF(OR(R772&lt;0,MOD(R772,1)&lt;&gt;0),"Invalid redemption quantity",IF(COUNTIFS('Daily Redemptions'!$A$7:$A$735,O772,'Daily Redemptions'!$B$7:$B$735,P772)&lt;&gt;1,"Missing daily performance",IF(S772&lt;0,"Negative stock","")))))))</x:f>
      </x:c>
    </x:row>
    <x:row r="773" ht="24" customHeight="1">
      <x:c r="O773" s="10"/>
      <x:c r="P773" s="5"/>
      <x:c r="Q773" s="5"/>
      <x:c r="R773" s="5"/>
      <x:c r="S773" s="16" t="str">
        <x:f>IF(OR(ISBLANK(O773),Q773=""),"",IFERROR(INDEX('Redemption Setup'!$F$7:$F$105,MATCH(Q773,'Redemption Setup'!$A$7:$A$105,0)),"")+SUMIFS('Redemption Setup'!$Q$7:$Q$305,'Redemption Setup'!$O$7:$O$305,Q773,'Redemption Setup'!$P$7:$P$305,"&lt;="&amp;O773)-SUMIFS('Daily Redemptions'!$R$7:$R$2205,'Daily Redemptions'!$Q$7:$Q$2205,Q773,'Daily Redemptions'!$P$7:$P$2205,P773,'Daily Redemptions'!$O$7:$O$2205,"&lt;="&amp;O773))</x:f>
      </x:c>
      <x:c r="T773" s="16" t="str">
        <x:f>IF(AND(ISBLANK(O773),Q773=""),"",IF(COUNTIFS('Redemption Setup'!$A$7:$A$105,Q773,'Redemption Setup'!$B$7:$B$105,P773)&lt;&gt;1,"Tier not in campaign",IF(COUNTIFS('Daily Redemptions'!$O$7:$O$2205,O773,'Daily Redemptions'!$Q$7:$Q$2205,Q773)&gt;1,"Duplicate day / tier",IF(OR(ISBLANK(O773),ISBLANK(R773)),"Missing date / quantity",IF(OR(R773&lt;0,MOD(R773,1)&lt;&gt;0),"Invalid redemption quantity",IF(COUNTIFS('Daily Redemptions'!$A$7:$A$735,O773,'Daily Redemptions'!$B$7:$B$735,P773)&lt;&gt;1,"Missing daily performance",IF(S773&lt;0,"Negative stock","")))))))</x:f>
      </x:c>
    </x:row>
    <x:row r="774" ht="24" customHeight="1">
      <x:c r="O774" s="10"/>
      <x:c r="P774" s="5"/>
      <x:c r="Q774" s="5"/>
      <x:c r="R774" s="5"/>
      <x:c r="S774" s="16" t="str">
        <x:f>IF(OR(ISBLANK(O774),Q774=""),"",IFERROR(INDEX('Redemption Setup'!$F$7:$F$105,MATCH(Q774,'Redemption Setup'!$A$7:$A$105,0)),"")+SUMIFS('Redemption Setup'!$Q$7:$Q$305,'Redemption Setup'!$O$7:$O$305,Q774,'Redemption Setup'!$P$7:$P$305,"&lt;="&amp;O774)-SUMIFS('Daily Redemptions'!$R$7:$R$2205,'Daily Redemptions'!$Q$7:$Q$2205,Q774,'Daily Redemptions'!$P$7:$P$2205,P774,'Daily Redemptions'!$O$7:$O$2205,"&lt;="&amp;O774))</x:f>
      </x:c>
      <x:c r="T774" s="16" t="str">
        <x:f>IF(AND(ISBLANK(O774),Q774=""),"",IF(COUNTIFS('Redemption Setup'!$A$7:$A$105,Q774,'Redemption Setup'!$B$7:$B$105,P774)&lt;&gt;1,"Tier not in campaign",IF(COUNTIFS('Daily Redemptions'!$O$7:$O$2205,O774,'Daily Redemptions'!$Q$7:$Q$2205,Q774)&gt;1,"Duplicate day / tier",IF(OR(ISBLANK(O774),ISBLANK(R774)),"Missing date / quantity",IF(OR(R774&lt;0,MOD(R774,1)&lt;&gt;0),"Invalid redemption quantity",IF(COUNTIFS('Daily Redemptions'!$A$7:$A$735,O774,'Daily Redemptions'!$B$7:$B$735,P774)&lt;&gt;1,"Missing daily performance",IF(S774&lt;0,"Negative stock","")))))))</x:f>
      </x:c>
    </x:row>
    <x:row r="775" ht="24" customHeight="1">
      <x:c r="O775" s="10"/>
      <x:c r="P775" s="5"/>
      <x:c r="Q775" s="5"/>
      <x:c r="R775" s="5"/>
      <x:c r="S775" s="16" t="str">
        <x:f>IF(OR(ISBLANK(O775),Q775=""),"",IFERROR(INDEX('Redemption Setup'!$F$7:$F$105,MATCH(Q775,'Redemption Setup'!$A$7:$A$105,0)),"")+SUMIFS('Redemption Setup'!$Q$7:$Q$305,'Redemption Setup'!$O$7:$O$305,Q775,'Redemption Setup'!$P$7:$P$305,"&lt;="&amp;O775)-SUMIFS('Daily Redemptions'!$R$7:$R$2205,'Daily Redemptions'!$Q$7:$Q$2205,Q775,'Daily Redemptions'!$P$7:$P$2205,P775,'Daily Redemptions'!$O$7:$O$2205,"&lt;="&amp;O775))</x:f>
      </x:c>
      <x:c r="T775" s="16" t="str">
        <x:f>IF(AND(ISBLANK(O775),Q775=""),"",IF(COUNTIFS('Redemption Setup'!$A$7:$A$105,Q775,'Redemption Setup'!$B$7:$B$105,P775)&lt;&gt;1,"Tier not in campaign",IF(COUNTIFS('Daily Redemptions'!$O$7:$O$2205,O775,'Daily Redemptions'!$Q$7:$Q$2205,Q775)&gt;1,"Duplicate day / tier",IF(OR(ISBLANK(O775),ISBLANK(R775)),"Missing date / quantity",IF(OR(R775&lt;0,MOD(R775,1)&lt;&gt;0),"Invalid redemption quantity",IF(COUNTIFS('Daily Redemptions'!$A$7:$A$735,O775,'Daily Redemptions'!$B$7:$B$735,P775)&lt;&gt;1,"Missing daily performance",IF(S775&lt;0,"Negative stock","")))))))</x:f>
      </x:c>
    </x:row>
    <x:row r="776" ht="24" customHeight="1">
      <x:c r="O776" s="10"/>
      <x:c r="P776" s="5"/>
      <x:c r="Q776" s="5"/>
      <x:c r="R776" s="5"/>
      <x:c r="S776" s="16" t="str">
        <x:f>IF(OR(ISBLANK(O776),Q776=""),"",IFERROR(INDEX('Redemption Setup'!$F$7:$F$105,MATCH(Q776,'Redemption Setup'!$A$7:$A$105,0)),"")+SUMIFS('Redemption Setup'!$Q$7:$Q$305,'Redemption Setup'!$O$7:$O$305,Q776,'Redemption Setup'!$P$7:$P$305,"&lt;="&amp;O776)-SUMIFS('Daily Redemptions'!$R$7:$R$2205,'Daily Redemptions'!$Q$7:$Q$2205,Q776,'Daily Redemptions'!$P$7:$P$2205,P776,'Daily Redemptions'!$O$7:$O$2205,"&lt;="&amp;O776))</x:f>
      </x:c>
      <x:c r="T776" s="16" t="str">
        <x:f>IF(AND(ISBLANK(O776),Q776=""),"",IF(COUNTIFS('Redemption Setup'!$A$7:$A$105,Q776,'Redemption Setup'!$B$7:$B$105,P776)&lt;&gt;1,"Tier not in campaign",IF(COUNTIFS('Daily Redemptions'!$O$7:$O$2205,O776,'Daily Redemptions'!$Q$7:$Q$2205,Q776)&gt;1,"Duplicate day / tier",IF(OR(ISBLANK(O776),ISBLANK(R776)),"Missing date / quantity",IF(OR(R776&lt;0,MOD(R776,1)&lt;&gt;0),"Invalid redemption quantity",IF(COUNTIFS('Daily Redemptions'!$A$7:$A$735,O776,'Daily Redemptions'!$B$7:$B$735,P776)&lt;&gt;1,"Missing daily performance",IF(S776&lt;0,"Negative stock","")))))))</x:f>
      </x:c>
    </x:row>
    <x:row r="777" ht="24" customHeight="1">
      <x:c r="O777" s="10"/>
      <x:c r="P777" s="5"/>
      <x:c r="Q777" s="5"/>
      <x:c r="R777" s="5"/>
      <x:c r="S777" s="16" t="str">
        <x:f>IF(OR(ISBLANK(O777),Q777=""),"",IFERROR(INDEX('Redemption Setup'!$F$7:$F$105,MATCH(Q777,'Redemption Setup'!$A$7:$A$105,0)),"")+SUMIFS('Redemption Setup'!$Q$7:$Q$305,'Redemption Setup'!$O$7:$O$305,Q777,'Redemption Setup'!$P$7:$P$305,"&lt;="&amp;O777)-SUMIFS('Daily Redemptions'!$R$7:$R$2205,'Daily Redemptions'!$Q$7:$Q$2205,Q777,'Daily Redemptions'!$P$7:$P$2205,P777,'Daily Redemptions'!$O$7:$O$2205,"&lt;="&amp;O777))</x:f>
      </x:c>
      <x:c r="T777" s="16" t="str">
        <x:f>IF(AND(ISBLANK(O777),Q777=""),"",IF(COUNTIFS('Redemption Setup'!$A$7:$A$105,Q777,'Redemption Setup'!$B$7:$B$105,P777)&lt;&gt;1,"Tier not in campaign",IF(COUNTIFS('Daily Redemptions'!$O$7:$O$2205,O777,'Daily Redemptions'!$Q$7:$Q$2205,Q777)&gt;1,"Duplicate day / tier",IF(OR(ISBLANK(O777),ISBLANK(R777)),"Missing date / quantity",IF(OR(R777&lt;0,MOD(R777,1)&lt;&gt;0),"Invalid redemption quantity",IF(COUNTIFS('Daily Redemptions'!$A$7:$A$735,O777,'Daily Redemptions'!$B$7:$B$735,P777)&lt;&gt;1,"Missing daily performance",IF(S777&lt;0,"Negative stock","")))))))</x:f>
      </x:c>
    </x:row>
    <x:row r="778" ht="24" customHeight="1">
      <x:c r="O778" s="10"/>
      <x:c r="P778" s="5"/>
      <x:c r="Q778" s="5"/>
      <x:c r="R778" s="5"/>
      <x:c r="S778" s="16" t="str">
        <x:f>IF(OR(ISBLANK(O778),Q778=""),"",IFERROR(INDEX('Redemption Setup'!$F$7:$F$105,MATCH(Q778,'Redemption Setup'!$A$7:$A$105,0)),"")+SUMIFS('Redemption Setup'!$Q$7:$Q$305,'Redemption Setup'!$O$7:$O$305,Q778,'Redemption Setup'!$P$7:$P$305,"&lt;="&amp;O778)-SUMIFS('Daily Redemptions'!$R$7:$R$2205,'Daily Redemptions'!$Q$7:$Q$2205,Q778,'Daily Redemptions'!$P$7:$P$2205,P778,'Daily Redemptions'!$O$7:$O$2205,"&lt;="&amp;O778))</x:f>
      </x:c>
      <x:c r="T778" s="16" t="str">
        <x:f>IF(AND(ISBLANK(O778),Q778=""),"",IF(COUNTIFS('Redemption Setup'!$A$7:$A$105,Q778,'Redemption Setup'!$B$7:$B$105,P778)&lt;&gt;1,"Tier not in campaign",IF(COUNTIFS('Daily Redemptions'!$O$7:$O$2205,O778,'Daily Redemptions'!$Q$7:$Q$2205,Q778)&gt;1,"Duplicate day / tier",IF(OR(ISBLANK(O778),ISBLANK(R778)),"Missing date / quantity",IF(OR(R778&lt;0,MOD(R778,1)&lt;&gt;0),"Invalid redemption quantity",IF(COUNTIFS('Daily Redemptions'!$A$7:$A$735,O778,'Daily Redemptions'!$B$7:$B$735,P778)&lt;&gt;1,"Missing daily performance",IF(S778&lt;0,"Negative stock","")))))))</x:f>
      </x:c>
    </x:row>
    <x:row r="779" ht="24" customHeight="1">
      <x:c r="O779" s="10"/>
      <x:c r="P779" s="5"/>
      <x:c r="Q779" s="5"/>
      <x:c r="R779" s="5"/>
      <x:c r="S779" s="16" t="str">
        <x:f>IF(OR(ISBLANK(O779),Q779=""),"",IFERROR(INDEX('Redemption Setup'!$F$7:$F$105,MATCH(Q779,'Redemption Setup'!$A$7:$A$105,0)),"")+SUMIFS('Redemption Setup'!$Q$7:$Q$305,'Redemption Setup'!$O$7:$O$305,Q779,'Redemption Setup'!$P$7:$P$305,"&lt;="&amp;O779)-SUMIFS('Daily Redemptions'!$R$7:$R$2205,'Daily Redemptions'!$Q$7:$Q$2205,Q779,'Daily Redemptions'!$P$7:$P$2205,P779,'Daily Redemptions'!$O$7:$O$2205,"&lt;="&amp;O779))</x:f>
      </x:c>
      <x:c r="T779" s="16" t="str">
        <x:f>IF(AND(ISBLANK(O779),Q779=""),"",IF(COUNTIFS('Redemption Setup'!$A$7:$A$105,Q779,'Redemption Setup'!$B$7:$B$105,P779)&lt;&gt;1,"Tier not in campaign",IF(COUNTIFS('Daily Redemptions'!$O$7:$O$2205,O779,'Daily Redemptions'!$Q$7:$Q$2205,Q779)&gt;1,"Duplicate day / tier",IF(OR(ISBLANK(O779),ISBLANK(R779)),"Missing date / quantity",IF(OR(R779&lt;0,MOD(R779,1)&lt;&gt;0),"Invalid redemption quantity",IF(COUNTIFS('Daily Redemptions'!$A$7:$A$735,O779,'Daily Redemptions'!$B$7:$B$735,P779)&lt;&gt;1,"Missing daily performance",IF(S779&lt;0,"Negative stock","")))))))</x:f>
      </x:c>
    </x:row>
    <x:row r="780" ht="24" customHeight="1">
      <x:c r="O780" s="10"/>
      <x:c r="P780" s="5"/>
      <x:c r="Q780" s="5"/>
      <x:c r="R780" s="5"/>
      <x:c r="S780" s="16" t="str">
        <x:f>IF(OR(ISBLANK(O780),Q780=""),"",IFERROR(INDEX('Redemption Setup'!$F$7:$F$105,MATCH(Q780,'Redemption Setup'!$A$7:$A$105,0)),"")+SUMIFS('Redemption Setup'!$Q$7:$Q$305,'Redemption Setup'!$O$7:$O$305,Q780,'Redemption Setup'!$P$7:$P$305,"&lt;="&amp;O780)-SUMIFS('Daily Redemptions'!$R$7:$R$2205,'Daily Redemptions'!$Q$7:$Q$2205,Q780,'Daily Redemptions'!$P$7:$P$2205,P780,'Daily Redemptions'!$O$7:$O$2205,"&lt;="&amp;O780))</x:f>
      </x:c>
      <x:c r="T780" s="16" t="str">
        <x:f>IF(AND(ISBLANK(O780),Q780=""),"",IF(COUNTIFS('Redemption Setup'!$A$7:$A$105,Q780,'Redemption Setup'!$B$7:$B$105,P780)&lt;&gt;1,"Tier not in campaign",IF(COUNTIFS('Daily Redemptions'!$O$7:$O$2205,O780,'Daily Redemptions'!$Q$7:$Q$2205,Q780)&gt;1,"Duplicate day / tier",IF(OR(ISBLANK(O780),ISBLANK(R780)),"Missing date / quantity",IF(OR(R780&lt;0,MOD(R780,1)&lt;&gt;0),"Invalid redemption quantity",IF(COUNTIFS('Daily Redemptions'!$A$7:$A$735,O780,'Daily Redemptions'!$B$7:$B$735,P780)&lt;&gt;1,"Missing daily performance",IF(S780&lt;0,"Negative stock","")))))))</x:f>
      </x:c>
    </x:row>
    <x:row r="781" ht="24" customHeight="1">
      <x:c r="O781" s="10"/>
      <x:c r="P781" s="5"/>
      <x:c r="Q781" s="5"/>
      <x:c r="R781" s="5"/>
      <x:c r="S781" s="16" t="str">
        <x:f>IF(OR(ISBLANK(O781),Q781=""),"",IFERROR(INDEX('Redemption Setup'!$F$7:$F$105,MATCH(Q781,'Redemption Setup'!$A$7:$A$105,0)),"")+SUMIFS('Redemption Setup'!$Q$7:$Q$305,'Redemption Setup'!$O$7:$O$305,Q781,'Redemption Setup'!$P$7:$P$305,"&lt;="&amp;O781)-SUMIFS('Daily Redemptions'!$R$7:$R$2205,'Daily Redemptions'!$Q$7:$Q$2205,Q781,'Daily Redemptions'!$P$7:$P$2205,P781,'Daily Redemptions'!$O$7:$O$2205,"&lt;="&amp;O781))</x:f>
      </x:c>
      <x:c r="T781" s="16" t="str">
        <x:f>IF(AND(ISBLANK(O781),Q781=""),"",IF(COUNTIFS('Redemption Setup'!$A$7:$A$105,Q781,'Redemption Setup'!$B$7:$B$105,P781)&lt;&gt;1,"Tier not in campaign",IF(COUNTIFS('Daily Redemptions'!$O$7:$O$2205,O781,'Daily Redemptions'!$Q$7:$Q$2205,Q781)&gt;1,"Duplicate day / tier",IF(OR(ISBLANK(O781),ISBLANK(R781)),"Missing date / quantity",IF(OR(R781&lt;0,MOD(R781,1)&lt;&gt;0),"Invalid redemption quantity",IF(COUNTIFS('Daily Redemptions'!$A$7:$A$735,O781,'Daily Redemptions'!$B$7:$B$735,P781)&lt;&gt;1,"Missing daily performance",IF(S781&lt;0,"Negative stock","")))))))</x:f>
      </x:c>
    </x:row>
    <x:row r="782" ht="24" customHeight="1">
      <x:c r="O782" s="10"/>
      <x:c r="P782" s="5"/>
      <x:c r="Q782" s="5"/>
      <x:c r="R782" s="5"/>
      <x:c r="S782" s="16" t="str">
        <x:f>IF(OR(ISBLANK(O782),Q782=""),"",IFERROR(INDEX('Redemption Setup'!$F$7:$F$105,MATCH(Q782,'Redemption Setup'!$A$7:$A$105,0)),"")+SUMIFS('Redemption Setup'!$Q$7:$Q$305,'Redemption Setup'!$O$7:$O$305,Q782,'Redemption Setup'!$P$7:$P$305,"&lt;="&amp;O782)-SUMIFS('Daily Redemptions'!$R$7:$R$2205,'Daily Redemptions'!$Q$7:$Q$2205,Q782,'Daily Redemptions'!$P$7:$P$2205,P782,'Daily Redemptions'!$O$7:$O$2205,"&lt;="&amp;O782))</x:f>
      </x:c>
      <x:c r="T782" s="16" t="str">
        <x:f>IF(AND(ISBLANK(O782),Q782=""),"",IF(COUNTIFS('Redemption Setup'!$A$7:$A$105,Q782,'Redemption Setup'!$B$7:$B$105,P782)&lt;&gt;1,"Tier not in campaign",IF(COUNTIFS('Daily Redemptions'!$O$7:$O$2205,O782,'Daily Redemptions'!$Q$7:$Q$2205,Q782)&gt;1,"Duplicate day / tier",IF(OR(ISBLANK(O782),ISBLANK(R782)),"Missing date / quantity",IF(OR(R782&lt;0,MOD(R782,1)&lt;&gt;0),"Invalid redemption quantity",IF(COUNTIFS('Daily Redemptions'!$A$7:$A$735,O782,'Daily Redemptions'!$B$7:$B$735,P782)&lt;&gt;1,"Missing daily performance",IF(S782&lt;0,"Negative stock","")))))))</x:f>
      </x:c>
    </x:row>
    <x:row r="783" ht="24" customHeight="1">
      <x:c r="O783" s="10"/>
      <x:c r="P783" s="5"/>
      <x:c r="Q783" s="5"/>
      <x:c r="R783" s="5"/>
      <x:c r="S783" s="16" t="str">
        <x:f>IF(OR(ISBLANK(O783),Q783=""),"",IFERROR(INDEX('Redemption Setup'!$F$7:$F$105,MATCH(Q783,'Redemption Setup'!$A$7:$A$105,0)),"")+SUMIFS('Redemption Setup'!$Q$7:$Q$305,'Redemption Setup'!$O$7:$O$305,Q783,'Redemption Setup'!$P$7:$P$305,"&lt;="&amp;O783)-SUMIFS('Daily Redemptions'!$R$7:$R$2205,'Daily Redemptions'!$Q$7:$Q$2205,Q783,'Daily Redemptions'!$P$7:$P$2205,P783,'Daily Redemptions'!$O$7:$O$2205,"&lt;="&amp;O783))</x:f>
      </x:c>
      <x:c r="T783" s="16" t="str">
        <x:f>IF(AND(ISBLANK(O783),Q783=""),"",IF(COUNTIFS('Redemption Setup'!$A$7:$A$105,Q783,'Redemption Setup'!$B$7:$B$105,P783)&lt;&gt;1,"Tier not in campaign",IF(COUNTIFS('Daily Redemptions'!$O$7:$O$2205,O783,'Daily Redemptions'!$Q$7:$Q$2205,Q783)&gt;1,"Duplicate day / tier",IF(OR(ISBLANK(O783),ISBLANK(R783)),"Missing date / quantity",IF(OR(R783&lt;0,MOD(R783,1)&lt;&gt;0),"Invalid redemption quantity",IF(COUNTIFS('Daily Redemptions'!$A$7:$A$735,O783,'Daily Redemptions'!$B$7:$B$735,P783)&lt;&gt;1,"Missing daily performance",IF(S783&lt;0,"Negative stock","")))))))</x:f>
      </x:c>
    </x:row>
    <x:row r="784" ht="24" customHeight="1">
      <x:c r="O784" s="10"/>
      <x:c r="P784" s="5"/>
      <x:c r="Q784" s="5"/>
      <x:c r="R784" s="5"/>
      <x:c r="S784" s="16" t="str">
        <x:f>IF(OR(ISBLANK(O784),Q784=""),"",IFERROR(INDEX('Redemption Setup'!$F$7:$F$105,MATCH(Q784,'Redemption Setup'!$A$7:$A$105,0)),"")+SUMIFS('Redemption Setup'!$Q$7:$Q$305,'Redemption Setup'!$O$7:$O$305,Q784,'Redemption Setup'!$P$7:$P$305,"&lt;="&amp;O784)-SUMIFS('Daily Redemptions'!$R$7:$R$2205,'Daily Redemptions'!$Q$7:$Q$2205,Q784,'Daily Redemptions'!$P$7:$P$2205,P784,'Daily Redemptions'!$O$7:$O$2205,"&lt;="&amp;O784))</x:f>
      </x:c>
      <x:c r="T784" s="16" t="str">
        <x:f>IF(AND(ISBLANK(O784),Q784=""),"",IF(COUNTIFS('Redemption Setup'!$A$7:$A$105,Q784,'Redemption Setup'!$B$7:$B$105,P784)&lt;&gt;1,"Tier not in campaign",IF(COUNTIFS('Daily Redemptions'!$O$7:$O$2205,O784,'Daily Redemptions'!$Q$7:$Q$2205,Q784)&gt;1,"Duplicate day / tier",IF(OR(ISBLANK(O784),ISBLANK(R784)),"Missing date / quantity",IF(OR(R784&lt;0,MOD(R784,1)&lt;&gt;0),"Invalid redemption quantity",IF(COUNTIFS('Daily Redemptions'!$A$7:$A$735,O784,'Daily Redemptions'!$B$7:$B$735,P784)&lt;&gt;1,"Missing daily performance",IF(S784&lt;0,"Negative stock","")))))))</x:f>
      </x:c>
    </x:row>
    <x:row r="785" ht="24" customHeight="1">
      <x:c r="O785" s="10"/>
      <x:c r="P785" s="5"/>
      <x:c r="Q785" s="5"/>
      <x:c r="R785" s="5"/>
      <x:c r="S785" s="16" t="str">
        <x:f>IF(OR(ISBLANK(O785),Q785=""),"",IFERROR(INDEX('Redemption Setup'!$F$7:$F$105,MATCH(Q785,'Redemption Setup'!$A$7:$A$105,0)),"")+SUMIFS('Redemption Setup'!$Q$7:$Q$305,'Redemption Setup'!$O$7:$O$305,Q785,'Redemption Setup'!$P$7:$P$305,"&lt;="&amp;O785)-SUMIFS('Daily Redemptions'!$R$7:$R$2205,'Daily Redemptions'!$Q$7:$Q$2205,Q785,'Daily Redemptions'!$P$7:$P$2205,P785,'Daily Redemptions'!$O$7:$O$2205,"&lt;="&amp;O785))</x:f>
      </x:c>
      <x:c r="T785" s="16" t="str">
        <x:f>IF(AND(ISBLANK(O785),Q785=""),"",IF(COUNTIFS('Redemption Setup'!$A$7:$A$105,Q785,'Redemption Setup'!$B$7:$B$105,P785)&lt;&gt;1,"Tier not in campaign",IF(COUNTIFS('Daily Redemptions'!$O$7:$O$2205,O785,'Daily Redemptions'!$Q$7:$Q$2205,Q785)&gt;1,"Duplicate day / tier",IF(OR(ISBLANK(O785),ISBLANK(R785)),"Missing date / quantity",IF(OR(R785&lt;0,MOD(R785,1)&lt;&gt;0),"Invalid redemption quantity",IF(COUNTIFS('Daily Redemptions'!$A$7:$A$735,O785,'Daily Redemptions'!$B$7:$B$735,P785)&lt;&gt;1,"Missing daily performance",IF(S785&lt;0,"Negative stock","")))))))</x:f>
      </x:c>
    </x:row>
    <x:row r="786" ht="24" customHeight="1">
      <x:c r="O786" s="10"/>
      <x:c r="P786" s="5"/>
      <x:c r="Q786" s="5"/>
      <x:c r="R786" s="5"/>
      <x:c r="S786" s="16" t="str">
        <x:f>IF(OR(ISBLANK(O786),Q786=""),"",IFERROR(INDEX('Redemption Setup'!$F$7:$F$105,MATCH(Q786,'Redemption Setup'!$A$7:$A$105,0)),"")+SUMIFS('Redemption Setup'!$Q$7:$Q$305,'Redemption Setup'!$O$7:$O$305,Q786,'Redemption Setup'!$P$7:$P$305,"&lt;="&amp;O786)-SUMIFS('Daily Redemptions'!$R$7:$R$2205,'Daily Redemptions'!$Q$7:$Q$2205,Q786,'Daily Redemptions'!$P$7:$P$2205,P786,'Daily Redemptions'!$O$7:$O$2205,"&lt;="&amp;O786))</x:f>
      </x:c>
      <x:c r="T786" s="16" t="str">
        <x:f>IF(AND(ISBLANK(O786),Q786=""),"",IF(COUNTIFS('Redemption Setup'!$A$7:$A$105,Q786,'Redemption Setup'!$B$7:$B$105,P786)&lt;&gt;1,"Tier not in campaign",IF(COUNTIFS('Daily Redemptions'!$O$7:$O$2205,O786,'Daily Redemptions'!$Q$7:$Q$2205,Q786)&gt;1,"Duplicate day / tier",IF(OR(ISBLANK(O786),ISBLANK(R786)),"Missing date / quantity",IF(OR(R786&lt;0,MOD(R786,1)&lt;&gt;0),"Invalid redemption quantity",IF(COUNTIFS('Daily Redemptions'!$A$7:$A$735,O786,'Daily Redemptions'!$B$7:$B$735,P786)&lt;&gt;1,"Missing daily performance",IF(S786&lt;0,"Negative stock","")))))))</x:f>
      </x:c>
    </x:row>
    <x:row r="787" ht="24" customHeight="1">
      <x:c r="O787" s="10"/>
      <x:c r="P787" s="5"/>
      <x:c r="Q787" s="5"/>
      <x:c r="R787" s="5"/>
      <x:c r="S787" s="16" t="str">
        <x:f>IF(OR(ISBLANK(O787),Q787=""),"",IFERROR(INDEX('Redemption Setup'!$F$7:$F$105,MATCH(Q787,'Redemption Setup'!$A$7:$A$105,0)),"")+SUMIFS('Redemption Setup'!$Q$7:$Q$305,'Redemption Setup'!$O$7:$O$305,Q787,'Redemption Setup'!$P$7:$P$305,"&lt;="&amp;O787)-SUMIFS('Daily Redemptions'!$R$7:$R$2205,'Daily Redemptions'!$Q$7:$Q$2205,Q787,'Daily Redemptions'!$P$7:$P$2205,P787,'Daily Redemptions'!$O$7:$O$2205,"&lt;="&amp;O787))</x:f>
      </x:c>
      <x:c r="T787" s="16" t="str">
        <x:f>IF(AND(ISBLANK(O787),Q787=""),"",IF(COUNTIFS('Redemption Setup'!$A$7:$A$105,Q787,'Redemption Setup'!$B$7:$B$105,P787)&lt;&gt;1,"Tier not in campaign",IF(COUNTIFS('Daily Redemptions'!$O$7:$O$2205,O787,'Daily Redemptions'!$Q$7:$Q$2205,Q787)&gt;1,"Duplicate day / tier",IF(OR(ISBLANK(O787),ISBLANK(R787)),"Missing date / quantity",IF(OR(R787&lt;0,MOD(R787,1)&lt;&gt;0),"Invalid redemption quantity",IF(COUNTIFS('Daily Redemptions'!$A$7:$A$735,O787,'Daily Redemptions'!$B$7:$B$735,P787)&lt;&gt;1,"Missing daily performance",IF(S787&lt;0,"Negative stock","")))))))</x:f>
      </x:c>
    </x:row>
    <x:row r="788" ht="24" customHeight="1">
      <x:c r="O788" s="10"/>
      <x:c r="P788" s="5"/>
      <x:c r="Q788" s="5"/>
      <x:c r="R788" s="5"/>
      <x:c r="S788" s="16" t="str">
        <x:f>IF(OR(ISBLANK(O788),Q788=""),"",IFERROR(INDEX('Redemption Setup'!$F$7:$F$105,MATCH(Q788,'Redemption Setup'!$A$7:$A$105,0)),"")+SUMIFS('Redemption Setup'!$Q$7:$Q$305,'Redemption Setup'!$O$7:$O$305,Q788,'Redemption Setup'!$P$7:$P$305,"&lt;="&amp;O788)-SUMIFS('Daily Redemptions'!$R$7:$R$2205,'Daily Redemptions'!$Q$7:$Q$2205,Q788,'Daily Redemptions'!$P$7:$P$2205,P788,'Daily Redemptions'!$O$7:$O$2205,"&lt;="&amp;O788))</x:f>
      </x:c>
      <x:c r="T788" s="16" t="str">
        <x:f>IF(AND(ISBLANK(O788),Q788=""),"",IF(COUNTIFS('Redemption Setup'!$A$7:$A$105,Q788,'Redemption Setup'!$B$7:$B$105,P788)&lt;&gt;1,"Tier not in campaign",IF(COUNTIFS('Daily Redemptions'!$O$7:$O$2205,O788,'Daily Redemptions'!$Q$7:$Q$2205,Q788)&gt;1,"Duplicate day / tier",IF(OR(ISBLANK(O788),ISBLANK(R788)),"Missing date / quantity",IF(OR(R788&lt;0,MOD(R788,1)&lt;&gt;0),"Invalid redemption quantity",IF(COUNTIFS('Daily Redemptions'!$A$7:$A$735,O788,'Daily Redemptions'!$B$7:$B$735,P788)&lt;&gt;1,"Missing daily performance",IF(S788&lt;0,"Negative stock","")))))))</x:f>
      </x:c>
    </x:row>
    <x:row r="789" ht="24" customHeight="1">
      <x:c r="O789" s="10"/>
      <x:c r="P789" s="5"/>
      <x:c r="Q789" s="5"/>
      <x:c r="R789" s="5"/>
      <x:c r="S789" s="16" t="str">
        <x:f>IF(OR(ISBLANK(O789),Q789=""),"",IFERROR(INDEX('Redemption Setup'!$F$7:$F$105,MATCH(Q789,'Redemption Setup'!$A$7:$A$105,0)),"")+SUMIFS('Redemption Setup'!$Q$7:$Q$305,'Redemption Setup'!$O$7:$O$305,Q789,'Redemption Setup'!$P$7:$P$305,"&lt;="&amp;O789)-SUMIFS('Daily Redemptions'!$R$7:$R$2205,'Daily Redemptions'!$Q$7:$Q$2205,Q789,'Daily Redemptions'!$P$7:$P$2205,P789,'Daily Redemptions'!$O$7:$O$2205,"&lt;="&amp;O789))</x:f>
      </x:c>
      <x:c r="T789" s="16" t="str">
        <x:f>IF(AND(ISBLANK(O789),Q789=""),"",IF(COUNTIFS('Redemption Setup'!$A$7:$A$105,Q789,'Redemption Setup'!$B$7:$B$105,P789)&lt;&gt;1,"Tier not in campaign",IF(COUNTIFS('Daily Redemptions'!$O$7:$O$2205,O789,'Daily Redemptions'!$Q$7:$Q$2205,Q789)&gt;1,"Duplicate day / tier",IF(OR(ISBLANK(O789),ISBLANK(R789)),"Missing date / quantity",IF(OR(R789&lt;0,MOD(R789,1)&lt;&gt;0),"Invalid redemption quantity",IF(COUNTIFS('Daily Redemptions'!$A$7:$A$735,O789,'Daily Redemptions'!$B$7:$B$735,P789)&lt;&gt;1,"Missing daily performance",IF(S789&lt;0,"Negative stock","")))))))</x:f>
      </x:c>
    </x:row>
    <x:row r="790" ht="24" customHeight="1">
      <x:c r="O790" s="10"/>
      <x:c r="P790" s="5"/>
      <x:c r="Q790" s="5"/>
      <x:c r="R790" s="5"/>
      <x:c r="S790" s="16" t="str">
        <x:f>IF(OR(ISBLANK(O790),Q790=""),"",IFERROR(INDEX('Redemption Setup'!$F$7:$F$105,MATCH(Q790,'Redemption Setup'!$A$7:$A$105,0)),"")+SUMIFS('Redemption Setup'!$Q$7:$Q$305,'Redemption Setup'!$O$7:$O$305,Q790,'Redemption Setup'!$P$7:$P$305,"&lt;="&amp;O790)-SUMIFS('Daily Redemptions'!$R$7:$R$2205,'Daily Redemptions'!$Q$7:$Q$2205,Q790,'Daily Redemptions'!$P$7:$P$2205,P790,'Daily Redemptions'!$O$7:$O$2205,"&lt;="&amp;O790))</x:f>
      </x:c>
      <x:c r="T790" s="16" t="str">
        <x:f>IF(AND(ISBLANK(O790),Q790=""),"",IF(COUNTIFS('Redemption Setup'!$A$7:$A$105,Q790,'Redemption Setup'!$B$7:$B$105,P790)&lt;&gt;1,"Tier not in campaign",IF(COUNTIFS('Daily Redemptions'!$O$7:$O$2205,O790,'Daily Redemptions'!$Q$7:$Q$2205,Q790)&gt;1,"Duplicate day / tier",IF(OR(ISBLANK(O790),ISBLANK(R790)),"Missing date / quantity",IF(OR(R790&lt;0,MOD(R790,1)&lt;&gt;0),"Invalid redemption quantity",IF(COUNTIFS('Daily Redemptions'!$A$7:$A$735,O790,'Daily Redemptions'!$B$7:$B$735,P790)&lt;&gt;1,"Missing daily performance",IF(S790&lt;0,"Negative stock","")))))))</x:f>
      </x:c>
    </x:row>
    <x:row r="791" ht="24" customHeight="1">
      <x:c r="O791" s="10"/>
      <x:c r="P791" s="5"/>
      <x:c r="Q791" s="5"/>
      <x:c r="R791" s="5"/>
      <x:c r="S791" s="16" t="str">
        <x:f>IF(OR(ISBLANK(O791),Q791=""),"",IFERROR(INDEX('Redemption Setup'!$F$7:$F$105,MATCH(Q791,'Redemption Setup'!$A$7:$A$105,0)),"")+SUMIFS('Redemption Setup'!$Q$7:$Q$305,'Redemption Setup'!$O$7:$O$305,Q791,'Redemption Setup'!$P$7:$P$305,"&lt;="&amp;O791)-SUMIFS('Daily Redemptions'!$R$7:$R$2205,'Daily Redemptions'!$Q$7:$Q$2205,Q791,'Daily Redemptions'!$P$7:$P$2205,P791,'Daily Redemptions'!$O$7:$O$2205,"&lt;="&amp;O791))</x:f>
      </x:c>
      <x:c r="T791" s="16" t="str">
        <x:f>IF(AND(ISBLANK(O791),Q791=""),"",IF(COUNTIFS('Redemption Setup'!$A$7:$A$105,Q791,'Redemption Setup'!$B$7:$B$105,P791)&lt;&gt;1,"Tier not in campaign",IF(COUNTIFS('Daily Redemptions'!$O$7:$O$2205,O791,'Daily Redemptions'!$Q$7:$Q$2205,Q791)&gt;1,"Duplicate day / tier",IF(OR(ISBLANK(O791),ISBLANK(R791)),"Missing date / quantity",IF(OR(R791&lt;0,MOD(R791,1)&lt;&gt;0),"Invalid redemption quantity",IF(COUNTIFS('Daily Redemptions'!$A$7:$A$735,O791,'Daily Redemptions'!$B$7:$B$735,P791)&lt;&gt;1,"Missing daily performance",IF(S791&lt;0,"Negative stock","")))))))</x:f>
      </x:c>
    </x:row>
    <x:row r="792" ht="24" customHeight="1">
      <x:c r="O792" s="10"/>
      <x:c r="P792" s="5"/>
      <x:c r="Q792" s="5"/>
      <x:c r="R792" s="5"/>
      <x:c r="S792" s="16" t="str">
        <x:f>IF(OR(ISBLANK(O792),Q792=""),"",IFERROR(INDEX('Redemption Setup'!$F$7:$F$105,MATCH(Q792,'Redemption Setup'!$A$7:$A$105,0)),"")+SUMIFS('Redemption Setup'!$Q$7:$Q$305,'Redemption Setup'!$O$7:$O$305,Q792,'Redemption Setup'!$P$7:$P$305,"&lt;="&amp;O792)-SUMIFS('Daily Redemptions'!$R$7:$R$2205,'Daily Redemptions'!$Q$7:$Q$2205,Q792,'Daily Redemptions'!$P$7:$P$2205,P792,'Daily Redemptions'!$O$7:$O$2205,"&lt;="&amp;O792))</x:f>
      </x:c>
      <x:c r="T792" s="16" t="str">
        <x:f>IF(AND(ISBLANK(O792),Q792=""),"",IF(COUNTIFS('Redemption Setup'!$A$7:$A$105,Q792,'Redemption Setup'!$B$7:$B$105,P792)&lt;&gt;1,"Tier not in campaign",IF(COUNTIFS('Daily Redemptions'!$O$7:$O$2205,O792,'Daily Redemptions'!$Q$7:$Q$2205,Q792)&gt;1,"Duplicate day / tier",IF(OR(ISBLANK(O792),ISBLANK(R792)),"Missing date / quantity",IF(OR(R792&lt;0,MOD(R792,1)&lt;&gt;0),"Invalid redemption quantity",IF(COUNTIFS('Daily Redemptions'!$A$7:$A$735,O792,'Daily Redemptions'!$B$7:$B$735,P792)&lt;&gt;1,"Missing daily performance",IF(S792&lt;0,"Negative stock","")))))))</x:f>
      </x:c>
    </x:row>
    <x:row r="793" ht="24" customHeight="1">
      <x:c r="O793" s="10"/>
      <x:c r="P793" s="5"/>
      <x:c r="Q793" s="5"/>
      <x:c r="R793" s="5"/>
      <x:c r="S793" s="16" t="str">
        <x:f>IF(OR(ISBLANK(O793),Q793=""),"",IFERROR(INDEX('Redemption Setup'!$F$7:$F$105,MATCH(Q793,'Redemption Setup'!$A$7:$A$105,0)),"")+SUMIFS('Redemption Setup'!$Q$7:$Q$305,'Redemption Setup'!$O$7:$O$305,Q793,'Redemption Setup'!$P$7:$P$305,"&lt;="&amp;O793)-SUMIFS('Daily Redemptions'!$R$7:$R$2205,'Daily Redemptions'!$Q$7:$Q$2205,Q793,'Daily Redemptions'!$P$7:$P$2205,P793,'Daily Redemptions'!$O$7:$O$2205,"&lt;="&amp;O793))</x:f>
      </x:c>
      <x:c r="T793" s="16" t="str">
        <x:f>IF(AND(ISBLANK(O793),Q793=""),"",IF(COUNTIFS('Redemption Setup'!$A$7:$A$105,Q793,'Redemption Setup'!$B$7:$B$105,P793)&lt;&gt;1,"Tier not in campaign",IF(COUNTIFS('Daily Redemptions'!$O$7:$O$2205,O793,'Daily Redemptions'!$Q$7:$Q$2205,Q793)&gt;1,"Duplicate day / tier",IF(OR(ISBLANK(O793),ISBLANK(R793)),"Missing date / quantity",IF(OR(R793&lt;0,MOD(R793,1)&lt;&gt;0),"Invalid redemption quantity",IF(COUNTIFS('Daily Redemptions'!$A$7:$A$735,O793,'Daily Redemptions'!$B$7:$B$735,P793)&lt;&gt;1,"Missing daily performance",IF(S793&lt;0,"Negative stock","")))))))</x:f>
      </x:c>
    </x:row>
    <x:row r="794" ht="24" customHeight="1">
      <x:c r="O794" s="10"/>
      <x:c r="P794" s="5"/>
      <x:c r="Q794" s="5"/>
      <x:c r="R794" s="5"/>
      <x:c r="S794" s="16" t="str">
        <x:f>IF(OR(ISBLANK(O794),Q794=""),"",IFERROR(INDEX('Redemption Setup'!$F$7:$F$105,MATCH(Q794,'Redemption Setup'!$A$7:$A$105,0)),"")+SUMIFS('Redemption Setup'!$Q$7:$Q$305,'Redemption Setup'!$O$7:$O$305,Q794,'Redemption Setup'!$P$7:$P$305,"&lt;="&amp;O794)-SUMIFS('Daily Redemptions'!$R$7:$R$2205,'Daily Redemptions'!$Q$7:$Q$2205,Q794,'Daily Redemptions'!$P$7:$P$2205,P794,'Daily Redemptions'!$O$7:$O$2205,"&lt;="&amp;O794))</x:f>
      </x:c>
      <x:c r="T794" s="16" t="str">
        <x:f>IF(AND(ISBLANK(O794),Q794=""),"",IF(COUNTIFS('Redemption Setup'!$A$7:$A$105,Q794,'Redemption Setup'!$B$7:$B$105,P794)&lt;&gt;1,"Tier not in campaign",IF(COUNTIFS('Daily Redemptions'!$O$7:$O$2205,O794,'Daily Redemptions'!$Q$7:$Q$2205,Q794)&gt;1,"Duplicate day / tier",IF(OR(ISBLANK(O794),ISBLANK(R794)),"Missing date / quantity",IF(OR(R794&lt;0,MOD(R794,1)&lt;&gt;0),"Invalid redemption quantity",IF(COUNTIFS('Daily Redemptions'!$A$7:$A$735,O794,'Daily Redemptions'!$B$7:$B$735,P794)&lt;&gt;1,"Missing daily performance",IF(S794&lt;0,"Negative stock","")))))))</x:f>
      </x:c>
    </x:row>
    <x:row r="795" ht="24" customHeight="1">
      <x:c r="O795" s="10"/>
      <x:c r="P795" s="5"/>
      <x:c r="Q795" s="5"/>
      <x:c r="R795" s="5"/>
      <x:c r="S795" s="16" t="str">
        <x:f>IF(OR(ISBLANK(O795),Q795=""),"",IFERROR(INDEX('Redemption Setup'!$F$7:$F$105,MATCH(Q795,'Redemption Setup'!$A$7:$A$105,0)),"")+SUMIFS('Redemption Setup'!$Q$7:$Q$305,'Redemption Setup'!$O$7:$O$305,Q795,'Redemption Setup'!$P$7:$P$305,"&lt;="&amp;O795)-SUMIFS('Daily Redemptions'!$R$7:$R$2205,'Daily Redemptions'!$Q$7:$Q$2205,Q795,'Daily Redemptions'!$P$7:$P$2205,P795,'Daily Redemptions'!$O$7:$O$2205,"&lt;="&amp;O795))</x:f>
      </x:c>
      <x:c r="T795" s="16" t="str">
        <x:f>IF(AND(ISBLANK(O795),Q795=""),"",IF(COUNTIFS('Redemption Setup'!$A$7:$A$105,Q795,'Redemption Setup'!$B$7:$B$105,P795)&lt;&gt;1,"Tier not in campaign",IF(COUNTIFS('Daily Redemptions'!$O$7:$O$2205,O795,'Daily Redemptions'!$Q$7:$Q$2205,Q795)&gt;1,"Duplicate day / tier",IF(OR(ISBLANK(O795),ISBLANK(R795)),"Missing date / quantity",IF(OR(R795&lt;0,MOD(R795,1)&lt;&gt;0),"Invalid redemption quantity",IF(COUNTIFS('Daily Redemptions'!$A$7:$A$735,O795,'Daily Redemptions'!$B$7:$B$735,P795)&lt;&gt;1,"Missing daily performance",IF(S795&lt;0,"Negative stock","")))))))</x:f>
      </x:c>
    </x:row>
    <x:row r="796" ht="24" customHeight="1">
      <x:c r="O796" s="10"/>
      <x:c r="P796" s="5"/>
      <x:c r="Q796" s="5"/>
      <x:c r="R796" s="5"/>
      <x:c r="S796" s="16" t="str">
        <x:f>IF(OR(ISBLANK(O796),Q796=""),"",IFERROR(INDEX('Redemption Setup'!$F$7:$F$105,MATCH(Q796,'Redemption Setup'!$A$7:$A$105,0)),"")+SUMIFS('Redemption Setup'!$Q$7:$Q$305,'Redemption Setup'!$O$7:$O$305,Q796,'Redemption Setup'!$P$7:$P$305,"&lt;="&amp;O796)-SUMIFS('Daily Redemptions'!$R$7:$R$2205,'Daily Redemptions'!$Q$7:$Q$2205,Q796,'Daily Redemptions'!$P$7:$P$2205,P796,'Daily Redemptions'!$O$7:$O$2205,"&lt;="&amp;O796))</x:f>
      </x:c>
      <x:c r="T796" s="16" t="str">
        <x:f>IF(AND(ISBLANK(O796),Q796=""),"",IF(COUNTIFS('Redemption Setup'!$A$7:$A$105,Q796,'Redemption Setup'!$B$7:$B$105,P796)&lt;&gt;1,"Tier not in campaign",IF(COUNTIFS('Daily Redemptions'!$O$7:$O$2205,O796,'Daily Redemptions'!$Q$7:$Q$2205,Q796)&gt;1,"Duplicate day / tier",IF(OR(ISBLANK(O796),ISBLANK(R796)),"Missing date / quantity",IF(OR(R796&lt;0,MOD(R796,1)&lt;&gt;0),"Invalid redemption quantity",IF(COUNTIFS('Daily Redemptions'!$A$7:$A$735,O796,'Daily Redemptions'!$B$7:$B$735,P796)&lt;&gt;1,"Missing daily performance",IF(S796&lt;0,"Negative stock","")))))))</x:f>
      </x:c>
    </x:row>
    <x:row r="797" ht="24" customHeight="1">
      <x:c r="O797" s="10"/>
      <x:c r="P797" s="5"/>
      <x:c r="Q797" s="5"/>
      <x:c r="R797" s="5"/>
      <x:c r="S797" s="16" t="str">
        <x:f>IF(OR(ISBLANK(O797),Q797=""),"",IFERROR(INDEX('Redemption Setup'!$F$7:$F$105,MATCH(Q797,'Redemption Setup'!$A$7:$A$105,0)),"")+SUMIFS('Redemption Setup'!$Q$7:$Q$305,'Redemption Setup'!$O$7:$O$305,Q797,'Redemption Setup'!$P$7:$P$305,"&lt;="&amp;O797)-SUMIFS('Daily Redemptions'!$R$7:$R$2205,'Daily Redemptions'!$Q$7:$Q$2205,Q797,'Daily Redemptions'!$P$7:$P$2205,P797,'Daily Redemptions'!$O$7:$O$2205,"&lt;="&amp;O797))</x:f>
      </x:c>
      <x:c r="T797" s="16" t="str">
        <x:f>IF(AND(ISBLANK(O797),Q797=""),"",IF(COUNTIFS('Redemption Setup'!$A$7:$A$105,Q797,'Redemption Setup'!$B$7:$B$105,P797)&lt;&gt;1,"Tier not in campaign",IF(COUNTIFS('Daily Redemptions'!$O$7:$O$2205,O797,'Daily Redemptions'!$Q$7:$Q$2205,Q797)&gt;1,"Duplicate day / tier",IF(OR(ISBLANK(O797),ISBLANK(R797)),"Missing date / quantity",IF(OR(R797&lt;0,MOD(R797,1)&lt;&gt;0),"Invalid redemption quantity",IF(COUNTIFS('Daily Redemptions'!$A$7:$A$735,O797,'Daily Redemptions'!$B$7:$B$735,P797)&lt;&gt;1,"Missing daily performance",IF(S797&lt;0,"Negative stock","")))))))</x:f>
      </x:c>
    </x:row>
    <x:row r="798" ht="24" customHeight="1">
      <x:c r="O798" s="10"/>
      <x:c r="P798" s="5"/>
      <x:c r="Q798" s="5"/>
      <x:c r="R798" s="5"/>
      <x:c r="S798" s="16" t="str">
        <x:f>IF(OR(ISBLANK(O798),Q798=""),"",IFERROR(INDEX('Redemption Setup'!$F$7:$F$105,MATCH(Q798,'Redemption Setup'!$A$7:$A$105,0)),"")+SUMIFS('Redemption Setup'!$Q$7:$Q$305,'Redemption Setup'!$O$7:$O$305,Q798,'Redemption Setup'!$P$7:$P$305,"&lt;="&amp;O798)-SUMIFS('Daily Redemptions'!$R$7:$R$2205,'Daily Redemptions'!$Q$7:$Q$2205,Q798,'Daily Redemptions'!$P$7:$P$2205,P798,'Daily Redemptions'!$O$7:$O$2205,"&lt;="&amp;O798))</x:f>
      </x:c>
      <x:c r="T798" s="16" t="str">
        <x:f>IF(AND(ISBLANK(O798),Q798=""),"",IF(COUNTIFS('Redemption Setup'!$A$7:$A$105,Q798,'Redemption Setup'!$B$7:$B$105,P798)&lt;&gt;1,"Tier not in campaign",IF(COUNTIFS('Daily Redemptions'!$O$7:$O$2205,O798,'Daily Redemptions'!$Q$7:$Q$2205,Q798)&gt;1,"Duplicate day / tier",IF(OR(ISBLANK(O798),ISBLANK(R798)),"Missing date / quantity",IF(OR(R798&lt;0,MOD(R798,1)&lt;&gt;0),"Invalid redemption quantity",IF(COUNTIFS('Daily Redemptions'!$A$7:$A$735,O798,'Daily Redemptions'!$B$7:$B$735,P798)&lt;&gt;1,"Missing daily performance",IF(S798&lt;0,"Negative stock","")))))))</x:f>
      </x:c>
    </x:row>
    <x:row r="799" ht="24" customHeight="1">
      <x:c r="O799" s="10"/>
      <x:c r="P799" s="5"/>
      <x:c r="Q799" s="5"/>
      <x:c r="R799" s="5"/>
      <x:c r="S799" s="16" t="str">
        <x:f>IF(OR(ISBLANK(O799),Q799=""),"",IFERROR(INDEX('Redemption Setup'!$F$7:$F$105,MATCH(Q799,'Redemption Setup'!$A$7:$A$105,0)),"")+SUMIFS('Redemption Setup'!$Q$7:$Q$305,'Redemption Setup'!$O$7:$O$305,Q799,'Redemption Setup'!$P$7:$P$305,"&lt;="&amp;O799)-SUMIFS('Daily Redemptions'!$R$7:$R$2205,'Daily Redemptions'!$Q$7:$Q$2205,Q799,'Daily Redemptions'!$P$7:$P$2205,P799,'Daily Redemptions'!$O$7:$O$2205,"&lt;="&amp;O799))</x:f>
      </x:c>
      <x:c r="T799" s="16" t="str">
        <x:f>IF(AND(ISBLANK(O799),Q799=""),"",IF(COUNTIFS('Redemption Setup'!$A$7:$A$105,Q799,'Redemption Setup'!$B$7:$B$105,P799)&lt;&gt;1,"Tier not in campaign",IF(COUNTIFS('Daily Redemptions'!$O$7:$O$2205,O799,'Daily Redemptions'!$Q$7:$Q$2205,Q799)&gt;1,"Duplicate day / tier",IF(OR(ISBLANK(O799),ISBLANK(R799)),"Missing date / quantity",IF(OR(R799&lt;0,MOD(R799,1)&lt;&gt;0),"Invalid redemption quantity",IF(COUNTIFS('Daily Redemptions'!$A$7:$A$735,O799,'Daily Redemptions'!$B$7:$B$735,P799)&lt;&gt;1,"Missing daily performance",IF(S799&lt;0,"Negative stock","")))))))</x:f>
      </x:c>
    </x:row>
    <x:row r="800" ht="24" customHeight="1">
      <x:c r="O800" s="10"/>
      <x:c r="P800" s="5"/>
      <x:c r="Q800" s="5"/>
      <x:c r="R800" s="5"/>
      <x:c r="S800" s="16" t="str">
        <x:f>IF(OR(ISBLANK(O800),Q800=""),"",IFERROR(INDEX('Redemption Setup'!$F$7:$F$105,MATCH(Q800,'Redemption Setup'!$A$7:$A$105,0)),"")+SUMIFS('Redemption Setup'!$Q$7:$Q$305,'Redemption Setup'!$O$7:$O$305,Q800,'Redemption Setup'!$P$7:$P$305,"&lt;="&amp;O800)-SUMIFS('Daily Redemptions'!$R$7:$R$2205,'Daily Redemptions'!$Q$7:$Q$2205,Q800,'Daily Redemptions'!$P$7:$P$2205,P800,'Daily Redemptions'!$O$7:$O$2205,"&lt;="&amp;O800))</x:f>
      </x:c>
      <x:c r="T800" s="16" t="str">
        <x:f>IF(AND(ISBLANK(O800),Q800=""),"",IF(COUNTIFS('Redemption Setup'!$A$7:$A$105,Q800,'Redemption Setup'!$B$7:$B$105,P800)&lt;&gt;1,"Tier not in campaign",IF(COUNTIFS('Daily Redemptions'!$O$7:$O$2205,O800,'Daily Redemptions'!$Q$7:$Q$2205,Q800)&gt;1,"Duplicate day / tier",IF(OR(ISBLANK(O800),ISBLANK(R800)),"Missing date / quantity",IF(OR(R800&lt;0,MOD(R800,1)&lt;&gt;0),"Invalid redemption quantity",IF(COUNTIFS('Daily Redemptions'!$A$7:$A$735,O800,'Daily Redemptions'!$B$7:$B$735,P800)&lt;&gt;1,"Missing daily performance",IF(S800&lt;0,"Negative stock","")))))))</x:f>
      </x:c>
    </x:row>
    <x:row r="801" ht="24" customHeight="1">
      <x:c r="O801" s="10"/>
      <x:c r="P801" s="5"/>
      <x:c r="Q801" s="5"/>
      <x:c r="R801" s="5"/>
      <x:c r="S801" s="16" t="str">
        <x:f>IF(OR(ISBLANK(O801),Q801=""),"",IFERROR(INDEX('Redemption Setup'!$F$7:$F$105,MATCH(Q801,'Redemption Setup'!$A$7:$A$105,0)),"")+SUMIFS('Redemption Setup'!$Q$7:$Q$305,'Redemption Setup'!$O$7:$O$305,Q801,'Redemption Setup'!$P$7:$P$305,"&lt;="&amp;O801)-SUMIFS('Daily Redemptions'!$R$7:$R$2205,'Daily Redemptions'!$Q$7:$Q$2205,Q801,'Daily Redemptions'!$P$7:$P$2205,P801,'Daily Redemptions'!$O$7:$O$2205,"&lt;="&amp;O801))</x:f>
      </x:c>
      <x:c r="T801" s="16" t="str">
        <x:f>IF(AND(ISBLANK(O801),Q801=""),"",IF(COUNTIFS('Redemption Setup'!$A$7:$A$105,Q801,'Redemption Setup'!$B$7:$B$105,P801)&lt;&gt;1,"Tier not in campaign",IF(COUNTIFS('Daily Redemptions'!$O$7:$O$2205,O801,'Daily Redemptions'!$Q$7:$Q$2205,Q801)&gt;1,"Duplicate day / tier",IF(OR(ISBLANK(O801),ISBLANK(R801)),"Missing date / quantity",IF(OR(R801&lt;0,MOD(R801,1)&lt;&gt;0),"Invalid redemption quantity",IF(COUNTIFS('Daily Redemptions'!$A$7:$A$735,O801,'Daily Redemptions'!$B$7:$B$735,P801)&lt;&gt;1,"Missing daily performance",IF(S801&lt;0,"Negative stock","")))))))</x:f>
      </x:c>
    </x:row>
    <x:row r="802" ht="24" customHeight="1">
      <x:c r="O802" s="10"/>
      <x:c r="P802" s="5"/>
      <x:c r="Q802" s="5"/>
      <x:c r="R802" s="5"/>
      <x:c r="S802" s="16" t="str">
        <x:f>IF(OR(ISBLANK(O802),Q802=""),"",IFERROR(INDEX('Redemption Setup'!$F$7:$F$105,MATCH(Q802,'Redemption Setup'!$A$7:$A$105,0)),"")+SUMIFS('Redemption Setup'!$Q$7:$Q$305,'Redemption Setup'!$O$7:$O$305,Q802,'Redemption Setup'!$P$7:$P$305,"&lt;="&amp;O802)-SUMIFS('Daily Redemptions'!$R$7:$R$2205,'Daily Redemptions'!$Q$7:$Q$2205,Q802,'Daily Redemptions'!$P$7:$P$2205,P802,'Daily Redemptions'!$O$7:$O$2205,"&lt;="&amp;O802))</x:f>
      </x:c>
      <x:c r="T802" s="16" t="str">
        <x:f>IF(AND(ISBLANK(O802),Q802=""),"",IF(COUNTIFS('Redemption Setup'!$A$7:$A$105,Q802,'Redemption Setup'!$B$7:$B$105,P802)&lt;&gt;1,"Tier not in campaign",IF(COUNTIFS('Daily Redemptions'!$O$7:$O$2205,O802,'Daily Redemptions'!$Q$7:$Q$2205,Q802)&gt;1,"Duplicate day / tier",IF(OR(ISBLANK(O802),ISBLANK(R802)),"Missing date / quantity",IF(OR(R802&lt;0,MOD(R802,1)&lt;&gt;0),"Invalid redemption quantity",IF(COUNTIFS('Daily Redemptions'!$A$7:$A$735,O802,'Daily Redemptions'!$B$7:$B$735,P802)&lt;&gt;1,"Missing daily performance",IF(S802&lt;0,"Negative stock","")))))))</x:f>
      </x:c>
    </x:row>
    <x:row r="803" ht="24" customHeight="1">
      <x:c r="O803" s="10"/>
      <x:c r="P803" s="5"/>
      <x:c r="Q803" s="5"/>
      <x:c r="R803" s="5"/>
      <x:c r="S803" s="16" t="str">
        <x:f>IF(OR(ISBLANK(O803),Q803=""),"",IFERROR(INDEX('Redemption Setup'!$F$7:$F$105,MATCH(Q803,'Redemption Setup'!$A$7:$A$105,0)),"")+SUMIFS('Redemption Setup'!$Q$7:$Q$305,'Redemption Setup'!$O$7:$O$305,Q803,'Redemption Setup'!$P$7:$P$305,"&lt;="&amp;O803)-SUMIFS('Daily Redemptions'!$R$7:$R$2205,'Daily Redemptions'!$Q$7:$Q$2205,Q803,'Daily Redemptions'!$P$7:$P$2205,P803,'Daily Redemptions'!$O$7:$O$2205,"&lt;="&amp;O803))</x:f>
      </x:c>
      <x:c r="T803" s="16" t="str">
        <x:f>IF(AND(ISBLANK(O803),Q803=""),"",IF(COUNTIFS('Redemption Setup'!$A$7:$A$105,Q803,'Redemption Setup'!$B$7:$B$105,P803)&lt;&gt;1,"Tier not in campaign",IF(COUNTIFS('Daily Redemptions'!$O$7:$O$2205,O803,'Daily Redemptions'!$Q$7:$Q$2205,Q803)&gt;1,"Duplicate day / tier",IF(OR(ISBLANK(O803),ISBLANK(R803)),"Missing date / quantity",IF(OR(R803&lt;0,MOD(R803,1)&lt;&gt;0),"Invalid redemption quantity",IF(COUNTIFS('Daily Redemptions'!$A$7:$A$735,O803,'Daily Redemptions'!$B$7:$B$735,P803)&lt;&gt;1,"Missing daily performance",IF(S803&lt;0,"Negative stock","")))))))</x:f>
      </x:c>
    </x:row>
    <x:row r="804" ht="24" customHeight="1">
      <x:c r="O804" s="10"/>
      <x:c r="P804" s="5"/>
      <x:c r="Q804" s="5"/>
      <x:c r="R804" s="5"/>
      <x:c r="S804" s="16" t="str">
        <x:f>IF(OR(ISBLANK(O804),Q804=""),"",IFERROR(INDEX('Redemption Setup'!$F$7:$F$105,MATCH(Q804,'Redemption Setup'!$A$7:$A$105,0)),"")+SUMIFS('Redemption Setup'!$Q$7:$Q$305,'Redemption Setup'!$O$7:$O$305,Q804,'Redemption Setup'!$P$7:$P$305,"&lt;="&amp;O804)-SUMIFS('Daily Redemptions'!$R$7:$R$2205,'Daily Redemptions'!$Q$7:$Q$2205,Q804,'Daily Redemptions'!$P$7:$P$2205,P804,'Daily Redemptions'!$O$7:$O$2205,"&lt;="&amp;O804))</x:f>
      </x:c>
      <x:c r="T804" s="16" t="str">
        <x:f>IF(AND(ISBLANK(O804),Q804=""),"",IF(COUNTIFS('Redemption Setup'!$A$7:$A$105,Q804,'Redemption Setup'!$B$7:$B$105,P804)&lt;&gt;1,"Tier not in campaign",IF(COUNTIFS('Daily Redemptions'!$O$7:$O$2205,O804,'Daily Redemptions'!$Q$7:$Q$2205,Q804)&gt;1,"Duplicate day / tier",IF(OR(ISBLANK(O804),ISBLANK(R804)),"Missing date / quantity",IF(OR(R804&lt;0,MOD(R804,1)&lt;&gt;0),"Invalid redemption quantity",IF(COUNTIFS('Daily Redemptions'!$A$7:$A$735,O804,'Daily Redemptions'!$B$7:$B$735,P804)&lt;&gt;1,"Missing daily performance",IF(S804&lt;0,"Negative stock","")))))))</x:f>
      </x:c>
    </x:row>
    <x:row r="805" ht="24" customHeight="1">
      <x:c r="O805" s="10"/>
      <x:c r="P805" s="5"/>
      <x:c r="Q805" s="5"/>
      <x:c r="R805" s="5"/>
      <x:c r="S805" s="16" t="str">
        <x:f>IF(OR(ISBLANK(O805),Q805=""),"",IFERROR(INDEX('Redemption Setup'!$F$7:$F$105,MATCH(Q805,'Redemption Setup'!$A$7:$A$105,0)),"")+SUMIFS('Redemption Setup'!$Q$7:$Q$305,'Redemption Setup'!$O$7:$O$305,Q805,'Redemption Setup'!$P$7:$P$305,"&lt;="&amp;O805)-SUMIFS('Daily Redemptions'!$R$7:$R$2205,'Daily Redemptions'!$Q$7:$Q$2205,Q805,'Daily Redemptions'!$P$7:$P$2205,P805,'Daily Redemptions'!$O$7:$O$2205,"&lt;="&amp;O805))</x:f>
      </x:c>
      <x:c r="T805" s="16" t="str">
        <x:f>IF(AND(ISBLANK(O805),Q805=""),"",IF(COUNTIFS('Redemption Setup'!$A$7:$A$105,Q805,'Redemption Setup'!$B$7:$B$105,P805)&lt;&gt;1,"Tier not in campaign",IF(COUNTIFS('Daily Redemptions'!$O$7:$O$2205,O805,'Daily Redemptions'!$Q$7:$Q$2205,Q805)&gt;1,"Duplicate day / tier",IF(OR(ISBLANK(O805),ISBLANK(R805)),"Missing date / quantity",IF(OR(R805&lt;0,MOD(R805,1)&lt;&gt;0),"Invalid redemption quantity",IF(COUNTIFS('Daily Redemptions'!$A$7:$A$735,O805,'Daily Redemptions'!$B$7:$B$735,P805)&lt;&gt;1,"Missing daily performance",IF(S805&lt;0,"Negative stock","")))))))</x:f>
      </x:c>
    </x:row>
    <x:row r="806" ht="24" customHeight="1">
      <x:c r="O806" s="10"/>
      <x:c r="P806" s="5"/>
      <x:c r="Q806" s="5"/>
      <x:c r="R806" s="5"/>
      <x:c r="S806" s="16" t="str">
        <x:f>IF(OR(ISBLANK(O806),Q806=""),"",IFERROR(INDEX('Redemption Setup'!$F$7:$F$105,MATCH(Q806,'Redemption Setup'!$A$7:$A$105,0)),"")+SUMIFS('Redemption Setup'!$Q$7:$Q$305,'Redemption Setup'!$O$7:$O$305,Q806,'Redemption Setup'!$P$7:$P$305,"&lt;="&amp;O806)-SUMIFS('Daily Redemptions'!$R$7:$R$2205,'Daily Redemptions'!$Q$7:$Q$2205,Q806,'Daily Redemptions'!$P$7:$P$2205,P806,'Daily Redemptions'!$O$7:$O$2205,"&lt;="&amp;O806))</x:f>
      </x:c>
      <x:c r="T806" s="16" t="str">
        <x:f>IF(AND(ISBLANK(O806),Q806=""),"",IF(COUNTIFS('Redemption Setup'!$A$7:$A$105,Q806,'Redemption Setup'!$B$7:$B$105,P806)&lt;&gt;1,"Tier not in campaign",IF(COUNTIFS('Daily Redemptions'!$O$7:$O$2205,O806,'Daily Redemptions'!$Q$7:$Q$2205,Q806)&gt;1,"Duplicate day / tier",IF(OR(ISBLANK(O806),ISBLANK(R806)),"Missing date / quantity",IF(OR(R806&lt;0,MOD(R806,1)&lt;&gt;0),"Invalid redemption quantity",IF(COUNTIFS('Daily Redemptions'!$A$7:$A$735,O806,'Daily Redemptions'!$B$7:$B$735,P806)&lt;&gt;1,"Missing daily performance",IF(S806&lt;0,"Negative stock","")))))))</x:f>
      </x:c>
    </x:row>
    <x:row r="807" ht="24" customHeight="1">
      <x:c r="O807" s="10"/>
      <x:c r="P807" s="5"/>
      <x:c r="Q807" s="5"/>
      <x:c r="R807" s="5"/>
      <x:c r="S807" s="16" t="str">
        <x:f>IF(OR(ISBLANK(O807),Q807=""),"",IFERROR(INDEX('Redemption Setup'!$F$7:$F$105,MATCH(Q807,'Redemption Setup'!$A$7:$A$105,0)),"")+SUMIFS('Redemption Setup'!$Q$7:$Q$305,'Redemption Setup'!$O$7:$O$305,Q807,'Redemption Setup'!$P$7:$P$305,"&lt;="&amp;O807)-SUMIFS('Daily Redemptions'!$R$7:$R$2205,'Daily Redemptions'!$Q$7:$Q$2205,Q807,'Daily Redemptions'!$P$7:$P$2205,P807,'Daily Redemptions'!$O$7:$O$2205,"&lt;="&amp;O807))</x:f>
      </x:c>
      <x:c r="T807" s="16" t="str">
        <x:f>IF(AND(ISBLANK(O807),Q807=""),"",IF(COUNTIFS('Redemption Setup'!$A$7:$A$105,Q807,'Redemption Setup'!$B$7:$B$105,P807)&lt;&gt;1,"Tier not in campaign",IF(COUNTIFS('Daily Redemptions'!$O$7:$O$2205,O807,'Daily Redemptions'!$Q$7:$Q$2205,Q807)&gt;1,"Duplicate day / tier",IF(OR(ISBLANK(O807),ISBLANK(R807)),"Missing date / quantity",IF(OR(R807&lt;0,MOD(R807,1)&lt;&gt;0),"Invalid redemption quantity",IF(COUNTIFS('Daily Redemptions'!$A$7:$A$735,O807,'Daily Redemptions'!$B$7:$B$735,P807)&lt;&gt;1,"Missing daily performance",IF(S807&lt;0,"Negative stock","")))))))</x:f>
      </x:c>
    </x:row>
    <x:row r="808" ht="24" customHeight="1">
      <x:c r="O808" s="10"/>
      <x:c r="P808" s="5"/>
      <x:c r="Q808" s="5"/>
      <x:c r="R808" s="5"/>
      <x:c r="S808" s="16" t="str">
        <x:f>IF(OR(ISBLANK(O808),Q808=""),"",IFERROR(INDEX('Redemption Setup'!$F$7:$F$105,MATCH(Q808,'Redemption Setup'!$A$7:$A$105,0)),"")+SUMIFS('Redemption Setup'!$Q$7:$Q$305,'Redemption Setup'!$O$7:$O$305,Q808,'Redemption Setup'!$P$7:$P$305,"&lt;="&amp;O808)-SUMIFS('Daily Redemptions'!$R$7:$R$2205,'Daily Redemptions'!$Q$7:$Q$2205,Q808,'Daily Redemptions'!$P$7:$P$2205,P808,'Daily Redemptions'!$O$7:$O$2205,"&lt;="&amp;O808))</x:f>
      </x:c>
      <x:c r="T808" s="16" t="str">
        <x:f>IF(AND(ISBLANK(O808),Q808=""),"",IF(COUNTIFS('Redemption Setup'!$A$7:$A$105,Q808,'Redemption Setup'!$B$7:$B$105,P808)&lt;&gt;1,"Tier not in campaign",IF(COUNTIFS('Daily Redemptions'!$O$7:$O$2205,O808,'Daily Redemptions'!$Q$7:$Q$2205,Q808)&gt;1,"Duplicate day / tier",IF(OR(ISBLANK(O808),ISBLANK(R808)),"Missing date / quantity",IF(OR(R808&lt;0,MOD(R808,1)&lt;&gt;0),"Invalid redemption quantity",IF(COUNTIFS('Daily Redemptions'!$A$7:$A$735,O808,'Daily Redemptions'!$B$7:$B$735,P808)&lt;&gt;1,"Missing daily performance",IF(S808&lt;0,"Negative stock","")))))))</x:f>
      </x:c>
    </x:row>
    <x:row r="809" ht="24" customHeight="1">
      <x:c r="O809" s="10"/>
      <x:c r="P809" s="5"/>
      <x:c r="Q809" s="5"/>
      <x:c r="R809" s="5"/>
      <x:c r="S809" s="16" t="str">
        <x:f>IF(OR(ISBLANK(O809),Q809=""),"",IFERROR(INDEX('Redemption Setup'!$F$7:$F$105,MATCH(Q809,'Redemption Setup'!$A$7:$A$105,0)),"")+SUMIFS('Redemption Setup'!$Q$7:$Q$305,'Redemption Setup'!$O$7:$O$305,Q809,'Redemption Setup'!$P$7:$P$305,"&lt;="&amp;O809)-SUMIFS('Daily Redemptions'!$R$7:$R$2205,'Daily Redemptions'!$Q$7:$Q$2205,Q809,'Daily Redemptions'!$P$7:$P$2205,P809,'Daily Redemptions'!$O$7:$O$2205,"&lt;="&amp;O809))</x:f>
      </x:c>
      <x:c r="T809" s="16" t="str">
        <x:f>IF(AND(ISBLANK(O809),Q809=""),"",IF(COUNTIFS('Redemption Setup'!$A$7:$A$105,Q809,'Redemption Setup'!$B$7:$B$105,P809)&lt;&gt;1,"Tier not in campaign",IF(COUNTIFS('Daily Redemptions'!$O$7:$O$2205,O809,'Daily Redemptions'!$Q$7:$Q$2205,Q809)&gt;1,"Duplicate day / tier",IF(OR(ISBLANK(O809),ISBLANK(R809)),"Missing date / quantity",IF(OR(R809&lt;0,MOD(R809,1)&lt;&gt;0),"Invalid redemption quantity",IF(COUNTIFS('Daily Redemptions'!$A$7:$A$735,O809,'Daily Redemptions'!$B$7:$B$735,P809)&lt;&gt;1,"Missing daily performance",IF(S809&lt;0,"Negative stock","")))))))</x:f>
      </x:c>
    </x:row>
    <x:row r="810" ht="24" customHeight="1">
      <x:c r="O810" s="10"/>
      <x:c r="P810" s="5"/>
      <x:c r="Q810" s="5"/>
      <x:c r="R810" s="5"/>
      <x:c r="S810" s="16" t="str">
        <x:f>IF(OR(ISBLANK(O810),Q810=""),"",IFERROR(INDEX('Redemption Setup'!$F$7:$F$105,MATCH(Q810,'Redemption Setup'!$A$7:$A$105,0)),"")+SUMIFS('Redemption Setup'!$Q$7:$Q$305,'Redemption Setup'!$O$7:$O$305,Q810,'Redemption Setup'!$P$7:$P$305,"&lt;="&amp;O810)-SUMIFS('Daily Redemptions'!$R$7:$R$2205,'Daily Redemptions'!$Q$7:$Q$2205,Q810,'Daily Redemptions'!$P$7:$P$2205,P810,'Daily Redemptions'!$O$7:$O$2205,"&lt;="&amp;O810))</x:f>
      </x:c>
      <x:c r="T810" s="16" t="str">
        <x:f>IF(AND(ISBLANK(O810),Q810=""),"",IF(COUNTIFS('Redemption Setup'!$A$7:$A$105,Q810,'Redemption Setup'!$B$7:$B$105,P810)&lt;&gt;1,"Tier not in campaign",IF(COUNTIFS('Daily Redemptions'!$O$7:$O$2205,O810,'Daily Redemptions'!$Q$7:$Q$2205,Q810)&gt;1,"Duplicate day / tier",IF(OR(ISBLANK(O810),ISBLANK(R810)),"Missing date / quantity",IF(OR(R810&lt;0,MOD(R810,1)&lt;&gt;0),"Invalid redemption quantity",IF(COUNTIFS('Daily Redemptions'!$A$7:$A$735,O810,'Daily Redemptions'!$B$7:$B$735,P810)&lt;&gt;1,"Missing daily performance",IF(S810&lt;0,"Negative stock","")))))))</x:f>
      </x:c>
    </x:row>
    <x:row r="811" ht="24" customHeight="1">
      <x:c r="O811" s="10"/>
      <x:c r="P811" s="5"/>
      <x:c r="Q811" s="5"/>
      <x:c r="R811" s="5"/>
      <x:c r="S811" s="16" t="str">
        <x:f>IF(OR(ISBLANK(O811),Q811=""),"",IFERROR(INDEX('Redemption Setup'!$F$7:$F$105,MATCH(Q811,'Redemption Setup'!$A$7:$A$105,0)),"")+SUMIFS('Redemption Setup'!$Q$7:$Q$305,'Redemption Setup'!$O$7:$O$305,Q811,'Redemption Setup'!$P$7:$P$305,"&lt;="&amp;O811)-SUMIFS('Daily Redemptions'!$R$7:$R$2205,'Daily Redemptions'!$Q$7:$Q$2205,Q811,'Daily Redemptions'!$P$7:$P$2205,P811,'Daily Redemptions'!$O$7:$O$2205,"&lt;="&amp;O811))</x:f>
      </x:c>
      <x:c r="T811" s="16" t="str">
        <x:f>IF(AND(ISBLANK(O811),Q811=""),"",IF(COUNTIFS('Redemption Setup'!$A$7:$A$105,Q811,'Redemption Setup'!$B$7:$B$105,P811)&lt;&gt;1,"Tier not in campaign",IF(COUNTIFS('Daily Redemptions'!$O$7:$O$2205,O811,'Daily Redemptions'!$Q$7:$Q$2205,Q811)&gt;1,"Duplicate day / tier",IF(OR(ISBLANK(O811),ISBLANK(R811)),"Missing date / quantity",IF(OR(R811&lt;0,MOD(R811,1)&lt;&gt;0),"Invalid redemption quantity",IF(COUNTIFS('Daily Redemptions'!$A$7:$A$735,O811,'Daily Redemptions'!$B$7:$B$735,P811)&lt;&gt;1,"Missing daily performance",IF(S811&lt;0,"Negative stock","")))))))</x:f>
      </x:c>
    </x:row>
    <x:row r="812" ht="24" customHeight="1">
      <x:c r="O812" s="10"/>
      <x:c r="P812" s="5"/>
      <x:c r="Q812" s="5"/>
      <x:c r="R812" s="5"/>
      <x:c r="S812" s="16" t="str">
        <x:f>IF(OR(ISBLANK(O812),Q812=""),"",IFERROR(INDEX('Redemption Setup'!$F$7:$F$105,MATCH(Q812,'Redemption Setup'!$A$7:$A$105,0)),"")+SUMIFS('Redemption Setup'!$Q$7:$Q$305,'Redemption Setup'!$O$7:$O$305,Q812,'Redemption Setup'!$P$7:$P$305,"&lt;="&amp;O812)-SUMIFS('Daily Redemptions'!$R$7:$R$2205,'Daily Redemptions'!$Q$7:$Q$2205,Q812,'Daily Redemptions'!$P$7:$P$2205,P812,'Daily Redemptions'!$O$7:$O$2205,"&lt;="&amp;O812))</x:f>
      </x:c>
      <x:c r="T812" s="16" t="str">
        <x:f>IF(AND(ISBLANK(O812),Q812=""),"",IF(COUNTIFS('Redemption Setup'!$A$7:$A$105,Q812,'Redemption Setup'!$B$7:$B$105,P812)&lt;&gt;1,"Tier not in campaign",IF(COUNTIFS('Daily Redemptions'!$O$7:$O$2205,O812,'Daily Redemptions'!$Q$7:$Q$2205,Q812)&gt;1,"Duplicate day / tier",IF(OR(ISBLANK(O812),ISBLANK(R812)),"Missing date / quantity",IF(OR(R812&lt;0,MOD(R812,1)&lt;&gt;0),"Invalid redemption quantity",IF(COUNTIFS('Daily Redemptions'!$A$7:$A$735,O812,'Daily Redemptions'!$B$7:$B$735,P812)&lt;&gt;1,"Missing daily performance",IF(S812&lt;0,"Negative stock","")))))))</x:f>
      </x:c>
    </x:row>
    <x:row r="813" ht="24" customHeight="1">
      <x:c r="O813" s="10"/>
      <x:c r="P813" s="5"/>
      <x:c r="Q813" s="5"/>
      <x:c r="R813" s="5"/>
      <x:c r="S813" s="16" t="str">
        <x:f>IF(OR(ISBLANK(O813),Q813=""),"",IFERROR(INDEX('Redemption Setup'!$F$7:$F$105,MATCH(Q813,'Redemption Setup'!$A$7:$A$105,0)),"")+SUMIFS('Redemption Setup'!$Q$7:$Q$305,'Redemption Setup'!$O$7:$O$305,Q813,'Redemption Setup'!$P$7:$P$305,"&lt;="&amp;O813)-SUMIFS('Daily Redemptions'!$R$7:$R$2205,'Daily Redemptions'!$Q$7:$Q$2205,Q813,'Daily Redemptions'!$P$7:$P$2205,P813,'Daily Redemptions'!$O$7:$O$2205,"&lt;="&amp;O813))</x:f>
      </x:c>
      <x:c r="T813" s="16" t="str">
        <x:f>IF(AND(ISBLANK(O813),Q813=""),"",IF(COUNTIFS('Redemption Setup'!$A$7:$A$105,Q813,'Redemption Setup'!$B$7:$B$105,P813)&lt;&gt;1,"Tier not in campaign",IF(COUNTIFS('Daily Redemptions'!$O$7:$O$2205,O813,'Daily Redemptions'!$Q$7:$Q$2205,Q813)&gt;1,"Duplicate day / tier",IF(OR(ISBLANK(O813),ISBLANK(R813)),"Missing date / quantity",IF(OR(R813&lt;0,MOD(R813,1)&lt;&gt;0),"Invalid redemption quantity",IF(COUNTIFS('Daily Redemptions'!$A$7:$A$735,O813,'Daily Redemptions'!$B$7:$B$735,P813)&lt;&gt;1,"Missing daily performance",IF(S813&lt;0,"Negative stock","")))))))</x:f>
      </x:c>
    </x:row>
    <x:row r="814" ht="24" customHeight="1">
      <x:c r="O814" s="10"/>
      <x:c r="P814" s="5"/>
      <x:c r="Q814" s="5"/>
      <x:c r="R814" s="5"/>
      <x:c r="S814" s="16" t="str">
        <x:f>IF(OR(ISBLANK(O814),Q814=""),"",IFERROR(INDEX('Redemption Setup'!$F$7:$F$105,MATCH(Q814,'Redemption Setup'!$A$7:$A$105,0)),"")+SUMIFS('Redemption Setup'!$Q$7:$Q$305,'Redemption Setup'!$O$7:$O$305,Q814,'Redemption Setup'!$P$7:$P$305,"&lt;="&amp;O814)-SUMIFS('Daily Redemptions'!$R$7:$R$2205,'Daily Redemptions'!$Q$7:$Q$2205,Q814,'Daily Redemptions'!$P$7:$P$2205,P814,'Daily Redemptions'!$O$7:$O$2205,"&lt;="&amp;O814))</x:f>
      </x:c>
      <x:c r="T814" s="16" t="str">
        <x:f>IF(AND(ISBLANK(O814),Q814=""),"",IF(COUNTIFS('Redemption Setup'!$A$7:$A$105,Q814,'Redemption Setup'!$B$7:$B$105,P814)&lt;&gt;1,"Tier not in campaign",IF(COUNTIFS('Daily Redemptions'!$O$7:$O$2205,O814,'Daily Redemptions'!$Q$7:$Q$2205,Q814)&gt;1,"Duplicate day / tier",IF(OR(ISBLANK(O814),ISBLANK(R814)),"Missing date / quantity",IF(OR(R814&lt;0,MOD(R814,1)&lt;&gt;0),"Invalid redemption quantity",IF(COUNTIFS('Daily Redemptions'!$A$7:$A$735,O814,'Daily Redemptions'!$B$7:$B$735,P814)&lt;&gt;1,"Missing daily performance",IF(S814&lt;0,"Negative stock","")))))))</x:f>
      </x:c>
    </x:row>
    <x:row r="815" ht="24" customHeight="1">
      <x:c r="O815" s="10"/>
      <x:c r="P815" s="5"/>
      <x:c r="Q815" s="5"/>
      <x:c r="R815" s="5"/>
      <x:c r="S815" s="16" t="str">
        <x:f>IF(OR(ISBLANK(O815),Q815=""),"",IFERROR(INDEX('Redemption Setup'!$F$7:$F$105,MATCH(Q815,'Redemption Setup'!$A$7:$A$105,0)),"")+SUMIFS('Redemption Setup'!$Q$7:$Q$305,'Redemption Setup'!$O$7:$O$305,Q815,'Redemption Setup'!$P$7:$P$305,"&lt;="&amp;O815)-SUMIFS('Daily Redemptions'!$R$7:$R$2205,'Daily Redemptions'!$Q$7:$Q$2205,Q815,'Daily Redemptions'!$P$7:$P$2205,P815,'Daily Redemptions'!$O$7:$O$2205,"&lt;="&amp;O815))</x:f>
      </x:c>
      <x:c r="T815" s="16" t="str">
        <x:f>IF(AND(ISBLANK(O815),Q815=""),"",IF(COUNTIFS('Redemption Setup'!$A$7:$A$105,Q815,'Redemption Setup'!$B$7:$B$105,P815)&lt;&gt;1,"Tier not in campaign",IF(COUNTIFS('Daily Redemptions'!$O$7:$O$2205,O815,'Daily Redemptions'!$Q$7:$Q$2205,Q815)&gt;1,"Duplicate day / tier",IF(OR(ISBLANK(O815),ISBLANK(R815)),"Missing date / quantity",IF(OR(R815&lt;0,MOD(R815,1)&lt;&gt;0),"Invalid redemption quantity",IF(COUNTIFS('Daily Redemptions'!$A$7:$A$735,O815,'Daily Redemptions'!$B$7:$B$735,P815)&lt;&gt;1,"Missing daily performance",IF(S815&lt;0,"Negative stock","")))))))</x:f>
      </x:c>
    </x:row>
    <x:row r="816" ht="24" customHeight="1">
      <x:c r="O816" s="10"/>
      <x:c r="P816" s="5"/>
      <x:c r="Q816" s="5"/>
      <x:c r="R816" s="5"/>
      <x:c r="S816" s="16" t="str">
        <x:f>IF(OR(ISBLANK(O816),Q816=""),"",IFERROR(INDEX('Redemption Setup'!$F$7:$F$105,MATCH(Q816,'Redemption Setup'!$A$7:$A$105,0)),"")+SUMIFS('Redemption Setup'!$Q$7:$Q$305,'Redemption Setup'!$O$7:$O$305,Q816,'Redemption Setup'!$P$7:$P$305,"&lt;="&amp;O816)-SUMIFS('Daily Redemptions'!$R$7:$R$2205,'Daily Redemptions'!$Q$7:$Q$2205,Q816,'Daily Redemptions'!$P$7:$P$2205,P816,'Daily Redemptions'!$O$7:$O$2205,"&lt;="&amp;O816))</x:f>
      </x:c>
      <x:c r="T816" s="16" t="str">
        <x:f>IF(AND(ISBLANK(O816),Q816=""),"",IF(COUNTIFS('Redemption Setup'!$A$7:$A$105,Q816,'Redemption Setup'!$B$7:$B$105,P816)&lt;&gt;1,"Tier not in campaign",IF(COUNTIFS('Daily Redemptions'!$O$7:$O$2205,O816,'Daily Redemptions'!$Q$7:$Q$2205,Q816)&gt;1,"Duplicate day / tier",IF(OR(ISBLANK(O816),ISBLANK(R816)),"Missing date / quantity",IF(OR(R816&lt;0,MOD(R816,1)&lt;&gt;0),"Invalid redemption quantity",IF(COUNTIFS('Daily Redemptions'!$A$7:$A$735,O816,'Daily Redemptions'!$B$7:$B$735,P816)&lt;&gt;1,"Missing daily performance",IF(S816&lt;0,"Negative stock","")))))))</x:f>
      </x:c>
    </x:row>
    <x:row r="817" ht="24" customHeight="1">
      <x:c r="O817" s="10"/>
      <x:c r="P817" s="5"/>
      <x:c r="Q817" s="5"/>
      <x:c r="R817" s="5"/>
      <x:c r="S817" s="16" t="str">
        <x:f>IF(OR(ISBLANK(O817),Q817=""),"",IFERROR(INDEX('Redemption Setup'!$F$7:$F$105,MATCH(Q817,'Redemption Setup'!$A$7:$A$105,0)),"")+SUMIFS('Redemption Setup'!$Q$7:$Q$305,'Redemption Setup'!$O$7:$O$305,Q817,'Redemption Setup'!$P$7:$P$305,"&lt;="&amp;O817)-SUMIFS('Daily Redemptions'!$R$7:$R$2205,'Daily Redemptions'!$Q$7:$Q$2205,Q817,'Daily Redemptions'!$P$7:$P$2205,P817,'Daily Redemptions'!$O$7:$O$2205,"&lt;="&amp;O817))</x:f>
      </x:c>
      <x:c r="T817" s="16" t="str">
        <x:f>IF(AND(ISBLANK(O817),Q817=""),"",IF(COUNTIFS('Redemption Setup'!$A$7:$A$105,Q817,'Redemption Setup'!$B$7:$B$105,P817)&lt;&gt;1,"Tier not in campaign",IF(COUNTIFS('Daily Redemptions'!$O$7:$O$2205,O817,'Daily Redemptions'!$Q$7:$Q$2205,Q817)&gt;1,"Duplicate day / tier",IF(OR(ISBLANK(O817),ISBLANK(R817)),"Missing date / quantity",IF(OR(R817&lt;0,MOD(R817,1)&lt;&gt;0),"Invalid redemption quantity",IF(COUNTIFS('Daily Redemptions'!$A$7:$A$735,O817,'Daily Redemptions'!$B$7:$B$735,P817)&lt;&gt;1,"Missing daily performance",IF(S817&lt;0,"Negative stock","")))))))</x:f>
      </x:c>
    </x:row>
    <x:row r="818" ht="24" customHeight="1">
      <x:c r="O818" s="10"/>
      <x:c r="P818" s="5"/>
      <x:c r="Q818" s="5"/>
      <x:c r="R818" s="5"/>
      <x:c r="S818" s="16" t="str">
        <x:f>IF(OR(ISBLANK(O818),Q818=""),"",IFERROR(INDEX('Redemption Setup'!$F$7:$F$105,MATCH(Q818,'Redemption Setup'!$A$7:$A$105,0)),"")+SUMIFS('Redemption Setup'!$Q$7:$Q$305,'Redemption Setup'!$O$7:$O$305,Q818,'Redemption Setup'!$P$7:$P$305,"&lt;="&amp;O818)-SUMIFS('Daily Redemptions'!$R$7:$R$2205,'Daily Redemptions'!$Q$7:$Q$2205,Q818,'Daily Redemptions'!$P$7:$P$2205,P818,'Daily Redemptions'!$O$7:$O$2205,"&lt;="&amp;O818))</x:f>
      </x:c>
      <x:c r="T818" s="16" t="str">
        <x:f>IF(AND(ISBLANK(O818),Q818=""),"",IF(COUNTIFS('Redemption Setup'!$A$7:$A$105,Q818,'Redemption Setup'!$B$7:$B$105,P818)&lt;&gt;1,"Tier not in campaign",IF(COUNTIFS('Daily Redemptions'!$O$7:$O$2205,O818,'Daily Redemptions'!$Q$7:$Q$2205,Q818)&gt;1,"Duplicate day / tier",IF(OR(ISBLANK(O818),ISBLANK(R818)),"Missing date / quantity",IF(OR(R818&lt;0,MOD(R818,1)&lt;&gt;0),"Invalid redemption quantity",IF(COUNTIFS('Daily Redemptions'!$A$7:$A$735,O818,'Daily Redemptions'!$B$7:$B$735,P818)&lt;&gt;1,"Missing daily performance",IF(S818&lt;0,"Negative stock","")))))))</x:f>
      </x:c>
    </x:row>
    <x:row r="819" ht="24" customHeight="1">
      <x:c r="O819" s="10"/>
      <x:c r="P819" s="5"/>
      <x:c r="Q819" s="5"/>
      <x:c r="R819" s="5"/>
      <x:c r="S819" s="16" t="str">
        <x:f>IF(OR(ISBLANK(O819),Q819=""),"",IFERROR(INDEX('Redemption Setup'!$F$7:$F$105,MATCH(Q819,'Redemption Setup'!$A$7:$A$105,0)),"")+SUMIFS('Redemption Setup'!$Q$7:$Q$305,'Redemption Setup'!$O$7:$O$305,Q819,'Redemption Setup'!$P$7:$P$305,"&lt;="&amp;O819)-SUMIFS('Daily Redemptions'!$R$7:$R$2205,'Daily Redemptions'!$Q$7:$Q$2205,Q819,'Daily Redemptions'!$P$7:$P$2205,P819,'Daily Redemptions'!$O$7:$O$2205,"&lt;="&amp;O819))</x:f>
      </x:c>
      <x:c r="T819" s="16" t="str">
        <x:f>IF(AND(ISBLANK(O819),Q819=""),"",IF(COUNTIFS('Redemption Setup'!$A$7:$A$105,Q819,'Redemption Setup'!$B$7:$B$105,P819)&lt;&gt;1,"Tier not in campaign",IF(COUNTIFS('Daily Redemptions'!$O$7:$O$2205,O819,'Daily Redemptions'!$Q$7:$Q$2205,Q819)&gt;1,"Duplicate day / tier",IF(OR(ISBLANK(O819),ISBLANK(R819)),"Missing date / quantity",IF(OR(R819&lt;0,MOD(R819,1)&lt;&gt;0),"Invalid redemption quantity",IF(COUNTIFS('Daily Redemptions'!$A$7:$A$735,O819,'Daily Redemptions'!$B$7:$B$735,P819)&lt;&gt;1,"Missing daily performance",IF(S819&lt;0,"Negative stock","")))))))</x:f>
      </x:c>
    </x:row>
    <x:row r="820" ht="24" customHeight="1">
      <x:c r="O820" s="10"/>
      <x:c r="P820" s="5"/>
      <x:c r="Q820" s="5"/>
      <x:c r="R820" s="5"/>
      <x:c r="S820" s="16" t="str">
        <x:f>IF(OR(ISBLANK(O820),Q820=""),"",IFERROR(INDEX('Redemption Setup'!$F$7:$F$105,MATCH(Q820,'Redemption Setup'!$A$7:$A$105,0)),"")+SUMIFS('Redemption Setup'!$Q$7:$Q$305,'Redemption Setup'!$O$7:$O$305,Q820,'Redemption Setup'!$P$7:$P$305,"&lt;="&amp;O820)-SUMIFS('Daily Redemptions'!$R$7:$R$2205,'Daily Redemptions'!$Q$7:$Q$2205,Q820,'Daily Redemptions'!$P$7:$P$2205,P820,'Daily Redemptions'!$O$7:$O$2205,"&lt;="&amp;O820))</x:f>
      </x:c>
      <x:c r="T820" s="16" t="str">
        <x:f>IF(AND(ISBLANK(O820),Q820=""),"",IF(COUNTIFS('Redemption Setup'!$A$7:$A$105,Q820,'Redemption Setup'!$B$7:$B$105,P820)&lt;&gt;1,"Tier not in campaign",IF(COUNTIFS('Daily Redemptions'!$O$7:$O$2205,O820,'Daily Redemptions'!$Q$7:$Q$2205,Q820)&gt;1,"Duplicate day / tier",IF(OR(ISBLANK(O820),ISBLANK(R820)),"Missing date / quantity",IF(OR(R820&lt;0,MOD(R820,1)&lt;&gt;0),"Invalid redemption quantity",IF(COUNTIFS('Daily Redemptions'!$A$7:$A$735,O820,'Daily Redemptions'!$B$7:$B$735,P820)&lt;&gt;1,"Missing daily performance",IF(S820&lt;0,"Negative stock","")))))))</x:f>
      </x:c>
    </x:row>
    <x:row r="821" ht="24" customHeight="1">
      <x:c r="O821" s="10"/>
      <x:c r="P821" s="5"/>
      <x:c r="Q821" s="5"/>
      <x:c r="R821" s="5"/>
      <x:c r="S821" s="16" t="str">
        <x:f>IF(OR(ISBLANK(O821),Q821=""),"",IFERROR(INDEX('Redemption Setup'!$F$7:$F$105,MATCH(Q821,'Redemption Setup'!$A$7:$A$105,0)),"")+SUMIFS('Redemption Setup'!$Q$7:$Q$305,'Redemption Setup'!$O$7:$O$305,Q821,'Redemption Setup'!$P$7:$P$305,"&lt;="&amp;O821)-SUMIFS('Daily Redemptions'!$R$7:$R$2205,'Daily Redemptions'!$Q$7:$Q$2205,Q821,'Daily Redemptions'!$P$7:$P$2205,P821,'Daily Redemptions'!$O$7:$O$2205,"&lt;="&amp;O821))</x:f>
      </x:c>
      <x:c r="T821" s="16" t="str">
        <x:f>IF(AND(ISBLANK(O821),Q821=""),"",IF(COUNTIFS('Redemption Setup'!$A$7:$A$105,Q821,'Redemption Setup'!$B$7:$B$105,P821)&lt;&gt;1,"Tier not in campaign",IF(COUNTIFS('Daily Redemptions'!$O$7:$O$2205,O821,'Daily Redemptions'!$Q$7:$Q$2205,Q821)&gt;1,"Duplicate day / tier",IF(OR(ISBLANK(O821),ISBLANK(R821)),"Missing date / quantity",IF(OR(R821&lt;0,MOD(R821,1)&lt;&gt;0),"Invalid redemption quantity",IF(COUNTIFS('Daily Redemptions'!$A$7:$A$735,O821,'Daily Redemptions'!$B$7:$B$735,P821)&lt;&gt;1,"Missing daily performance",IF(S821&lt;0,"Negative stock","")))))))</x:f>
      </x:c>
    </x:row>
    <x:row r="822" ht="24" customHeight="1">
      <x:c r="O822" s="10"/>
      <x:c r="P822" s="5"/>
      <x:c r="Q822" s="5"/>
      <x:c r="R822" s="5"/>
      <x:c r="S822" s="16" t="str">
        <x:f>IF(OR(ISBLANK(O822),Q822=""),"",IFERROR(INDEX('Redemption Setup'!$F$7:$F$105,MATCH(Q822,'Redemption Setup'!$A$7:$A$105,0)),"")+SUMIFS('Redemption Setup'!$Q$7:$Q$305,'Redemption Setup'!$O$7:$O$305,Q822,'Redemption Setup'!$P$7:$P$305,"&lt;="&amp;O822)-SUMIFS('Daily Redemptions'!$R$7:$R$2205,'Daily Redemptions'!$Q$7:$Q$2205,Q822,'Daily Redemptions'!$P$7:$P$2205,P822,'Daily Redemptions'!$O$7:$O$2205,"&lt;="&amp;O822))</x:f>
      </x:c>
      <x:c r="T822" s="16" t="str">
        <x:f>IF(AND(ISBLANK(O822),Q822=""),"",IF(COUNTIFS('Redemption Setup'!$A$7:$A$105,Q822,'Redemption Setup'!$B$7:$B$105,P822)&lt;&gt;1,"Tier not in campaign",IF(COUNTIFS('Daily Redemptions'!$O$7:$O$2205,O822,'Daily Redemptions'!$Q$7:$Q$2205,Q822)&gt;1,"Duplicate day / tier",IF(OR(ISBLANK(O822),ISBLANK(R822)),"Missing date / quantity",IF(OR(R822&lt;0,MOD(R822,1)&lt;&gt;0),"Invalid redemption quantity",IF(COUNTIFS('Daily Redemptions'!$A$7:$A$735,O822,'Daily Redemptions'!$B$7:$B$735,P822)&lt;&gt;1,"Missing daily performance",IF(S822&lt;0,"Negative stock","")))))))</x:f>
      </x:c>
    </x:row>
    <x:row r="823" ht="24" customHeight="1">
      <x:c r="O823" s="10"/>
      <x:c r="P823" s="5"/>
      <x:c r="Q823" s="5"/>
      <x:c r="R823" s="5"/>
      <x:c r="S823" s="16" t="str">
        <x:f>IF(OR(ISBLANK(O823),Q823=""),"",IFERROR(INDEX('Redemption Setup'!$F$7:$F$105,MATCH(Q823,'Redemption Setup'!$A$7:$A$105,0)),"")+SUMIFS('Redemption Setup'!$Q$7:$Q$305,'Redemption Setup'!$O$7:$O$305,Q823,'Redemption Setup'!$P$7:$P$305,"&lt;="&amp;O823)-SUMIFS('Daily Redemptions'!$R$7:$R$2205,'Daily Redemptions'!$Q$7:$Q$2205,Q823,'Daily Redemptions'!$P$7:$P$2205,P823,'Daily Redemptions'!$O$7:$O$2205,"&lt;="&amp;O823))</x:f>
      </x:c>
      <x:c r="T823" s="16" t="str">
        <x:f>IF(AND(ISBLANK(O823),Q823=""),"",IF(COUNTIFS('Redemption Setup'!$A$7:$A$105,Q823,'Redemption Setup'!$B$7:$B$105,P823)&lt;&gt;1,"Tier not in campaign",IF(COUNTIFS('Daily Redemptions'!$O$7:$O$2205,O823,'Daily Redemptions'!$Q$7:$Q$2205,Q823)&gt;1,"Duplicate day / tier",IF(OR(ISBLANK(O823),ISBLANK(R823)),"Missing date / quantity",IF(OR(R823&lt;0,MOD(R823,1)&lt;&gt;0),"Invalid redemption quantity",IF(COUNTIFS('Daily Redemptions'!$A$7:$A$735,O823,'Daily Redemptions'!$B$7:$B$735,P823)&lt;&gt;1,"Missing daily performance",IF(S823&lt;0,"Negative stock","")))))))</x:f>
      </x:c>
    </x:row>
    <x:row r="824" ht="24" customHeight="1">
      <x:c r="O824" s="10"/>
      <x:c r="P824" s="5"/>
      <x:c r="Q824" s="5"/>
      <x:c r="R824" s="5"/>
      <x:c r="S824" s="16" t="str">
        <x:f>IF(OR(ISBLANK(O824),Q824=""),"",IFERROR(INDEX('Redemption Setup'!$F$7:$F$105,MATCH(Q824,'Redemption Setup'!$A$7:$A$105,0)),"")+SUMIFS('Redemption Setup'!$Q$7:$Q$305,'Redemption Setup'!$O$7:$O$305,Q824,'Redemption Setup'!$P$7:$P$305,"&lt;="&amp;O824)-SUMIFS('Daily Redemptions'!$R$7:$R$2205,'Daily Redemptions'!$Q$7:$Q$2205,Q824,'Daily Redemptions'!$P$7:$P$2205,P824,'Daily Redemptions'!$O$7:$O$2205,"&lt;="&amp;O824))</x:f>
      </x:c>
      <x:c r="T824" s="16" t="str">
        <x:f>IF(AND(ISBLANK(O824),Q824=""),"",IF(COUNTIFS('Redemption Setup'!$A$7:$A$105,Q824,'Redemption Setup'!$B$7:$B$105,P824)&lt;&gt;1,"Tier not in campaign",IF(COUNTIFS('Daily Redemptions'!$O$7:$O$2205,O824,'Daily Redemptions'!$Q$7:$Q$2205,Q824)&gt;1,"Duplicate day / tier",IF(OR(ISBLANK(O824),ISBLANK(R824)),"Missing date / quantity",IF(OR(R824&lt;0,MOD(R824,1)&lt;&gt;0),"Invalid redemption quantity",IF(COUNTIFS('Daily Redemptions'!$A$7:$A$735,O824,'Daily Redemptions'!$B$7:$B$735,P824)&lt;&gt;1,"Missing daily performance",IF(S824&lt;0,"Negative stock","")))))))</x:f>
      </x:c>
    </x:row>
    <x:row r="825" ht="24" customHeight="1">
      <x:c r="O825" s="10"/>
      <x:c r="P825" s="5"/>
      <x:c r="Q825" s="5"/>
      <x:c r="R825" s="5"/>
      <x:c r="S825" s="16" t="str">
        <x:f>IF(OR(ISBLANK(O825),Q825=""),"",IFERROR(INDEX('Redemption Setup'!$F$7:$F$105,MATCH(Q825,'Redemption Setup'!$A$7:$A$105,0)),"")+SUMIFS('Redemption Setup'!$Q$7:$Q$305,'Redemption Setup'!$O$7:$O$305,Q825,'Redemption Setup'!$P$7:$P$305,"&lt;="&amp;O825)-SUMIFS('Daily Redemptions'!$R$7:$R$2205,'Daily Redemptions'!$Q$7:$Q$2205,Q825,'Daily Redemptions'!$P$7:$P$2205,P825,'Daily Redemptions'!$O$7:$O$2205,"&lt;="&amp;O825))</x:f>
      </x:c>
      <x:c r="T825" s="16" t="str">
        <x:f>IF(AND(ISBLANK(O825),Q825=""),"",IF(COUNTIFS('Redemption Setup'!$A$7:$A$105,Q825,'Redemption Setup'!$B$7:$B$105,P825)&lt;&gt;1,"Tier not in campaign",IF(COUNTIFS('Daily Redemptions'!$O$7:$O$2205,O825,'Daily Redemptions'!$Q$7:$Q$2205,Q825)&gt;1,"Duplicate day / tier",IF(OR(ISBLANK(O825),ISBLANK(R825)),"Missing date / quantity",IF(OR(R825&lt;0,MOD(R825,1)&lt;&gt;0),"Invalid redemption quantity",IF(COUNTIFS('Daily Redemptions'!$A$7:$A$735,O825,'Daily Redemptions'!$B$7:$B$735,P825)&lt;&gt;1,"Missing daily performance",IF(S825&lt;0,"Negative stock","")))))))</x:f>
      </x:c>
    </x:row>
    <x:row r="826" ht="24" customHeight="1">
      <x:c r="O826" s="10"/>
      <x:c r="P826" s="5"/>
      <x:c r="Q826" s="5"/>
      <x:c r="R826" s="5"/>
      <x:c r="S826" s="16" t="str">
        <x:f>IF(OR(ISBLANK(O826),Q826=""),"",IFERROR(INDEX('Redemption Setup'!$F$7:$F$105,MATCH(Q826,'Redemption Setup'!$A$7:$A$105,0)),"")+SUMIFS('Redemption Setup'!$Q$7:$Q$305,'Redemption Setup'!$O$7:$O$305,Q826,'Redemption Setup'!$P$7:$P$305,"&lt;="&amp;O826)-SUMIFS('Daily Redemptions'!$R$7:$R$2205,'Daily Redemptions'!$Q$7:$Q$2205,Q826,'Daily Redemptions'!$P$7:$P$2205,P826,'Daily Redemptions'!$O$7:$O$2205,"&lt;="&amp;O826))</x:f>
      </x:c>
      <x:c r="T826" s="16" t="str">
        <x:f>IF(AND(ISBLANK(O826),Q826=""),"",IF(COUNTIFS('Redemption Setup'!$A$7:$A$105,Q826,'Redemption Setup'!$B$7:$B$105,P826)&lt;&gt;1,"Tier not in campaign",IF(COUNTIFS('Daily Redemptions'!$O$7:$O$2205,O826,'Daily Redemptions'!$Q$7:$Q$2205,Q826)&gt;1,"Duplicate day / tier",IF(OR(ISBLANK(O826),ISBLANK(R826)),"Missing date / quantity",IF(OR(R826&lt;0,MOD(R826,1)&lt;&gt;0),"Invalid redemption quantity",IF(COUNTIFS('Daily Redemptions'!$A$7:$A$735,O826,'Daily Redemptions'!$B$7:$B$735,P826)&lt;&gt;1,"Missing daily performance",IF(S826&lt;0,"Negative stock","")))))))</x:f>
      </x:c>
    </x:row>
    <x:row r="827" ht="24" customHeight="1">
      <x:c r="O827" s="10"/>
      <x:c r="P827" s="5"/>
      <x:c r="Q827" s="5"/>
      <x:c r="R827" s="5"/>
      <x:c r="S827" s="16" t="str">
        <x:f>IF(OR(ISBLANK(O827),Q827=""),"",IFERROR(INDEX('Redemption Setup'!$F$7:$F$105,MATCH(Q827,'Redemption Setup'!$A$7:$A$105,0)),"")+SUMIFS('Redemption Setup'!$Q$7:$Q$305,'Redemption Setup'!$O$7:$O$305,Q827,'Redemption Setup'!$P$7:$P$305,"&lt;="&amp;O827)-SUMIFS('Daily Redemptions'!$R$7:$R$2205,'Daily Redemptions'!$Q$7:$Q$2205,Q827,'Daily Redemptions'!$P$7:$P$2205,P827,'Daily Redemptions'!$O$7:$O$2205,"&lt;="&amp;O827))</x:f>
      </x:c>
      <x:c r="T827" s="16" t="str">
        <x:f>IF(AND(ISBLANK(O827),Q827=""),"",IF(COUNTIFS('Redemption Setup'!$A$7:$A$105,Q827,'Redemption Setup'!$B$7:$B$105,P827)&lt;&gt;1,"Tier not in campaign",IF(COUNTIFS('Daily Redemptions'!$O$7:$O$2205,O827,'Daily Redemptions'!$Q$7:$Q$2205,Q827)&gt;1,"Duplicate day / tier",IF(OR(ISBLANK(O827),ISBLANK(R827)),"Missing date / quantity",IF(OR(R827&lt;0,MOD(R827,1)&lt;&gt;0),"Invalid redemption quantity",IF(COUNTIFS('Daily Redemptions'!$A$7:$A$735,O827,'Daily Redemptions'!$B$7:$B$735,P827)&lt;&gt;1,"Missing daily performance",IF(S827&lt;0,"Negative stock","")))))))</x:f>
      </x:c>
    </x:row>
    <x:row r="828" ht="24" customHeight="1">
      <x:c r="O828" s="10"/>
      <x:c r="P828" s="5"/>
      <x:c r="Q828" s="5"/>
      <x:c r="R828" s="5"/>
      <x:c r="S828" s="16" t="str">
        <x:f>IF(OR(ISBLANK(O828),Q828=""),"",IFERROR(INDEX('Redemption Setup'!$F$7:$F$105,MATCH(Q828,'Redemption Setup'!$A$7:$A$105,0)),"")+SUMIFS('Redemption Setup'!$Q$7:$Q$305,'Redemption Setup'!$O$7:$O$305,Q828,'Redemption Setup'!$P$7:$P$305,"&lt;="&amp;O828)-SUMIFS('Daily Redemptions'!$R$7:$R$2205,'Daily Redemptions'!$Q$7:$Q$2205,Q828,'Daily Redemptions'!$P$7:$P$2205,P828,'Daily Redemptions'!$O$7:$O$2205,"&lt;="&amp;O828))</x:f>
      </x:c>
      <x:c r="T828" s="16" t="str">
        <x:f>IF(AND(ISBLANK(O828),Q828=""),"",IF(COUNTIFS('Redemption Setup'!$A$7:$A$105,Q828,'Redemption Setup'!$B$7:$B$105,P828)&lt;&gt;1,"Tier not in campaign",IF(COUNTIFS('Daily Redemptions'!$O$7:$O$2205,O828,'Daily Redemptions'!$Q$7:$Q$2205,Q828)&gt;1,"Duplicate day / tier",IF(OR(ISBLANK(O828),ISBLANK(R828)),"Missing date / quantity",IF(OR(R828&lt;0,MOD(R828,1)&lt;&gt;0),"Invalid redemption quantity",IF(COUNTIFS('Daily Redemptions'!$A$7:$A$735,O828,'Daily Redemptions'!$B$7:$B$735,P828)&lt;&gt;1,"Missing daily performance",IF(S828&lt;0,"Negative stock","")))))))</x:f>
      </x:c>
    </x:row>
    <x:row r="829" ht="24" customHeight="1">
      <x:c r="O829" s="10"/>
      <x:c r="P829" s="5"/>
      <x:c r="Q829" s="5"/>
      <x:c r="R829" s="5"/>
      <x:c r="S829" s="16" t="str">
        <x:f>IF(OR(ISBLANK(O829),Q829=""),"",IFERROR(INDEX('Redemption Setup'!$F$7:$F$105,MATCH(Q829,'Redemption Setup'!$A$7:$A$105,0)),"")+SUMIFS('Redemption Setup'!$Q$7:$Q$305,'Redemption Setup'!$O$7:$O$305,Q829,'Redemption Setup'!$P$7:$P$305,"&lt;="&amp;O829)-SUMIFS('Daily Redemptions'!$R$7:$R$2205,'Daily Redemptions'!$Q$7:$Q$2205,Q829,'Daily Redemptions'!$P$7:$P$2205,P829,'Daily Redemptions'!$O$7:$O$2205,"&lt;="&amp;O829))</x:f>
      </x:c>
      <x:c r="T829" s="16" t="str">
        <x:f>IF(AND(ISBLANK(O829),Q829=""),"",IF(COUNTIFS('Redemption Setup'!$A$7:$A$105,Q829,'Redemption Setup'!$B$7:$B$105,P829)&lt;&gt;1,"Tier not in campaign",IF(COUNTIFS('Daily Redemptions'!$O$7:$O$2205,O829,'Daily Redemptions'!$Q$7:$Q$2205,Q829)&gt;1,"Duplicate day / tier",IF(OR(ISBLANK(O829),ISBLANK(R829)),"Missing date / quantity",IF(OR(R829&lt;0,MOD(R829,1)&lt;&gt;0),"Invalid redemption quantity",IF(COUNTIFS('Daily Redemptions'!$A$7:$A$735,O829,'Daily Redemptions'!$B$7:$B$735,P829)&lt;&gt;1,"Missing daily performance",IF(S829&lt;0,"Negative stock","")))))))</x:f>
      </x:c>
    </x:row>
    <x:row r="830" ht="24" customHeight="1">
      <x:c r="O830" s="10"/>
      <x:c r="P830" s="5"/>
      <x:c r="Q830" s="5"/>
      <x:c r="R830" s="5"/>
      <x:c r="S830" s="16" t="str">
        <x:f>IF(OR(ISBLANK(O830),Q830=""),"",IFERROR(INDEX('Redemption Setup'!$F$7:$F$105,MATCH(Q830,'Redemption Setup'!$A$7:$A$105,0)),"")+SUMIFS('Redemption Setup'!$Q$7:$Q$305,'Redemption Setup'!$O$7:$O$305,Q830,'Redemption Setup'!$P$7:$P$305,"&lt;="&amp;O830)-SUMIFS('Daily Redemptions'!$R$7:$R$2205,'Daily Redemptions'!$Q$7:$Q$2205,Q830,'Daily Redemptions'!$P$7:$P$2205,P830,'Daily Redemptions'!$O$7:$O$2205,"&lt;="&amp;O830))</x:f>
      </x:c>
      <x:c r="T830" s="16" t="str">
        <x:f>IF(AND(ISBLANK(O830),Q830=""),"",IF(COUNTIFS('Redemption Setup'!$A$7:$A$105,Q830,'Redemption Setup'!$B$7:$B$105,P830)&lt;&gt;1,"Tier not in campaign",IF(COUNTIFS('Daily Redemptions'!$O$7:$O$2205,O830,'Daily Redemptions'!$Q$7:$Q$2205,Q830)&gt;1,"Duplicate day / tier",IF(OR(ISBLANK(O830),ISBLANK(R830)),"Missing date / quantity",IF(OR(R830&lt;0,MOD(R830,1)&lt;&gt;0),"Invalid redemption quantity",IF(COUNTIFS('Daily Redemptions'!$A$7:$A$735,O830,'Daily Redemptions'!$B$7:$B$735,P830)&lt;&gt;1,"Missing daily performance",IF(S830&lt;0,"Negative stock","")))))))</x:f>
      </x:c>
    </x:row>
    <x:row r="831" ht="24" customHeight="1">
      <x:c r="O831" s="10"/>
      <x:c r="P831" s="5"/>
      <x:c r="Q831" s="5"/>
      <x:c r="R831" s="5"/>
      <x:c r="S831" s="16" t="str">
        <x:f>IF(OR(ISBLANK(O831),Q831=""),"",IFERROR(INDEX('Redemption Setup'!$F$7:$F$105,MATCH(Q831,'Redemption Setup'!$A$7:$A$105,0)),"")+SUMIFS('Redemption Setup'!$Q$7:$Q$305,'Redemption Setup'!$O$7:$O$305,Q831,'Redemption Setup'!$P$7:$P$305,"&lt;="&amp;O831)-SUMIFS('Daily Redemptions'!$R$7:$R$2205,'Daily Redemptions'!$Q$7:$Q$2205,Q831,'Daily Redemptions'!$P$7:$P$2205,P831,'Daily Redemptions'!$O$7:$O$2205,"&lt;="&amp;O831))</x:f>
      </x:c>
      <x:c r="T831" s="16" t="str">
        <x:f>IF(AND(ISBLANK(O831),Q831=""),"",IF(COUNTIFS('Redemption Setup'!$A$7:$A$105,Q831,'Redemption Setup'!$B$7:$B$105,P831)&lt;&gt;1,"Tier not in campaign",IF(COUNTIFS('Daily Redemptions'!$O$7:$O$2205,O831,'Daily Redemptions'!$Q$7:$Q$2205,Q831)&gt;1,"Duplicate day / tier",IF(OR(ISBLANK(O831),ISBLANK(R831)),"Missing date / quantity",IF(OR(R831&lt;0,MOD(R831,1)&lt;&gt;0),"Invalid redemption quantity",IF(COUNTIFS('Daily Redemptions'!$A$7:$A$735,O831,'Daily Redemptions'!$B$7:$B$735,P831)&lt;&gt;1,"Missing daily performance",IF(S831&lt;0,"Negative stock","")))))))</x:f>
      </x:c>
    </x:row>
    <x:row r="832" ht="24" customHeight="1">
      <x:c r="O832" s="10"/>
      <x:c r="P832" s="5"/>
      <x:c r="Q832" s="5"/>
      <x:c r="R832" s="5"/>
      <x:c r="S832" s="16" t="str">
        <x:f>IF(OR(ISBLANK(O832),Q832=""),"",IFERROR(INDEX('Redemption Setup'!$F$7:$F$105,MATCH(Q832,'Redemption Setup'!$A$7:$A$105,0)),"")+SUMIFS('Redemption Setup'!$Q$7:$Q$305,'Redemption Setup'!$O$7:$O$305,Q832,'Redemption Setup'!$P$7:$P$305,"&lt;="&amp;O832)-SUMIFS('Daily Redemptions'!$R$7:$R$2205,'Daily Redemptions'!$Q$7:$Q$2205,Q832,'Daily Redemptions'!$P$7:$P$2205,P832,'Daily Redemptions'!$O$7:$O$2205,"&lt;="&amp;O832))</x:f>
      </x:c>
      <x:c r="T832" s="16" t="str">
        <x:f>IF(AND(ISBLANK(O832),Q832=""),"",IF(COUNTIFS('Redemption Setup'!$A$7:$A$105,Q832,'Redemption Setup'!$B$7:$B$105,P832)&lt;&gt;1,"Tier not in campaign",IF(COUNTIFS('Daily Redemptions'!$O$7:$O$2205,O832,'Daily Redemptions'!$Q$7:$Q$2205,Q832)&gt;1,"Duplicate day / tier",IF(OR(ISBLANK(O832),ISBLANK(R832)),"Missing date / quantity",IF(OR(R832&lt;0,MOD(R832,1)&lt;&gt;0),"Invalid redemption quantity",IF(COUNTIFS('Daily Redemptions'!$A$7:$A$735,O832,'Daily Redemptions'!$B$7:$B$735,P832)&lt;&gt;1,"Missing daily performance",IF(S832&lt;0,"Negative stock","")))))))</x:f>
      </x:c>
    </x:row>
    <x:row r="833" ht="24" customHeight="1">
      <x:c r="O833" s="10"/>
      <x:c r="P833" s="5"/>
      <x:c r="Q833" s="5"/>
      <x:c r="R833" s="5"/>
      <x:c r="S833" s="16" t="str">
        <x:f>IF(OR(ISBLANK(O833),Q833=""),"",IFERROR(INDEX('Redemption Setup'!$F$7:$F$105,MATCH(Q833,'Redemption Setup'!$A$7:$A$105,0)),"")+SUMIFS('Redemption Setup'!$Q$7:$Q$305,'Redemption Setup'!$O$7:$O$305,Q833,'Redemption Setup'!$P$7:$P$305,"&lt;="&amp;O833)-SUMIFS('Daily Redemptions'!$R$7:$R$2205,'Daily Redemptions'!$Q$7:$Q$2205,Q833,'Daily Redemptions'!$P$7:$P$2205,P833,'Daily Redemptions'!$O$7:$O$2205,"&lt;="&amp;O833))</x:f>
      </x:c>
      <x:c r="T833" s="16" t="str">
        <x:f>IF(AND(ISBLANK(O833),Q833=""),"",IF(COUNTIFS('Redemption Setup'!$A$7:$A$105,Q833,'Redemption Setup'!$B$7:$B$105,P833)&lt;&gt;1,"Tier not in campaign",IF(COUNTIFS('Daily Redemptions'!$O$7:$O$2205,O833,'Daily Redemptions'!$Q$7:$Q$2205,Q833)&gt;1,"Duplicate day / tier",IF(OR(ISBLANK(O833),ISBLANK(R833)),"Missing date / quantity",IF(OR(R833&lt;0,MOD(R833,1)&lt;&gt;0),"Invalid redemption quantity",IF(COUNTIFS('Daily Redemptions'!$A$7:$A$735,O833,'Daily Redemptions'!$B$7:$B$735,P833)&lt;&gt;1,"Missing daily performance",IF(S833&lt;0,"Negative stock","")))))))</x:f>
      </x:c>
    </x:row>
    <x:row r="834" ht="24" customHeight="1">
      <x:c r="O834" s="10"/>
      <x:c r="P834" s="5"/>
      <x:c r="Q834" s="5"/>
      <x:c r="R834" s="5"/>
      <x:c r="S834" s="16" t="str">
        <x:f>IF(OR(ISBLANK(O834),Q834=""),"",IFERROR(INDEX('Redemption Setup'!$F$7:$F$105,MATCH(Q834,'Redemption Setup'!$A$7:$A$105,0)),"")+SUMIFS('Redemption Setup'!$Q$7:$Q$305,'Redemption Setup'!$O$7:$O$305,Q834,'Redemption Setup'!$P$7:$P$305,"&lt;="&amp;O834)-SUMIFS('Daily Redemptions'!$R$7:$R$2205,'Daily Redemptions'!$Q$7:$Q$2205,Q834,'Daily Redemptions'!$P$7:$P$2205,P834,'Daily Redemptions'!$O$7:$O$2205,"&lt;="&amp;O834))</x:f>
      </x:c>
      <x:c r="T834" s="16" t="str">
        <x:f>IF(AND(ISBLANK(O834),Q834=""),"",IF(COUNTIFS('Redemption Setup'!$A$7:$A$105,Q834,'Redemption Setup'!$B$7:$B$105,P834)&lt;&gt;1,"Tier not in campaign",IF(COUNTIFS('Daily Redemptions'!$O$7:$O$2205,O834,'Daily Redemptions'!$Q$7:$Q$2205,Q834)&gt;1,"Duplicate day / tier",IF(OR(ISBLANK(O834),ISBLANK(R834)),"Missing date / quantity",IF(OR(R834&lt;0,MOD(R834,1)&lt;&gt;0),"Invalid redemption quantity",IF(COUNTIFS('Daily Redemptions'!$A$7:$A$735,O834,'Daily Redemptions'!$B$7:$B$735,P834)&lt;&gt;1,"Missing daily performance",IF(S834&lt;0,"Negative stock","")))))))</x:f>
      </x:c>
    </x:row>
    <x:row r="835" ht="24" customHeight="1">
      <x:c r="O835" s="10"/>
      <x:c r="P835" s="5"/>
      <x:c r="Q835" s="5"/>
      <x:c r="R835" s="5"/>
      <x:c r="S835" s="16" t="str">
        <x:f>IF(OR(ISBLANK(O835),Q835=""),"",IFERROR(INDEX('Redemption Setup'!$F$7:$F$105,MATCH(Q835,'Redemption Setup'!$A$7:$A$105,0)),"")+SUMIFS('Redemption Setup'!$Q$7:$Q$305,'Redemption Setup'!$O$7:$O$305,Q835,'Redemption Setup'!$P$7:$P$305,"&lt;="&amp;O835)-SUMIFS('Daily Redemptions'!$R$7:$R$2205,'Daily Redemptions'!$Q$7:$Q$2205,Q835,'Daily Redemptions'!$P$7:$P$2205,P835,'Daily Redemptions'!$O$7:$O$2205,"&lt;="&amp;O835))</x:f>
      </x:c>
      <x:c r="T835" s="16" t="str">
        <x:f>IF(AND(ISBLANK(O835),Q835=""),"",IF(COUNTIFS('Redemption Setup'!$A$7:$A$105,Q835,'Redemption Setup'!$B$7:$B$105,P835)&lt;&gt;1,"Tier not in campaign",IF(COUNTIFS('Daily Redemptions'!$O$7:$O$2205,O835,'Daily Redemptions'!$Q$7:$Q$2205,Q835)&gt;1,"Duplicate day / tier",IF(OR(ISBLANK(O835),ISBLANK(R835)),"Missing date / quantity",IF(OR(R835&lt;0,MOD(R835,1)&lt;&gt;0),"Invalid redemption quantity",IF(COUNTIFS('Daily Redemptions'!$A$7:$A$735,O835,'Daily Redemptions'!$B$7:$B$735,P835)&lt;&gt;1,"Missing daily performance",IF(S835&lt;0,"Negative stock","")))))))</x:f>
      </x:c>
    </x:row>
    <x:row r="836" ht="24" customHeight="1">
      <x:c r="O836" s="10"/>
      <x:c r="P836" s="5"/>
      <x:c r="Q836" s="5"/>
      <x:c r="R836" s="5"/>
      <x:c r="S836" s="16" t="str">
        <x:f>IF(OR(ISBLANK(O836),Q836=""),"",IFERROR(INDEX('Redemption Setup'!$F$7:$F$105,MATCH(Q836,'Redemption Setup'!$A$7:$A$105,0)),"")+SUMIFS('Redemption Setup'!$Q$7:$Q$305,'Redemption Setup'!$O$7:$O$305,Q836,'Redemption Setup'!$P$7:$P$305,"&lt;="&amp;O836)-SUMIFS('Daily Redemptions'!$R$7:$R$2205,'Daily Redemptions'!$Q$7:$Q$2205,Q836,'Daily Redemptions'!$P$7:$P$2205,P836,'Daily Redemptions'!$O$7:$O$2205,"&lt;="&amp;O836))</x:f>
      </x:c>
      <x:c r="T836" s="16" t="str">
        <x:f>IF(AND(ISBLANK(O836),Q836=""),"",IF(COUNTIFS('Redemption Setup'!$A$7:$A$105,Q836,'Redemption Setup'!$B$7:$B$105,P836)&lt;&gt;1,"Tier not in campaign",IF(COUNTIFS('Daily Redemptions'!$O$7:$O$2205,O836,'Daily Redemptions'!$Q$7:$Q$2205,Q836)&gt;1,"Duplicate day / tier",IF(OR(ISBLANK(O836),ISBLANK(R836)),"Missing date / quantity",IF(OR(R836&lt;0,MOD(R836,1)&lt;&gt;0),"Invalid redemption quantity",IF(COUNTIFS('Daily Redemptions'!$A$7:$A$735,O836,'Daily Redemptions'!$B$7:$B$735,P836)&lt;&gt;1,"Missing daily performance",IF(S836&lt;0,"Negative stock","")))))))</x:f>
      </x:c>
    </x:row>
    <x:row r="837" ht="24" customHeight="1">
      <x:c r="O837" s="10"/>
      <x:c r="P837" s="5"/>
      <x:c r="Q837" s="5"/>
      <x:c r="R837" s="5"/>
      <x:c r="S837" s="16" t="str">
        <x:f>IF(OR(ISBLANK(O837),Q837=""),"",IFERROR(INDEX('Redemption Setup'!$F$7:$F$105,MATCH(Q837,'Redemption Setup'!$A$7:$A$105,0)),"")+SUMIFS('Redemption Setup'!$Q$7:$Q$305,'Redemption Setup'!$O$7:$O$305,Q837,'Redemption Setup'!$P$7:$P$305,"&lt;="&amp;O837)-SUMIFS('Daily Redemptions'!$R$7:$R$2205,'Daily Redemptions'!$Q$7:$Q$2205,Q837,'Daily Redemptions'!$P$7:$P$2205,P837,'Daily Redemptions'!$O$7:$O$2205,"&lt;="&amp;O837))</x:f>
      </x:c>
      <x:c r="T837" s="16" t="str">
        <x:f>IF(AND(ISBLANK(O837),Q837=""),"",IF(COUNTIFS('Redemption Setup'!$A$7:$A$105,Q837,'Redemption Setup'!$B$7:$B$105,P837)&lt;&gt;1,"Tier not in campaign",IF(COUNTIFS('Daily Redemptions'!$O$7:$O$2205,O837,'Daily Redemptions'!$Q$7:$Q$2205,Q837)&gt;1,"Duplicate day / tier",IF(OR(ISBLANK(O837),ISBLANK(R837)),"Missing date / quantity",IF(OR(R837&lt;0,MOD(R837,1)&lt;&gt;0),"Invalid redemption quantity",IF(COUNTIFS('Daily Redemptions'!$A$7:$A$735,O837,'Daily Redemptions'!$B$7:$B$735,P837)&lt;&gt;1,"Missing daily performance",IF(S837&lt;0,"Negative stock","")))))))</x:f>
      </x:c>
    </x:row>
    <x:row r="838" ht="24" customHeight="1">
      <x:c r="O838" s="10"/>
      <x:c r="P838" s="5"/>
      <x:c r="Q838" s="5"/>
      <x:c r="R838" s="5"/>
      <x:c r="S838" s="16" t="str">
        <x:f>IF(OR(ISBLANK(O838),Q838=""),"",IFERROR(INDEX('Redemption Setup'!$F$7:$F$105,MATCH(Q838,'Redemption Setup'!$A$7:$A$105,0)),"")+SUMIFS('Redemption Setup'!$Q$7:$Q$305,'Redemption Setup'!$O$7:$O$305,Q838,'Redemption Setup'!$P$7:$P$305,"&lt;="&amp;O838)-SUMIFS('Daily Redemptions'!$R$7:$R$2205,'Daily Redemptions'!$Q$7:$Q$2205,Q838,'Daily Redemptions'!$P$7:$P$2205,P838,'Daily Redemptions'!$O$7:$O$2205,"&lt;="&amp;O838))</x:f>
      </x:c>
      <x:c r="T838" s="16" t="str">
        <x:f>IF(AND(ISBLANK(O838),Q838=""),"",IF(COUNTIFS('Redemption Setup'!$A$7:$A$105,Q838,'Redemption Setup'!$B$7:$B$105,P838)&lt;&gt;1,"Tier not in campaign",IF(COUNTIFS('Daily Redemptions'!$O$7:$O$2205,O838,'Daily Redemptions'!$Q$7:$Q$2205,Q838)&gt;1,"Duplicate day / tier",IF(OR(ISBLANK(O838),ISBLANK(R838)),"Missing date / quantity",IF(OR(R838&lt;0,MOD(R838,1)&lt;&gt;0),"Invalid redemption quantity",IF(COUNTIFS('Daily Redemptions'!$A$7:$A$735,O838,'Daily Redemptions'!$B$7:$B$735,P838)&lt;&gt;1,"Missing daily performance",IF(S838&lt;0,"Negative stock","")))))))</x:f>
      </x:c>
    </x:row>
    <x:row r="839" ht="24" customHeight="1">
      <x:c r="O839" s="10"/>
      <x:c r="P839" s="5"/>
      <x:c r="Q839" s="5"/>
      <x:c r="R839" s="5"/>
      <x:c r="S839" s="16" t="str">
        <x:f>IF(OR(ISBLANK(O839),Q839=""),"",IFERROR(INDEX('Redemption Setup'!$F$7:$F$105,MATCH(Q839,'Redemption Setup'!$A$7:$A$105,0)),"")+SUMIFS('Redemption Setup'!$Q$7:$Q$305,'Redemption Setup'!$O$7:$O$305,Q839,'Redemption Setup'!$P$7:$P$305,"&lt;="&amp;O839)-SUMIFS('Daily Redemptions'!$R$7:$R$2205,'Daily Redemptions'!$Q$7:$Q$2205,Q839,'Daily Redemptions'!$P$7:$P$2205,P839,'Daily Redemptions'!$O$7:$O$2205,"&lt;="&amp;O839))</x:f>
      </x:c>
      <x:c r="T839" s="16" t="str">
        <x:f>IF(AND(ISBLANK(O839),Q839=""),"",IF(COUNTIFS('Redemption Setup'!$A$7:$A$105,Q839,'Redemption Setup'!$B$7:$B$105,P839)&lt;&gt;1,"Tier not in campaign",IF(COUNTIFS('Daily Redemptions'!$O$7:$O$2205,O839,'Daily Redemptions'!$Q$7:$Q$2205,Q839)&gt;1,"Duplicate day / tier",IF(OR(ISBLANK(O839),ISBLANK(R839)),"Missing date / quantity",IF(OR(R839&lt;0,MOD(R839,1)&lt;&gt;0),"Invalid redemption quantity",IF(COUNTIFS('Daily Redemptions'!$A$7:$A$735,O839,'Daily Redemptions'!$B$7:$B$735,P839)&lt;&gt;1,"Missing daily performance",IF(S839&lt;0,"Negative stock","")))))))</x:f>
      </x:c>
    </x:row>
    <x:row r="840" ht="24" customHeight="1">
      <x:c r="O840" s="10"/>
      <x:c r="P840" s="5"/>
      <x:c r="Q840" s="5"/>
      <x:c r="R840" s="5"/>
      <x:c r="S840" s="16" t="str">
        <x:f>IF(OR(ISBLANK(O840),Q840=""),"",IFERROR(INDEX('Redemption Setup'!$F$7:$F$105,MATCH(Q840,'Redemption Setup'!$A$7:$A$105,0)),"")+SUMIFS('Redemption Setup'!$Q$7:$Q$305,'Redemption Setup'!$O$7:$O$305,Q840,'Redemption Setup'!$P$7:$P$305,"&lt;="&amp;O840)-SUMIFS('Daily Redemptions'!$R$7:$R$2205,'Daily Redemptions'!$Q$7:$Q$2205,Q840,'Daily Redemptions'!$P$7:$P$2205,P840,'Daily Redemptions'!$O$7:$O$2205,"&lt;="&amp;O840))</x:f>
      </x:c>
      <x:c r="T840" s="16" t="str">
        <x:f>IF(AND(ISBLANK(O840),Q840=""),"",IF(COUNTIFS('Redemption Setup'!$A$7:$A$105,Q840,'Redemption Setup'!$B$7:$B$105,P840)&lt;&gt;1,"Tier not in campaign",IF(COUNTIFS('Daily Redemptions'!$O$7:$O$2205,O840,'Daily Redemptions'!$Q$7:$Q$2205,Q840)&gt;1,"Duplicate day / tier",IF(OR(ISBLANK(O840),ISBLANK(R840)),"Missing date / quantity",IF(OR(R840&lt;0,MOD(R840,1)&lt;&gt;0),"Invalid redemption quantity",IF(COUNTIFS('Daily Redemptions'!$A$7:$A$735,O840,'Daily Redemptions'!$B$7:$B$735,P840)&lt;&gt;1,"Missing daily performance",IF(S840&lt;0,"Negative stock","")))))))</x:f>
      </x:c>
    </x:row>
    <x:row r="841" ht="24" customHeight="1">
      <x:c r="O841" s="10"/>
      <x:c r="P841" s="5"/>
      <x:c r="Q841" s="5"/>
      <x:c r="R841" s="5"/>
      <x:c r="S841" s="16" t="str">
        <x:f>IF(OR(ISBLANK(O841),Q841=""),"",IFERROR(INDEX('Redemption Setup'!$F$7:$F$105,MATCH(Q841,'Redemption Setup'!$A$7:$A$105,0)),"")+SUMIFS('Redemption Setup'!$Q$7:$Q$305,'Redemption Setup'!$O$7:$O$305,Q841,'Redemption Setup'!$P$7:$P$305,"&lt;="&amp;O841)-SUMIFS('Daily Redemptions'!$R$7:$R$2205,'Daily Redemptions'!$Q$7:$Q$2205,Q841,'Daily Redemptions'!$P$7:$P$2205,P841,'Daily Redemptions'!$O$7:$O$2205,"&lt;="&amp;O841))</x:f>
      </x:c>
      <x:c r="T841" s="16" t="str">
        <x:f>IF(AND(ISBLANK(O841),Q841=""),"",IF(COUNTIFS('Redemption Setup'!$A$7:$A$105,Q841,'Redemption Setup'!$B$7:$B$105,P841)&lt;&gt;1,"Tier not in campaign",IF(COUNTIFS('Daily Redemptions'!$O$7:$O$2205,O841,'Daily Redemptions'!$Q$7:$Q$2205,Q841)&gt;1,"Duplicate day / tier",IF(OR(ISBLANK(O841),ISBLANK(R841)),"Missing date / quantity",IF(OR(R841&lt;0,MOD(R841,1)&lt;&gt;0),"Invalid redemption quantity",IF(COUNTIFS('Daily Redemptions'!$A$7:$A$735,O841,'Daily Redemptions'!$B$7:$B$735,P841)&lt;&gt;1,"Missing daily performance",IF(S841&lt;0,"Negative stock","")))))))</x:f>
      </x:c>
    </x:row>
    <x:row r="842" ht="24" customHeight="1">
      <x:c r="O842" s="10"/>
      <x:c r="P842" s="5"/>
      <x:c r="Q842" s="5"/>
      <x:c r="R842" s="5"/>
      <x:c r="S842" s="16" t="str">
        <x:f>IF(OR(ISBLANK(O842),Q842=""),"",IFERROR(INDEX('Redemption Setup'!$F$7:$F$105,MATCH(Q842,'Redemption Setup'!$A$7:$A$105,0)),"")+SUMIFS('Redemption Setup'!$Q$7:$Q$305,'Redemption Setup'!$O$7:$O$305,Q842,'Redemption Setup'!$P$7:$P$305,"&lt;="&amp;O842)-SUMIFS('Daily Redemptions'!$R$7:$R$2205,'Daily Redemptions'!$Q$7:$Q$2205,Q842,'Daily Redemptions'!$P$7:$P$2205,P842,'Daily Redemptions'!$O$7:$O$2205,"&lt;="&amp;O842))</x:f>
      </x:c>
      <x:c r="T842" s="16" t="str">
        <x:f>IF(AND(ISBLANK(O842),Q842=""),"",IF(COUNTIFS('Redemption Setup'!$A$7:$A$105,Q842,'Redemption Setup'!$B$7:$B$105,P842)&lt;&gt;1,"Tier not in campaign",IF(COUNTIFS('Daily Redemptions'!$O$7:$O$2205,O842,'Daily Redemptions'!$Q$7:$Q$2205,Q842)&gt;1,"Duplicate day / tier",IF(OR(ISBLANK(O842),ISBLANK(R842)),"Missing date / quantity",IF(OR(R842&lt;0,MOD(R842,1)&lt;&gt;0),"Invalid redemption quantity",IF(COUNTIFS('Daily Redemptions'!$A$7:$A$735,O842,'Daily Redemptions'!$B$7:$B$735,P842)&lt;&gt;1,"Missing daily performance",IF(S842&lt;0,"Negative stock","")))))))</x:f>
      </x:c>
    </x:row>
    <x:row r="843" ht="24" customHeight="1">
      <x:c r="O843" s="10"/>
      <x:c r="P843" s="5"/>
      <x:c r="Q843" s="5"/>
      <x:c r="R843" s="5"/>
      <x:c r="S843" s="16" t="str">
        <x:f>IF(OR(ISBLANK(O843),Q843=""),"",IFERROR(INDEX('Redemption Setup'!$F$7:$F$105,MATCH(Q843,'Redemption Setup'!$A$7:$A$105,0)),"")+SUMIFS('Redemption Setup'!$Q$7:$Q$305,'Redemption Setup'!$O$7:$O$305,Q843,'Redemption Setup'!$P$7:$P$305,"&lt;="&amp;O843)-SUMIFS('Daily Redemptions'!$R$7:$R$2205,'Daily Redemptions'!$Q$7:$Q$2205,Q843,'Daily Redemptions'!$P$7:$P$2205,P843,'Daily Redemptions'!$O$7:$O$2205,"&lt;="&amp;O843))</x:f>
      </x:c>
      <x:c r="T843" s="16" t="str">
        <x:f>IF(AND(ISBLANK(O843),Q843=""),"",IF(COUNTIFS('Redemption Setup'!$A$7:$A$105,Q843,'Redemption Setup'!$B$7:$B$105,P843)&lt;&gt;1,"Tier not in campaign",IF(COUNTIFS('Daily Redemptions'!$O$7:$O$2205,O843,'Daily Redemptions'!$Q$7:$Q$2205,Q843)&gt;1,"Duplicate day / tier",IF(OR(ISBLANK(O843),ISBLANK(R843)),"Missing date / quantity",IF(OR(R843&lt;0,MOD(R843,1)&lt;&gt;0),"Invalid redemption quantity",IF(COUNTIFS('Daily Redemptions'!$A$7:$A$735,O843,'Daily Redemptions'!$B$7:$B$735,P843)&lt;&gt;1,"Missing daily performance",IF(S843&lt;0,"Negative stock","")))))))</x:f>
      </x:c>
    </x:row>
    <x:row r="844" ht="24" customHeight="1">
      <x:c r="O844" s="10"/>
      <x:c r="P844" s="5"/>
      <x:c r="Q844" s="5"/>
      <x:c r="R844" s="5"/>
      <x:c r="S844" s="16" t="str">
        <x:f>IF(OR(ISBLANK(O844),Q844=""),"",IFERROR(INDEX('Redemption Setup'!$F$7:$F$105,MATCH(Q844,'Redemption Setup'!$A$7:$A$105,0)),"")+SUMIFS('Redemption Setup'!$Q$7:$Q$305,'Redemption Setup'!$O$7:$O$305,Q844,'Redemption Setup'!$P$7:$P$305,"&lt;="&amp;O844)-SUMIFS('Daily Redemptions'!$R$7:$R$2205,'Daily Redemptions'!$Q$7:$Q$2205,Q844,'Daily Redemptions'!$P$7:$P$2205,P844,'Daily Redemptions'!$O$7:$O$2205,"&lt;="&amp;O844))</x:f>
      </x:c>
      <x:c r="T844" s="16" t="str">
        <x:f>IF(AND(ISBLANK(O844),Q844=""),"",IF(COUNTIFS('Redemption Setup'!$A$7:$A$105,Q844,'Redemption Setup'!$B$7:$B$105,P844)&lt;&gt;1,"Tier not in campaign",IF(COUNTIFS('Daily Redemptions'!$O$7:$O$2205,O844,'Daily Redemptions'!$Q$7:$Q$2205,Q844)&gt;1,"Duplicate day / tier",IF(OR(ISBLANK(O844),ISBLANK(R844)),"Missing date / quantity",IF(OR(R844&lt;0,MOD(R844,1)&lt;&gt;0),"Invalid redemption quantity",IF(COUNTIFS('Daily Redemptions'!$A$7:$A$735,O844,'Daily Redemptions'!$B$7:$B$735,P844)&lt;&gt;1,"Missing daily performance",IF(S844&lt;0,"Negative stock","")))))))</x:f>
      </x:c>
    </x:row>
    <x:row r="845" ht="24" customHeight="1">
      <x:c r="O845" s="10"/>
      <x:c r="P845" s="5"/>
      <x:c r="Q845" s="5"/>
      <x:c r="R845" s="5"/>
      <x:c r="S845" s="16" t="str">
        <x:f>IF(OR(ISBLANK(O845),Q845=""),"",IFERROR(INDEX('Redemption Setup'!$F$7:$F$105,MATCH(Q845,'Redemption Setup'!$A$7:$A$105,0)),"")+SUMIFS('Redemption Setup'!$Q$7:$Q$305,'Redemption Setup'!$O$7:$O$305,Q845,'Redemption Setup'!$P$7:$P$305,"&lt;="&amp;O845)-SUMIFS('Daily Redemptions'!$R$7:$R$2205,'Daily Redemptions'!$Q$7:$Q$2205,Q845,'Daily Redemptions'!$P$7:$P$2205,P845,'Daily Redemptions'!$O$7:$O$2205,"&lt;="&amp;O845))</x:f>
      </x:c>
      <x:c r="T845" s="16" t="str">
        <x:f>IF(AND(ISBLANK(O845),Q845=""),"",IF(COUNTIFS('Redemption Setup'!$A$7:$A$105,Q845,'Redemption Setup'!$B$7:$B$105,P845)&lt;&gt;1,"Tier not in campaign",IF(COUNTIFS('Daily Redemptions'!$O$7:$O$2205,O845,'Daily Redemptions'!$Q$7:$Q$2205,Q845)&gt;1,"Duplicate day / tier",IF(OR(ISBLANK(O845),ISBLANK(R845)),"Missing date / quantity",IF(OR(R845&lt;0,MOD(R845,1)&lt;&gt;0),"Invalid redemption quantity",IF(COUNTIFS('Daily Redemptions'!$A$7:$A$735,O845,'Daily Redemptions'!$B$7:$B$735,P845)&lt;&gt;1,"Missing daily performance",IF(S845&lt;0,"Negative stock","")))))))</x:f>
      </x:c>
    </x:row>
    <x:row r="846" ht="24" customHeight="1">
      <x:c r="O846" s="10"/>
      <x:c r="P846" s="5"/>
      <x:c r="Q846" s="5"/>
      <x:c r="R846" s="5"/>
      <x:c r="S846" s="16" t="str">
        <x:f>IF(OR(ISBLANK(O846),Q846=""),"",IFERROR(INDEX('Redemption Setup'!$F$7:$F$105,MATCH(Q846,'Redemption Setup'!$A$7:$A$105,0)),"")+SUMIFS('Redemption Setup'!$Q$7:$Q$305,'Redemption Setup'!$O$7:$O$305,Q846,'Redemption Setup'!$P$7:$P$305,"&lt;="&amp;O846)-SUMIFS('Daily Redemptions'!$R$7:$R$2205,'Daily Redemptions'!$Q$7:$Q$2205,Q846,'Daily Redemptions'!$P$7:$P$2205,P846,'Daily Redemptions'!$O$7:$O$2205,"&lt;="&amp;O846))</x:f>
      </x:c>
      <x:c r="T846" s="16" t="str">
        <x:f>IF(AND(ISBLANK(O846),Q846=""),"",IF(COUNTIFS('Redemption Setup'!$A$7:$A$105,Q846,'Redemption Setup'!$B$7:$B$105,P846)&lt;&gt;1,"Tier not in campaign",IF(COUNTIFS('Daily Redemptions'!$O$7:$O$2205,O846,'Daily Redemptions'!$Q$7:$Q$2205,Q846)&gt;1,"Duplicate day / tier",IF(OR(ISBLANK(O846),ISBLANK(R846)),"Missing date / quantity",IF(OR(R846&lt;0,MOD(R846,1)&lt;&gt;0),"Invalid redemption quantity",IF(COUNTIFS('Daily Redemptions'!$A$7:$A$735,O846,'Daily Redemptions'!$B$7:$B$735,P846)&lt;&gt;1,"Missing daily performance",IF(S846&lt;0,"Negative stock","")))))))</x:f>
      </x:c>
    </x:row>
    <x:row r="847" ht="24" customHeight="1">
      <x:c r="O847" s="10"/>
      <x:c r="P847" s="5"/>
      <x:c r="Q847" s="5"/>
      <x:c r="R847" s="5"/>
      <x:c r="S847" s="16" t="str">
        <x:f>IF(OR(ISBLANK(O847),Q847=""),"",IFERROR(INDEX('Redemption Setup'!$F$7:$F$105,MATCH(Q847,'Redemption Setup'!$A$7:$A$105,0)),"")+SUMIFS('Redemption Setup'!$Q$7:$Q$305,'Redemption Setup'!$O$7:$O$305,Q847,'Redemption Setup'!$P$7:$P$305,"&lt;="&amp;O847)-SUMIFS('Daily Redemptions'!$R$7:$R$2205,'Daily Redemptions'!$Q$7:$Q$2205,Q847,'Daily Redemptions'!$P$7:$P$2205,P847,'Daily Redemptions'!$O$7:$O$2205,"&lt;="&amp;O847))</x:f>
      </x:c>
      <x:c r="T847" s="16" t="str">
        <x:f>IF(AND(ISBLANK(O847),Q847=""),"",IF(COUNTIFS('Redemption Setup'!$A$7:$A$105,Q847,'Redemption Setup'!$B$7:$B$105,P847)&lt;&gt;1,"Tier not in campaign",IF(COUNTIFS('Daily Redemptions'!$O$7:$O$2205,O847,'Daily Redemptions'!$Q$7:$Q$2205,Q847)&gt;1,"Duplicate day / tier",IF(OR(ISBLANK(O847),ISBLANK(R847)),"Missing date / quantity",IF(OR(R847&lt;0,MOD(R847,1)&lt;&gt;0),"Invalid redemption quantity",IF(COUNTIFS('Daily Redemptions'!$A$7:$A$735,O847,'Daily Redemptions'!$B$7:$B$735,P847)&lt;&gt;1,"Missing daily performance",IF(S847&lt;0,"Negative stock","")))))))</x:f>
      </x:c>
    </x:row>
    <x:row r="848" ht="24" customHeight="1">
      <x:c r="O848" s="10"/>
      <x:c r="P848" s="5"/>
      <x:c r="Q848" s="5"/>
      <x:c r="R848" s="5"/>
      <x:c r="S848" s="16" t="str">
        <x:f>IF(OR(ISBLANK(O848),Q848=""),"",IFERROR(INDEX('Redemption Setup'!$F$7:$F$105,MATCH(Q848,'Redemption Setup'!$A$7:$A$105,0)),"")+SUMIFS('Redemption Setup'!$Q$7:$Q$305,'Redemption Setup'!$O$7:$O$305,Q848,'Redemption Setup'!$P$7:$P$305,"&lt;="&amp;O848)-SUMIFS('Daily Redemptions'!$R$7:$R$2205,'Daily Redemptions'!$Q$7:$Q$2205,Q848,'Daily Redemptions'!$P$7:$P$2205,P848,'Daily Redemptions'!$O$7:$O$2205,"&lt;="&amp;O848))</x:f>
      </x:c>
      <x:c r="T848" s="16" t="str">
        <x:f>IF(AND(ISBLANK(O848),Q848=""),"",IF(COUNTIFS('Redemption Setup'!$A$7:$A$105,Q848,'Redemption Setup'!$B$7:$B$105,P848)&lt;&gt;1,"Tier not in campaign",IF(COUNTIFS('Daily Redemptions'!$O$7:$O$2205,O848,'Daily Redemptions'!$Q$7:$Q$2205,Q848)&gt;1,"Duplicate day / tier",IF(OR(ISBLANK(O848),ISBLANK(R848)),"Missing date / quantity",IF(OR(R848&lt;0,MOD(R848,1)&lt;&gt;0),"Invalid redemption quantity",IF(COUNTIFS('Daily Redemptions'!$A$7:$A$735,O848,'Daily Redemptions'!$B$7:$B$735,P848)&lt;&gt;1,"Missing daily performance",IF(S848&lt;0,"Negative stock","")))))))</x:f>
      </x:c>
    </x:row>
    <x:row r="849" ht="24" customHeight="1">
      <x:c r="O849" s="10"/>
      <x:c r="P849" s="5"/>
      <x:c r="Q849" s="5"/>
      <x:c r="R849" s="5"/>
      <x:c r="S849" s="16" t="str">
        <x:f>IF(OR(ISBLANK(O849),Q849=""),"",IFERROR(INDEX('Redemption Setup'!$F$7:$F$105,MATCH(Q849,'Redemption Setup'!$A$7:$A$105,0)),"")+SUMIFS('Redemption Setup'!$Q$7:$Q$305,'Redemption Setup'!$O$7:$O$305,Q849,'Redemption Setup'!$P$7:$P$305,"&lt;="&amp;O849)-SUMIFS('Daily Redemptions'!$R$7:$R$2205,'Daily Redemptions'!$Q$7:$Q$2205,Q849,'Daily Redemptions'!$P$7:$P$2205,P849,'Daily Redemptions'!$O$7:$O$2205,"&lt;="&amp;O849))</x:f>
      </x:c>
      <x:c r="T849" s="16" t="str">
        <x:f>IF(AND(ISBLANK(O849),Q849=""),"",IF(COUNTIFS('Redemption Setup'!$A$7:$A$105,Q849,'Redemption Setup'!$B$7:$B$105,P849)&lt;&gt;1,"Tier not in campaign",IF(COUNTIFS('Daily Redemptions'!$O$7:$O$2205,O849,'Daily Redemptions'!$Q$7:$Q$2205,Q849)&gt;1,"Duplicate day / tier",IF(OR(ISBLANK(O849),ISBLANK(R849)),"Missing date / quantity",IF(OR(R849&lt;0,MOD(R849,1)&lt;&gt;0),"Invalid redemption quantity",IF(COUNTIFS('Daily Redemptions'!$A$7:$A$735,O849,'Daily Redemptions'!$B$7:$B$735,P849)&lt;&gt;1,"Missing daily performance",IF(S849&lt;0,"Negative stock","")))))))</x:f>
      </x:c>
    </x:row>
    <x:row r="850" ht="24" customHeight="1">
      <x:c r="O850" s="10"/>
      <x:c r="P850" s="5"/>
      <x:c r="Q850" s="5"/>
      <x:c r="R850" s="5"/>
      <x:c r="S850" s="16" t="str">
        <x:f>IF(OR(ISBLANK(O850),Q850=""),"",IFERROR(INDEX('Redemption Setup'!$F$7:$F$105,MATCH(Q850,'Redemption Setup'!$A$7:$A$105,0)),"")+SUMIFS('Redemption Setup'!$Q$7:$Q$305,'Redemption Setup'!$O$7:$O$305,Q850,'Redemption Setup'!$P$7:$P$305,"&lt;="&amp;O850)-SUMIFS('Daily Redemptions'!$R$7:$R$2205,'Daily Redemptions'!$Q$7:$Q$2205,Q850,'Daily Redemptions'!$P$7:$P$2205,P850,'Daily Redemptions'!$O$7:$O$2205,"&lt;="&amp;O850))</x:f>
      </x:c>
      <x:c r="T850" s="16" t="str">
        <x:f>IF(AND(ISBLANK(O850),Q850=""),"",IF(COUNTIFS('Redemption Setup'!$A$7:$A$105,Q850,'Redemption Setup'!$B$7:$B$105,P850)&lt;&gt;1,"Tier not in campaign",IF(COUNTIFS('Daily Redemptions'!$O$7:$O$2205,O850,'Daily Redemptions'!$Q$7:$Q$2205,Q850)&gt;1,"Duplicate day / tier",IF(OR(ISBLANK(O850),ISBLANK(R850)),"Missing date / quantity",IF(OR(R850&lt;0,MOD(R850,1)&lt;&gt;0),"Invalid redemption quantity",IF(COUNTIFS('Daily Redemptions'!$A$7:$A$735,O850,'Daily Redemptions'!$B$7:$B$735,P850)&lt;&gt;1,"Missing daily performance",IF(S850&lt;0,"Negative stock","")))))))</x:f>
      </x:c>
    </x:row>
    <x:row r="851" ht="24" customHeight="1">
      <x:c r="O851" s="10"/>
      <x:c r="P851" s="5"/>
      <x:c r="Q851" s="5"/>
      <x:c r="R851" s="5"/>
      <x:c r="S851" s="16" t="str">
        <x:f>IF(OR(ISBLANK(O851),Q851=""),"",IFERROR(INDEX('Redemption Setup'!$F$7:$F$105,MATCH(Q851,'Redemption Setup'!$A$7:$A$105,0)),"")+SUMIFS('Redemption Setup'!$Q$7:$Q$305,'Redemption Setup'!$O$7:$O$305,Q851,'Redemption Setup'!$P$7:$P$305,"&lt;="&amp;O851)-SUMIFS('Daily Redemptions'!$R$7:$R$2205,'Daily Redemptions'!$Q$7:$Q$2205,Q851,'Daily Redemptions'!$P$7:$P$2205,P851,'Daily Redemptions'!$O$7:$O$2205,"&lt;="&amp;O851))</x:f>
      </x:c>
      <x:c r="T851" s="16" t="str">
        <x:f>IF(AND(ISBLANK(O851),Q851=""),"",IF(COUNTIFS('Redemption Setup'!$A$7:$A$105,Q851,'Redemption Setup'!$B$7:$B$105,P851)&lt;&gt;1,"Tier not in campaign",IF(COUNTIFS('Daily Redemptions'!$O$7:$O$2205,O851,'Daily Redemptions'!$Q$7:$Q$2205,Q851)&gt;1,"Duplicate day / tier",IF(OR(ISBLANK(O851),ISBLANK(R851)),"Missing date / quantity",IF(OR(R851&lt;0,MOD(R851,1)&lt;&gt;0),"Invalid redemption quantity",IF(COUNTIFS('Daily Redemptions'!$A$7:$A$735,O851,'Daily Redemptions'!$B$7:$B$735,P851)&lt;&gt;1,"Missing daily performance",IF(S851&lt;0,"Negative stock","")))))))</x:f>
      </x:c>
    </x:row>
    <x:row r="852" ht="24" customHeight="1">
      <x:c r="O852" s="10"/>
      <x:c r="P852" s="5"/>
      <x:c r="Q852" s="5"/>
      <x:c r="R852" s="5"/>
      <x:c r="S852" s="16" t="str">
        <x:f>IF(OR(ISBLANK(O852),Q852=""),"",IFERROR(INDEX('Redemption Setup'!$F$7:$F$105,MATCH(Q852,'Redemption Setup'!$A$7:$A$105,0)),"")+SUMIFS('Redemption Setup'!$Q$7:$Q$305,'Redemption Setup'!$O$7:$O$305,Q852,'Redemption Setup'!$P$7:$P$305,"&lt;="&amp;O852)-SUMIFS('Daily Redemptions'!$R$7:$R$2205,'Daily Redemptions'!$Q$7:$Q$2205,Q852,'Daily Redemptions'!$P$7:$P$2205,P852,'Daily Redemptions'!$O$7:$O$2205,"&lt;="&amp;O852))</x:f>
      </x:c>
      <x:c r="T852" s="16" t="str">
        <x:f>IF(AND(ISBLANK(O852),Q852=""),"",IF(COUNTIFS('Redemption Setup'!$A$7:$A$105,Q852,'Redemption Setup'!$B$7:$B$105,P852)&lt;&gt;1,"Tier not in campaign",IF(COUNTIFS('Daily Redemptions'!$O$7:$O$2205,O852,'Daily Redemptions'!$Q$7:$Q$2205,Q852)&gt;1,"Duplicate day / tier",IF(OR(ISBLANK(O852),ISBLANK(R852)),"Missing date / quantity",IF(OR(R852&lt;0,MOD(R852,1)&lt;&gt;0),"Invalid redemption quantity",IF(COUNTIFS('Daily Redemptions'!$A$7:$A$735,O852,'Daily Redemptions'!$B$7:$B$735,P852)&lt;&gt;1,"Missing daily performance",IF(S852&lt;0,"Negative stock","")))))))</x:f>
      </x:c>
    </x:row>
    <x:row r="853" ht="24" customHeight="1">
      <x:c r="O853" s="10"/>
      <x:c r="P853" s="5"/>
      <x:c r="Q853" s="5"/>
      <x:c r="R853" s="5"/>
      <x:c r="S853" s="16" t="str">
        <x:f>IF(OR(ISBLANK(O853),Q853=""),"",IFERROR(INDEX('Redemption Setup'!$F$7:$F$105,MATCH(Q853,'Redemption Setup'!$A$7:$A$105,0)),"")+SUMIFS('Redemption Setup'!$Q$7:$Q$305,'Redemption Setup'!$O$7:$O$305,Q853,'Redemption Setup'!$P$7:$P$305,"&lt;="&amp;O853)-SUMIFS('Daily Redemptions'!$R$7:$R$2205,'Daily Redemptions'!$Q$7:$Q$2205,Q853,'Daily Redemptions'!$P$7:$P$2205,P853,'Daily Redemptions'!$O$7:$O$2205,"&lt;="&amp;O853))</x:f>
      </x:c>
      <x:c r="T853" s="16" t="str">
        <x:f>IF(AND(ISBLANK(O853),Q853=""),"",IF(COUNTIFS('Redemption Setup'!$A$7:$A$105,Q853,'Redemption Setup'!$B$7:$B$105,P853)&lt;&gt;1,"Tier not in campaign",IF(COUNTIFS('Daily Redemptions'!$O$7:$O$2205,O853,'Daily Redemptions'!$Q$7:$Q$2205,Q853)&gt;1,"Duplicate day / tier",IF(OR(ISBLANK(O853),ISBLANK(R853)),"Missing date / quantity",IF(OR(R853&lt;0,MOD(R853,1)&lt;&gt;0),"Invalid redemption quantity",IF(COUNTIFS('Daily Redemptions'!$A$7:$A$735,O853,'Daily Redemptions'!$B$7:$B$735,P853)&lt;&gt;1,"Missing daily performance",IF(S853&lt;0,"Negative stock","")))))))</x:f>
      </x:c>
    </x:row>
    <x:row r="854" ht="24" customHeight="1">
      <x:c r="O854" s="10"/>
      <x:c r="P854" s="5"/>
      <x:c r="Q854" s="5"/>
      <x:c r="R854" s="5"/>
      <x:c r="S854" s="16" t="str">
        <x:f>IF(OR(ISBLANK(O854),Q854=""),"",IFERROR(INDEX('Redemption Setup'!$F$7:$F$105,MATCH(Q854,'Redemption Setup'!$A$7:$A$105,0)),"")+SUMIFS('Redemption Setup'!$Q$7:$Q$305,'Redemption Setup'!$O$7:$O$305,Q854,'Redemption Setup'!$P$7:$P$305,"&lt;="&amp;O854)-SUMIFS('Daily Redemptions'!$R$7:$R$2205,'Daily Redemptions'!$Q$7:$Q$2205,Q854,'Daily Redemptions'!$P$7:$P$2205,P854,'Daily Redemptions'!$O$7:$O$2205,"&lt;="&amp;O854))</x:f>
      </x:c>
      <x:c r="T854" s="16" t="str">
        <x:f>IF(AND(ISBLANK(O854),Q854=""),"",IF(COUNTIFS('Redemption Setup'!$A$7:$A$105,Q854,'Redemption Setup'!$B$7:$B$105,P854)&lt;&gt;1,"Tier not in campaign",IF(COUNTIFS('Daily Redemptions'!$O$7:$O$2205,O854,'Daily Redemptions'!$Q$7:$Q$2205,Q854)&gt;1,"Duplicate day / tier",IF(OR(ISBLANK(O854),ISBLANK(R854)),"Missing date / quantity",IF(OR(R854&lt;0,MOD(R854,1)&lt;&gt;0),"Invalid redemption quantity",IF(COUNTIFS('Daily Redemptions'!$A$7:$A$735,O854,'Daily Redemptions'!$B$7:$B$735,P854)&lt;&gt;1,"Missing daily performance",IF(S854&lt;0,"Negative stock","")))))))</x:f>
      </x:c>
    </x:row>
    <x:row r="855" ht="24" customHeight="1">
      <x:c r="O855" s="10"/>
      <x:c r="P855" s="5"/>
      <x:c r="Q855" s="5"/>
      <x:c r="R855" s="5"/>
      <x:c r="S855" s="16" t="str">
        <x:f>IF(OR(ISBLANK(O855),Q855=""),"",IFERROR(INDEX('Redemption Setup'!$F$7:$F$105,MATCH(Q855,'Redemption Setup'!$A$7:$A$105,0)),"")+SUMIFS('Redemption Setup'!$Q$7:$Q$305,'Redemption Setup'!$O$7:$O$305,Q855,'Redemption Setup'!$P$7:$P$305,"&lt;="&amp;O855)-SUMIFS('Daily Redemptions'!$R$7:$R$2205,'Daily Redemptions'!$Q$7:$Q$2205,Q855,'Daily Redemptions'!$P$7:$P$2205,P855,'Daily Redemptions'!$O$7:$O$2205,"&lt;="&amp;O855))</x:f>
      </x:c>
      <x:c r="T855" s="16" t="str">
        <x:f>IF(AND(ISBLANK(O855),Q855=""),"",IF(COUNTIFS('Redemption Setup'!$A$7:$A$105,Q855,'Redemption Setup'!$B$7:$B$105,P855)&lt;&gt;1,"Tier not in campaign",IF(COUNTIFS('Daily Redemptions'!$O$7:$O$2205,O855,'Daily Redemptions'!$Q$7:$Q$2205,Q855)&gt;1,"Duplicate day / tier",IF(OR(ISBLANK(O855),ISBLANK(R855)),"Missing date / quantity",IF(OR(R855&lt;0,MOD(R855,1)&lt;&gt;0),"Invalid redemption quantity",IF(COUNTIFS('Daily Redemptions'!$A$7:$A$735,O855,'Daily Redemptions'!$B$7:$B$735,P855)&lt;&gt;1,"Missing daily performance",IF(S855&lt;0,"Negative stock","")))))))</x:f>
      </x:c>
    </x:row>
    <x:row r="856" ht="24" customHeight="1">
      <x:c r="O856" s="10"/>
      <x:c r="P856" s="5"/>
      <x:c r="Q856" s="5"/>
      <x:c r="R856" s="5"/>
      <x:c r="S856" s="16" t="str">
        <x:f>IF(OR(ISBLANK(O856),Q856=""),"",IFERROR(INDEX('Redemption Setup'!$F$7:$F$105,MATCH(Q856,'Redemption Setup'!$A$7:$A$105,0)),"")+SUMIFS('Redemption Setup'!$Q$7:$Q$305,'Redemption Setup'!$O$7:$O$305,Q856,'Redemption Setup'!$P$7:$P$305,"&lt;="&amp;O856)-SUMIFS('Daily Redemptions'!$R$7:$R$2205,'Daily Redemptions'!$Q$7:$Q$2205,Q856,'Daily Redemptions'!$P$7:$P$2205,P856,'Daily Redemptions'!$O$7:$O$2205,"&lt;="&amp;O856))</x:f>
      </x:c>
      <x:c r="T856" s="16" t="str">
        <x:f>IF(AND(ISBLANK(O856),Q856=""),"",IF(COUNTIFS('Redemption Setup'!$A$7:$A$105,Q856,'Redemption Setup'!$B$7:$B$105,P856)&lt;&gt;1,"Tier not in campaign",IF(COUNTIFS('Daily Redemptions'!$O$7:$O$2205,O856,'Daily Redemptions'!$Q$7:$Q$2205,Q856)&gt;1,"Duplicate day / tier",IF(OR(ISBLANK(O856),ISBLANK(R856)),"Missing date / quantity",IF(OR(R856&lt;0,MOD(R856,1)&lt;&gt;0),"Invalid redemption quantity",IF(COUNTIFS('Daily Redemptions'!$A$7:$A$735,O856,'Daily Redemptions'!$B$7:$B$735,P856)&lt;&gt;1,"Missing daily performance",IF(S856&lt;0,"Negative stock","")))))))</x:f>
      </x:c>
    </x:row>
    <x:row r="857" ht="24" customHeight="1">
      <x:c r="O857" s="10"/>
      <x:c r="P857" s="5"/>
      <x:c r="Q857" s="5"/>
      <x:c r="R857" s="5"/>
      <x:c r="S857" s="16" t="str">
        <x:f>IF(OR(ISBLANK(O857),Q857=""),"",IFERROR(INDEX('Redemption Setup'!$F$7:$F$105,MATCH(Q857,'Redemption Setup'!$A$7:$A$105,0)),"")+SUMIFS('Redemption Setup'!$Q$7:$Q$305,'Redemption Setup'!$O$7:$O$305,Q857,'Redemption Setup'!$P$7:$P$305,"&lt;="&amp;O857)-SUMIFS('Daily Redemptions'!$R$7:$R$2205,'Daily Redemptions'!$Q$7:$Q$2205,Q857,'Daily Redemptions'!$P$7:$P$2205,P857,'Daily Redemptions'!$O$7:$O$2205,"&lt;="&amp;O857))</x:f>
      </x:c>
      <x:c r="T857" s="16" t="str">
        <x:f>IF(AND(ISBLANK(O857),Q857=""),"",IF(COUNTIFS('Redemption Setup'!$A$7:$A$105,Q857,'Redemption Setup'!$B$7:$B$105,P857)&lt;&gt;1,"Tier not in campaign",IF(COUNTIFS('Daily Redemptions'!$O$7:$O$2205,O857,'Daily Redemptions'!$Q$7:$Q$2205,Q857)&gt;1,"Duplicate day / tier",IF(OR(ISBLANK(O857),ISBLANK(R857)),"Missing date / quantity",IF(OR(R857&lt;0,MOD(R857,1)&lt;&gt;0),"Invalid redemption quantity",IF(COUNTIFS('Daily Redemptions'!$A$7:$A$735,O857,'Daily Redemptions'!$B$7:$B$735,P857)&lt;&gt;1,"Missing daily performance",IF(S857&lt;0,"Negative stock","")))))))</x:f>
      </x:c>
    </x:row>
    <x:row r="858" ht="24" customHeight="1">
      <x:c r="O858" s="10"/>
      <x:c r="P858" s="5"/>
      <x:c r="Q858" s="5"/>
      <x:c r="R858" s="5"/>
      <x:c r="S858" s="16" t="str">
        <x:f>IF(OR(ISBLANK(O858),Q858=""),"",IFERROR(INDEX('Redemption Setup'!$F$7:$F$105,MATCH(Q858,'Redemption Setup'!$A$7:$A$105,0)),"")+SUMIFS('Redemption Setup'!$Q$7:$Q$305,'Redemption Setup'!$O$7:$O$305,Q858,'Redemption Setup'!$P$7:$P$305,"&lt;="&amp;O858)-SUMIFS('Daily Redemptions'!$R$7:$R$2205,'Daily Redemptions'!$Q$7:$Q$2205,Q858,'Daily Redemptions'!$P$7:$P$2205,P858,'Daily Redemptions'!$O$7:$O$2205,"&lt;="&amp;O858))</x:f>
      </x:c>
      <x:c r="T858" s="16" t="str">
        <x:f>IF(AND(ISBLANK(O858),Q858=""),"",IF(COUNTIFS('Redemption Setup'!$A$7:$A$105,Q858,'Redemption Setup'!$B$7:$B$105,P858)&lt;&gt;1,"Tier not in campaign",IF(COUNTIFS('Daily Redemptions'!$O$7:$O$2205,O858,'Daily Redemptions'!$Q$7:$Q$2205,Q858)&gt;1,"Duplicate day / tier",IF(OR(ISBLANK(O858),ISBLANK(R858)),"Missing date / quantity",IF(OR(R858&lt;0,MOD(R858,1)&lt;&gt;0),"Invalid redemption quantity",IF(COUNTIFS('Daily Redemptions'!$A$7:$A$735,O858,'Daily Redemptions'!$B$7:$B$735,P858)&lt;&gt;1,"Missing daily performance",IF(S858&lt;0,"Negative stock","")))))))</x:f>
      </x:c>
    </x:row>
    <x:row r="859" ht="24" customHeight="1">
      <x:c r="O859" s="10"/>
      <x:c r="P859" s="5"/>
      <x:c r="Q859" s="5"/>
      <x:c r="R859" s="5"/>
      <x:c r="S859" s="16" t="str">
        <x:f>IF(OR(ISBLANK(O859),Q859=""),"",IFERROR(INDEX('Redemption Setup'!$F$7:$F$105,MATCH(Q859,'Redemption Setup'!$A$7:$A$105,0)),"")+SUMIFS('Redemption Setup'!$Q$7:$Q$305,'Redemption Setup'!$O$7:$O$305,Q859,'Redemption Setup'!$P$7:$P$305,"&lt;="&amp;O859)-SUMIFS('Daily Redemptions'!$R$7:$R$2205,'Daily Redemptions'!$Q$7:$Q$2205,Q859,'Daily Redemptions'!$P$7:$P$2205,P859,'Daily Redemptions'!$O$7:$O$2205,"&lt;="&amp;O859))</x:f>
      </x:c>
      <x:c r="T859" s="16" t="str">
        <x:f>IF(AND(ISBLANK(O859),Q859=""),"",IF(COUNTIFS('Redemption Setup'!$A$7:$A$105,Q859,'Redemption Setup'!$B$7:$B$105,P859)&lt;&gt;1,"Tier not in campaign",IF(COUNTIFS('Daily Redemptions'!$O$7:$O$2205,O859,'Daily Redemptions'!$Q$7:$Q$2205,Q859)&gt;1,"Duplicate day / tier",IF(OR(ISBLANK(O859),ISBLANK(R859)),"Missing date / quantity",IF(OR(R859&lt;0,MOD(R859,1)&lt;&gt;0),"Invalid redemption quantity",IF(COUNTIFS('Daily Redemptions'!$A$7:$A$735,O859,'Daily Redemptions'!$B$7:$B$735,P859)&lt;&gt;1,"Missing daily performance",IF(S859&lt;0,"Negative stock","")))))))</x:f>
      </x:c>
    </x:row>
    <x:row r="860" ht="24" customHeight="1">
      <x:c r="O860" s="10"/>
      <x:c r="P860" s="5"/>
      <x:c r="Q860" s="5"/>
      <x:c r="R860" s="5"/>
      <x:c r="S860" s="16" t="str">
        <x:f>IF(OR(ISBLANK(O860),Q860=""),"",IFERROR(INDEX('Redemption Setup'!$F$7:$F$105,MATCH(Q860,'Redemption Setup'!$A$7:$A$105,0)),"")+SUMIFS('Redemption Setup'!$Q$7:$Q$305,'Redemption Setup'!$O$7:$O$305,Q860,'Redemption Setup'!$P$7:$P$305,"&lt;="&amp;O860)-SUMIFS('Daily Redemptions'!$R$7:$R$2205,'Daily Redemptions'!$Q$7:$Q$2205,Q860,'Daily Redemptions'!$P$7:$P$2205,P860,'Daily Redemptions'!$O$7:$O$2205,"&lt;="&amp;O860))</x:f>
      </x:c>
      <x:c r="T860" s="16" t="str">
        <x:f>IF(AND(ISBLANK(O860),Q860=""),"",IF(COUNTIFS('Redemption Setup'!$A$7:$A$105,Q860,'Redemption Setup'!$B$7:$B$105,P860)&lt;&gt;1,"Tier not in campaign",IF(COUNTIFS('Daily Redemptions'!$O$7:$O$2205,O860,'Daily Redemptions'!$Q$7:$Q$2205,Q860)&gt;1,"Duplicate day / tier",IF(OR(ISBLANK(O860),ISBLANK(R860)),"Missing date / quantity",IF(OR(R860&lt;0,MOD(R860,1)&lt;&gt;0),"Invalid redemption quantity",IF(COUNTIFS('Daily Redemptions'!$A$7:$A$735,O860,'Daily Redemptions'!$B$7:$B$735,P860)&lt;&gt;1,"Missing daily performance",IF(S860&lt;0,"Negative stock","")))))))</x:f>
      </x:c>
    </x:row>
    <x:row r="861" ht="24" customHeight="1">
      <x:c r="O861" s="10"/>
      <x:c r="P861" s="5"/>
      <x:c r="Q861" s="5"/>
      <x:c r="R861" s="5"/>
      <x:c r="S861" s="16" t="str">
        <x:f>IF(OR(ISBLANK(O861),Q861=""),"",IFERROR(INDEX('Redemption Setup'!$F$7:$F$105,MATCH(Q861,'Redemption Setup'!$A$7:$A$105,0)),"")+SUMIFS('Redemption Setup'!$Q$7:$Q$305,'Redemption Setup'!$O$7:$O$305,Q861,'Redemption Setup'!$P$7:$P$305,"&lt;="&amp;O861)-SUMIFS('Daily Redemptions'!$R$7:$R$2205,'Daily Redemptions'!$Q$7:$Q$2205,Q861,'Daily Redemptions'!$P$7:$P$2205,P861,'Daily Redemptions'!$O$7:$O$2205,"&lt;="&amp;O861))</x:f>
      </x:c>
      <x:c r="T861" s="16" t="str">
        <x:f>IF(AND(ISBLANK(O861),Q861=""),"",IF(COUNTIFS('Redemption Setup'!$A$7:$A$105,Q861,'Redemption Setup'!$B$7:$B$105,P861)&lt;&gt;1,"Tier not in campaign",IF(COUNTIFS('Daily Redemptions'!$O$7:$O$2205,O861,'Daily Redemptions'!$Q$7:$Q$2205,Q861)&gt;1,"Duplicate day / tier",IF(OR(ISBLANK(O861),ISBLANK(R861)),"Missing date / quantity",IF(OR(R861&lt;0,MOD(R861,1)&lt;&gt;0),"Invalid redemption quantity",IF(COUNTIFS('Daily Redemptions'!$A$7:$A$735,O861,'Daily Redemptions'!$B$7:$B$735,P861)&lt;&gt;1,"Missing daily performance",IF(S861&lt;0,"Negative stock","")))))))</x:f>
      </x:c>
    </x:row>
    <x:row r="862" ht="24" customHeight="1">
      <x:c r="O862" s="10"/>
      <x:c r="P862" s="5"/>
      <x:c r="Q862" s="5"/>
      <x:c r="R862" s="5"/>
      <x:c r="S862" s="16" t="str">
        <x:f>IF(OR(ISBLANK(O862),Q862=""),"",IFERROR(INDEX('Redemption Setup'!$F$7:$F$105,MATCH(Q862,'Redemption Setup'!$A$7:$A$105,0)),"")+SUMIFS('Redemption Setup'!$Q$7:$Q$305,'Redemption Setup'!$O$7:$O$305,Q862,'Redemption Setup'!$P$7:$P$305,"&lt;="&amp;O862)-SUMIFS('Daily Redemptions'!$R$7:$R$2205,'Daily Redemptions'!$Q$7:$Q$2205,Q862,'Daily Redemptions'!$P$7:$P$2205,P862,'Daily Redemptions'!$O$7:$O$2205,"&lt;="&amp;O862))</x:f>
      </x:c>
      <x:c r="T862" s="16" t="str">
        <x:f>IF(AND(ISBLANK(O862),Q862=""),"",IF(COUNTIFS('Redemption Setup'!$A$7:$A$105,Q862,'Redemption Setup'!$B$7:$B$105,P862)&lt;&gt;1,"Tier not in campaign",IF(COUNTIFS('Daily Redemptions'!$O$7:$O$2205,O862,'Daily Redemptions'!$Q$7:$Q$2205,Q862)&gt;1,"Duplicate day / tier",IF(OR(ISBLANK(O862),ISBLANK(R862)),"Missing date / quantity",IF(OR(R862&lt;0,MOD(R862,1)&lt;&gt;0),"Invalid redemption quantity",IF(COUNTIFS('Daily Redemptions'!$A$7:$A$735,O862,'Daily Redemptions'!$B$7:$B$735,P862)&lt;&gt;1,"Missing daily performance",IF(S862&lt;0,"Negative stock","")))))))</x:f>
      </x:c>
    </x:row>
    <x:row r="863" ht="24" customHeight="1">
      <x:c r="O863" s="10"/>
      <x:c r="P863" s="5"/>
      <x:c r="Q863" s="5"/>
      <x:c r="R863" s="5"/>
      <x:c r="S863" s="16" t="str">
        <x:f>IF(OR(ISBLANK(O863),Q863=""),"",IFERROR(INDEX('Redemption Setup'!$F$7:$F$105,MATCH(Q863,'Redemption Setup'!$A$7:$A$105,0)),"")+SUMIFS('Redemption Setup'!$Q$7:$Q$305,'Redemption Setup'!$O$7:$O$305,Q863,'Redemption Setup'!$P$7:$P$305,"&lt;="&amp;O863)-SUMIFS('Daily Redemptions'!$R$7:$R$2205,'Daily Redemptions'!$Q$7:$Q$2205,Q863,'Daily Redemptions'!$P$7:$P$2205,P863,'Daily Redemptions'!$O$7:$O$2205,"&lt;="&amp;O863))</x:f>
      </x:c>
      <x:c r="T863" s="16" t="str">
        <x:f>IF(AND(ISBLANK(O863),Q863=""),"",IF(COUNTIFS('Redemption Setup'!$A$7:$A$105,Q863,'Redemption Setup'!$B$7:$B$105,P863)&lt;&gt;1,"Tier not in campaign",IF(COUNTIFS('Daily Redemptions'!$O$7:$O$2205,O863,'Daily Redemptions'!$Q$7:$Q$2205,Q863)&gt;1,"Duplicate day / tier",IF(OR(ISBLANK(O863),ISBLANK(R863)),"Missing date / quantity",IF(OR(R863&lt;0,MOD(R863,1)&lt;&gt;0),"Invalid redemption quantity",IF(COUNTIFS('Daily Redemptions'!$A$7:$A$735,O863,'Daily Redemptions'!$B$7:$B$735,P863)&lt;&gt;1,"Missing daily performance",IF(S863&lt;0,"Negative stock","")))))))</x:f>
      </x:c>
    </x:row>
    <x:row r="864" ht="24" customHeight="1">
      <x:c r="O864" s="10"/>
      <x:c r="P864" s="5"/>
      <x:c r="Q864" s="5"/>
      <x:c r="R864" s="5"/>
      <x:c r="S864" s="16" t="str">
        <x:f>IF(OR(ISBLANK(O864),Q864=""),"",IFERROR(INDEX('Redemption Setup'!$F$7:$F$105,MATCH(Q864,'Redemption Setup'!$A$7:$A$105,0)),"")+SUMIFS('Redemption Setup'!$Q$7:$Q$305,'Redemption Setup'!$O$7:$O$305,Q864,'Redemption Setup'!$P$7:$P$305,"&lt;="&amp;O864)-SUMIFS('Daily Redemptions'!$R$7:$R$2205,'Daily Redemptions'!$Q$7:$Q$2205,Q864,'Daily Redemptions'!$P$7:$P$2205,P864,'Daily Redemptions'!$O$7:$O$2205,"&lt;="&amp;O864))</x:f>
      </x:c>
      <x:c r="T864" s="16" t="str">
        <x:f>IF(AND(ISBLANK(O864),Q864=""),"",IF(COUNTIFS('Redemption Setup'!$A$7:$A$105,Q864,'Redemption Setup'!$B$7:$B$105,P864)&lt;&gt;1,"Tier not in campaign",IF(COUNTIFS('Daily Redemptions'!$O$7:$O$2205,O864,'Daily Redemptions'!$Q$7:$Q$2205,Q864)&gt;1,"Duplicate day / tier",IF(OR(ISBLANK(O864),ISBLANK(R864)),"Missing date / quantity",IF(OR(R864&lt;0,MOD(R864,1)&lt;&gt;0),"Invalid redemption quantity",IF(COUNTIFS('Daily Redemptions'!$A$7:$A$735,O864,'Daily Redemptions'!$B$7:$B$735,P864)&lt;&gt;1,"Missing daily performance",IF(S864&lt;0,"Negative stock","")))))))</x:f>
      </x:c>
    </x:row>
    <x:row r="865" ht="24" customHeight="1">
      <x:c r="O865" s="10"/>
      <x:c r="P865" s="5"/>
      <x:c r="Q865" s="5"/>
      <x:c r="R865" s="5"/>
      <x:c r="S865" s="16" t="str">
        <x:f>IF(OR(ISBLANK(O865),Q865=""),"",IFERROR(INDEX('Redemption Setup'!$F$7:$F$105,MATCH(Q865,'Redemption Setup'!$A$7:$A$105,0)),"")+SUMIFS('Redemption Setup'!$Q$7:$Q$305,'Redemption Setup'!$O$7:$O$305,Q865,'Redemption Setup'!$P$7:$P$305,"&lt;="&amp;O865)-SUMIFS('Daily Redemptions'!$R$7:$R$2205,'Daily Redemptions'!$Q$7:$Q$2205,Q865,'Daily Redemptions'!$P$7:$P$2205,P865,'Daily Redemptions'!$O$7:$O$2205,"&lt;="&amp;O865))</x:f>
      </x:c>
      <x:c r="T865" s="16" t="str">
        <x:f>IF(AND(ISBLANK(O865),Q865=""),"",IF(COUNTIFS('Redemption Setup'!$A$7:$A$105,Q865,'Redemption Setup'!$B$7:$B$105,P865)&lt;&gt;1,"Tier not in campaign",IF(COUNTIFS('Daily Redemptions'!$O$7:$O$2205,O865,'Daily Redemptions'!$Q$7:$Q$2205,Q865)&gt;1,"Duplicate day / tier",IF(OR(ISBLANK(O865),ISBLANK(R865)),"Missing date / quantity",IF(OR(R865&lt;0,MOD(R865,1)&lt;&gt;0),"Invalid redemption quantity",IF(COUNTIFS('Daily Redemptions'!$A$7:$A$735,O865,'Daily Redemptions'!$B$7:$B$735,P865)&lt;&gt;1,"Missing daily performance",IF(S865&lt;0,"Negative stock","")))))))</x:f>
      </x:c>
    </x:row>
    <x:row r="866" ht="24" customHeight="1">
      <x:c r="O866" s="10"/>
      <x:c r="P866" s="5"/>
      <x:c r="Q866" s="5"/>
      <x:c r="R866" s="5"/>
      <x:c r="S866" s="16" t="str">
        <x:f>IF(OR(ISBLANK(O866),Q866=""),"",IFERROR(INDEX('Redemption Setup'!$F$7:$F$105,MATCH(Q866,'Redemption Setup'!$A$7:$A$105,0)),"")+SUMIFS('Redemption Setup'!$Q$7:$Q$305,'Redemption Setup'!$O$7:$O$305,Q866,'Redemption Setup'!$P$7:$P$305,"&lt;="&amp;O866)-SUMIFS('Daily Redemptions'!$R$7:$R$2205,'Daily Redemptions'!$Q$7:$Q$2205,Q866,'Daily Redemptions'!$P$7:$P$2205,P866,'Daily Redemptions'!$O$7:$O$2205,"&lt;="&amp;O866))</x:f>
      </x:c>
      <x:c r="T866" s="16" t="str">
        <x:f>IF(AND(ISBLANK(O866),Q866=""),"",IF(COUNTIFS('Redemption Setup'!$A$7:$A$105,Q866,'Redemption Setup'!$B$7:$B$105,P866)&lt;&gt;1,"Tier not in campaign",IF(COUNTIFS('Daily Redemptions'!$O$7:$O$2205,O866,'Daily Redemptions'!$Q$7:$Q$2205,Q866)&gt;1,"Duplicate day / tier",IF(OR(ISBLANK(O866),ISBLANK(R866)),"Missing date / quantity",IF(OR(R866&lt;0,MOD(R866,1)&lt;&gt;0),"Invalid redemption quantity",IF(COUNTIFS('Daily Redemptions'!$A$7:$A$735,O866,'Daily Redemptions'!$B$7:$B$735,P866)&lt;&gt;1,"Missing daily performance",IF(S866&lt;0,"Negative stock","")))))))</x:f>
      </x:c>
    </x:row>
    <x:row r="867" ht="24" customHeight="1">
      <x:c r="O867" s="10"/>
      <x:c r="P867" s="5"/>
      <x:c r="Q867" s="5"/>
      <x:c r="R867" s="5"/>
      <x:c r="S867" s="16" t="str">
        <x:f>IF(OR(ISBLANK(O867),Q867=""),"",IFERROR(INDEX('Redemption Setup'!$F$7:$F$105,MATCH(Q867,'Redemption Setup'!$A$7:$A$105,0)),"")+SUMIFS('Redemption Setup'!$Q$7:$Q$305,'Redemption Setup'!$O$7:$O$305,Q867,'Redemption Setup'!$P$7:$P$305,"&lt;="&amp;O867)-SUMIFS('Daily Redemptions'!$R$7:$R$2205,'Daily Redemptions'!$Q$7:$Q$2205,Q867,'Daily Redemptions'!$P$7:$P$2205,P867,'Daily Redemptions'!$O$7:$O$2205,"&lt;="&amp;O867))</x:f>
      </x:c>
      <x:c r="T867" s="16" t="str">
        <x:f>IF(AND(ISBLANK(O867),Q867=""),"",IF(COUNTIFS('Redemption Setup'!$A$7:$A$105,Q867,'Redemption Setup'!$B$7:$B$105,P867)&lt;&gt;1,"Tier not in campaign",IF(COUNTIFS('Daily Redemptions'!$O$7:$O$2205,O867,'Daily Redemptions'!$Q$7:$Q$2205,Q867)&gt;1,"Duplicate day / tier",IF(OR(ISBLANK(O867),ISBLANK(R867)),"Missing date / quantity",IF(OR(R867&lt;0,MOD(R867,1)&lt;&gt;0),"Invalid redemption quantity",IF(COUNTIFS('Daily Redemptions'!$A$7:$A$735,O867,'Daily Redemptions'!$B$7:$B$735,P867)&lt;&gt;1,"Missing daily performance",IF(S867&lt;0,"Negative stock","")))))))</x:f>
      </x:c>
    </x:row>
    <x:row r="868" ht="24" customHeight="1">
      <x:c r="O868" s="10"/>
      <x:c r="P868" s="5"/>
      <x:c r="Q868" s="5"/>
      <x:c r="R868" s="5"/>
      <x:c r="S868" s="16" t="str">
        <x:f>IF(OR(ISBLANK(O868),Q868=""),"",IFERROR(INDEX('Redemption Setup'!$F$7:$F$105,MATCH(Q868,'Redemption Setup'!$A$7:$A$105,0)),"")+SUMIFS('Redemption Setup'!$Q$7:$Q$305,'Redemption Setup'!$O$7:$O$305,Q868,'Redemption Setup'!$P$7:$P$305,"&lt;="&amp;O868)-SUMIFS('Daily Redemptions'!$R$7:$R$2205,'Daily Redemptions'!$Q$7:$Q$2205,Q868,'Daily Redemptions'!$P$7:$P$2205,P868,'Daily Redemptions'!$O$7:$O$2205,"&lt;="&amp;O868))</x:f>
      </x:c>
      <x:c r="T868" s="16" t="str">
        <x:f>IF(AND(ISBLANK(O868),Q868=""),"",IF(COUNTIFS('Redemption Setup'!$A$7:$A$105,Q868,'Redemption Setup'!$B$7:$B$105,P868)&lt;&gt;1,"Tier not in campaign",IF(COUNTIFS('Daily Redemptions'!$O$7:$O$2205,O868,'Daily Redemptions'!$Q$7:$Q$2205,Q868)&gt;1,"Duplicate day / tier",IF(OR(ISBLANK(O868),ISBLANK(R868)),"Missing date / quantity",IF(OR(R868&lt;0,MOD(R868,1)&lt;&gt;0),"Invalid redemption quantity",IF(COUNTIFS('Daily Redemptions'!$A$7:$A$735,O868,'Daily Redemptions'!$B$7:$B$735,P868)&lt;&gt;1,"Missing daily performance",IF(S868&lt;0,"Negative stock","")))))))</x:f>
      </x:c>
    </x:row>
    <x:row r="869" ht="24" customHeight="1">
      <x:c r="O869" s="10"/>
      <x:c r="P869" s="5"/>
      <x:c r="Q869" s="5"/>
      <x:c r="R869" s="5"/>
      <x:c r="S869" s="16" t="str">
        <x:f>IF(OR(ISBLANK(O869),Q869=""),"",IFERROR(INDEX('Redemption Setup'!$F$7:$F$105,MATCH(Q869,'Redemption Setup'!$A$7:$A$105,0)),"")+SUMIFS('Redemption Setup'!$Q$7:$Q$305,'Redemption Setup'!$O$7:$O$305,Q869,'Redemption Setup'!$P$7:$P$305,"&lt;="&amp;O869)-SUMIFS('Daily Redemptions'!$R$7:$R$2205,'Daily Redemptions'!$Q$7:$Q$2205,Q869,'Daily Redemptions'!$P$7:$P$2205,P869,'Daily Redemptions'!$O$7:$O$2205,"&lt;="&amp;O869))</x:f>
      </x:c>
      <x:c r="T869" s="16" t="str">
        <x:f>IF(AND(ISBLANK(O869),Q869=""),"",IF(COUNTIFS('Redemption Setup'!$A$7:$A$105,Q869,'Redemption Setup'!$B$7:$B$105,P869)&lt;&gt;1,"Tier not in campaign",IF(COUNTIFS('Daily Redemptions'!$O$7:$O$2205,O869,'Daily Redemptions'!$Q$7:$Q$2205,Q869)&gt;1,"Duplicate day / tier",IF(OR(ISBLANK(O869),ISBLANK(R869)),"Missing date / quantity",IF(OR(R869&lt;0,MOD(R869,1)&lt;&gt;0),"Invalid redemption quantity",IF(COUNTIFS('Daily Redemptions'!$A$7:$A$735,O869,'Daily Redemptions'!$B$7:$B$735,P869)&lt;&gt;1,"Missing daily performance",IF(S869&lt;0,"Negative stock","")))))))</x:f>
      </x:c>
    </x:row>
    <x:row r="870" ht="24" customHeight="1">
      <x:c r="O870" s="10"/>
      <x:c r="P870" s="5"/>
      <x:c r="Q870" s="5"/>
      <x:c r="R870" s="5"/>
      <x:c r="S870" s="16" t="str">
        <x:f>IF(OR(ISBLANK(O870),Q870=""),"",IFERROR(INDEX('Redemption Setup'!$F$7:$F$105,MATCH(Q870,'Redemption Setup'!$A$7:$A$105,0)),"")+SUMIFS('Redemption Setup'!$Q$7:$Q$305,'Redemption Setup'!$O$7:$O$305,Q870,'Redemption Setup'!$P$7:$P$305,"&lt;="&amp;O870)-SUMIFS('Daily Redemptions'!$R$7:$R$2205,'Daily Redemptions'!$Q$7:$Q$2205,Q870,'Daily Redemptions'!$P$7:$P$2205,P870,'Daily Redemptions'!$O$7:$O$2205,"&lt;="&amp;O870))</x:f>
      </x:c>
      <x:c r="T870" s="16" t="str">
        <x:f>IF(AND(ISBLANK(O870),Q870=""),"",IF(COUNTIFS('Redemption Setup'!$A$7:$A$105,Q870,'Redemption Setup'!$B$7:$B$105,P870)&lt;&gt;1,"Tier not in campaign",IF(COUNTIFS('Daily Redemptions'!$O$7:$O$2205,O870,'Daily Redemptions'!$Q$7:$Q$2205,Q870)&gt;1,"Duplicate day / tier",IF(OR(ISBLANK(O870),ISBLANK(R870)),"Missing date / quantity",IF(OR(R870&lt;0,MOD(R870,1)&lt;&gt;0),"Invalid redemption quantity",IF(COUNTIFS('Daily Redemptions'!$A$7:$A$735,O870,'Daily Redemptions'!$B$7:$B$735,P870)&lt;&gt;1,"Missing daily performance",IF(S870&lt;0,"Negative stock","")))))))</x:f>
      </x:c>
    </x:row>
    <x:row r="871" ht="24" customHeight="1">
      <x:c r="O871" s="10"/>
      <x:c r="P871" s="5"/>
      <x:c r="Q871" s="5"/>
      <x:c r="R871" s="5"/>
      <x:c r="S871" s="16" t="str">
        <x:f>IF(OR(ISBLANK(O871),Q871=""),"",IFERROR(INDEX('Redemption Setup'!$F$7:$F$105,MATCH(Q871,'Redemption Setup'!$A$7:$A$105,0)),"")+SUMIFS('Redemption Setup'!$Q$7:$Q$305,'Redemption Setup'!$O$7:$O$305,Q871,'Redemption Setup'!$P$7:$P$305,"&lt;="&amp;O871)-SUMIFS('Daily Redemptions'!$R$7:$R$2205,'Daily Redemptions'!$Q$7:$Q$2205,Q871,'Daily Redemptions'!$P$7:$P$2205,P871,'Daily Redemptions'!$O$7:$O$2205,"&lt;="&amp;O871))</x:f>
      </x:c>
      <x:c r="T871" s="16" t="str">
        <x:f>IF(AND(ISBLANK(O871),Q871=""),"",IF(COUNTIFS('Redemption Setup'!$A$7:$A$105,Q871,'Redemption Setup'!$B$7:$B$105,P871)&lt;&gt;1,"Tier not in campaign",IF(COUNTIFS('Daily Redemptions'!$O$7:$O$2205,O871,'Daily Redemptions'!$Q$7:$Q$2205,Q871)&gt;1,"Duplicate day / tier",IF(OR(ISBLANK(O871),ISBLANK(R871)),"Missing date / quantity",IF(OR(R871&lt;0,MOD(R871,1)&lt;&gt;0),"Invalid redemption quantity",IF(COUNTIFS('Daily Redemptions'!$A$7:$A$735,O871,'Daily Redemptions'!$B$7:$B$735,P871)&lt;&gt;1,"Missing daily performance",IF(S871&lt;0,"Negative stock","")))))))</x:f>
      </x:c>
    </x:row>
    <x:row r="872" ht="24" customHeight="1">
      <x:c r="O872" s="10"/>
      <x:c r="P872" s="5"/>
      <x:c r="Q872" s="5"/>
      <x:c r="R872" s="5"/>
      <x:c r="S872" s="16" t="str">
        <x:f>IF(OR(ISBLANK(O872),Q872=""),"",IFERROR(INDEX('Redemption Setup'!$F$7:$F$105,MATCH(Q872,'Redemption Setup'!$A$7:$A$105,0)),"")+SUMIFS('Redemption Setup'!$Q$7:$Q$305,'Redemption Setup'!$O$7:$O$305,Q872,'Redemption Setup'!$P$7:$P$305,"&lt;="&amp;O872)-SUMIFS('Daily Redemptions'!$R$7:$R$2205,'Daily Redemptions'!$Q$7:$Q$2205,Q872,'Daily Redemptions'!$P$7:$P$2205,P872,'Daily Redemptions'!$O$7:$O$2205,"&lt;="&amp;O872))</x:f>
      </x:c>
      <x:c r="T872" s="16" t="str">
        <x:f>IF(AND(ISBLANK(O872),Q872=""),"",IF(COUNTIFS('Redemption Setup'!$A$7:$A$105,Q872,'Redemption Setup'!$B$7:$B$105,P872)&lt;&gt;1,"Tier not in campaign",IF(COUNTIFS('Daily Redemptions'!$O$7:$O$2205,O872,'Daily Redemptions'!$Q$7:$Q$2205,Q872)&gt;1,"Duplicate day / tier",IF(OR(ISBLANK(O872),ISBLANK(R872)),"Missing date / quantity",IF(OR(R872&lt;0,MOD(R872,1)&lt;&gt;0),"Invalid redemption quantity",IF(COUNTIFS('Daily Redemptions'!$A$7:$A$735,O872,'Daily Redemptions'!$B$7:$B$735,P872)&lt;&gt;1,"Missing daily performance",IF(S872&lt;0,"Negative stock","")))))))</x:f>
      </x:c>
    </x:row>
    <x:row r="873" ht="24" customHeight="1">
      <x:c r="O873" s="10"/>
      <x:c r="P873" s="5"/>
      <x:c r="Q873" s="5"/>
      <x:c r="R873" s="5"/>
      <x:c r="S873" s="16" t="str">
        <x:f>IF(OR(ISBLANK(O873),Q873=""),"",IFERROR(INDEX('Redemption Setup'!$F$7:$F$105,MATCH(Q873,'Redemption Setup'!$A$7:$A$105,0)),"")+SUMIFS('Redemption Setup'!$Q$7:$Q$305,'Redemption Setup'!$O$7:$O$305,Q873,'Redemption Setup'!$P$7:$P$305,"&lt;="&amp;O873)-SUMIFS('Daily Redemptions'!$R$7:$R$2205,'Daily Redemptions'!$Q$7:$Q$2205,Q873,'Daily Redemptions'!$P$7:$P$2205,P873,'Daily Redemptions'!$O$7:$O$2205,"&lt;="&amp;O873))</x:f>
      </x:c>
      <x:c r="T873" s="16" t="str">
        <x:f>IF(AND(ISBLANK(O873),Q873=""),"",IF(COUNTIFS('Redemption Setup'!$A$7:$A$105,Q873,'Redemption Setup'!$B$7:$B$105,P873)&lt;&gt;1,"Tier not in campaign",IF(COUNTIFS('Daily Redemptions'!$O$7:$O$2205,O873,'Daily Redemptions'!$Q$7:$Q$2205,Q873)&gt;1,"Duplicate day / tier",IF(OR(ISBLANK(O873),ISBLANK(R873)),"Missing date / quantity",IF(OR(R873&lt;0,MOD(R873,1)&lt;&gt;0),"Invalid redemption quantity",IF(COUNTIFS('Daily Redemptions'!$A$7:$A$735,O873,'Daily Redemptions'!$B$7:$B$735,P873)&lt;&gt;1,"Missing daily performance",IF(S873&lt;0,"Negative stock","")))))))</x:f>
      </x:c>
    </x:row>
    <x:row r="874" ht="24" customHeight="1">
      <x:c r="O874" s="10"/>
      <x:c r="P874" s="5"/>
      <x:c r="Q874" s="5"/>
      <x:c r="R874" s="5"/>
      <x:c r="S874" s="16" t="str">
        <x:f>IF(OR(ISBLANK(O874),Q874=""),"",IFERROR(INDEX('Redemption Setup'!$F$7:$F$105,MATCH(Q874,'Redemption Setup'!$A$7:$A$105,0)),"")+SUMIFS('Redemption Setup'!$Q$7:$Q$305,'Redemption Setup'!$O$7:$O$305,Q874,'Redemption Setup'!$P$7:$P$305,"&lt;="&amp;O874)-SUMIFS('Daily Redemptions'!$R$7:$R$2205,'Daily Redemptions'!$Q$7:$Q$2205,Q874,'Daily Redemptions'!$P$7:$P$2205,P874,'Daily Redemptions'!$O$7:$O$2205,"&lt;="&amp;O874))</x:f>
      </x:c>
      <x:c r="T874" s="16" t="str">
        <x:f>IF(AND(ISBLANK(O874),Q874=""),"",IF(COUNTIFS('Redemption Setup'!$A$7:$A$105,Q874,'Redemption Setup'!$B$7:$B$105,P874)&lt;&gt;1,"Tier not in campaign",IF(COUNTIFS('Daily Redemptions'!$O$7:$O$2205,O874,'Daily Redemptions'!$Q$7:$Q$2205,Q874)&gt;1,"Duplicate day / tier",IF(OR(ISBLANK(O874),ISBLANK(R874)),"Missing date / quantity",IF(OR(R874&lt;0,MOD(R874,1)&lt;&gt;0),"Invalid redemption quantity",IF(COUNTIFS('Daily Redemptions'!$A$7:$A$735,O874,'Daily Redemptions'!$B$7:$B$735,P874)&lt;&gt;1,"Missing daily performance",IF(S874&lt;0,"Negative stock","")))))))</x:f>
      </x:c>
    </x:row>
    <x:row r="875" ht="24" customHeight="1">
      <x:c r="O875" s="10"/>
      <x:c r="P875" s="5"/>
      <x:c r="Q875" s="5"/>
      <x:c r="R875" s="5"/>
      <x:c r="S875" s="16" t="str">
        <x:f>IF(OR(ISBLANK(O875),Q875=""),"",IFERROR(INDEX('Redemption Setup'!$F$7:$F$105,MATCH(Q875,'Redemption Setup'!$A$7:$A$105,0)),"")+SUMIFS('Redemption Setup'!$Q$7:$Q$305,'Redemption Setup'!$O$7:$O$305,Q875,'Redemption Setup'!$P$7:$P$305,"&lt;="&amp;O875)-SUMIFS('Daily Redemptions'!$R$7:$R$2205,'Daily Redemptions'!$Q$7:$Q$2205,Q875,'Daily Redemptions'!$P$7:$P$2205,P875,'Daily Redemptions'!$O$7:$O$2205,"&lt;="&amp;O875))</x:f>
      </x:c>
      <x:c r="T875" s="16" t="str">
        <x:f>IF(AND(ISBLANK(O875),Q875=""),"",IF(COUNTIFS('Redemption Setup'!$A$7:$A$105,Q875,'Redemption Setup'!$B$7:$B$105,P875)&lt;&gt;1,"Tier not in campaign",IF(COUNTIFS('Daily Redemptions'!$O$7:$O$2205,O875,'Daily Redemptions'!$Q$7:$Q$2205,Q875)&gt;1,"Duplicate day / tier",IF(OR(ISBLANK(O875),ISBLANK(R875)),"Missing date / quantity",IF(OR(R875&lt;0,MOD(R875,1)&lt;&gt;0),"Invalid redemption quantity",IF(COUNTIFS('Daily Redemptions'!$A$7:$A$735,O875,'Daily Redemptions'!$B$7:$B$735,P875)&lt;&gt;1,"Missing daily performance",IF(S875&lt;0,"Negative stock","")))))))</x:f>
      </x:c>
    </x:row>
    <x:row r="876" ht="24" customHeight="1">
      <x:c r="O876" s="10"/>
      <x:c r="P876" s="5"/>
      <x:c r="Q876" s="5"/>
      <x:c r="R876" s="5"/>
      <x:c r="S876" s="16" t="str">
        <x:f>IF(OR(ISBLANK(O876),Q876=""),"",IFERROR(INDEX('Redemption Setup'!$F$7:$F$105,MATCH(Q876,'Redemption Setup'!$A$7:$A$105,0)),"")+SUMIFS('Redemption Setup'!$Q$7:$Q$305,'Redemption Setup'!$O$7:$O$305,Q876,'Redemption Setup'!$P$7:$P$305,"&lt;="&amp;O876)-SUMIFS('Daily Redemptions'!$R$7:$R$2205,'Daily Redemptions'!$Q$7:$Q$2205,Q876,'Daily Redemptions'!$P$7:$P$2205,P876,'Daily Redemptions'!$O$7:$O$2205,"&lt;="&amp;O876))</x:f>
      </x:c>
      <x:c r="T876" s="16" t="str">
        <x:f>IF(AND(ISBLANK(O876),Q876=""),"",IF(COUNTIFS('Redemption Setup'!$A$7:$A$105,Q876,'Redemption Setup'!$B$7:$B$105,P876)&lt;&gt;1,"Tier not in campaign",IF(COUNTIFS('Daily Redemptions'!$O$7:$O$2205,O876,'Daily Redemptions'!$Q$7:$Q$2205,Q876)&gt;1,"Duplicate day / tier",IF(OR(ISBLANK(O876),ISBLANK(R876)),"Missing date / quantity",IF(OR(R876&lt;0,MOD(R876,1)&lt;&gt;0),"Invalid redemption quantity",IF(COUNTIFS('Daily Redemptions'!$A$7:$A$735,O876,'Daily Redemptions'!$B$7:$B$735,P876)&lt;&gt;1,"Missing daily performance",IF(S876&lt;0,"Negative stock","")))))))</x:f>
      </x:c>
    </x:row>
    <x:row r="877" ht="24" customHeight="1">
      <x:c r="O877" s="10"/>
      <x:c r="P877" s="5"/>
      <x:c r="Q877" s="5"/>
      <x:c r="R877" s="5"/>
      <x:c r="S877" s="16" t="str">
        <x:f>IF(OR(ISBLANK(O877),Q877=""),"",IFERROR(INDEX('Redemption Setup'!$F$7:$F$105,MATCH(Q877,'Redemption Setup'!$A$7:$A$105,0)),"")+SUMIFS('Redemption Setup'!$Q$7:$Q$305,'Redemption Setup'!$O$7:$O$305,Q877,'Redemption Setup'!$P$7:$P$305,"&lt;="&amp;O877)-SUMIFS('Daily Redemptions'!$R$7:$R$2205,'Daily Redemptions'!$Q$7:$Q$2205,Q877,'Daily Redemptions'!$P$7:$P$2205,P877,'Daily Redemptions'!$O$7:$O$2205,"&lt;="&amp;O877))</x:f>
      </x:c>
      <x:c r="T877" s="16" t="str">
        <x:f>IF(AND(ISBLANK(O877),Q877=""),"",IF(COUNTIFS('Redemption Setup'!$A$7:$A$105,Q877,'Redemption Setup'!$B$7:$B$105,P877)&lt;&gt;1,"Tier not in campaign",IF(COUNTIFS('Daily Redemptions'!$O$7:$O$2205,O877,'Daily Redemptions'!$Q$7:$Q$2205,Q877)&gt;1,"Duplicate day / tier",IF(OR(ISBLANK(O877),ISBLANK(R877)),"Missing date / quantity",IF(OR(R877&lt;0,MOD(R877,1)&lt;&gt;0),"Invalid redemption quantity",IF(COUNTIFS('Daily Redemptions'!$A$7:$A$735,O877,'Daily Redemptions'!$B$7:$B$735,P877)&lt;&gt;1,"Missing daily performance",IF(S877&lt;0,"Negative stock","")))))))</x:f>
      </x:c>
    </x:row>
    <x:row r="878" ht="24" customHeight="1">
      <x:c r="O878" s="10"/>
      <x:c r="P878" s="5"/>
      <x:c r="Q878" s="5"/>
      <x:c r="R878" s="5"/>
      <x:c r="S878" s="16" t="str">
        <x:f>IF(OR(ISBLANK(O878),Q878=""),"",IFERROR(INDEX('Redemption Setup'!$F$7:$F$105,MATCH(Q878,'Redemption Setup'!$A$7:$A$105,0)),"")+SUMIFS('Redemption Setup'!$Q$7:$Q$305,'Redemption Setup'!$O$7:$O$305,Q878,'Redemption Setup'!$P$7:$P$305,"&lt;="&amp;O878)-SUMIFS('Daily Redemptions'!$R$7:$R$2205,'Daily Redemptions'!$Q$7:$Q$2205,Q878,'Daily Redemptions'!$P$7:$P$2205,P878,'Daily Redemptions'!$O$7:$O$2205,"&lt;="&amp;O878))</x:f>
      </x:c>
      <x:c r="T878" s="16" t="str">
        <x:f>IF(AND(ISBLANK(O878),Q878=""),"",IF(COUNTIFS('Redemption Setup'!$A$7:$A$105,Q878,'Redemption Setup'!$B$7:$B$105,P878)&lt;&gt;1,"Tier not in campaign",IF(COUNTIFS('Daily Redemptions'!$O$7:$O$2205,O878,'Daily Redemptions'!$Q$7:$Q$2205,Q878)&gt;1,"Duplicate day / tier",IF(OR(ISBLANK(O878),ISBLANK(R878)),"Missing date / quantity",IF(OR(R878&lt;0,MOD(R878,1)&lt;&gt;0),"Invalid redemption quantity",IF(COUNTIFS('Daily Redemptions'!$A$7:$A$735,O878,'Daily Redemptions'!$B$7:$B$735,P878)&lt;&gt;1,"Missing daily performance",IF(S878&lt;0,"Negative stock","")))))))</x:f>
      </x:c>
    </x:row>
    <x:row r="879" ht="24" customHeight="1">
      <x:c r="O879" s="10"/>
      <x:c r="P879" s="5"/>
      <x:c r="Q879" s="5"/>
      <x:c r="R879" s="5"/>
      <x:c r="S879" s="16" t="str">
        <x:f>IF(OR(ISBLANK(O879),Q879=""),"",IFERROR(INDEX('Redemption Setup'!$F$7:$F$105,MATCH(Q879,'Redemption Setup'!$A$7:$A$105,0)),"")+SUMIFS('Redemption Setup'!$Q$7:$Q$305,'Redemption Setup'!$O$7:$O$305,Q879,'Redemption Setup'!$P$7:$P$305,"&lt;="&amp;O879)-SUMIFS('Daily Redemptions'!$R$7:$R$2205,'Daily Redemptions'!$Q$7:$Q$2205,Q879,'Daily Redemptions'!$P$7:$P$2205,P879,'Daily Redemptions'!$O$7:$O$2205,"&lt;="&amp;O879))</x:f>
      </x:c>
      <x:c r="T879" s="16" t="str">
        <x:f>IF(AND(ISBLANK(O879),Q879=""),"",IF(COUNTIFS('Redemption Setup'!$A$7:$A$105,Q879,'Redemption Setup'!$B$7:$B$105,P879)&lt;&gt;1,"Tier not in campaign",IF(COUNTIFS('Daily Redemptions'!$O$7:$O$2205,O879,'Daily Redemptions'!$Q$7:$Q$2205,Q879)&gt;1,"Duplicate day / tier",IF(OR(ISBLANK(O879),ISBLANK(R879)),"Missing date / quantity",IF(OR(R879&lt;0,MOD(R879,1)&lt;&gt;0),"Invalid redemption quantity",IF(COUNTIFS('Daily Redemptions'!$A$7:$A$735,O879,'Daily Redemptions'!$B$7:$B$735,P879)&lt;&gt;1,"Missing daily performance",IF(S879&lt;0,"Negative stock","")))))))</x:f>
      </x:c>
    </x:row>
    <x:row r="880" ht="24" customHeight="1">
      <x:c r="O880" s="10"/>
      <x:c r="P880" s="5"/>
      <x:c r="Q880" s="5"/>
      <x:c r="R880" s="5"/>
      <x:c r="S880" s="16" t="str">
        <x:f>IF(OR(ISBLANK(O880),Q880=""),"",IFERROR(INDEX('Redemption Setup'!$F$7:$F$105,MATCH(Q880,'Redemption Setup'!$A$7:$A$105,0)),"")+SUMIFS('Redemption Setup'!$Q$7:$Q$305,'Redemption Setup'!$O$7:$O$305,Q880,'Redemption Setup'!$P$7:$P$305,"&lt;="&amp;O880)-SUMIFS('Daily Redemptions'!$R$7:$R$2205,'Daily Redemptions'!$Q$7:$Q$2205,Q880,'Daily Redemptions'!$P$7:$P$2205,P880,'Daily Redemptions'!$O$7:$O$2205,"&lt;="&amp;O880))</x:f>
      </x:c>
      <x:c r="T880" s="16" t="str">
        <x:f>IF(AND(ISBLANK(O880),Q880=""),"",IF(COUNTIFS('Redemption Setup'!$A$7:$A$105,Q880,'Redemption Setup'!$B$7:$B$105,P880)&lt;&gt;1,"Tier not in campaign",IF(COUNTIFS('Daily Redemptions'!$O$7:$O$2205,O880,'Daily Redemptions'!$Q$7:$Q$2205,Q880)&gt;1,"Duplicate day / tier",IF(OR(ISBLANK(O880),ISBLANK(R880)),"Missing date / quantity",IF(OR(R880&lt;0,MOD(R880,1)&lt;&gt;0),"Invalid redemption quantity",IF(COUNTIFS('Daily Redemptions'!$A$7:$A$735,O880,'Daily Redemptions'!$B$7:$B$735,P880)&lt;&gt;1,"Missing daily performance",IF(S880&lt;0,"Negative stock","")))))))</x:f>
      </x:c>
    </x:row>
    <x:row r="881" ht="24" customHeight="1">
      <x:c r="O881" s="10"/>
      <x:c r="P881" s="5"/>
      <x:c r="Q881" s="5"/>
      <x:c r="R881" s="5"/>
      <x:c r="S881" s="16" t="str">
        <x:f>IF(OR(ISBLANK(O881),Q881=""),"",IFERROR(INDEX('Redemption Setup'!$F$7:$F$105,MATCH(Q881,'Redemption Setup'!$A$7:$A$105,0)),"")+SUMIFS('Redemption Setup'!$Q$7:$Q$305,'Redemption Setup'!$O$7:$O$305,Q881,'Redemption Setup'!$P$7:$P$305,"&lt;="&amp;O881)-SUMIFS('Daily Redemptions'!$R$7:$R$2205,'Daily Redemptions'!$Q$7:$Q$2205,Q881,'Daily Redemptions'!$P$7:$P$2205,P881,'Daily Redemptions'!$O$7:$O$2205,"&lt;="&amp;O881))</x:f>
      </x:c>
      <x:c r="T881" s="16" t="str">
        <x:f>IF(AND(ISBLANK(O881),Q881=""),"",IF(COUNTIFS('Redemption Setup'!$A$7:$A$105,Q881,'Redemption Setup'!$B$7:$B$105,P881)&lt;&gt;1,"Tier not in campaign",IF(COUNTIFS('Daily Redemptions'!$O$7:$O$2205,O881,'Daily Redemptions'!$Q$7:$Q$2205,Q881)&gt;1,"Duplicate day / tier",IF(OR(ISBLANK(O881),ISBLANK(R881)),"Missing date / quantity",IF(OR(R881&lt;0,MOD(R881,1)&lt;&gt;0),"Invalid redemption quantity",IF(COUNTIFS('Daily Redemptions'!$A$7:$A$735,O881,'Daily Redemptions'!$B$7:$B$735,P881)&lt;&gt;1,"Missing daily performance",IF(S881&lt;0,"Negative stock","")))))))</x:f>
      </x:c>
    </x:row>
    <x:row r="882" ht="24" customHeight="1">
      <x:c r="O882" s="10"/>
      <x:c r="P882" s="5"/>
      <x:c r="Q882" s="5"/>
      <x:c r="R882" s="5"/>
      <x:c r="S882" s="16" t="str">
        <x:f>IF(OR(ISBLANK(O882),Q882=""),"",IFERROR(INDEX('Redemption Setup'!$F$7:$F$105,MATCH(Q882,'Redemption Setup'!$A$7:$A$105,0)),"")+SUMIFS('Redemption Setup'!$Q$7:$Q$305,'Redemption Setup'!$O$7:$O$305,Q882,'Redemption Setup'!$P$7:$P$305,"&lt;="&amp;O882)-SUMIFS('Daily Redemptions'!$R$7:$R$2205,'Daily Redemptions'!$Q$7:$Q$2205,Q882,'Daily Redemptions'!$P$7:$P$2205,P882,'Daily Redemptions'!$O$7:$O$2205,"&lt;="&amp;O882))</x:f>
      </x:c>
      <x:c r="T882" s="16" t="str">
        <x:f>IF(AND(ISBLANK(O882),Q882=""),"",IF(COUNTIFS('Redemption Setup'!$A$7:$A$105,Q882,'Redemption Setup'!$B$7:$B$105,P882)&lt;&gt;1,"Tier not in campaign",IF(COUNTIFS('Daily Redemptions'!$O$7:$O$2205,O882,'Daily Redemptions'!$Q$7:$Q$2205,Q882)&gt;1,"Duplicate day / tier",IF(OR(ISBLANK(O882),ISBLANK(R882)),"Missing date / quantity",IF(OR(R882&lt;0,MOD(R882,1)&lt;&gt;0),"Invalid redemption quantity",IF(COUNTIFS('Daily Redemptions'!$A$7:$A$735,O882,'Daily Redemptions'!$B$7:$B$735,P882)&lt;&gt;1,"Missing daily performance",IF(S882&lt;0,"Negative stock","")))))))</x:f>
      </x:c>
    </x:row>
    <x:row r="883" ht="24" customHeight="1">
      <x:c r="O883" s="10"/>
      <x:c r="P883" s="5"/>
      <x:c r="Q883" s="5"/>
      <x:c r="R883" s="5"/>
      <x:c r="S883" s="16" t="str">
        <x:f>IF(OR(ISBLANK(O883),Q883=""),"",IFERROR(INDEX('Redemption Setup'!$F$7:$F$105,MATCH(Q883,'Redemption Setup'!$A$7:$A$105,0)),"")+SUMIFS('Redemption Setup'!$Q$7:$Q$305,'Redemption Setup'!$O$7:$O$305,Q883,'Redemption Setup'!$P$7:$P$305,"&lt;="&amp;O883)-SUMIFS('Daily Redemptions'!$R$7:$R$2205,'Daily Redemptions'!$Q$7:$Q$2205,Q883,'Daily Redemptions'!$P$7:$P$2205,P883,'Daily Redemptions'!$O$7:$O$2205,"&lt;="&amp;O883))</x:f>
      </x:c>
      <x:c r="T883" s="16" t="str">
        <x:f>IF(AND(ISBLANK(O883),Q883=""),"",IF(COUNTIFS('Redemption Setup'!$A$7:$A$105,Q883,'Redemption Setup'!$B$7:$B$105,P883)&lt;&gt;1,"Tier not in campaign",IF(COUNTIFS('Daily Redemptions'!$O$7:$O$2205,O883,'Daily Redemptions'!$Q$7:$Q$2205,Q883)&gt;1,"Duplicate day / tier",IF(OR(ISBLANK(O883),ISBLANK(R883)),"Missing date / quantity",IF(OR(R883&lt;0,MOD(R883,1)&lt;&gt;0),"Invalid redemption quantity",IF(COUNTIFS('Daily Redemptions'!$A$7:$A$735,O883,'Daily Redemptions'!$B$7:$B$735,P883)&lt;&gt;1,"Missing daily performance",IF(S883&lt;0,"Negative stock","")))))))</x:f>
      </x:c>
    </x:row>
    <x:row r="884" ht="24" customHeight="1">
      <x:c r="O884" s="10"/>
      <x:c r="P884" s="5"/>
      <x:c r="Q884" s="5"/>
      <x:c r="R884" s="5"/>
      <x:c r="S884" s="16" t="str">
        <x:f>IF(OR(ISBLANK(O884),Q884=""),"",IFERROR(INDEX('Redemption Setup'!$F$7:$F$105,MATCH(Q884,'Redemption Setup'!$A$7:$A$105,0)),"")+SUMIFS('Redemption Setup'!$Q$7:$Q$305,'Redemption Setup'!$O$7:$O$305,Q884,'Redemption Setup'!$P$7:$P$305,"&lt;="&amp;O884)-SUMIFS('Daily Redemptions'!$R$7:$R$2205,'Daily Redemptions'!$Q$7:$Q$2205,Q884,'Daily Redemptions'!$P$7:$P$2205,P884,'Daily Redemptions'!$O$7:$O$2205,"&lt;="&amp;O884))</x:f>
      </x:c>
      <x:c r="T884" s="16" t="str">
        <x:f>IF(AND(ISBLANK(O884),Q884=""),"",IF(COUNTIFS('Redemption Setup'!$A$7:$A$105,Q884,'Redemption Setup'!$B$7:$B$105,P884)&lt;&gt;1,"Tier not in campaign",IF(COUNTIFS('Daily Redemptions'!$O$7:$O$2205,O884,'Daily Redemptions'!$Q$7:$Q$2205,Q884)&gt;1,"Duplicate day / tier",IF(OR(ISBLANK(O884),ISBLANK(R884)),"Missing date / quantity",IF(OR(R884&lt;0,MOD(R884,1)&lt;&gt;0),"Invalid redemption quantity",IF(COUNTIFS('Daily Redemptions'!$A$7:$A$735,O884,'Daily Redemptions'!$B$7:$B$735,P884)&lt;&gt;1,"Missing daily performance",IF(S884&lt;0,"Negative stock","")))))))</x:f>
      </x:c>
    </x:row>
    <x:row r="885" ht="24" customHeight="1">
      <x:c r="O885" s="10"/>
      <x:c r="P885" s="5"/>
      <x:c r="Q885" s="5"/>
      <x:c r="R885" s="5"/>
      <x:c r="S885" s="16" t="str">
        <x:f>IF(OR(ISBLANK(O885),Q885=""),"",IFERROR(INDEX('Redemption Setup'!$F$7:$F$105,MATCH(Q885,'Redemption Setup'!$A$7:$A$105,0)),"")+SUMIFS('Redemption Setup'!$Q$7:$Q$305,'Redemption Setup'!$O$7:$O$305,Q885,'Redemption Setup'!$P$7:$P$305,"&lt;="&amp;O885)-SUMIFS('Daily Redemptions'!$R$7:$R$2205,'Daily Redemptions'!$Q$7:$Q$2205,Q885,'Daily Redemptions'!$P$7:$P$2205,P885,'Daily Redemptions'!$O$7:$O$2205,"&lt;="&amp;O885))</x:f>
      </x:c>
      <x:c r="T885" s="16" t="str">
        <x:f>IF(AND(ISBLANK(O885),Q885=""),"",IF(COUNTIFS('Redemption Setup'!$A$7:$A$105,Q885,'Redemption Setup'!$B$7:$B$105,P885)&lt;&gt;1,"Tier not in campaign",IF(COUNTIFS('Daily Redemptions'!$O$7:$O$2205,O885,'Daily Redemptions'!$Q$7:$Q$2205,Q885)&gt;1,"Duplicate day / tier",IF(OR(ISBLANK(O885),ISBLANK(R885)),"Missing date / quantity",IF(OR(R885&lt;0,MOD(R885,1)&lt;&gt;0),"Invalid redemption quantity",IF(COUNTIFS('Daily Redemptions'!$A$7:$A$735,O885,'Daily Redemptions'!$B$7:$B$735,P885)&lt;&gt;1,"Missing daily performance",IF(S885&lt;0,"Negative stock","")))))))</x:f>
      </x:c>
    </x:row>
    <x:row r="886" ht="24" customHeight="1">
      <x:c r="O886" s="10"/>
      <x:c r="P886" s="5"/>
      <x:c r="Q886" s="5"/>
      <x:c r="R886" s="5"/>
      <x:c r="S886" s="16" t="str">
        <x:f>IF(OR(ISBLANK(O886),Q886=""),"",IFERROR(INDEX('Redemption Setup'!$F$7:$F$105,MATCH(Q886,'Redemption Setup'!$A$7:$A$105,0)),"")+SUMIFS('Redemption Setup'!$Q$7:$Q$305,'Redemption Setup'!$O$7:$O$305,Q886,'Redemption Setup'!$P$7:$P$305,"&lt;="&amp;O886)-SUMIFS('Daily Redemptions'!$R$7:$R$2205,'Daily Redemptions'!$Q$7:$Q$2205,Q886,'Daily Redemptions'!$P$7:$P$2205,P886,'Daily Redemptions'!$O$7:$O$2205,"&lt;="&amp;O886))</x:f>
      </x:c>
      <x:c r="T886" s="16" t="str">
        <x:f>IF(AND(ISBLANK(O886),Q886=""),"",IF(COUNTIFS('Redemption Setup'!$A$7:$A$105,Q886,'Redemption Setup'!$B$7:$B$105,P886)&lt;&gt;1,"Tier not in campaign",IF(COUNTIFS('Daily Redemptions'!$O$7:$O$2205,O886,'Daily Redemptions'!$Q$7:$Q$2205,Q886)&gt;1,"Duplicate day / tier",IF(OR(ISBLANK(O886),ISBLANK(R886)),"Missing date / quantity",IF(OR(R886&lt;0,MOD(R886,1)&lt;&gt;0),"Invalid redemption quantity",IF(COUNTIFS('Daily Redemptions'!$A$7:$A$735,O886,'Daily Redemptions'!$B$7:$B$735,P886)&lt;&gt;1,"Missing daily performance",IF(S886&lt;0,"Negative stock","")))))))</x:f>
      </x:c>
    </x:row>
    <x:row r="887" ht="24" customHeight="1">
      <x:c r="O887" s="10"/>
      <x:c r="P887" s="5"/>
      <x:c r="Q887" s="5"/>
      <x:c r="R887" s="5"/>
      <x:c r="S887" s="16" t="str">
        <x:f>IF(OR(ISBLANK(O887),Q887=""),"",IFERROR(INDEX('Redemption Setup'!$F$7:$F$105,MATCH(Q887,'Redemption Setup'!$A$7:$A$105,0)),"")+SUMIFS('Redemption Setup'!$Q$7:$Q$305,'Redemption Setup'!$O$7:$O$305,Q887,'Redemption Setup'!$P$7:$P$305,"&lt;="&amp;O887)-SUMIFS('Daily Redemptions'!$R$7:$R$2205,'Daily Redemptions'!$Q$7:$Q$2205,Q887,'Daily Redemptions'!$P$7:$P$2205,P887,'Daily Redemptions'!$O$7:$O$2205,"&lt;="&amp;O887))</x:f>
      </x:c>
      <x:c r="T887" s="16" t="str">
        <x:f>IF(AND(ISBLANK(O887),Q887=""),"",IF(COUNTIFS('Redemption Setup'!$A$7:$A$105,Q887,'Redemption Setup'!$B$7:$B$105,P887)&lt;&gt;1,"Tier not in campaign",IF(COUNTIFS('Daily Redemptions'!$O$7:$O$2205,O887,'Daily Redemptions'!$Q$7:$Q$2205,Q887)&gt;1,"Duplicate day / tier",IF(OR(ISBLANK(O887),ISBLANK(R887)),"Missing date / quantity",IF(OR(R887&lt;0,MOD(R887,1)&lt;&gt;0),"Invalid redemption quantity",IF(COUNTIFS('Daily Redemptions'!$A$7:$A$735,O887,'Daily Redemptions'!$B$7:$B$735,P887)&lt;&gt;1,"Missing daily performance",IF(S887&lt;0,"Negative stock","")))))))</x:f>
      </x:c>
    </x:row>
    <x:row r="888" ht="24" customHeight="1">
      <x:c r="O888" s="10"/>
      <x:c r="P888" s="5"/>
      <x:c r="Q888" s="5"/>
      <x:c r="R888" s="5"/>
      <x:c r="S888" s="16" t="str">
        <x:f>IF(OR(ISBLANK(O888),Q888=""),"",IFERROR(INDEX('Redemption Setup'!$F$7:$F$105,MATCH(Q888,'Redemption Setup'!$A$7:$A$105,0)),"")+SUMIFS('Redemption Setup'!$Q$7:$Q$305,'Redemption Setup'!$O$7:$O$305,Q888,'Redemption Setup'!$P$7:$P$305,"&lt;="&amp;O888)-SUMIFS('Daily Redemptions'!$R$7:$R$2205,'Daily Redemptions'!$Q$7:$Q$2205,Q888,'Daily Redemptions'!$P$7:$P$2205,P888,'Daily Redemptions'!$O$7:$O$2205,"&lt;="&amp;O888))</x:f>
      </x:c>
      <x:c r="T888" s="16" t="str">
        <x:f>IF(AND(ISBLANK(O888),Q888=""),"",IF(COUNTIFS('Redemption Setup'!$A$7:$A$105,Q888,'Redemption Setup'!$B$7:$B$105,P888)&lt;&gt;1,"Tier not in campaign",IF(COUNTIFS('Daily Redemptions'!$O$7:$O$2205,O888,'Daily Redemptions'!$Q$7:$Q$2205,Q888)&gt;1,"Duplicate day / tier",IF(OR(ISBLANK(O888),ISBLANK(R888)),"Missing date / quantity",IF(OR(R888&lt;0,MOD(R888,1)&lt;&gt;0),"Invalid redemption quantity",IF(COUNTIFS('Daily Redemptions'!$A$7:$A$735,O888,'Daily Redemptions'!$B$7:$B$735,P888)&lt;&gt;1,"Missing daily performance",IF(S888&lt;0,"Negative stock","")))))))</x:f>
      </x:c>
    </x:row>
    <x:row r="889" ht="24" customHeight="1">
      <x:c r="O889" s="10"/>
      <x:c r="P889" s="5"/>
      <x:c r="Q889" s="5"/>
      <x:c r="R889" s="5"/>
      <x:c r="S889" s="16" t="str">
        <x:f>IF(OR(ISBLANK(O889),Q889=""),"",IFERROR(INDEX('Redemption Setup'!$F$7:$F$105,MATCH(Q889,'Redemption Setup'!$A$7:$A$105,0)),"")+SUMIFS('Redemption Setup'!$Q$7:$Q$305,'Redemption Setup'!$O$7:$O$305,Q889,'Redemption Setup'!$P$7:$P$305,"&lt;="&amp;O889)-SUMIFS('Daily Redemptions'!$R$7:$R$2205,'Daily Redemptions'!$Q$7:$Q$2205,Q889,'Daily Redemptions'!$P$7:$P$2205,P889,'Daily Redemptions'!$O$7:$O$2205,"&lt;="&amp;O889))</x:f>
      </x:c>
      <x:c r="T889" s="16" t="str">
        <x:f>IF(AND(ISBLANK(O889),Q889=""),"",IF(COUNTIFS('Redemption Setup'!$A$7:$A$105,Q889,'Redemption Setup'!$B$7:$B$105,P889)&lt;&gt;1,"Tier not in campaign",IF(COUNTIFS('Daily Redemptions'!$O$7:$O$2205,O889,'Daily Redemptions'!$Q$7:$Q$2205,Q889)&gt;1,"Duplicate day / tier",IF(OR(ISBLANK(O889),ISBLANK(R889)),"Missing date / quantity",IF(OR(R889&lt;0,MOD(R889,1)&lt;&gt;0),"Invalid redemption quantity",IF(COUNTIFS('Daily Redemptions'!$A$7:$A$735,O889,'Daily Redemptions'!$B$7:$B$735,P889)&lt;&gt;1,"Missing daily performance",IF(S889&lt;0,"Negative stock","")))))))</x:f>
      </x:c>
    </x:row>
    <x:row r="890" ht="24" customHeight="1">
      <x:c r="O890" s="10"/>
      <x:c r="P890" s="5"/>
      <x:c r="Q890" s="5"/>
      <x:c r="R890" s="5"/>
      <x:c r="S890" s="16" t="str">
        <x:f>IF(OR(ISBLANK(O890),Q890=""),"",IFERROR(INDEX('Redemption Setup'!$F$7:$F$105,MATCH(Q890,'Redemption Setup'!$A$7:$A$105,0)),"")+SUMIFS('Redemption Setup'!$Q$7:$Q$305,'Redemption Setup'!$O$7:$O$305,Q890,'Redemption Setup'!$P$7:$P$305,"&lt;="&amp;O890)-SUMIFS('Daily Redemptions'!$R$7:$R$2205,'Daily Redemptions'!$Q$7:$Q$2205,Q890,'Daily Redemptions'!$P$7:$P$2205,P890,'Daily Redemptions'!$O$7:$O$2205,"&lt;="&amp;O890))</x:f>
      </x:c>
      <x:c r="T890" s="16" t="str">
        <x:f>IF(AND(ISBLANK(O890),Q890=""),"",IF(COUNTIFS('Redemption Setup'!$A$7:$A$105,Q890,'Redemption Setup'!$B$7:$B$105,P890)&lt;&gt;1,"Tier not in campaign",IF(COUNTIFS('Daily Redemptions'!$O$7:$O$2205,O890,'Daily Redemptions'!$Q$7:$Q$2205,Q890)&gt;1,"Duplicate day / tier",IF(OR(ISBLANK(O890),ISBLANK(R890)),"Missing date / quantity",IF(OR(R890&lt;0,MOD(R890,1)&lt;&gt;0),"Invalid redemption quantity",IF(COUNTIFS('Daily Redemptions'!$A$7:$A$735,O890,'Daily Redemptions'!$B$7:$B$735,P890)&lt;&gt;1,"Missing daily performance",IF(S890&lt;0,"Negative stock","")))))))</x:f>
      </x:c>
    </x:row>
    <x:row r="891" ht="24" customHeight="1">
      <x:c r="O891" s="10"/>
      <x:c r="P891" s="5"/>
      <x:c r="Q891" s="5"/>
      <x:c r="R891" s="5"/>
      <x:c r="S891" s="16" t="str">
        <x:f>IF(OR(ISBLANK(O891),Q891=""),"",IFERROR(INDEX('Redemption Setup'!$F$7:$F$105,MATCH(Q891,'Redemption Setup'!$A$7:$A$105,0)),"")+SUMIFS('Redemption Setup'!$Q$7:$Q$305,'Redemption Setup'!$O$7:$O$305,Q891,'Redemption Setup'!$P$7:$P$305,"&lt;="&amp;O891)-SUMIFS('Daily Redemptions'!$R$7:$R$2205,'Daily Redemptions'!$Q$7:$Q$2205,Q891,'Daily Redemptions'!$P$7:$P$2205,P891,'Daily Redemptions'!$O$7:$O$2205,"&lt;="&amp;O891))</x:f>
      </x:c>
      <x:c r="T891" s="16" t="str">
        <x:f>IF(AND(ISBLANK(O891),Q891=""),"",IF(COUNTIFS('Redemption Setup'!$A$7:$A$105,Q891,'Redemption Setup'!$B$7:$B$105,P891)&lt;&gt;1,"Tier not in campaign",IF(COUNTIFS('Daily Redemptions'!$O$7:$O$2205,O891,'Daily Redemptions'!$Q$7:$Q$2205,Q891)&gt;1,"Duplicate day / tier",IF(OR(ISBLANK(O891),ISBLANK(R891)),"Missing date / quantity",IF(OR(R891&lt;0,MOD(R891,1)&lt;&gt;0),"Invalid redemption quantity",IF(COUNTIFS('Daily Redemptions'!$A$7:$A$735,O891,'Daily Redemptions'!$B$7:$B$735,P891)&lt;&gt;1,"Missing daily performance",IF(S891&lt;0,"Negative stock","")))))))</x:f>
      </x:c>
    </x:row>
    <x:row r="892" ht="24" customHeight="1">
      <x:c r="O892" s="10"/>
      <x:c r="P892" s="5"/>
      <x:c r="Q892" s="5"/>
      <x:c r="R892" s="5"/>
      <x:c r="S892" s="16" t="str">
        <x:f>IF(OR(ISBLANK(O892),Q892=""),"",IFERROR(INDEX('Redemption Setup'!$F$7:$F$105,MATCH(Q892,'Redemption Setup'!$A$7:$A$105,0)),"")+SUMIFS('Redemption Setup'!$Q$7:$Q$305,'Redemption Setup'!$O$7:$O$305,Q892,'Redemption Setup'!$P$7:$P$305,"&lt;="&amp;O892)-SUMIFS('Daily Redemptions'!$R$7:$R$2205,'Daily Redemptions'!$Q$7:$Q$2205,Q892,'Daily Redemptions'!$P$7:$P$2205,P892,'Daily Redemptions'!$O$7:$O$2205,"&lt;="&amp;O892))</x:f>
      </x:c>
      <x:c r="T892" s="16" t="str">
        <x:f>IF(AND(ISBLANK(O892),Q892=""),"",IF(COUNTIFS('Redemption Setup'!$A$7:$A$105,Q892,'Redemption Setup'!$B$7:$B$105,P892)&lt;&gt;1,"Tier not in campaign",IF(COUNTIFS('Daily Redemptions'!$O$7:$O$2205,O892,'Daily Redemptions'!$Q$7:$Q$2205,Q892)&gt;1,"Duplicate day / tier",IF(OR(ISBLANK(O892),ISBLANK(R892)),"Missing date / quantity",IF(OR(R892&lt;0,MOD(R892,1)&lt;&gt;0),"Invalid redemption quantity",IF(COUNTIFS('Daily Redemptions'!$A$7:$A$735,O892,'Daily Redemptions'!$B$7:$B$735,P892)&lt;&gt;1,"Missing daily performance",IF(S892&lt;0,"Negative stock","")))))))</x:f>
      </x:c>
    </x:row>
    <x:row r="893" ht="24" customHeight="1">
      <x:c r="O893" s="10"/>
      <x:c r="P893" s="5"/>
      <x:c r="Q893" s="5"/>
      <x:c r="R893" s="5"/>
      <x:c r="S893" s="16" t="str">
        <x:f>IF(OR(ISBLANK(O893),Q893=""),"",IFERROR(INDEX('Redemption Setup'!$F$7:$F$105,MATCH(Q893,'Redemption Setup'!$A$7:$A$105,0)),"")+SUMIFS('Redemption Setup'!$Q$7:$Q$305,'Redemption Setup'!$O$7:$O$305,Q893,'Redemption Setup'!$P$7:$P$305,"&lt;="&amp;O893)-SUMIFS('Daily Redemptions'!$R$7:$R$2205,'Daily Redemptions'!$Q$7:$Q$2205,Q893,'Daily Redemptions'!$P$7:$P$2205,P893,'Daily Redemptions'!$O$7:$O$2205,"&lt;="&amp;O893))</x:f>
      </x:c>
      <x:c r="T893" s="16" t="str">
        <x:f>IF(AND(ISBLANK(O893),Q893=""),"",IF(COUNTIFS('Redemption Setup'!$A$7:$A$105,Q893,'Redemption Setup'!$B$7:$B$105,P893)&lt;&gt;1,"Tier not in campaign",IF(COUNTIFS('Daily Redemptions'!$O$7:$O$2205,O893,'Daily Redemptions'!$Q$7:$Q$2205,Q893)&gt;1,"Duplicate day / tier",IF(OR(ISBLANK(O893),ISBLANK(R893)),"Missing date / quantity",IF(OR(R893&lt;0,MOD(R893,1)&lt;&gt;0),"Invalid redemption quantity",IF(COUNTIFS('Daily Redemptions'!$A$7:$A$735,O893,'Daily Redemptions'!$B$7:$B$735,P893)&lt;&gt;1,"Missing daily performance",IF(S893&lt;0,"Negative stock","")))))))</x:f>
      </x:c>
    </x:row>
    <x:row r="894" ht="24" customHeight="1">
      <x:c r="O894" s="10"/>
      <x:c r="P894" s="5"/>
      <x:c r="Q894" s="5"/>
      <x:c r="R894" s="5"/>
      <x:c r="S894" s="16" t="str">
        <x:f>IF(OR(ISBLANK(O894),Q894=""),"",IFERROR(INDEX('Redemption Setup'!$F$7:$F$105,MATCH(Q894,'Redemption Setup'!$A$7:$A$105,0)),"")+SUMIFS('Redemption Setup'!$Q$7:$Q$305,'Redemption Setup'!$O$7:$O$305,Q894,'Redemption Setup'!$P$7:$P$305,"&lt;="&amp;O894)-SUMIFS('Daily Redemptions'!$R$7:$R$2205,'Daily Redemptions'!$Q$7:$Q$2205,Q894,'Daily Redemptions'!$P$7:$P$2205,P894,'Daily Redemptions'!$O$7:$O$2205,"&lt;="&amp;O894))</x:f>
      </x:c>
      <x:c r="T894" s="16" t="str">
        <x:f>IF(AND(ISBLANK(O894),Q894=""),"",IF(COUNTIFS('Redemption Setup'!$A$7:$A$105,Q894,'Redemption Setup'!$B$7:$B$105,P894)&lt;&gt;1,"Tier not in campaign",IF(COUNTIFS('Daily Redemptions'!$O$7:$O$2205,O894,'Daily Redemptions'!$Q$7:$Q$2205,Q894)&gt;1,"Duplicate day / tier",IF(OR(ISBLANK(O894),ISBLANK(R894)),"Missing date / quantity",IF(OR(R894&lt;0,MOD(R894,1)&lt;&gt;0),"Invalid redemption quantity",IF(COUNTIFS('Daily Redemptions'!$A$7:$A$735,O894,'Daily Redemptions'!$B$7:$B$735,P894)&lt;&gt;1,"Missing daily performance",IF(S894&lt;0,"Negative stock","")))))))</x:f>
      </x:c>
    </x:row>
    <x:row r="895" ht="24" customHeight="1">
      <x:c r="O895" s="10"/>
      <x:c r="P895" s="5"/>
      <x:c r="Q895" s="5"/>
      <x:c r="R895" s="5"/>
      <x:c r="S895" s="16" t="str">
        <x:f>IF(OR(ISBLANK(O895),Q895=""),"",IFERROR(INDEX('Redemption Setup'!$F$7:$F$105,MATCH(Q895,'Redemption Setup'!$A$7:$A$105,0)),"")+SUMIFS('Redemption Setup'!$Q$7:$Q$305,'Redemption Setup'!$O$7:$O$305,Q895,'Redemption Setup'!$P$7:$P$305,"&lt;="&amp;O895)-SUMIFS('Daily Redemptions'!$R$7:$R$2205,'Daily Redemptions'!$Q$7:$Q$2205,Q895,'Daily Redemptions'!$P$7:$P$2205,P895,'Daily Redemptions'!$O$7:$O$2205,"&lt;="&amp;O895))</x:f>
      </x:c>
      <x:c r="T895" s="16" t="str">
        <x:f>IF(AND(ISBLANK(O895),Q895=""),"",IF(COUNTIFS('Redemption Setup'!$A$7:$A$105,Q895,'Redemption Setup'!$B$7:$B$105,P895)&lt;&gt;1,"Tier not in campaign",IF(COUNTIFS('Daily Redemptions'!$O$7:$O$2205,O895,'Daily Redemptions'!$Q$7:$Q$2205,Q895)&gt;1,"Duplicate day / tier",IF(OR(ISBLANK(O895),ISBLANK(R895)),"Missing date / quantity",IF(OR(R895&lt;0,MOD(R895,1)&lt;&gt;0),"Invalid redemption quantity",IF(COUNTIFS('Daily Redemptions'!$A$7:$A$735,O895,'Daily Redemptions'!$B$7:$B$735,P895)&lt;&gt;1,"Missing daily performance",IF(S895&lt;0,"Negative stock","")))))))</x:f>
      </x:c>
    </x:row>
    <x:row r="896" ht="24" customHeight="1">
      <x:c r="O896" s="10"/>
      <x:c r="P896" s="5"/>
      <x:c r="Q896" s="5"/>
      <x:c r="R896" s="5"/>
      <x:c r="S896" s="16" t="str">
        <x:f>IF(OR(ISBLANK(O896),Q896=""),"",IFERROR(INDEX('Redemption Setup'!$F$7:$F$105,MATCH(Q896,'Redemption Setup'!$A$7:$A$105,0)),"")+SUMIFS('Redemption Setup'!$Q$7:$Q$305,'Redemption Setup'!$O$7:$O$305,Q896,'Redemption Setup'!$P$7:$P$305,"&lt;="&amp;O896)-SUMIFS('Daily Redemptions'!$R$7:$R$2205,'Daily Redemptions'!$Q$7:$Q$2205,Q896,'Daily Redemptions'!$P$7:$P$2205,P896,'Daily Redemptions'!$O$7:$O$2205,"&lt;="&amp;O896))</x:f>
      </x:c>
      <x:c r="T896" s="16" t="str">
        <x:f>IF(AND(ISBLANK(O896),Q896=""),"",IF(COUNTIFS('Redemption Setup'!$A$7:$A$105,Q896,'Redemption Setup'!$B$7:$B$105,P896)&lt;&gt;1,"Tier not in campaign",IF(COUNTIFS('Daily Redemptions'!$O$7:$O$2205,O896,'Daily Redemptions'!$Q$7:$Q$2205,Q896)&gt;1,"Duplicate day / tier",IF(OR(ISBLANK(O896),ISBLANK(R896)),"Missing date / quantity",IF(OR(R896&lt;0,MOD(R896,1)&lt;&gt;0),"Invalid redemption quantity",IF(COUNTIFS('Daily Redemptions'!$A$7:$A$735,O896,'Daily Redemptions'!$B$7:$B$735,P896)&lt;&gt;1,"Missing daily performance",IF(S896&lt;0,"Negative stock","")))))))</x:f>
      </x:c>
    </x:row>
    <x:row r="897" ht="24" customHeight="1">
      <x:c r="O897" s="10"/>
      <x:c r="P897" s="5"/>
      <x:c r="Q897" s="5"/>
      <x:c r="R897" s="5"/>
      <x:c r="S897" s="16" t="str">
        <x:f>IF(OR(ISBLANK(O897),Q897=""),"",IFERROR(INDEX('Redemption Setup'!$F$7:$F$105,MATCH(Q897,'Redemption Setup'!$A$7:$A$105,0)),"")+SUMIFS('Redemption Setup'!$Q$7:$Q$305,'Redemption Setup'!$O$7:$O$305,Q897,'Redemption Setup'!$P$7:$P$305,"&lt;="&amp;O897)-SUMIFS('Daily Redemptions'!$R$7:$R$2205,'Daily Redemptions'!$Q$7:$Q$2205,Q897,'Daily Redemptions'!$P$7:$P$2205,P897,'Daily Redemptions'!$O$7:$O$2205,"&lt;="&amp;O897))</x:f>
      </x:c>
      <x:c r="T897" s="16" t="str">
        <x:f>IF(AND(ISBLANK(O897),Q897=""),"",IF(COUNTIFS('Redemption Setup'!$A$7:$A$105,Q897,'Redemption Setup'!$B$7:$B$105,P897)&lt;&gt;1,"Tier not in campaign",IF(COUNTIFS('Daily Redemptions'!$O$7:$O$2205,O897,'Daily Redemptions'!$Q$7:$Q$2205,Q897)&gt;1,"Duplicate day / tier",IF(OR(ISBLANK(O897),ISBLANK(R897)),"Missing date / quantity",IF(OR(R897&lt;0,MOD(R897,1)&lt;&gt;0),"Invalid redemption quantity",IF(COUNTIFS('Daily Redemptions'!$A$7:$A$735,O897,'Daily Redemptions'!$B$7:$B$735,P897)&lt;&gt;1,"Missing daily performance",IF(S897&lt;0,"Negative stock","")))))))</x:f>
      </x:c>
    </x:row>
    <x:row r="898" ht="24" customHeight="1">
      <x:c r="O898" s="10"/>
      <x:c r="P898" s="5"/>
      <x:c r="Q898" s="5"/>
      <x:c r="R898" s="5"/>
      <x:c r="S898" s="16" t="str">
        <x:f>IF(OR(ISBLANK(O898),Q898=""),"",IFERROR(INDEX('Redemption Setup'!$F$7:$F$105,MATCH(Q898,'Redemption Setup'!$A$7:$A$105,0)),"")+SUMIFS('Redemption Setup'!$Q$7:$Q$305,'Redemption Setup'!$O$7:$O$305,Q898,'Redemption Setup'!$P$7:$P$305,"&lt;="&amp;O898)-SUMIFS('Daily Redemptions'!$R$7:$R$2205,'Daily Redemptions'!$Q$7:$Q$2205,Q898,'Daily Redemptions'!$P$7:$P$2205,P898,'Daily Redemptions'!$O$7:$O$2205,"&lt;="&amp;O898))</x:f>
      </x:c>
      <x:c r="T898" s="16" t="str">
        <x:f>IF(AND(ISBLANK(O898),Q898=""),"",IF(COUNTIFS('Redemption Setup'!$A$7:$A$105,Q898,'Redemption Setup'!$B$7:$B$105,P898)&lt;&gt;1,"Tier not in campaign",IF(COUNTIFS('Daily Redemptions'!$O$7:$O$2205,O898,'Daily Redemptions'!$Q$7:$Q$2205,Q898)&gt;1,"Duplicate day / tier",IF(OR(ISBLANK(O898),ISBLANK(R898)),"Missing date / quantity",IF(OR(R898&lt;0,MOD(R898,1)&lt;&gt;0),"Invalid redemption quantity",IF(COUNTIFS('Daily Redemptions'!$A$7:$A$735,O898,'Daily Redemptions'!$B$7:$B$735,P898)&lt;&gt;1,"Missing daily performance",IF(S898&lt;0,"Negative stock","")))))))</x:f>
      </x:c>
    </x:row>
    <x:row r="899" ht="24" customHeight="1">
      <x:c r="O899" s="10"/>
      <x:c r="P899" s="5"/>
      <x:c r="Q899" s="5"/>
      <x:c r="R899" s="5"/>
      <x:c r="S899" s="16" t="str">
        <x:f>IF(OR(ISBLANK(O899),Q899=""),"",IFERROR(INDEX('Redemption Setup'!$F$7:$F$105,MATCH(Q899,'Redemption Setup'!$A$7:$A$105,0)),"")+SUMIFS('Redemption Setup'!$Q$7:$Q$305,'Redemption Setup'!$O$7:$O$305,Q899,'Redemption Setup'!$P$7:$P$305,"&lt;="&amp;O899)-SUMIFS('Daily Redemptions'!$R$7:$R$2205,'Daily Redemptions'!$Q$7:$Q$2205,Q899,'Daily Redemptions'!$P$7:$P$2205,P899,'Daily Redemptions'!$O$7:$O$2205,"&lt;="&amp;O899))</x:f>
      </x:c>
      <x:c r="T899" s="16" t="str">
        <x:f>IF(AND(ISBLANK(O899),Q899=""),"",IF(COUNTIFS('Redemption Setup'!$A$7:$A$105,Q899,'Redemption Setup'!$B$7:$B$105,P899)&lt;&gt;1,"Tier not in campaign",IF(COUNTIFS('Daily Redemptions'!$O$7:$O$2205,O899,'Daily Redemptions'!$Q$7:$Q$2205,Q899)&gt;1,"Duplicate day / tier",IF(OR(ISBLANK(O899),ISBLANK(R899)),"Missing date / quantity",IF(OR(R899&lt;0,MOD(R899,1)&lt;&gt;0),"Invalid redemption quantity",IF(COUNTIFS('Daily Redemptions'!$A$7:$A$735,O899,'Daily Redemptions'!$B$7:$B$735,P899)&lt;&gt;1,"Missing daily performance",IF(S899&lt;0,"Negative stock","")))))))</x:f>
      </x:c>
    </x:row>
    <x:row r="900" ht="24" customHeight="1">
      <x:c r="O900" s="10"/>
      <x:c r="P900" s="5"/>
      <x:c r="Q900" s="5"/>
      <x:c r="R900" s="5"/>
      <x:c r="S900" s="16" t="str">
        <x:f>IF(OR(ISBLANK(O900),Q900=""),"",IFERROR(INDEX('Redemption Setup'!$F$7:$F$105,MATCH(Q900,'Redemption Setup'!$A$7:$A$105,0)),"")+SUMIFS('Redemption Setup'!$Q$7:$Q$305,'Redemption Setup'!$O$7:$O$305,Q900,'Redemption Setup'!$P$7:$P$305,"&lt;="&amp;O900)-SUMIFS('Daily Redemptions'!$R$7:$R$2205,'Daily Redemptions'!$Q$7:$Q$2205,Q900,'Daily Redemptions'!$P$7:$P$2205,P900,'Daily Redemptions'!$O$7:$O$2205,"&lt;="&amp;O900))</x:f>
      </x:c>
      <x:c r="T900" s="16" t="str">
        <x:f>IF(AND(ISBLANK(O900),Q900=""),"",IF(COUNTIFS('Redemption Setup'!$A$7:$A$105,Q900,'Redemption Setup'!$B$7:$B$105,P900)&lt;&gt;1,"Tier not in campaign",IF(COUNTIFS('Daily Redemptions'!$O$7:$O$2205,O900,'Daily Redemptions'!$Q$7:$Q$2205,Q900)&gt;1,"Duplicate day / tier",IF(OR(ISBLANK(O900),ISBLANK(R900)),"Missing date / quantity",IF(OR(R900&lt;0,MOD(R900,1)&lt;&gt;0),"Invalid redemption quantity",IF(COUNTIFS('Daily Redemptions'!$A$7:$A$735,O900,'Daily Redemptions'!$B$7:$B$735,P900)&lt;&gt;1,"Missing daily performance",IF(S900&lt;0,"Negative stock","")))))))</x:f>
      </x:c>
    </x:row>
    <x:row r="901" ht="24" customHeight="1">
      <x:c r="O901" s="10"/>
      <x:c r="P901" s="5"/>
      <x:c r="Q901" s="5"/>
      <x:c r="R901" s="5"/>
      <x:c r="S901" s="16" t="str">
        <x:f>IF(OR(ISBLANK(O901),Q901=""),"",IFERROR(INDEX('Redemption Setup'!$F$7:$F$105,MATCH(Q901,'Redemption Setup'!$A$7:$A$105,0)),"")+SUMIFS('Redemption Setup'!$Q$7:$Q$305,'Redemption Setup'!$O$7:$O$305,Q901,'Redemption Setup'!$P$7:$P$305,"&lt;="&amp;O901)-SUMIFS('Daily Redemptions'!$R$7:$R$2205,'Daily Redemptions'!$Q$7:$Q$2205,Q901,'Daily Redemptions'!$P$7:$P$2205,P901,'Daily Redemptions'!$O$7:$O$2205,"&lt;="&amp;O901))</x:f>
      </x:c>
      <x:c r="T901" s="16" t="str">
        <x:f>IF(AND(ISBLANK(O901),Q901=""),"",IF(COUNTIFS('Redemption Setup'!$A$7:$A$105,Q901,'Redemption Setup'!$B$7:$B$105,P901)&lt;&gt;1,"Tier not in campaign",IF(COUNTIFS('Daily Redemptions'!$O$7:$O$2205,O901,'Daily Redemptions'!$Q$7:$Q$2205,Q901)&gt;1,"Duplicate day / tier",IF(OR(ISBLANK(O901),ISBLANK(R901)),"Missing date / quantity",IF(OR(R901&lt;0,MOD(R901,1)&lt;&gt;0),"Invalid redemption quantity",IF(COUNTIFS('Daily Redemptions'!$A$7:$A$735,O901,'Daily Redemptions'!$B$7:$B$735,P901)&lt;&gt;1,"Missing daily performance",IF(S901&lt;0,"Negative stock","")))))))</x:f>
      </x:c>
    </x:row>
    <x:row r="902" ht="24" customHeight="1">
      <x:c r="O902" s="10"/>
      <x:c r="P902" s="5"/>
      <x:c r="Q902" s="5"/>
      <x:c r="R902" s="5"/>
      <x:c r="S902" s="16" t="str">
        <x:f>IF(OR(ISBLANK(O902),Q902=""),"",IFERROR(INDEX('Redemption Setup'!$F$7:$F$105,MATCH(Q902,'Redemption Setup'!$A$7:$A$105,0)),"")+SUMIFS('Redemption Setup'!$Q$7:$Q$305,'Redemption Setup'!$O$7:$O$305,Q902,'Redemption Setup'!$P$7:$P$305,"&lt;="&amp;O902)-SUMIFS('Daily Redemptions'!$R$7:$R$2205,'Daily Redemptions'!$Q$7:$Q$2205,Q902,'Daily Redemptions'!$P$7:$P$2205,P902,'Daily Redemptions'!$O$7:$O$2205,"&lt;="&amp;O902))</x:f>
      </x:c>
      <x:c r="T902" s="16" t="str">
        <x:f>IF(AND(ISBLANK(O902),Q902=""),"",IF(COUNTIFS('Redemption Setup'!$A$7:$A$105,Q902,'Redemption Setup'!$B$7:$B$105,P902)&lt;&gt;1,"Tier not in campaign",IF(COUNTIFS('Daily Redemptions'!$O$7:$O$2205,O902,'Daily Redemptions'!$Q$7:$Q$2205,Q902)&gt;1,"Duplicate day / tier",IF(OR(ISBLANK(O902),ISBLANK(R902)),"Missing date / quantity",IF(OR(R902&lt;0,MOD(R902,1)&lt;&gt;0),"Invalid redemption quantity",IF(COUNTIFS('Daily Redemptions'!$A$7:$A$735,O902,'Daily Redemptions'!$B$7:$B$735,P902)&lt;&gt;1,"Missing daily performance",IF(S902&lt;0,"Negative stock","")))))))</x:f>
      </x:c>
    </x:row>
    <x:row r="903" ht="24" customHeight="1">
      <x:c r="O903" s="10"/>
      <x:c r="P903" s="5"/>
      <x:c r="Q903" s="5"/>
      <x:c r="R903" s="5"/>
      <x:c r="S903" s="16" t="str">
        <x:f>IF(OR(ISBLANK(O903),Q903=""),"",IFERROR(INDEX('Redemption Setup'!$F$7:$F$105,MATCH(Q903,'Redemption Setup'!$A$7:$A$105,0)),"")+SUMIFS('Redemption Setup'!$Q$7:$Q$305,'Redemption Setup'!$O$7:$O$305,Q903,'Redemption Setup'!$P$7:$P$305,"&lt;="&amp;O903)-SUMIFS('Daily Redemptions'!$R$7:$R$2205,'Daily Redemptions'!$Q$7:$Q$2205,Q903,'Daily Redemptions'!$P$7:$P$2205,P903,'Daily Redemptions'!$O$7:$O$2205,"&lt;="&amp;O903))</x:f>
      </x:c>
      <x:c r="T903" s="16" t="str">
        <x:f>IF(AND(ISBLANK(O903),Q903=""),"",IF(COUNTIFS('Redemption Setup'!$A$7:$A$105,Q903,'Redemption Setup'!$B$7:$B$105,P903)&lt;&gt;1,"Tier not in campaign",IF(COUNTIFS('Daily Redemptions'!$O$7:$O$2205,O903,'Daily Redemptions'!$Q$7:$Q$2205,Q903)&gt;1,"Duplicate day / tier",IF(OR(ISBLANK(O903),ISBLANK(R903)),"Missing date / quantity",IF(OR(R903&lt;0,MOD(R903,1)&lt;&gt;0),"Invalid redemption quantity",IF(COUNTIFS('Daily Redemptions'!$A$7:$A$735,O903,'Daily Redemptions'!$B$7:$B$735,P903)&lt;&gt;1,"Missing daily performance",IF(S903&lt;0,"Negative stock","")))))))</x:f>
      </x:c>
    </x:row>
    <x:row r="904" ht="24" customHeight="1">
      <x:c r="O904" s="10"/>
      <x:c r="P904" s="5"/>
      <x:c r="Q904" s="5"/>
      <x:c r="R904" s="5"/>
      <x:c r="S904" s="16" t="str">
        <x:f>IF(OR(ISBLANK(O904),Q904=""),"",IFERROR(INDEX('Redemption Setup'!$F$7:$F$105,MATCH(Q904,'Redemption Setup'!$A$7:$A$105,0)),"")+SUMIFS('Redemption Setup'!$Q$7:$Q$305,'Redemption Setup'!$O$7:$O$305,Q904,'Redemption Setup'!$P$7:$P$305,"&lt;="&amp;O904)-SUMIFS('Daily Redemptions'!$R$7:$R$2205,'Daily Redemptions'!$Q$7:$Q$2205,Q904,'Daily Redemptions'!$P$7:$P$2205,P904,'Daily Redemptions'!$O$7:$O$2205,"&lt;="&amp;O904))</x:f>
      </x:c>
      <x:c r="T904" s="16" t="str">
        <x:f>IF(AND(ISBLANK(O904),Q904=""),"",IF(COUNTIFS('Redemption Setup'!$A$7:$A$105,Q904,'Redemption Setup'!$B$7:$B$105,P904)&lt;&gt;1,"Tier not in campaign",IF(COUNTIFS('Daily Redemptions'!$O$7:$O$2205,O904,'Daily Redemptions'!$Q$7:$Q$2205,Q904)&gt;1,"Duplicate day / tier",IF(OR(ISBLANK(O904),ISBLANK(R904)),"Missing date / quantity",IF(OR(R904&lt;0,MOD(R904,1)&lt;&gt;0),"Invalid redemption quantity",IF(COUNTIFS('Daily Redemptions'!$A$7:$A$735,O904,'Daily Redemptions'!$B$7:$B$735,P904)&lt;&gt;1,"Missing daily performance",IF(S904&lt;0,"Negative stock","")))))))</x:f>
      </x:c>
    </x:row>
    <x:row r="905" ht="24" customHeight="1">
      <x:c r="O905" s="10"/>
      <x:c r="P905" s="5"/>
      <x:c r="Q905" s="5"/>
      <x:c r="R905" s="5"/>
      <x:c r="S905" s="16" t="str">
        <x:f>IF(OR(ISBLANK(O905),Q905=""),"",IFERROR(INDEX('Redemption Setup'!$F$7:$F$105,MATCH(Q905,'Redemption Setup'!$A$7:$A$105,0)),"")+SUMIFS('Redemption Setup'!$Q$7:$Q$305,'Redemption Setup'!$O$7:$O$305,Q905,'Redemption Setup'!$P$7:$P$305,"&lt;="&amp;O905)-SUMIFS('Daily Redemptions'!$R$7:$R$2205,'Daily Redemptions'!$Q$7:$Q$2205,Q905,'Daily Redemptions'!$P$7:$P$2205,P905,'Daily Redemptions'!$O$7:$O$2205,"&lt;="&amp;O905))</x:f>
      </x:c>
      <x:c r="T905" s="16" t="str">
        <x:f>IF(AND(ISBLANK(O905),Q905=""),"",IF(COUNTIFS('Redemption Setup'!$A$7:$A$105,Q905,'Redemption Setup'!$B$7:$B$105,P905)&lt;&gt;1,"Tier not in campaign",IF(COUNTIFS('Daily Redemptions'!$O$7:$O$2205,O905,'Daily Redemptions'!$Q$7:$Q$2205,Q905)&gt;1,"Duplicate day / tier",IF(OR(ISBLANK(O905),ISBLANK(R905)),"Missing date / quantity",IF(OR(R905&lt;0,MOD(R905,1)&lt;&gt;0),"Invalid redemption quantity",IF(COUNTIFS('Daily Redemptions'!$A$7:$A$735,O905,'Daily Redemptions'!$B$7:$B$735,P905)&lt;&gt;1,"Missing daily performance",IF(S905&lt;0,"Negative stock","")))))))</x:f>
      </x:c>
    </x:row>
    <x:row r="906" ht="24" customHeight="1">
      <x:c r="O906" s="10"/>
      <x:c r="P906" s="5"/>
      <x:c r="Q906" s="5"/>
      <x:c r="R906" s="5"/>
      <x:c r="S906" s="16" t="str">
        <x:f>IF(OR(ISBLANK(O906),Q906=""),"",IFERROR(INDEX('Redemption Setup'!$F$7:$F$105,MATCH(Q906,'Redemption Setup'!$A$7:$A$105,0)),"")+SUMIFS('Redemption Setup'!$Q$7:$Q$305,'Redemption Setup'!$O$7:$O$305,Q906,'Redemption Setup'!$P$7:$P$305,"&lt;="&amp;O906)-SUMIFS('Daily Redemptions'!$R$7:$R$2205,'Daily Redemptions'!$Q$7:$Q$2205,Q906,'Daily Redemptions'!$P$7:$P$2205,P906,'Daily Redemptions'!$O$7:$O$2205,"&lt;="&amp;O906))</x:f>
      </x:c>
      <x:c r="T906" s="16" t="str">
        <x:f>IF(AND(ISBLANK(O906),Q906=""),"",IF(COUNTIFS('Redemption Setup'!$A$7:$A$105,Q906,'Redemption Setup'!$B$7:$B$105,P906)&lt;&gt;1,"Tier not in campaign",IF(COUNTIFS('Daily Redemptions'!$O$7:$O$2205,O906,'Daily Redemptions'!$Q$7:$Q$2205,Q906)&gt;1,"Duplicate day / tier",IF(OR(ISBLANK(O906),ISBLANK(R906)),"Missing date / quantity",IF(OR(R906&lt;0,MOD(R906,1)&lt;&gt;0),"Invalid redemption quantity",IF(COUNTIFS('Daily Redemptions'!$A$7:$A$735,O906,'Daily Redemptions'!$B$7:$B$735,P906)&lt;&gt;1,"Missing daily performance",IF(S906&lt;0,"Negative stock","")))))))</x:f>
      </x:c>
    </x:row>
    <x:row r="907" ht="24" customHeight="1">
      <x:c r="O907" s="10"/>
      <x:c r="P907" s="5"/>
      <x:c r="Q907" s="5"/>
      <x:c r="R907" s="5"/>
      <x:c r="S907" s="16" t="str">
        <x:f>IF(OR(ISBLANK(O907),Q907=""),"",IFERROR(INDEX('Redemption Setup'!$F$7:$F$105,MATCH(Q907,'Redemption Setup'!$A$7:$A$105,0)),"")+SUMIFS('Redemption Setup'!$Q$7:$Q$305,'Redemption Setup'!$O$7:$O$305,Q907,'Redemption Setup'!$P$7:$P$305,"&lt;="&amp;O907)-SUMIFS('Daily Redemptions'!$R$7:$R$2205,'Daily Redemptions'!$Q$7:$Q$2205,Q907,'Daily Redemptions'!$P$7:$P$2205,P907,'Daily Redemptions'!$O$7:$O$2205,"&lt;="&amp;O907))</x:f>
      </x:c>
      <x:c r="T907" s="16" t="str">
        <x:f>IF(AND(ISBLANK(O907),Q907=""),"",IF(COUNTIFS('Redemption Setup'!$A$7:$A$105,Q907,'Redemption Setup'!$B$7:$B$105,P907)&lt;&gt;1,"Tier not in campaign",IF(COUNTIFS('Daily Redemptions'!$O$7:$O$2205,O907,'Daily Redemptions'!$Q$7:$Q$2205,Q907)&gt;1,"Duplicate day / tier",IF(OR(ISBLANK(O907),ISBLANK(R907)),"Missing date / quantity",IF(OR(R907&lt;0,MOD(R907,1)&lt;&gt;0),"Invalid redemption quantity",IF(COUNTIFS('Daily Redemptions'!$A$7:$A$735,O907,'Daily Redemptions'!$B$7:$B$735,P907)&lt;&gt;1,"Missing daily performance",IF(S907&lt;0,"Negative stock","")))))))</x:f>
      </x:c>
    </x:row>
    <x:row r="908" ht="24" customHeight="1">
      <x:c r="O908" s="10"/>
      <x:c r="P908" s="5"/>
      <x:c r="Q908" s="5"/>
      <x:c r="R908" s="5"/>
      <x:c r="S908" s="16" t="str">
        <x:f>IF(OR(ISBLANK(O908),Q908=""),"",IFERROR(INDEX('Redemption Setup'!$F$7:$F$105,MATCH(Q908,'Redemption Setup'!$A$7:$A$105,0)),"")+SUMIFS('Redemption Setup'!$Q$7:$Q$305,'Redemption Setup'!$O$7:$O$305,Q908,'Redemption Setup'!$P$7:$P$305,"&lt;="&amp;O908)-SUMIFS('Daily Redemptions'!$R$7:$R$2205,'Daily Redemptions'!$Q$7:$Q$2205,Q908,'Daily Redemptions'!$P$7:$P$2205,P908,'Daily Redemptions'!$O$7:$O$2205,"&lt;="&amp;O908))</x:f>
      </x:c>
      <x:c r="T908" s="16" t="str">
        <x:f>IF(AND(ISBLANK(O908),Q908=""),"",IF(COUNTIFS('Redemption Setup'!$A$7:$A$105,Q908,'Redemption Setup'!$B$7:$B$105,P908)&lt;&gt;1,"Tier not in campaign",IF(COUNTIFS('Daily Redemptions'!$O$7:$O$2205,O908,'Daily Redemptions'!$Q$7:$Q$2205,Q908)&gt;1,"Duplicate day / tier",IF(OR(ISBLANK(O908),ISBLANK(R908)),"Missing date / quantity",IF(OR(R908&lt;0,MOD(R908,1)&lt;&gt;0),"Invalid redemption quantity",IF(COUNTIFS('Daily Redemptions'!$A$7:$A$735,O908,'Daily Redemptions'!$B$7:$B$735,P908)&lt;&gt;1,"Missing daily performance",IF(S908&lt;0,"Negative stock","")))))))</x:f>
      </x:c>
    </x:row>
    <x:row r="909" ht="24" customHeight="1">
      <x:c r="O909" s="10"/>
      <x:c r="P909" s="5"/>
      <x:c r="Q909" s="5"/>
      <x:c r="R909" s="5"/>
      <x:c r="S909" s="16" t="str">
        <x:f>IF(OR(ISBLANK(O909),Q909=""),"",IFERROR(INDEX('Redemption Setup'!$F$7:$F$105,MATCH(Q909,'Redemption Setup'!$A$7:$A$105,0)),"")+SUMIFS('Redemption Setup'!$Q$7:$Q$305,'Redemption Setup'!$O$7:$O$305,Q909,'Redemption Setup'!$P$7:$P$305,"&lt;="&amp;O909)-SUMIFS('Daily Redemptions'!$R$7:$R$2205,'Daily Redemptions'!$Q$7:$Q$2205,Q909,'Daily Redemptions'!$P$7:$P$2205,P909,'Daily Redemptions'!$O$7:$O$2205,"&lt;="&amp;O909))</x:f>
      </x:c>
      <x:c r="T909" s="16" t="str">
        <x:f>IF(AND(ISBLANK(O909),Q909=""),"",IF(COUNTIFS('Redemption Setup'!$A$7:$A$105,Q909,'Redemption Setup'!$B$7:$B$105,P909)&lt;&gt;1,"Tier not in campaign",IF(COUNTIFS('Daily Redemptions'!$O$7:$O$2205,O909,'Daily Redemptions'!$Q$7:$Q$2205,Q909)&gt;1,"Duplicate day / tier",IF(OR(ISBLANK(O909),ISBLANK(R909)),"Missing date / quantity",IF(OR(R909&lt;0,MOD(R909,1)&lt;&gt;0),"Invalid redemption quantity",IF(COUNTIFS('Daily Redemptions'!$A$7:$A$735,O909,'Daily Redemptions'!$B$7:$B$735,P909)&lt;&gt;1,"Missing daily performance",IF(S909&lt;0,"Negative stock","")))))))</x:f>
      </x:c>
    </x:row>
    <x:row r="910" ht="24" customHeight="1">
      <x:c r="O910" s="10"/>
      <x:c r="P910" s="5"/>
      <x:c r="Q910" s="5"/>
      <x:c r="R910" s="5"/>
      <x:c r="S910" s="16" t="str">
        <x:f>IF(OR(ISBLANK(O910),Q910=""),"",IFERROR(INDEX('Redemption Setup'!$F$7:$F$105,MATCH(Q910,'Redemption Setup'!$A$7:$A$105,0)),"")+SUMIFS('Redemption Setup'!$Q$7:$Q$305,'Redemption Setup'!$O$7:$O$305,Q910,'Redemption Setup'!$P$7:$P$305,"&lt;="&amp;O910)-SUMIFS('Daily Redemptions'!$R$7:$R$2205,'Daily Redemptions'!$Q$7:$Q$2205,Q910,'Daily Redemptions'!$P$7:$P$2205,P910,'Daily Redemptions'!$O$7:$O$2205,"&lt;="&amp;O910))</x:f>
      </x:c>
      <x:c r="T910" s="16" t="str">
        <x:f>IF(AND(ISBLANK(O910),Q910=""),"",IF(COUNTIFS('Redemption Setup'!$A$7:$A$105,Q910,'Redemption Setup'!$B$7:$B$105,P910)&lt;&gt;1,"Tier not in campaign",IF(COUNTIFS('Daily Redemptions'!$O$7:$O$2205,O910,'Daily Redemptions'!$Q$7:$Q$2205,Q910)&gt;1,"Duplicate day / tier",IF(OR(ISBLANK(O910),ISBLANK(R910)),"Missing date / quantity",IF(OR(R910&lt;0,MOD(R910,1)&lt;&gt;0),"Invalid redemption quantity",IF(COUNTIFS('Daily Redemptions'!$A$7:$A$735,O910,'Daily Redemptions'!$B$7:$B$735,P910)&lt;&gt;1,"Missing daily performance",IF(S910&lt;0,"Negative stock","")))))))</x:f>
      </x:c>
    </x:row>
    <x:row r="911" ht="24" customHeight="1">
      <x:c r="O911" s="10"/>
      <x:c r="P911" s="5"/>
      <x:c r="Q911" s="5"/>
      <x:c r="R911" s="5"/>
      <x:c r="S911" s="16" t="str">
        <x:f>IF(OR(ISBLANK(O911),Q911=""),"",IFERROR(INDEX('Redemption Setup'!$F$7:$F$105,MATCH(Q911,'Redemption Setup'!$A$7:$A$105,0)),"")+SUMIFS('Redemption Setup'!$Q$7:$Q$305,'Redemption Setup'!$O$7:$O$305,Q911,'Redemption Setup'!$P$7:$P$305,"&lt;="&amp;O911)-SUMIFS('Daily Redemptions'!$R$7:$R$2205,'Daily Redemptions'!$Q$7:$Q$2205,Q911,'Daily Redemptions'!$P$7:$P$2205,P911,'Daily Redemptions'!$O$7:$O$2205,"&lt;="&amp;O911))</x:f>
      </x:c>
      <x:c r="T911" s="16" t="str">
        <x:f>IF(AND(ISBLANK(O911),Q911=""),"",IF(COUNTIFS('Redemption Setup'!$A$7:$A$105,Q911,'Redemption Setup'!$B$7:$B$105,P911)&lt;&gt;1,"Tier not in campaign",IF(COUNTIFS('Daily Redemptions'!$O$7:$O$2205,O911,'Daily Redemptions'!$Q$7:$Q$2205,Q911)&gt;1,"Duplicate day / tier",IF(OR(ISBLANK(O911),ISBLANK(R911)),"Missing date / quantity",IF(OR(R911&lt;0,MOD(R911,1)&lt;&gt;0),"Invalid redemption quantity",IF(COUNTIFS('Daily Redemptions'!$A$7:$A$735,O911,'Daily Redemptions'!$B$7:$B$735,P911)&lt;&gt;1,"Missing daily performance",IF(S911&lt;0,"Negative stock","")))))))</x:f>
      </x:c>
    </x:row>
    <x:row r="912" ht="24" customHeight="1">
      <x:c r="O912" s="10"/>
      <x:c r="P912" s="5"/>
      <x:c r="Q912" s="5"/>
      <x:c r="R912" s="5"/>
      <x:c r="S912" s="16" t="str">
        <x:f>IF(OR(ISBLANK(O912),Q912=""),"",IFERROR(INDEX('Redemption Setup'!$F$7:$F$105,MATCH(Q912,'Redemption Setup'!$A$7:$A$105,0)),"")+SUMIFS('Redemption Setup'!$Q$7:$Q$305,'Redemption Setup'!$O$7:$O$305,Q912,'Redemption Setup'!$P$7:$P$305,"&lt;="&amp;O912)-SUMIFS('Daily Redemptions'!$R$7:$R$2205,'Daily Redemptions'!$Q$7:$Q$2205,Q912,'Daily Redemptions'!$P$7:$P$2205,P912,'Daily Redemptions'!$O$7:$O$2205,"&lt;="&amp;O912))</x:f>
      </x:c>
      <x:c r="T912" s="16" t="str">
        <x:f>IF(AND(ISBLANK(O912),Q912=""),"",IF(COUNTIFS('Redemption Setup'!$A$7:$A$105,Q912,'Redemption Setup'!$B$7:$B$105,P912)&lt;&gt;1,"Tier not in campaign",IF(COUNTIFS('Daily Redemptions'!$O$7:$O$2205,O912,'Daily Redemptions'!$Q$7:$Q$2205,Q912)&gt;1,"Duplicate day / tier",IF(OR(ISBLANK(O912),ISBLANK(R912)),"Missing date / quantity",IF(OR(R912&lt;0,MOD(R912,1)&lt;&gt;0),"Invalid redemption quantity",IF(COUNTIFS('Daily Redemptions'!$A$7:$A$735,O912,'Daily Redemptions'!$B$7:$B$735,P912)&lt;&gt;1,"Missing daily performance",IF(S912&lt;0,"Negative stock","")))))))</x:f>
      </x:c>
    </x:row>
    <x:row r="913" ht="24" customHeight="1">
      <x:c r="O913" s="10"/>
      <x:c r="P913" s="5"/>
      <x:c r="Q913" s="5"/>
      <x:c r="R913" s="5"/>
      <x:c r="S913" s="16" t="str">
        <x:f>IF(OR(ISBLANK(O913),Q913=""),"",IFERROR(INDEX('Redemption Setup'!$F$7:$F$105,MATCH(Q913,'Redemption Setup'!$A$7:$A$105,0)),"")+SUMIFS('Redemption Setup'!$Q$7:$Q$305,'Redemption Setup'!$O$7:$O$305,Q913,'Redemption Setup'!$P$7:$P$305,"&lt;="&amp;O913)-SUMIFS('Daily Redemptions'!$R$7:$R$2205,'Daily Redemptions'!$Q$7:$Q$2205,Q913,'Daily Redemptions'!$P$7:$P$2205,P913,'Daily Redemptions'!$O$7:$O$2205,"&lt;="&amp;O913))</x:f>
      </x:c>
      <x:c r="T913" s="16" t="str">
        <x:f>IF(AND(ISBLANK(O913),Q913=""),"",IF(COUNTIFS('Redemption Setup'!$A$7:$A$105,Q913,'Redemption Setup'!$B$7:$B$105,P913)&lt;&gt;1,"Tier not in campaign",IF(COUNTIFS('Daily Redemptions'!$O$7:$O$2205,O913,'Daily Redemptions'!$Q$7:$Q$2205,Q913)&gt;1,"Duplicate day / tier",IF(OR(ISBLANK(O913),ISBLANK(R913)),"Missing date / quantity",IF(OR(R913&lt;0,MOD(R913,1)&lt;&gt;0),"Invalid redemption quantity",IF(COUNTIFS('Daily Redemptions'!$A$7:$A$735,O913,'Daily Redemptions'!$B$7:$B$735,P913)&lt;&gt;1,"Missing daily performance",IF(S913&lt;0,"Negative stock","")))))))</x:f>
      </x:c>
    </x:row>
    <x:row r="914" ht="24" customHeight="1">
      <x:c r="O914" s="10"/>
      <x:c r="P914" s="5"/>
      <x:c r="Q914" s="5"/>
      <x:c r="R914" s="5"/>
      <x:c r="S914" s="16" t="str">
        <x:f>IF(OR(ISBLANK(O914),Q914=""),"",IFERROR(INDEX('Redemption Setup'!$F$7:$F$105,MATCH(Q914,'Redemption Setup'!$A$7:$A$105,0)),"")+SUMIFS('Redemption Setup'!$Q$7:$Q$305,'Redemption Setup'!$O$7:$O$305,Q914,'Redemption Setup'!$P$7:$P$305,"&lt;="&amp;O914)-SUMIFS('Daily Redemptions'!$R$7:$R$2205,'Daily Redemptions'!$Q$7:$Q$2205,Q914,'Daily Redemptions'!$P$7:$P$2205,P914,'Daily Redemptions'!$O$7:$O$2205,"&lt;="&amp;O914))</x:f>
      </x:c>
      <x:c r="T914" s="16" t="str">
        <x:f>IF(AND(ISBLANK(O914),Q914=""),"",IF(COUNTIFS('Redemption Setup'!$A$7:$A$105,Q914,'Redemption Setup'!$B$7:$B$105,P914)&lt;&gt;1,"Tier not in campaign",IF(COUNTIFS('Daily Redemptions'!$O$7:$O$2205,O914,'Daily Redemptions'!$Q$7:$Q$2205,Q914)&gt;1,"Duplicate day / tier",IF(OR(ISBLANK(O914),ISBLANK(R914)),"Missing date / quantity",IF(OR(R914&lt;0,MOD(R914,1)&lt;&gt;0),"Invalid redemption quantity",IF(COUNTIFS('Daily Redemptions'!$A$7:$A$735,O914,'Daily Redemptions'!$B$7:$B$735,P914)&lt;&gt;1,"Missing daily performance",IF(S914&lt;0,"Negative stock","")))))))</x:f>
      </x:c>
    </x:row>
    <x:row r="915" ht="24" customHeight="1">
      <x:c r="O915" s="10"/>
      <x:c r="P915" s="5"/>
      <x:c r="Q915" s="5"/>
      <x:c r="R915" s="5"/>
      <x:c r="S915" s="16" t="str">
        <x:f>IF(OR(ISBLANK(O915),Q915=""),"",IFERROR(INDEX('Redemption Setup'!$F$7:$F$105,MATCH(Q915,'Redemption Setup'!$A$7:$A$105,0)),"")+SUMIFS('Redemption Setup'!$Q$7:$Q$305,'Redemption Setup'!$O$7:$O$305,Q915,'Redemption Setup'!$P$7:$P$305,"&lt;="&amp;O915)-SUMIFS('Daily Redemptions'!$R$7:$R$2205,'Daily Redemptions'!$Q$7:$Q$2205,Q915,'Daily Redemptions'!$P$7:$P$2205,P915,'Daily Redemptions'!$O$7:$O$2205,"&lt;="&amp;O915))</x:f>
      </x:c>
      <x:c r="T915" s="16" t="str">
        <x:f>IF(AND(ISBLANK(O915),Q915=""),"",IF(COUNTIFS('Redemption Setup'!$A$7:$A$105,Q915,'Redemption Setup'!$B$7:$B$105,P915)&lt;&gt;1,"Tier not in campaign",IF(COUNTIFS('Daily Redemptions'!$O$7:$O$2205,O915,'Daily Redemptions'!$Q$7:$Q$2205,Q915)&gt;1,"Duplicate day / tier",IF(OR(ISBLANK(O915),ISBLANK(R915)),"Missing date / quantity",IF(OR(R915&lt;0,MOD(R915,1)&lt;&gt;0),"Invalid redemption quantity",IF(COUNTIFS('Daily Redemptions'!$A$7:$A$735,O915,'Daily Redemptions'!$B$7:$B$735,P915)&lt;&gt;1,"Missing daily performance",IF(S915&lt;0,"Negative stock","")))))))</x:f>
      </x:c>
    </x:row>
    <x:row r="916" ht="24" customHeight="1">
      <x:c r="O916" s="10"/>
      <x:c r="P916" s="5"/>
      <x:c r="Q916" s="5"/>
      <x:c r="R916" s="5"/>
      <x:c r="S916" s="16" t="str">
        <x:f>IF(OR(ISBLANK(O916),Q916=""),"",IFERROR(INDEX('Redemption Setup'!$F$7:$F$105,MATCH(Q916,'Redemption Setup'!$A$7:$A$105,0)),"")+SUMIFS('Redemption Setup'!$Q$7:$Q$305,'Redemption Setup'!$O$7:$O$305,Q916,'Redemption Setup'!$P$7:$P$305,"&lt;="&amp;O916)-SUMIFS('Daily Redemptions'!$R$7:$R$2205,'Daily Redemptions'!$Q$7:$Q$2205,Q916,'Daily Redemptions'!$P$7:$P$2205,P916,'Daily Redemptions'!$O$7:$O$2205,"&lt;="&amp;O916))</x:f>
      </x:c>
      <x:c r="T916" s="16" t="str">
        <x:f>IF(AND(ISBLANK(O916),Q916=""),"",IF(COUNTIFS('Redemption Setup'!$A$7:$A$105,Q916,'Redemption Setup'!$B$7:$B$105,P916)&lt;&gt;1,"Tier not in campaign",IF(COUNTIFS('Daily Redemptions'!$O$7:$O$2205,O916,'Daily Redemptions'!$Q$7:$Q$2205,Q916)&gt;1,"Duplicate day / tier",IF(OR(ISBLANK(O916),ISBLANK(R916)),"Missing date / quantity",IF(OR(R916&lt;0,MOD(R916,1)&lt;&gt;0),"Invalid redemption quantity",IF(COUNTIFS('Daily Redemptions'!$A$7:$A$735,O916,'Daily Redemptions'!$B$7:$B$735,P916)&lt;&gt;1,"Missing daily performance",IF(S916&lt;0,"Negative stock","")))))))</x:f>
      </x:c>
    </x:row>
    <x:row r="917" ht="24" customHeight="1">
      <x:c r="O917" s="10"/>
      <x:c r="P917" s="5"/>
      <x:c r="Q917" s="5"/>
      <x:c r="R917" s="5"/>
      <x:c r="S917" s="16" t="str">
        <x:f>IF(OR(ISBLANK(O917),Q917=""),"",IFERROR(INDEX('Redemption Setup'!$F$7:$F$105,MATCH(Q917,'Redemption Setup'!$A$7:$A$105,0)),"")+SUMIFS('Redemption Setup'!$Q$7:$Q$305,'Redemption Setup'!$O$7:$O$305,Q917,'Redemption Setup'!$P$7:$P$305,"&lt;="&amp;O917)-SUMIFS('Daily Redemptions'!$R$7:$R$2205,'Daily Redemptions'!$Q$7:$Q$2205,Q917,'Daily Redemptions'!$P$7:$P$2205,P917,'Daily Redemptions'!$O$7:$O$2205,"&lt;="&amp;O917))</x:f>
      </x:c>
      <x:c r="T917" s="16" t="str">
        <x:f>IF(AND(ISBLANK(O917),Q917=""),"",IF(COUNTIFS('Redemption Setup'!$A$7:$A$105,Q917,'Redemption Setup'!$B$7:$B$105,P917)&lt;&gt;1,"Tier not in campaign",IF(COUNTIFS('Daily Redemptions'!$O$7:$O$2205,O917,'Daily Redemptions'!$Q$7:$Q$2205,Q917)&gt;1,"Duplicate day / tier",IF(OR(ISBLANK(O917),ISBLANK(R917)),"Missing date / quantity",IF(OR(R917&lt;0,MOD(R917,1)&lt;&gt;0),"Invalid redemption quantity",IF(COUNTIFS('Daily Redemptions'!$A$7:$A$735,O917,'Daily Redemptions'!$B$7:$B$735,P917)&lt;&gt;1,"Missing daily performance",IF(S917&lt;0,"Negative stock","")))))))</x:f>
      </x:c>
    </x:row>
    <x:row r="918" ht="24" customHeight="1">
      <x:c r="O918" s="10"/>
      <x:c r="P918" s="5"/>
      <x:c r="Q918" s="5"/>
      <x:c r="R918" s="5"/>
      <x:c r="S918" s="16" t="str">
        <x:f>IF(OR(ISBLANK(O918),Q918=""),"",IFERROR(INDEX('Redemption Setup'!$F$7:$F$105,MATCH(Q918,'Redemption Setup'!$A$7:$A$105,0)),"")+SUMIFS('Redemption Setup'!$Q$7:$Q$305,'Redemption Setup'!$O$7:$O$305,Q918,'Redemption Setup'!$P$7:$P$305,"&lt;="&amp;O918)-SUMIFS('Daily Redemptions'!$R$7:$R$2205,'Daily Redemptions'!$Q$7:$Q$2205,Q918,'Daily Redemptions'!$P$7:$P$2205,P918,'Daily Redemptions'!$O$7:$O$2205,"&lt;="&amp;O918))</x:f>
      </x:c>
      <x:c r="T918" s="16" t="str">
        <x:f>IF(AND(ISBLANK(O918),Q918=""),"",IF(COUNTIFS('Redemption Setup'!$A$7:$A$105,Q918,'Redemption Setup'!$B$7:$B$105,P918)&lt;&gt;1,"Tier not in campaign",IF(COUNTIFS('Daily Redemptions'!$O$7:$O$2205,O918,'Daily Redemptions'!$Q$7:$Q$2205,Q918)&gt;1,"Duplicate day / tier",IF(OR(ISBLANK(O918),ISBLANK(R918)),"Missing date / quantity",IF(OR(R918&lt;0,MOD(R918,1)&lt;&gt;0),"Invalid redemption quantity",IF(COUNTIFS('Daily Redemptions'!$A$7:$A$735,O918,'Daily Redemptions'!$B$7:$B$735,P918)&lt;&gt;1,"Missing daily performance",IF(S918&lt;0,"Negative stock","")))))))</x:f>
      </x:c>
    </x:row>
    <x:row r="919" ht="24" customHeight="1">
      <x:c r="O919" s="10"/>
      <x:c r="P919" s="5"/>
      <x:c r="Q919" s="5"/>
      <x:c r="R919" s="5"/>
      <x:c r="S919" s="16" t="str">
        <x:f>IF(OR(ISBLANK(O919),Q919=""),"",IFERROR(INDEX('Redemption Setup'!$F$7:$F$105,MATCH(Q919,'Redemption Setup'!$A$7:$A$105,0)),"")+SUMIFS('Redemption Setup'!$Q$7:$Q$305,'Redemption Setup'!$O$7:$O$305,Q919,'Redemption Setup'!$P$7:$P$305,"&lt;="&amp;O919)-SUMIFS('Daily Redemptions'!$R$7:$R$2205,'Daily Redemptions'!$Q$7:$Q$2205,Q919,'Daily Redemptions'!$P$7:$P$2205,P919,'Daily Redemptions'!$O$7:$O$2205,"&lt;="&amp;O919))</x:f>
      </x:c>
      <x:c r="T919" s="16" t="str">
        <x:f>IF(AND(ISBLANK(O919),Q919=""),"",IF(COUNTIFS('Redemption Setup'!$A$7:$A$105,Q919,'Redemption Setup'!$B$7:$B$105,P919)&lt;&gt;1,"Tier not in campaign",IF(COUNTIFS('Daily Redemptions'!$O$7:$O$2205,O919,'Daily Redemptions'!$Q$7:$Q$2205,Q919)&gt;1,"Duplicate day / tier",IF(OR(ISBLANK(O919),ISBLANK(R919)),"Missing date / quantity",IF(OR(R919&lt;0,MOD(R919,1)&lt;&gt;0),"Invalid redemption quantity",IF(COUNTIFS('Daily Redemptions'!$A$7:$A$735,O919,'Daily Redemptions'!$B$7:$B$735,P919)&lt;&gt;1,"Missing daily performance",IF(S919&lt;0,"Negative stock","")))))))</x:f>
      </x:c>
    </x:row>
    <x:row r="920" ht="24" customHeight="1">
      <x:c r="O920" s="10"/>
      <x:c r="P920" s="5"/>
      <x:c r="Q920" s="5"/>
      <x:c r="R920" s="5"/>
      <x:c r="S920" s="16" t="str">
        <x:f>IF(OR(ISBLANK(O920),Q920=""),"",IFERROR(INDEX('Redemption Setup'!$F$7:$F$105,MATCH(Q920,'Redemption Setup'!$A$7:$A$105,0)),"")+SUMIFS('Redemption Setup'!$Q$7:$Q$305,'Redemption Setup'!$O$7:$O$305,Q920,'Redemption Setup'!$P$7:$P$305,"&lt;="&amp;O920)-SUMIFS('Daily Redemptions'!$R$7:$R$2205,'Daily Redemptions'!$Q$7:$Q$2205,Q920,'Daily Redemptions'!$P$7:$P$2205,P920,'Daily Redemptions'!$O$7:$O$2205,"&lt;="&amp;O920))</x:f>
      </x:c>
      <x:c r="T920" s="16" t="str">
        <x:f>IF(AND(ISBLANK(O920),Q920=""),"",IF(COUNTIFS('Redemption Setup'!$A$7:$A$105,Q920,'Redemption Setup'!$B$7:$B$105,P920)&lt;&gt;1,"Tier not in campaign",IF(COUNTIFS('Daily Redemptions'!$O$7:$O$2205,O920,'Daily Redemptions'!$Q$7:$Q$2205,Q920)&gt;1,"Duplicate day / tier",IF(OR(ISBLANK(O920),ISBLANK(R920)),"Missing date / quantity",IF(OR(R920&lt;0,MOD(R920,1)&lt;&gt;0),"Invalid redemption quantity",IF(COUNTIFS('Daily Redemptions'!$A$7:$A$735,O920,'Daily Redemptions'!$B$7:$B$735,P920)&lt;&gt;1,"Missing daily performance",IF(S920&lt;0,"Negative stock","")))))))</x:f>
      </x:c>
    </x:row>
    <x:row r="921" ht="24" customHeight="1">
      <x:c r="O921" s="10"/>
      <x:c r="P921" s="5"/>
      <x:c r="Q921" s="5"/>
      <x:c r="R921" s="5"/>
      <x:c r="S921" s="16" t="str">
        <x:f>IF(OR(ISBLANK(O921),Q921=""),"",IFERROR(INDEX('Redemption Setup'!$F$7:$F$105,MATCH(Q921,'Redemption Setup'!$A$7:$A$105,0)),"")+SUMIFS('Redemption Setup'!$Q$7:$Q$305,'Redemption Setup'!$O$7:$O$305,Q921,'Redemption Setup'!$P$7:$P$305,"&lt;="&amp;O921)-SUMIFS('Daily Redemptions'!$R$7:$R$2205,'Daily Redemptions'!$Q$7:$Q$2205,Q921,'Daily Redemptions'!$P$7:$P$2205,P921,'Daily Redemptions'!$O$7:$O$2205,"&lt;="&amp;O921))</x:f>
      </x:c>
      <x:c r="T921" s="16" t="str">
        <x:f>IF(AND(ISBLANK(O921),Q921=""),"",IF(COUNTIFS('Redemption Setup'!$A$7:$A$105,Q921,'Redemption Setup'!$B$7:$B$105,P921)&lt;&gt;1,"Tier not in campaign",IF(COUNTIFS('Daily Redemptions'!$O$7:$O$2205,O921,'Daily Redemptions'!$Q$7:$Q$2205,Q921)&gt;1,"Duplicate day / tier",IF(OR(ISBLANK(O921),ISBLANK(R921)),"Missing date / quantity",IF(OR(R921&lt;0,MOD(R921,1)&lt;&gt;0),"Invalid redemption quantity",IF(COUNTIFS('Daily Redemptions'!$A$7:$A$735,O921,'Daily Redemptions'!$B$7:$B$735,P921)&lt;&gt;1,"Missing daily performance",IF(S921&lt;0,"Negative stock","")))))))</x:f>
      </x:c>
    </x:row>
    <x:row r="922" ht="24" customHeight="1">
      <x:c r="O922" s="10"/>
      <x:c r="P922" s="5"/>
      <x:c r="Q922" s="5"/>
      <x:c r="R922" s="5"/>
      <x:c r="S922" s="16" t="str">
        <x:f>IF(OR(ISBLANK(O922),Q922=""),"",IFERROR(INDEX('Redemption Setup'!$F$7:$F$105,MATCH(Q922,'Redemption Setup'!$A$7:$A$105,0)),"")+SUMIFS('Redemption Setup'!$Q$7:$Q$305,'Redemption Setup'!$O$7:$O$305,Q922,'Redemption Setup'!$P$7:$P$305,"&lt;="&amp;O922)-SUMIFS('Daily Redemptions'!$R$7:$R$2205,'Daily Redemptions'!$Q$7:$Q$2205,Q922,'Daily Redemptions'!$P$7:$P$2205,P922,'Daily Redemptions'!$O$7:$O$2205,"&lt;="&amp;O922))</x:f>
      </x:c>
      <x:c r="T922" s="16" t="str">
        <x:f>IF(AND(ISBLANK(O922),Q922=""),"",IF(COUNTIFS('Redemption Setup'!$A$7:$A$105,Q922,'Redemption Setup'!$B$7:$B$105,P922)&lt;&gt;1,"Tier not in campaign",IF(COUNTIFS('Daily Redemptions'!$O$7:$O$2205,O922,'Daily Redemptions'!$Q$7:$Q$2205,Q922)&gt;1,"Duplicate day / tier",IF(OR(ISBLANK(O922),ISBLANK(R922)),"Missing date / quantity",IF(OR(R922&lt;0,MOD(R922,1)&lt;&gt;0),"Invalid redemption quantity",IF(COUNTIFS('Daily Redemptions'!$A$7:$A$735,O922,'Daily Redemptions'!$B$7:$B$735,P922)&lt;&gt;1,"Missing daily performance",IF(S922&lt;0,"Negative stock","")))))))</x:f>
      </x:c>
    </x:row>
    <x:row r="923" ht="24" customHeight="1">
      <x:c r="O923" s="10"/>
      <x:c r="P923" s="5"/>
      <x:c r="Q923" s="5"/>
      <x:c r="R923" s="5"/>
      <x:c r="S923" s="16" t="str">
        <x:f>IF(OR(ISBLANK(O923),Q923=""),"",IFERROR(INDEX('Redemption Setup'!$F$7:$F$105,MATCH(Q923,'Redemption Setup'!$A$7:$A$105,0)),"")+SUMIFS('Redemption Setup'!$Q$7:$Q$305,'Redemption Setup'!$O$7:$O$305,Q923,'Redemption Setup'!$P$7:$P$305,"&lt;="&amp;O923)-SUMIFS('Daily Redemptions'!$R$7:$R$2205,'Daily Redemptions'!$Q$7:$Q$2205,Q923,'Daily Redemptions'!$P$7:$P$2205,P923,'Daily Redemptions'!$O$7:$O$2205,"&lt;="&amp;O923))</x:f>
      </x:c>
      <x:c r="T923" s="16" t="str">
        <x:f>IF(AND(ISBLANK(O923),Q923=""),"",IF(COUNTIFS('Redemption Setup'!$A$7:$A$105,Q923,'Redemption Setup'!$B$7:$B$105,P923)&lt;&gt;1,"Tier not in campaign",IF(COUNTIFS('Daily Redemptions'!$O$7:$O$2205,O923,'Daily Redemptions'!$Q$7:$Q$2205,Q923)&gt;1,"Duplicate day / tier",IF(OR(ISBLANK(O923),ISBLANK(R923)),"Missing date / quantity",IF(OR(R923&lt;0,MOD(R923,1)&lt;&gt;0),"Invalid redemption quantity",IF(COUNTIFS('Daily Redemptions'!$A$7:$A$735,O923,'Daily Redemptions'!$B$7:$B$735,P923)&lt;&gt;1,"Missing daily performance",IF(S923&lt;0,"Negative stock","")))))))</x:f>
      </x:c>
    </x:row>
    <x:row r="924" ht="24" customHeight="1">
      <x:c r="O924" s="10"/>
      <x:c r="P924" s="5"/>
      <x:c r="Q924" s="5"/>
      <x:c r="R924" s="5"/>
      <x:c r="S924" s="16" t="str">
        <x:f>IF(OR(ISBLANK(O924),Q924=""),"",IFERROR(INDEX('Redemption Setup'!$F$7:$F$105,MATCH(Q924,'Redemption Setup'!$A$7:$A$105,0)),"")+SUMIFS('Redemption Setup'!$Q$7:$Q$305,'Redemption Setup'!$O$7:$O$305,Q924,'Redemption Setup'!$P$7:$P$305,"&lt;="&amp;O924)-SUMIFS('Daily Redemptions'!$R$7:$R$2205,'Daily Redemptions'!$Q$7:$Q$2205,Q924,'Daily Redemptions'!$P$7:$P$2205,P924,'Daily Redemptions'!$O$7:$O$2205,"&lt;="&amp;O924))</x:f>
      </x:c>
      <x:c r="T924" s="16" t="str">
        <x:f>IF(AND(ISBLANK(O924),Q924=""),"",IF(COUNTIFS('Redemption Setup'!$A$7:$A$105,Q924,'Redemption Setup'!$B$7:$B$105,P924)&lt;&gt;1,"Tier not in campaign",IF(COUNTIFS('Daily Redemptions'!$O$7:$O$2205,O924,'Daily Redemptions'!$Q$7:$Q$2205,Q924)&gt;1,"Duplicate day / tier",IF(OR(ISBLANK(O924),ISBLANK(R924)),"Missing date / quantity",IF(OR(R924&lt;0,MOD(R924,1)&lt;&gt;0),"Invalid redemption quantity",IF(COUNTIFS('Daily Redemptions'!$A$7:$A$735,O924,'Daily Redemptions'!$B$7:$B$735,P924)&lt;&gt;1,"Missing daily performance",IF(S924&lt;0,"Negative stock","")))))))</x:f>
      </x:c>
    </x:row>
    <x:row r="925" ht="24" customHeight="1">
      <x:c r="O925" s="10"/>
      <x:c r="P925" s="5"/>
      <x:c r="Q925" s="5"/>
      <x:c r="R925" s="5"/>
      <x:c r="S925" s="16" t="str">
        <x:f>IF(OR(ISBLANK(O925),Q925=""),"",IFERROR(INDEX('Redemption Setup'!$F$7:$F$105,MATCH(Q925,'Redemption Setup'!$A$7:$A$105,0)),"")+SUMIFS('Redemption Setup'!$Q$7:$Q$305,'Redemption Setup'!$O$7:$O$305,Q925,'Redemption Setup'!$P$7:$P$305,"&lt;="&amp;O925)-SUMIFS('Daily Redemptions'!$R$7:$R$2205,'Daily Redemptions'!$Q$7:$Q$2205,Q925,'Daily Redemptions'!$P$7:$P$2205,P925,'Daily Redemptions'!$O$7:$O$2205,"&lt;="&amp;O925))</x:f>
      </x:c>
      <x:c r="T925" s="16" t="str">
        <x:f>IF(AND(ISBLANK(O925),Q925=""),"",IF(COUNTIFS('Redemption Setup'!$A$7:$A$105,Q925,'Redemption Setup'!$B$7:$B$105,P925)&lt;&gt;1,"Tier not in campaign",IF(COUNTIFS('Daily Redemptions'!$O$7:$O$2205,O925,'Daily Redemptions'!$Q$7:$Q$2205,Q925)&gt;1,"Duplicate day / tier",IF(OR(ISBLANK(O925),ISBLANK(R925)),"Missing date / quantity",IF(OR(R925&lt;0,MOD(R925,1)&lt;&gt;0),"Invalid redemption quantity",IF(COUNTIFS('Daily Redemptions'!$A$7:$A$735,O925,'Daily Redemptions'!$B$7:$B$735,P925)&lt;&gt;1,"Missing daily performance",IF(S925&lt;0,"Negative stock","")))))))</x:f>
      </x:c>
    </x:row>
    <x:row r="926" ht="24" customHeight="1">
      <x:c r="O926" s="10"/>
      <x:c r="P926" s="5"/>
      <x:c r="Q926" s="5"/>
      <x:c r="R926" s="5"/>
      <x:c r="S926" s="16" t="str">
        <x:f>IF(OR(ISBLANK(O926),Q926=""),"",IFERROR(INDEX('Redemption Setup'!$F$7:$F$105,MATCH(Q926,'Redemption Setup'!$A$7:$A$105,0)),"")+SUMIFS('Redemption Setup'!$Q$7:$Q$305,'Redemption Setup'!$O$7:$O$305,Q926,'Redemption Setup'!$P$7:$P$305,"&lt;="&amp;O926)-SUMIFS('Daily Redemptions'!$R$7:$R$2205,'Daily Redemptions'!$Q$7:$Q$2205,Q926,'Daily Redemptions'!$P$7:$P$2205,P926,'Daily Redemptions'!$O$7:$O$2205,"&lt;="&amp;O926))</x:f>
      </x:c>
      <x:c r="T926" s="16" t="str">
        <x:f>IF(AND(ISBLANK(O926),Q926=""),"",IF(COUNTIFS('Redemption Setup'!$A$7:$A$105,Q926,'Redemption Setup'!$B$7:$B$105,P926)&lt;&gt;1,"Tier not in campaign",IF(COUNTIFS('Daily Redemptions'!$O$7:$O$2205,O926,'Daily Redemptions'!$Q$7:$Q$2205,Q926)&gt;1,"Duplicate day / tier",IF(OR(ISBLANK(O926),ISBLANK(R926)),"Missing date / quantity",IF(OR(R926&lt;0,MOD(R926,1)&lt;&gt;0),"Invalid redemption quantity",IF(COUNTIFS('Daily Redemptions'!$A$7:$A$735,O926,'Daily Redemptions'!$B$7:$B$735,P926)&lt;&gt;1,"Missing daily performance",IF(S926&lt;0,"Negative stock","")))))))</x:f>
      </x:c>
    </x:row>
    <x:row r="927" ht="24" customHeight="1">
      <x:c r="O927" s="10"/>
      <x:c r="P927" s="5"/>
      <x:c r="Q927" s="5"/>
      <x:c r="R927" s="5"/>
      <x:c r="S927" s="16" t="str">
        <x:f>IF(OR(ISBLANK(O927),Q927=""),"",IFERROR(INDEX('Redemption Setup'!$F$7:$F$105,MATCH(Q927,'Redemption Setup'!$A$7:$A$105,0)),"")+SUMIFS('Redemption Setup'!$Q$7:$Q$305,'Redemption Setup'!$O$7:$O$305,Q927,'Redemption Setup'!$P$7:$P$305,"&lt;="&amp;O927)-SUMIFS('Daily Redemptions'!$R$7:$R$2205,'Daily Redemptions'!$Q$7:$Q$2205,Q927,'Daily Redemptions'!$P$7:$P$2205,P927,'Daily Redemptions'!$O$7:$O$2205,"&lt;="&amp;O927))</x:f>
      </x:c>
      <x:c r="T927" s="16" t="str">
        <x:f>IF(AND(ISBLANK(O927),Q927=""),"",IF(COUNTIFS('Redemption Setup'!$A$7:$A$105,Q927,'Redemption Setup'!$B$7:$B$105,P927)&lt;&gt;1,"Tier not in campaign",IF(COUNTIFS('Daily Redemptions'!$O$7:$O$2205,O927,'Daily Redemptions'!$Q$7:$Q$2205,Q927)&gt;1,"Duplicate day / tier",IF(OR(ISBLANK(O927),ISBLANK(R927)),"Missing date / quantity",IF(OR(R927&lt;0,MOD(R927,1)&lt;&gt;0),"Invalid redemption quantity",IF(COUNTIFS('Daily Redemptions'!$A$7:$A$735,O927,'Daily Redemptions'!$B$7:$B$735,P927)&lt;&gt;1,"Missing daily performance",IF(S927&lt;0,"Negative stock","")))))))</x:f>
      </x:c>
    </x:row>
    <x:row r="928" ht="24" customHeight="1">
      <x:c r="O928" s="10"/>
      <x:c r="P928" s="5"/>
      <x:c r="Q928" s="5"/>
      <x:c r="R928" s="5"/>
      <x:c r="S928" s="16" t="str">
        <x:f>IF(OR(ISBLANK(O928),Q928=""),"",IFERROR(INDEX('Redemption Setup'!$F$7:$F$105,MATCH(Q928,'Redemption Setup'!$A$7:$A$105,0)),"")+SUMIFS('Redemption Setup'!$Q$7:$Q$305,'Redemption Setup'!$O$7:$O$305,Q928,'Redemption Setup'!$P$7:$P$305,"&lt;="&amp;O928)-SUMIFS('Daily Redemptions'!$R$7:$R$2205,'Daily Redemptions'!$Q$7:$Q$2205,Q928,'Daily Redemptions'!$P$7:$P$2205,P928,'Daily Redemptions'!$O$7:$O$2205,"&lt;="&amp;O928))</x:f>
      </x:c>
      <x:c r="T928" s="16" t="str">
        <x:f>IF(AND(ISBLANK(O928),Q928=""),"",IF(COUNTIFS('Redemption Setup'!$A$7:$A$105,Q928,'Redemption Setup'!$B$7:$B$105,P928)&lt;&gt;1,"Tier not in campaign",IF(COUNTIFS('Daily Redemptions'!$O$7:$O$2205,O928,'Daily Redemptions'!$Q$7:$Q$2205,Q928)&gt;1,"Duplicate day / tier",IF(OR(ISBLANK(O928),ISBLANK(R928)),"Missing date / quantity",IF(OR(R928&lt;0,MOD(R928,1)&lt;&gt;0),"Invalid redemption quantity",IF(COUNTIFS('Daily Redemptions'!$A$7:$A$735,O928,'Daily Redemptions'!$B$7:$B$735,P928)&lt;&gt;1,"Missing daily performance",IF(S928&lt;0,"Negative stock","")))))))</x:f>
      </x:c>
    </x:row>
    <x:row r="929" ht="24" customHeight="1">
      <x:c r="O929" s="10"/>
      <x:c r="P929" s="5"/>
      <x:c r="Q929" s="5"/>
      <x:c r="R929" s="5"/>
      <x:c r="S929" s="16" t="str">
        <x:f>IF(OR(ISBLANK(O929),Q929=""),"",IFERROR(INDEX('Redemption Setup'!$F$7:$F$105,MATCH(Q929,'Redemption Setup'!$A$7:$A$105,0)),"")+SUMIFS('Redemption Setup'!$Q$7:$Q$305,'Redemption Setup'!$O$7:$O$305,Q929,'Redemption Setup'!$P$7:$P$305,"&lt;="&amp;O929)-SUMIFS('Daily Redemptions'!$R$7:$R$2205,'Daily Redemptions'!$Q$7:$Q$2205,Q929,'Daily Redemptions'!$P$7:$P$2205,P929,'Daily Redemptions'!$O$7:$O$2205,"&lt;="&amp;O929))</x:f>
      </x:c>
      <x:c r="T929" s="16" t="str">
        <x:f>IF(AND(ISBLANK(O929),Q929=""),"",IF(COUNTIFS('Redemption Setup'!$A$7:$A$105,Q929,'Redemption Setup'!$B$7:$B$105,P929)&lt;&gt;1,"Tier not in campaign",IF(COUNTIFS('Daily Redemptions'!$O$7:$O$2205,O929,'Daily Redemptions'!$Q$7:$Q$2205,Q929)&gt;1,"Duplicate day / tier",IF(OR(ISBLANK(O929),ISBLANK(R929)),"Missing date / quantity",IF(OR(R929&lt;0,MOD(R929,1)&lt;&gt;0),"Invalid redemption quantity",IF(COUNTIFS('Daily Redemptions'!$A$7:$A$735,O929,'Daily Redemptions'!$B$7:$B$735,P929)&lt;&gt;1,"Missing daily performance",IF(S929&lt;0,"Negative stock","")))))))</x:f>
      </x:c>
    </x:row>
    <x:row r="930" ht="24" customHeight="1">
      <x:c r="O930" s="10"/>
      <x:c r="P930" s="5"/>
      <x:c r="Q930" s="5"/>
      <x:c r="R930" s="5"/>
      <x:c r="S930" s="16" t="str">
        <x:f>IF(OR(ISBLANK(O930),Q930=""),"",IFERROR(INDEX('Redemption Setup'!$F$7:$F$105,MATCH(Q930,'Redemption Setup'!$A$7:$A$105,0)),"")+SUMIFS('Redemption Setup'!$Q$7:$Q$305,'Redemption Setup'!$O$7:$O$305,Q930,'Redemption Setup'!$P$7:$P$305,"&lt;="&amp;O930)-SUMIFS('Daily Redemptions'!$R$7:$R$2205,'Daily Redemptions'!$Q$7:$Q$2205,Q930,'Daily Redemptions'!$P$7:$P$2205,P930,'Daily Redemptions'!$O$7:$O$2205,"&lt;="&amp;O930))</x:f>
      </x:c>
      <x:c r="T930" s="16" t="str">
        <x:f>IF(AND(ISBLANK(O930),Q930=""),"",IF(COUNTIFS('Redemption Setup'!$A$7:$A$105,Q930,'Redemption Setup'!$B$7:$B$105,P930)&lt;&gt;1,"Tier not in campaign",IF(COUNTIFS('Daily Redemptions'!$O$7:$O$2205,O930,'Daily Redemptions'!$Q$7:$Q$2205,Q930)&gt;1,"Duplicate day / tier",IF(OR(ISBLANK(O930),ISBLANK(R930)),"Missing date / quantity",IF(OR(R930&lt;0,MOD(R930,1)&lt;&gt;0),"Invalid redemption quantity",IF(COUNTIFS('Daily Redemptions'!$A$7:$A$735,O930,'Daily Redemptions'!$B$7:$B$735,P930)&lt;&gt;1,"Missing daily performance",IF(S930&lt;0,"Negative stock","")))))))</x:f>
      </x:c>
    </x:row>
    <x:row r="931" ht="24" customHeight="1">
      <x:c r="O931" s="10"/>
      <x:c r="P931" s="5"/>
      <x:c r="Q931" s="5"/>
      <x:c r="R931" s="5"/>
      <x:c r="S931" s="16" t="str">
        <x:f>IF(OR(ISBLANK(O931),Q931=""),"",IFERROR(INDEX('Redemption Setup'!$F$7:$F$105,MATCH(Q931,'Redemption Setup'!$A$7:$A$105,0)),"")+SUMIFS('Redemption Setup'!$Q$7:$Q$305,'Redemption Setup'!$O$7:$O$305,Q931,'Redemption Setup'!$P$7:$P$305,"&lt;="&amp;O931)-SUMIFS('Daily Redemptions'!$R$7:$R$2205,'Daily Redemptions'!$Q$7:$Q$2205,Q931,'Daily Redemptions'!$P$7:$P$2205,P931,'Daily Redemptions'!$O$7:$O$2205,"&lt;="&amp;O931))</x:f>
      </x:c>
      <x:c r="T931" s="16" t="str">
        <x:f>IF(AND(ISBLANK(O931),Q931=""),"",IF(COUNTIFS('Redemption Setup'!$A$7:$A$105,Q931,'Redemption Setup'!$B$7:$B$105,P931)&lt;&gt;1,"Tier not in campaign",IF(COUNTIFS('Daily Redemptions'!$O$7:$O$2205,O931,'Daily Redemptions'!$Q$7:$Q$2205,Q931)&gt;1,"Duplicate day / tier",IF(OR(ISBLANK(O931),ISBLANK(R931)),"Missing date / quantity",IF(OR(R931&lt;0,MOD(R931,1)&lt;&gt;0),"Invalid redemption quantity",IF(COUNTIFS('Daily Redemptions'!$A$7:$A$735,O931,'Daily Redemptions'!$B$7:$B$735,P931)&lt;&gt;1,"Missing daily performance",IF(S931&lt;0,"Negative stock","")))))))</x:f>
      </x:c>
    </x:row>
    <x:row r="932" ht="24" customHeight="1">
      <x:c r="O932" s="10"/>
      <x:c r="P932" s="5"/>
      <x:c r="Q932" s="5"/>
      <x:c r="R932" s="5"/>
      <x:c r="S932" s="16" t="str">
        <x:f>IF(OR(ISBLANK(O932),Q932=""),"",IFERROR(INDEX('Redemption Setup'!$F$7:$F$105,MATCH(Q932,'Redemption Setup'!$A$7:$A$105,0)),"")+SUMIFS('Redemption Setup'!$Q$7:$Q$305,'Redemption Setup'!$O$7:$O$305,Q932,'Redemption Setup'!$P$7:$P$305,"&lt;="&amp;O932)-SUMIFS('Daily Redemptions'!$R$7:$R$2205,'Daily Redemptions'!$Q$7:$Q$2205,Q932,'Daily Redemptions'!$P$7:$P$2205,P932,'Daily Redemptions'!$O$7:$O$2205,"&lt;="&amp;O932))</x:f>
      </x:c>
      <x:c r="T932" s="16" t="str">
        <x:f>IF(AND(ISBLANK(O932),Q932=""),"",IF(COUNTIFS('Redemption Setup'!$A$7:$A$105,Q932,'Redemption Setup'!$B$7:$B$105,P932)&lt;&gt;1,"Tier not in campaign",IF(COUNTIFS('Daily Redemptions'!$O$7:$O$2205,O932,'Daily Redemptions'!$Q$7:$Q$2205,Q932)&gt;1,"Duplicate day / tier",IF(OR(ISBLANK(O932),ISBLANK(R932)),"Missing date / quantity",IF(OR(R932&lt;0,MOD(R932,1)&lt;&gt;0),"Invalid redemption quantity",IF(COUNTIFS('Daily Redemptions'!$A$7:$A$735,O932,'Daily Redemptions'!$B$7:$B$735,P932)&lt;&gt;1,"Missing daily performance",IF(S932&lt;0,"Negative stock","")))))))</x:f>
      </x:c>
    </x:row>
    <x:row r="933" ht="24" customHeight="1">
      <x:c r="O933" s="10"/>
      <x:c r="P933" s="5"/>
      <x:c r="Q933" s="5"/>
      <x:c r="R933" s="5"/>
      <x:c r="S933" s="16" t="str">
        <x:f>IF(OR(ISBLANK(O933),Q933=""),"",IFERROR(INDEX('Redemption Setup'!$F$7:$F$105,MATCH(Q933,'Redemption Setup'!$A$7:$A$105,0)),"")+SUMIFS('Redemption Setup'!$Q$7:$Q$305,'Redemption Setup'!$O$7:$O$305,Q933,'Redemption Setup'!$P$7:$P$305,"&lt;="&amp;O933)-SUMIFS('Daily Redemptions'!$R$7:$R$2205,'Daily Redemptions'!$Q$7:$Q$2205,Q933,'Daily Redemptions'!$P$7:$P$2205,P933,'Daily Redemptions'!$O$7:$O$2205,"&lt;="&amp;O933))</x:f>
      </x:c>
      <x:c r="T933" s="16" t="str">
        <x:f>IF(AND(ISBLANK(O933),Q933=""),"",IF(COUNTIFS('Redemption Setup'!$A$7:$A$105,Q933,'Redemption Setup'!$B$7:$B$105,P933)&lt;&gt;1,"Tier not in campaign",IF(COUNTIFS('Daily Redemptions'!$O$7:$O$2205,O933,'Daily Redemptions'!$Q$7:$Q$2205,Q933)&gt;1,"Duplicate day / tier",IF(OR(ISBLANK(O933),ISBLANK(R933)),"Missing date / quantity",IF(OR(R933&lt;0,MOD(R933,1)&lt;&gt;0),"Invalid redemption quantity",IF(COUNTIFS('Daily Redemptions'!$A$7:$A$735,O933,'Daily Redemptions'!$B$7:$B$735,P933)&lt;&gt;1,"Missing daily performance",IF(S933&lt;0,"Negative stock","")))))))</x:f>
      </x:c>
    </x:row>
    <x:row r="934" ht="24" customHeight="1">
      <x:c r="O934" s="10"/>
      <x:c r="P934" s="5"/>
      <x:c r="Q934" s="5"/>
      <x:c r="R934" s="5"/>
      <x:c r="S934" s="16" t="str">
        <x:f>IF(OR(ISBLANK(O934),Q934=""),"",IFERROR(INDEX('Redemption Setup'!$F$7:$F$105,MATCH(Q934,'Redemption Setup'!$A$7:$A$105,0)),"")+SUMIFS('Redemption Setup'!$Q$7:$Q$305,'Redemption Setup'!$O$7:$O$305,Q934,'Redemption Setup'!$P$7:$P$305,"&lt;="&amp;O934)-SUMIFS('Daily Redemptions'!$R$7:$R$2205,'Daily Redemptions'!$Q$7:$Q$2205,Q934,'Daily Redemptions'!$P$7:$P$2205,P934,'Daily Redemptions'!$O$7:$O$2205,"&lt;="&amp;O934))</x:f>
      </x:c>
      <x:c r="T934" s="16" t="str">
        <x:f>IF(AND(ISBLANK(O934),Q934=""),"",IF(COUNTIFS('Redemption Setup'!$A$7:$A$105,Q934,'Redemption Setup'!$B$7:$B$105,P934)&lt;&gt;1,"Tier not in campaign",IF(COUNTIFS('Daily Redemptions'!$O$7:$O$2205,O934,'Daily Redemptions'!$Q$7:$Q$2205,Q934)&gt;1,"Duplicate day / tier",IF(OR(ISBLANK(O934),ISBLANK(R934)),"Missing date / quantity",IF(OR(R934&lt;0,MOD(R934,1)&lt;&gt;0),"Invalid redemption quantity",IF(COUNTIFS('Daily Redemptions'!$A$7:$A$735,O934,'Daily Redemptions'!$B$7:$B$735,P934)&lt;&gt;1,"Missing daily performance",IF(S934&lt;0,"Negative stock","")))))))</x:f>
      </x:c>
    </x:row>
    <x:row r="935" ht="24" customHeight="1">
      <x:c r="O935" s="10"/>
      <x:c r="P935" s="5"/>
      <x:c r="Q935" s="5"/>
      <x:c r="R935" s="5"/>
      <x:c r="S935" s="16" t="str">
        <x:f>IF(OR(ISBLANK(O935),Q935=""),"",IFERROR(INDEX('Redemption Setup'!$F$7:$F$105,MATCH(Q935,'Redemption Setup'!$A$7:$A$105,0)),"")+SUMIFS('Redemption Setup'!$Q$7:$Q$305,'Redemption Setup'!$O$7:$O$305,Q935,'Redemption Setup'!$P$7:$P$305,"&lt;="&amp;O935)-SUMIFS('Daily Redemptions'!$R$7:$R$2205,'Daily Redemptions'!$Q$7:$Q$2205,Q935,'Daily Redemptions'!$P$7:$P$2205,P935,'Daily Redemptions'!$O$7:$O$2205,"&lt;="&amp;O935))</x:f>
      </x:c>
      <x:c r="T935" s="16" t="str">
        <x:f>IF(AND(ISBLANK(O935),Q935=""),"",IF(COUNTIFS('Redemption Setup'!$A$7:$A$105,Q935,'Redemption Setup'!$B$7:$B$105,P935)&lt;&gt;1,"Tier not in campaign",IF(COUNTIFS('Daily Redemptions'!$O$7:$O$2205,O935,'Daily Redemptions'!$Q$7:$Q$2205,Q935)&gt;1,"Duplicate day / tier",IF(OR(ISBLANK(O935),ISBLANK(R935)),"Missing date / quantity",IF(OR(R935&lt;0,MOD(R935,1)&lt;&gt;0),"Invalid redemption quantity",IF(COUNTIFS('Daily Redemptions'!$A$7:$A$735,O935,'Daily Redemptions'!$B$7:$B$735,P935)&lt;&gt;1,"Missing daily performance",IF(S935&lt;0,"Negative stock","")))))))</x:f>
      </x:c>
    </x:row>
    <x:row r="936" ht="24" customHeight="1">
      <x:c r="O936" s="10"/>
      <x:c r="P936" s="5"/>
      <x:c r="Q936" s="5"/>
      <x:c r="R936" s="5"/>
      <x:c r="S936" s="16" t="str">
        <x:f>IF(OR(ISBLANK(O936),Q936=""),"",IFERROR(INDEX('Redemption Setup'!$F$7:$F$105,MATCH(Q936,'Redemption Setup'!$A$7:$A$105,0)),"")+SUMIFS('Redemption Setup'!$Q$7:$Q$305,'Redemption Setup'!$O$7:$O$305,Q936,'Redemption Setup'!$P$7:$P$305,"&lt;="&amp;O936)-SUMIFS('Daily Redemptions'!$R$7:$R$2205,'Daily Redemptions'!$Q$7:$Q$2205,Q936,'Daily Redemptions'!$P$7:$P$2205,P936,'Daily Redemptions'!$O$7:$O$2205,"&lt;="&amp;O936))</x:f>
      </x:c>
      <x:c r="T936" s="16" t="str">
        <x:f>IF(AND(ISBLANK(O936),Q936=""),"",IF(COUNTIFS('Redemption Setup'!$A$7:$A$105,Q936,'Redemption Setup'!$B$7:$B$105,P936)&lt;&gt;1,"Tier not in campaign",IF(COUNTIFS('Daily Redemptions'!$O$7:$O$2205,O936,'Daily Redemptions'!$Q$7:$Q$2205,Q936)&gt;1,"Duplicate day / tier",IF(OR(ISBLANK(O936),ISBLANK(R936)),"Missing date / quantity",IF(OR(R936&lt;0,MOD(R936,1)&lt;&gt;0),"Invalid redemption quantity",IF(COUNTIFS('Daily Redemptions'!$A$7:$A$735,O936,'Daily Redemptions'!$B$7:$B$735,P936)&lt;&gt;1,"Missing daily performance",IF(S936&lt;0,"Negative stock","")))))))</x:f>
      </x:c>
    </x:row>
    <x:row r="937" ht="24" customHeight="1">
      <x:c r="O937" s="10"/>
      <x:c r="P937" s="5"/>
      <x:c r="Q937" s="5"/>
      <x:c r="R937" s="5"/>
      <x:c r="S937" s="16" t="str">
        <x:f>IF(OR(ISBLANK(O937),Q937=""),"",IFERROR(INDEX('Redemption Setup'!$F$7:$F$105,MATCH(Q937,'Redemption Setup'!$A$7:$A$105,0)),"")+SUMIFS('Redemption Setup'!$Q$7:$Q$305,'Redemption Setup'!$O$7:$O$305,Q937,'Redemption Setup'!$P$7:$P$305,"&lt;="&amp;O937)-SUMIFS('Daily Redemptions'!$R$7:$R$2205,'Daily Redemptions'!$Q$7:$Q$2205,Q937,'Daily Redemptions'!$P$7:$P$2205,P937,'Daily Redemptions'!$O$7:$O$2205,"&lt;="&amp;O937))</x:f>
      </x:c>
      <x:c r="T937" s="16" t="str">
        <x:f>IF(AND(ISBLANK(O937),Q937=""),"",IF(COUNTIFS('Redemption Setup'!$A$7:$A$105,Q937,'Redemption Setup'!$B$7:$B$105,P937)&lt;&gt;1,"Tier not in campaign",IF(COUNTIFS('Daily Redemptions'!$O$7:$O$2205,O937,'Daily Redemptions'!$Q$7:$Q$2205,Q937)&gt;1,"Duplicate day / tier",IF(OR(ISBLANK(O937),ISBLANK(R937)),"Missing date / quantity",IF(OR(R937&lt;0,MOD(R937,1)&lt;&gt;0),"Invalid redemption quantity",IF(COUNTIFS('Daily Redemptions'!$A$7:$A$735,O937,'Daily Redemptions'!$B$7:$B$735,P937)&lt;&gt;1,"Missing daily performance",IF(S937&lt;0,"Negative stock","")))))))</x:f>
      </x:c>
    </x:row>
    <x:row r="938" ht="24" customHeight="1">
      <x:c r="O938" s="10"/>
      <x:c r="P938" s="5"/>
      <x:c r="Q938" s="5"/>
      <x:c r="R938" s="5"/>
      <x:c r="S938" s="16" t="str">
        <x:f>IF(OR(ISBLANK(O938),Q938=""),"",IFERROR(INDEX('Redemption Setup'!$F$7:$F$105,MATCH(Q938,'Redemption Setup'!$A$7:$A$105,0)),"")+SUMIFS('Redemption Setup'!$Q$7:$Q$305,'Redemption Setup'!$O$7:$O$305,Q938,'Redemption Setup'!$P$7:$P$305,"&lt;="&amp;O938)-SUMIFS('Daily Redemptions'!$R$7:$R$2205,'Daily Redemptions'!$Q$7:$Q$2205,Q938,'Daily Redemptions'!$P$7:$P$2205,P938,'Daily Redemptions'!$O$7:$O$2205,"&lt;="&amp;O938))</x:f>
      </x:c>
      <x:c r="T938" s="16" t="str">
        <x:f>IF(AND(ISBLANK(O938),Q938=""),"",IF(COUNTIFS('Redemption Setup'!$A$7:$A$105,Q938,'Redemption Setup'!$B$7:$B$105,P938)&lt;&gt;1,"Tier not in campaign",IF(COUNTIFS('Daily Redemptions'!$O$7:$O$2205,O938,'Daily Redemptions'!$Q$7:$Q$2205,Q938)&gt;1,"Duplicate day / tier",IF(OR(ISBLANK(O938),ISBLANK(R938)),"Missing date / quantity",IF(OR(R938&lt;0,MOD(R938,1)&lt;&gt;0),"Invalid redemption quantity",IF(COUNTIFS('Daily Redemptions'!$A$7:$A$735,O938,'Daily Redemptions'!$B$7:$B$735,P938)&lt;&gt;1,"Missing daily performance",IF(S938&lt;0,"Negative stock","")))))))</x:f>
      </x:c>
    </x:row>
    <x:row r="939" ht="24" customHeight="1">
      <x:c r="O939" s="10"/>
      <x:c r="P939" s="5"/>
      <x:c r="Q939" s="5"/>
      <x:c r="R939" s="5"/>
      <x:c r="S939" s="16" t="str">
        <x:f>IF(OR(ISBLANK(O939),Q939=""),"",IFERROR(INDEX('Redemption Setup'!$F$7:$F$105,MATCH(Q939,'Redemption Setup'!$A$7:$A$105,0)),"")+SUMIFS('Redemption Setup'!$Q$7:$Q$305,'Redemption Setup'!$O$7:$O$305,Q939,'Redemption Setup'!$P$7:$P$305,"&lt;="&amp;O939)-SUMIFS('Daily Redemptions'!$R$7:$R$2205,'Daily Redemptions'!$Q$7:$Q$2205,Q939,'Daily Redemptions'!$P$7:$P$2205,P939,'Daily Redemptions'!$O$7:$O$2205,"&lt;="&amp;O939))</x:f>
      </x:c>
      <x:c r="T939" s="16" t="str">
        <x:f>IF(AND(ISBLANK(O939),Q939=""),"",IF(COUNTIFS('Redemption Setup'!$A$7:$A$105,Q939,'Redemption Setup'!$B$7:$B$105,P939)&lt;&gt;1,"Tier not in campaign",IF(COUNTIFS('Daily Redemptions'!$O$7:$O$2205,O939,'Daily Redemptions'!$Q$7:$Q$2205,Q939)&gt;1,"Duplicate day / tier",IF(OR(ISBLANK(O939),ISBLANK(R939)),"Missing date / quantity",IF(OR(R939&lt;0,MOD(R939,1)&lt;&gt;0),"Invalid redemption quantity",IF(COUNTIFS('Daily Redemptions'!$A$7:$A$735,O939,'Daily Redemptions'!$B$7:$B$735,P939)&lt;&gt;1,"Missing daily performance",IF(S939&lt;0,"Negative stock","")))))))</x:f>
      </x:c>
    </x:row>
    <x:row r="940" ht="24" customHeight="1">
      <x:c r="O940" s="10"/>
      <x:c r="P940" s="5"/>
      <x:c r="Q940" s="5"/>
      <x:c r="R940" s="5"/>
      <x:c r="S940" s="16" t="str">
        <x:f>IF(OR(ISBLANK(O940),Q940=""),"",IFERROR(INDEX('Redemption Setup'!$F$7:$F$105,MATCH(Q940,'Redemption Setup'!$A$7:$A$105,0)),"")+SUMIFS('Redemption Setup'!$Q$7:$Q$305,'Redemption Setup'!$O$7:$O$305,Q940,'Redemption Setup'!$P$7:$P$305,"&lt;="&amp;O940)-SUMIFS('Daily Redemptions'!$R$7:$R$2205,'Daily Redemptions'!$Q$7:$Q$2205,Q940,'Daily Redemptions'!$P$7:$P$2205,P940,'Daily Redemptions'!$O$7:$O$2205,"&lt;="&amp;O940))</x:f>
      </x:c>
      <x:c r="T940" s="16" t="str">
        <x:f>IF(AND(ISBLANK(O940),Q940=""),"",IF(COUNTIFS('Redemption Setup'!$A$7:$A$105,Q940,'Redemption Setup'!$B$7:$B$105,P940)&lt;&gt;1,"Tier not in campaign",IF(COUNTIFS('Daily Redemptions'!$O$7:$O$2205,O940,'Daily Redemptions'!$Q$7:$Q$2205,Q940)&gt;1,"Duplicate day / tier",IF(OR(ISBLANK(O940),ISBLANK(R940)),"Missing date / quantity",IF(OR(R940&lt;0,MOD(R940,1)&lt;&gt;0),"Invalid redemption quantity",IF(COUNTIFS('Daily Redemptions'!$A$7:$A$735,O940,'Daily Redemptions'!$B$7:$B$735,P940)&lt;&gt;1,"Missing daily performance",IF(S940&lt;0,"Negative stock","")))))))</x:f>
      </x:c>
    </x:row>
    <x:row r="941" ht="24" customHeight="1">
      <x:c r="O941" s="10"/>
      <x:c r="P941" s="5"/>
      <x:c r="Q941" s="5"/>
      <x:c r="R941" s="5"/>
      <x:c r="S941" s="16" t="str">
        <x:f>IF(OR(ISBLANK(O941),Q941=""),"",IFERROR(INDEX('Redemption Setup'!$F$7:$F$105,MATCH(Q941,'Redemption Setup'!$A$7:$A$105,0)),"")+SUMIFS('Redemption Setup'!$Q$7:$Q$305,'Redemption Setup'!$O$7:$O$305,Q941,'Redemption Setup'!$P$7:$P$305,"&lt;="&amp;O941)-SUMIFS('Daily Redemptions'!$R$7:$R$2205,'Daily Redemptions'!$Q$7:$Q$2205,Q941,'Daily Redemptions'!$P$7:$P$2205,P941,'Daily Redemptions'!$O$7:$O$2205,"&lt;="&amp;O941))</x:f>
      </x:c>
      <x:c r="T941" s="16" t="str">
        <x:f>IF(AND(ISBLANK(O941),Q941=""),"",IF(COUNTIFS('Redemption Setup'!$A$7:$A$105,Q941,'Redemption Setup'!$B$7:$B$105,P941)&lt;&gt;1,"Tier not in campaign",IF(COUNTIFS('Daily Redemptions'!$O$7:$O$2205,O941,'Daily Redemptions'!$Q$7:$Q$2205,Q941)&gt;1,"Duplicate day / tier",IF(OR(ISBLANK(O941),ISBLANK(R941)),"Missing date / quantity",IF(OR(R941&lt;0,MOD(R941,1)&lt;&gt;0),"Invalid redemption quantity",IF(COUNTIFS('Daily Redemptions'!$A$7:$A$735,O941,'Daily Redemptions'!$B$7:$B$735,P941)&lt;&gt;1,"Missing daily performance",IF(S941&lt;0,"Negative stock","")))))))</x:f>
      </x:c>
    </x:row>
    <x:row r="942" ht="24" customHeight="1">
      <x:c r="O942" s="10"/>
      <x:c r="P942" s="5"/>
      <x:c r="Q942" s="5"/>
      <x:c r="R942" s="5"/>
      <x:c r="S942" s="16" t="str">
        <x:f>IF(OR(ISBLANK(O942),Q942=""),"",IFERROR(INDEX('Redemption Setup'!$F$7:$F$105,MATCH(Q942,'Redemption Setup'!$A$7:$A$105,0)),"")+SUMIFS('Redemption Setup'!$Q$7:$Q$305,'Redemption Setup'!$O$7:$O$305,Q942,'Redemption Setup'!$P$7:$P$305,"&lt;="&amp;O942)-SUMIFS('Daily Redemptions'!$R$7:$R$2205,'Daily Redemptions'!$Q$7:$Q$2205,Q942,'Daily Redemptions'!$P$7:$P$2205,P942,'Daily Redemptions'!$O$7:$O$2205,"&lt;="&amp;O942))</x:f>
      </x:c>
      <x:c r="T942" s="16" t="str">
        <x:f>IF(AND(ISBLANK(O942),Q942=""),"",IF(COUNTIFS('Redemption Setup'!$A$7:$A$105,Q942,'Redemption Setup'!$B$7:$B$105,P942)&lt;&gt;1,"Tier not in campaign",IF(COUNTIFS('Daily Redemptions'!$O$7:$O$2205,O942,'Daily Redemptions'!$Q$7:$Q$2205,Q942)&gt;1,"Duplicate day / tier",IF(OR(ISBLANK(O942),ISBLANK(R942)),"Missing date / quantity",IF(OR(R942&lt;0,MOD(R942,1)&lt;&gt;0),"Invalid redemption quantity",IF(COUNTIFS('Daily Redemptions'!$A$7:$A$735,O942,'Daily Redemptions'!$B$7:$B$735,P942)&lt;&gt;1,"Missing daily performance",IF(S942&lt;0,"Negative stock","")))))))</x:f>
      </x:c>
    </x:row>
    <x:row r="943" ht="24" customHeight="1">
      <x:c r="O943" s="10"/>
      <x:c r="P943" s="5"/>
      <x:c r="Q943" s="5"/>
      <x:c r="R943" s="5"/>
      <x:c r="S943" s="16" t="str">
        <x:f>IF(OR(ISBLANK(O943),Q943=""),"",IFERROR(INDEX('Redemption Setup'!$F$7:$F$105,MATCH(Q943,'Redemption Setup'!$A$7:$A$105,0)),"")+SUMIFS('Redemption Setup'!$Q$7:$Q$305,'Redemption Setup'!$O$7:$O$305,Q943,'Redemption Setup'!$P$7:$P$305,"&lt;="&amp;O943)-SUMIFS('Daily Redemptions'!$R$7:$R$2205,'Daily Redemptions'!$Q$7:$Q$2205,Q943,'Daily Redemptions'!$P$7:$P$2205,P943,'Daily Redemptions'!$O$7:$O$2205,"&lt;="&amp;O943))</x:f>
      </x:c>
      <x:c r="T943" s="16" t="str">
        <x:f>IF(AND(ISBLANK(O943),Q943=""),"",IF(COUNTIFS('Redemption Setup'!$A$7:$A$105,Q943,'Redemption Setup'!$B$7:$B$105,P943)&lt;&gt;1,"Tier not in campaign",IF(COUNTIFS('Daily Redemptions'!$O$7:$O$2205,O943,'Daily Redemptions'!$Q$7:$Q$2205,Q943)&gt;1,"Duplicate day / tier",IF(OR(ISBLANK(O943),ISBLANK(R943)),"Missing date / quantity",IF(OR(R943&lt;0,MOD(R943,1)&lt;&gt;0),"Invalid redemption quantity",IF(COUNTIFS('Daily Redemptions'!$A$7:$A$735,O943,'Daily Redemptions'!$B$7:$B$735,P943)&lt;&gt;1,"Missing daily performance",IF(S943&lt;0,"Negative stock","")))))))</x:f>
      </x:c>
    </x:row>
    <x:row r="944" ht="24" customHeight="1">
      <x:c r="O944" s="10"/>
      <x:c r="P944" s="5"/>
      <x:c r="Q944" s="5"/>
      <x:c r="R944" s="5"/>
      <x:c r="S944" s="16" t="str">
        <x:f>IF(OR(ISBLANK(O944),Q944=""),"",IFERROR(INDEX('Redemption Setup'!$F$7:$F$105,MATCH(Q944,'Redemption Setup'!$A$7:$A$105,0)),"")+SUMIFS('Redemption Setup'!$Q$7:$Q$305,'Redemption Setup'!$O$7:$O$305,Q944,'Redemption Setup'!$P$7:$P$305,"&lt;="&amp;O944)-SUMIFS('Daily Redemptions'!$R$7:$R$2205,'Daily Redemptions'!$Q$7:$Q$2205,Q944,'Daily Redemptions'!$P$7:$P$2205,P944,'Daily Redemptions'!$O$7:$O$2205,"&lt;="&amp;O944))</x:f>
      </x:c>
      <x:c r="T944" s="16" t="str">
        <x:f>IF(AND(ISBLANK(O944),Q944=""),"",IF(COUNTIFS('Redemption Setup'!$A$7:$A$105,Q944,'Redemption Setup'!$B$7:$B$105,P944)&lt;&gt;1,"Tier not in campaign",IF(COUNTIFS('Daily Redemptions'!$O$7:$O$2205,O944,'Daily Redemptions'!$Q$7:$Q$2205,Q944)&gt;1,"Duplicate day / tier",IF(OR(ISBLANK(O944),ISBLANK(R944)),"Missing date / quantity",IF(OR(R944&lt;0,MOD(R944,1)&lt;&gt;0),"Invalid redemption quantity",IF(COUNTIFS('Daily Redemptions'!$A$7:$A$735,O944,'Daily Redemptions'!$B$7:$B$735,P944)&lt;&gt;1,"Missing daily performance",IF(S944&lt;0,"Negative stock","")))))))</x:f>
      </x:c>
    </x:row>
    <x:row r="945" ht="24" customHeight="1">
      <x:c r="O945" s="10"/>
      <x:c r="P945" s="5"/>
      <x:c r="Q945" s="5"/>
      <x:c r="R945" s="5"/>
      <x:c r="S945" s="16" t="str">
        <x:f>IF(OR(ISBLANK(O945),Q945=""),"",IFERROR(INDEX('Redemption Setup'!$F$7:$F$105,MATCH(Q945,'Redemption Setup'!$A$7:$A$105,0)),"")+SUMIFS('Redemption Setup'!$Q$7:$Q$305,'Redemption Setup'!$O$7:$O$305,Q945,'Redemption Setup'!$P$7:$P$305,"&lt;="&amp;O945)-SUMIFS('Daily Redemptions'!$R$7:$R$2205,'Daily Redemptions'!$Q$7:$Q$2205,Q945,'Daily Redemptions'!$P$7:$P$2205,P945,'Daily Redemptions'!$O$7:$O$2205,"&lt;="&amp;O945))</x:f>
      </x:c>
      <x:c r="T945" s="16" t="str">
        <x:f>IF(AND(ISBLANK(O945),Q945=""),"",IF(COUNTIFS('Redemption Setup'!$A$7:$A$105,Q945,'Redemption Setup'!$B$7:$B$105,P945)&lt;&gt;1,"Tier not in campaign",IF(COUNTIFS('Daily Redemptions'!$O$7:$O$2205,O945,'Daily Redemptions'!$Q$7:$Q$2205,Q945)&gt;1,"Duplicate day / tier",IF(OR(ISBLANK(O945),ISBLANK(R945)),"Missing date / quantity",IF(OR(R945&lt;0,MOD(R945,1)&lt;&gt;0),"Invalid redemption quantity",IF(COUNTIFS('Daily Redemptions'!$A$7:$A$735,O945,'Daily Redemptions'!$B$7:$B$735,P945)&lt;&gt;1,"Missing daily performance",IF(S945&lt;0,"Negative stock","")))))))</x:f>
      </x:c>
    </x:row>
    <x:row r="946" ht="24" customHeight="1">
      <x:c r="O946" s="10"/>
      <x:c r="P946" s="5"/>
      <x:c r="Q946" s="5"/>
      <x:c r="R946" s="5"/>
      <x:c r="S946" s="16" t="str">
        <x:f>IF(OR(ISBLANK(O946),Q946=""),"",IFERROR(INDEX('Redemption Setup'!$F$7:$F$105,MATCH(Q946,'Redemption Setup'!$A$7:$A$105,0)),"")+SUMIFS('Redemption Setup'!$Q$7:$Q$305,'Redemption Setup'!$O$7:$O$305,Q946,'Redemption Setup'!$P$7:$P$305,"&lt;="&amp;O946)-SUMIFS('Daily Redemptions'!$R$7:$R$2205,'Daily Redemptions'!$Q$7:$Q$2205,Q946,'Daily Redemptions'!$P$7:$P$2205,P946,'Daily Redemptions'!$O$7:$O$2205,"&lt;="&amp;O946))</x:f>
      </x:c>
      <x:c r="T946" s="16" t="str">
        <x:f>IF(AND(ISBLANK(O946),Q946=""),"",IF(COUNTIFS('Redemption Setup'!$A$7:$A$105,Q946,'Redemption Setup'!$B$7:$B$105,P946)&lt;&gt;1,"Tier not in campaign",IF(COUNTIFS('Daily Redemptions'!$O$7:$O$2205,O946,'Daily Redemptions'!$Q$7:$Q$2205,Q946)&gt;1,"Duplicate day / tier",IF(OR(ISBLANK(O946),ISBLANK(R946)),"Missing date / quantity",IF(OR(R946&lt;0,MOD(R946,1)&lt;&gt;0),"Invalid redemption quantity",IF(COUNTIFS('Daily Redemptions'!$A$7:$A$735,O946,'Daily Redemptions'!$B$7:$B$735,P946)&lt;&gt;1,"Missing daily performance",IF(S946&lt;0,"Negative stock","")))))))</x:f>
      </x:c>
    </x:row>
    <x:row r="947" ht="24" customHeight="1">
      <x:c r="O947" s="10"/>
      <x:c r="P947" s="5"/>
      <x:c r="Q947" s="5"/>
      <x:c r="R947" s="5"/>
      <x:c r="S947" s="16" t="str">
        <x:f>IF(OR(ISBLANK(O947),Q947=""),"",IFERROR(INDEX('Redemption Setup'!$F$7:$F$105,MATCH(Q947,'Redemption Setup'!$A$7:$A$105,0)),"")+SUMIFS('Redemption Setup'!$Q$7:$Q$305,'Redemption Setup'!$O$7:$O$305,Q947,'Redemption Setup'!$P$7:$P$305,"&lt;="&amp;O947)-SUMIFS('Daily Redemptions'!$R$7:$R$2205,'Daily Redemptions'!$Q$7:$Q$2205,Q947,'Daily Redemptions'!$P$7:$P$2205,P947,'Daily Redemptions'!$O$7:$O$2205,"&lt;="&amp;O947))</x:f>
      </x:c>
      <x:c r="T947" s="16" t="str">
        <x:f>IF(AND(ISBLANK(O947),Q947=""),"",IF(COUNTIFS('Redemption Setup'!$A$7:$A$105,Q947,'Redemption Setup'!$B$7:$B$105,P947)&lt;&gt;1,"Tier not in campaign",IF(COUNTIFS('Daily Redemptions'!$O$7:$O$2205,O947,'Daily Redemptions'!$Q$7:$Q$2205,Q947)&gt;1,"Duplicate day / tier",IF(OR(ISBLANK(O947),ISBLANK(R947)),"Missing date / quantity",IF(OR(R947&lt;0,MOD(R947,1)&lt;&gt;0),"Invalid redemption quantity",IF(COUNTIFS('Daily Redemptions'!$A$7:$A$735,O947,'Daily Redemptions'!$B$7:$B$735,P947)&lt;&gt;1,"Missing daily performance",IF(S947&lt;0,"Negative stock","")))))))</x:f>
      </x:c>
    </x:row>
    <x:row r="948" ht="24" customHeight="1">
      <x:c r="O948" s="10"/>
      <x:c r="P948" s="5"/>
      <x:c r="Q948" s="5"/>
      <x:c r="R948" s="5"/>
      <x:c r="S948" s="16" t="str">
        <x:f>IF(OR(ISBLANK(O948),Q948=""),"",IFERROR(INDEX('Redemption Setup'!$F$7:$F$105,MATCH(Q948,'Redemption Setup'!$A$7:$A$105,0)),"")+SUMIFS('Redemption Setup'!$Q$7:$Q$305,'Redemption Setup'!$O$7:$O$305,Q948,'Redemption Setup'!$P$7:$P$305,"&lt;="&amp;O948)-SUMIFS('Daily Redemptions'!$R$7:$R$2205,'Daily Redemptions'!$Q$7:$Q$2205,Q948,'Daily Redemptions'!$P$7:$P$2205,P948,'Daily Redemptions'!$O$7:$O$2205,"&lt;="&amp;O948))</x:f>
      </x:c>
      <x:c r="T948" s="16" t="str">
        <x:f>IF(AND(ISBLANK(O948),Q948=""),"",IF(COUNTIFS('Redemption Setup'!$A$7:$A$105,Q948,'Redemption Setup'!$B$7:$B$105,P948)&lt;&gt;1,"Tier not in campaign",IF(COUNTIFS('Daily Redemptions'!$O$7:$O$2205,O948,'Daily Redemptions'!$Q$7:$Q$2205,Q948)&gt;1,"Duplicate day / tier",IF(OR(ISBLANK(O948),ISBLANK(R948)),"Missing date / quantity",IF(OR(R948&lt;0,MOD(R948,1)&lt;&gt;0),"Invalid redemption quantity",IF(COUNTIFS('Daily Redemptions'!$A$7:$A$735,O948,'Daily Redemptions'!$B$7:$B$735,P948)&lt;&gt;1,"Missing daily performance",IF(S948&lt;0,"Negative stock","")))))))</x:f>
      </x:c>
    </x:row>
    <x:row r="949" ht="24" customHeight="1">
      <x:c r="O949" s="10"/>
      <x:c r="P949" s="5"/>
      <x:c r="Q949" s="5"/>
      <x:c r="R949" s="5"/>
      <x:c r="S949" s="16" t="str">
        <x:f>IF(OR(ISBLANK(O949),Q949=""),"",IFERROR(INDEX('Redemption Setup'!$F$7:$F$105,MATCH(Q949,'Redemption Setup'!$A$7:$A$105,0)),"")+SUMIFS('Redemption Setup'!$Q$7:$Q$305,'Redemption Setup'!$O$7:$O$305,Q949,'Redemption Setup'!$P$7:$P$305,"&lt;="&amp;O949)-SUMIFS('Daily Redemptions'!$R$7:$R$2205,'Daily Redemptions'!$Q$7:$Q$2205,Q949,'Daily Redemptions'!$P$7:$P$2205,P949,'Daily Redemptions'!$O$7:$O$2205,"&lt;="&amp;O949))</x:f>
      </x:c>
      <x:c r="T949" s="16" t="str">
        <x:f>IF(AND(ISBLANK(O949),Q949=""),"",IF(COUNTIFS('Redemption Setup'!$A$7:$A$105,Q949,'Redemption Setup'!$B$7:$B$105,P949)&lt;&gt;1,"Tier not in campaign",IF(COUNTIFS('Daily Redemptions'!$O$7:$O$2205,O949,'Daily Redemptions'!$Q$7:$Q$2205,Q949)&gt;1,"Duplicate day / tier",IF(OR(ISBLANK(O949),ISBLANK(R949)),"Missing date / quantity",IF(OR(R949&lt;0,MOD(R949,1)&lt;&gt;0),"Invalid redemption quantity",IF(COUNTIFS('Daily Redemptions'!$A$7:$A$735,O949,'Daily Redemptions'!$B$7:$B$735,P949)&lt;&gt;1,"Missing daily performance",IF(S949&lt;0,"Negative stock","")))))))</x:f>
      </x:c>
    </x:row>
    <x:row r="950" ht="24" customHeight="1">
      <x:c r="O950" s="10"/>
      <x:c r="P950" s="5"/>
      <x:c r="Q950" s="5"/>
      <x:c r="R950" s="5"/>
      <x:c r="S950" s="16" t="str">
        <x:f>IF(OR(ISBLANK(O950),Q950=""),"",IFERROR(INDEX('Redemption Setup'!$F$7:$F$105,MATCH(Q950,'Redemption Setup'!$A$7:$A$105,0)),"")+SUMIFS('Redemption Setup'!$Q$7:$Q$305,'Redemption Setup'!$O$7:$O$305,Q950,'Redemption Setup'!$P$7:$P$305,"&lt;="&amp;O950)-SUMIFS('Daily Redemptions'!$R$7:$R$2205,'Daily Redemptions'!$Q$7:$Q$2205,Q950,'Daily Redemptions'!$P$7:$P$2205,P950,'Daily Redemptions'!$O$7:$O$2205,"&lt;="&amp;O950))</x:f>
      </x:c>
      <x:c r="T950" s="16" t="str">
        <x:f>IF(AND(ISBLANK(O950),Q950=""),"",IF(COUNTIFS('Redemption Setup'!$A$7:$A$105,Q950,'Redemption Setup'!$B$7:$B$105,P950)&lt;&gt;1,"Tier not in campaign",IF(COUNTIFS('Daily Redemptions'!$O$7:$O$2205,O950,'Daily Redemptions'!$Q$7:$Q$2205,Q950)&gt;1,"Duplicate day / tier",IF(OR(ISBLANK(O950),ISBLANK(R950)),"Missing date / quantity",IF(OR(R950&lt;0,MOD(R950,1)&lt;&gt;0),"Invalid redemption quantity",IF(COUNTIFS('Daily Redemptions'!$A$7:$A$735,O950,'Daily Redemptions'!$B$7:$B$735,P950)&lt;&gt;1,"Missing daily performance",IF(S950&lt;0,"Negative stock","")))))))</x:f>
      </x:c>
    </x:row>
    <x:row r="951" ht="24" customHeight="1">
      <x:c r="O951" s="10"/>
      <x:c r="P951" s="5"/>
      <x:c r="Q951" s="5"/>
      <x:c r="R951" s="5"/>
      <x:c r="S951" s="16" t="str">
        <x:f>IF(OR(ISBLANK(O951),Q951=""),"",IFERROR(INDEX('Redemption Setup'!$F$7:$F$105,MATCH(Q951,'Redemption Setup'!$A$7:$A$105,0)),"")+SUMIFS('Redemption Setup'!$Q$7:$Q$305,'Redemption Setup'!$O$7:$O$305,Q951,'Redemption Setup'!$P$7:$P$305,"&lt;="&amp;O951)-SUMIFS('Daily Redemptions'!$R$7:$R$2205,'Daily Redemptions'!$Q$7:$Q$2205,Q951,'Daily Redemptions'!$P$7:$P$2205,P951,'Daily Redemptions'!$O$7:$O$2205,"&lt;="&amp;O951))</x:f>
      </x:c>
      <x:c r="T951" s="16" t="str">
        <x:f>IF(AND(ISBLANK(O951),Q951=""),"",IF(COUNTIFS('Redemption Setup'!$A$7:$A$105,Q951,'Redemption Setup'!$B$7:$B$105,P951)&lt;&gt;1,"Tier not in campaign",IF(COUNTIFS('Daily Redemptions'!$O$7:$O$2205,O951,'Daily Redemptions'!$Q$7:$Q$2205,Q951)&gt;1,"Duplicate day / tier",IF(OR(ISBLANK(O951),ISBLANK(R951)),"Missing date / quantity",IF(OR(R951&lt;0,MOD(R951,1)&lt;&gt;0),"Invalid redemption quantity",IF(COUNTIFS('Daily Redemptions'!$A$7:$A$735,O951,'Daily Redemptions'!$B$7:$B$735,P951)&lt;&gt;1,"Missing daily performance",IF(S951&lt;0,"Negative stock","")))))))</x:f>
      </x:c>
    </x:row>
    <x:row r="952" ht="24" customHeight="1">
      <x:c r="O952" s="10"/>
      <x:c r="P952" s="5"/>
      <x:c r="Q952" s="5"/>
      <x:c r="R952" s="5"/>
      <x:c r="S952" s="16" t="str">
        <x:f>IF(OR(ISBLANK(O952),Q952=""),"",IFERROR(INDEX('Redemption Setup'!$F$7:$F$105,MATCH(Q952,'Redemption Setup'!$A$7:$A$105,0)),"")+SUMIFS('Redemption Setup'!$Q$7:$Q$305,'Redemption Setup'!$O$7:$O$305,Q952,'Redemption Setup'!$P$7:$P$305,"&lt;="&amp;O952)-SUMIFS('Daily Redemptions'!$R$7:$R$2205,'Daily Redemptions'!$Q$7:$Q$2205,Q952,'Daily Redemptions'!$P$7:$P$2205,P952,'Daily Redemptions'!$O$7:$O$2205,"&lt;="&amp;O952))</x:f>
      </x:c>
      <x:c r="T952" s="16" t="str">
        <x:f>IF(AND(ISBLANK(O952),Q952=""),"",IF(COUNTIFS('Redemption Setup'!$A$7:$A$105,Q952,'Redemption Setup'!$B$7:$B$105,P952)&lt;&gt;1,"Tier not in campaign",IF(COUNTIFS('Daily Redemptions'!$O$7:$O$2205,O952,'Daily Redemptions'!$Q$7:$Q$2205,Q952)&gt;1,"Duplicate day / tier",IF(OR(ISBLANK(O952),ISBLANK(R952)),"Missing date / quantity",IF(OR(R952&lt;0,MOD(R952,1)&lt;&gt;0),"Invalid redemption quantity",IF(COUNTIFS('Daily Redemptions'!$A$7:$A$735,O952,'Daily Redemptions'!$B$7:$B$735,P952)&lt;&gt;1,"Missing daily performance",IF(S952&lt;0,"Negative stock","")))))))</x:f>
      </x:c>
    </x:row>
    <x:row r="953" ht="24" customHeight="1">
      <x:c r="O953" s="10"/>
      <x:c r="P953" s="5"/>
      <x:c r="Q953" s="5"/>
      <x:c r="R953" s="5"/>
      <x:c r="S953" s="16" t="str">
        <x:f>IF(OR(ISBLANK(O953),Q953=""),"",IFERROR(INDEX('Redemption Setup'!$F$7:$F$105,MATCH(Q953,'Redemption Setup'!$A$7:$A$105,0)),"")+SUMIFS('Redemption Setup'!$Q$7:$Q$305,'Redemption Setup'!$O$7:$O$305,Q953,'Redemption Setup'!$P$7:$P$305,"&lt;="&amp;O953)-SUMIFS('Daily Redemptions'!$R$7:$R$2205,'Daily Redemptions'!$Q$7:$Q$2205,Q953,'Daily Redemptions'!$P$7:$P$2205,P953,'Daily Redemptions'!$O$7:$O$2205,"&lt;="&amp;O953))</x:f>
      </x:c>
      <x:c r="T953" s="16" t="str">
        <x:f>IF(AND(ISBLANK(O953),Q953=""),"",IF(COUNTIFS('Redemption Setup'!$A$7:$A$105,Q953,'Redemption Setup'!$B$7:$B$105,P953)&lt;&gt;1,"Tier not in campaign",IF(COUNTIFS('Daily Redemptions'!$O$7:$O$2205,O953,'Daily Redemptions'!$Q$7:$Q$2205,Q953)&gt;1,"Duplicate day / tier",IF(OR(ISBLANK(O953),ISBLANK(R953)),"Missing date / quantity",IF(OR(R953&lt;0,MOD(R953,1)&lt;&gt;0),"Invalid redemption quantity",IF(COUNTIFS('Daily Redemptions'!$A$7:$A$735,O953,'Daily Redemptions'!$B$7:$B$735,P953)&lt;&gt;1,"Missing daily performance",IF(S953&lt;0,"Negative stock","")))))))</x:f>
      </x:c>
    </x:row>
    <x:row r="954" ht="24" customHeight="1">
      <x:c r="O954" s="10"/>
      <x:c r="P954" s="5"/>
      <x:c r="Q954" s="5"/>
      <x:c r="R954" s="5"/>
      <x:c r="S954" s="16" t="str">
        <x:f>IF(OR(ISBLANK(O954),Q954=""),"",IFERROR(INDEX('Redemption Setup'!$F$7:$F$105,MATCH(Q954,'Redemption Setup'!$A$7:$A$105,0)),"")+SUMIFS('Redemption Setup'!$Q$7:$Q$305,'Redemption Setup'!$O$7:$O$305,Q954,'Redemption Setup'!$P$7:$P$305,"&lt;="&amp;O954)-SUMIFS('Daily Redemptions'!$R$7:$R$2205,'Daily Redemptions'!$Q$7:$Q$2205,Q954,'Daily Redemptions'!$P$7:$P$2205,P954,'Daily Redemptions'!$O$7:$O$2205,"&lt;="&amp;O954))</x:f>
      </x:c>
      <x:c r="T954" s="16" t="str">
        <x:f>IF(AND(ISBLANK(O954),Q954=""),"",IF(COUNTIFS('Redemption Setup'!$A$7:$A$105,Q954,'Redemption Setup'!$B$7:$B$105,P954)&lt;&gt;1,"Tier not in campaign",IF(COUNTIFS('Daily Redemptions'!$O$7:$O$2205,O954,'Daily Redemptions'!$Q$7:$Q$2205,Q954)&gt;1,"Duplicate day / tier",IF(OR(ISBLANK(O954),ISBLANK(R954)),"Missing date / quantity",IF(OR(R954&lt;0,MOD(R954,1)&lt;&gt;0),"Invalid redemption quantity",IF(COUNTIFS('Daily Redemptions'!$A$7:$A$735,O954,'Daily Redemptions'!$B$7:$B$735,P954)&lt;&gt;1,"Missing daily performance",IF(S954&lt;0,"Negative stock","")))))))</x:f>
      </x:c>
    </x:row>
    <x:row r="955" ht="24" customHeight="1">
      <x:c r="O955" s="10"/>
      <x:c r="P955" s="5"/>
      <x:c r="Q955" s="5"/>
      <x:c r="R955" s="5"/>
      <x:c r="S955" s="16" t="str">
        <x:f>IF(OR(ISBLANK(O955),Q955=""),"",IFERROR(INDEX('Redemption Setup'!$F$7:$F$105,MATCH(Q955,'Redemption Setup'!$A$7:$A$105,0)),"")+SUMIFS('Redemption Setup'!$Q$7:$Q$305,'Redemption Setup'!$O$7:$O$305,Q955,'Redemption Setup'!$P$7:$P$305,"&lt;="&amp;O955)-SUMIFS('Daily Redemptions'!$R$7:$R$2205,'Daily Redemptions'!$Q$7:$Q$2205,Q955,'Daily Redemptions'!$P$7:$P$2205,P955,'Daily Redemptions'!$O$7:$O$2205,"&lt;="&amp;O955))</x:f>
      </x:c>
      <x:c r="T955" s="16" t="str">
        <x:f>IF(AND(ISBLANK(O955),Q955=""),"",IF(COUNTIFS('Redemption Setup'!$A$7:$A$105,Q955,'Redemption Setup'!$B$7:$B$105,P955)&lt;&gt;1,"Tier not in campaign",IF(COUNTIFS('Daily Redemptions'!$O$7:$O$2205,O955,'Daily Redemptions'!$Q$7:$Q$2205,Q955)&gt;1,"Duplicate day / tier",IF(OR(ISBLANK(O955),ISBLANK(R955)),"Missing date / quantity",IF(OR(R955&lt;0,MOD(R955,1)&lt;&gt;0),"Invalid redemption quantity",IF(COUNTIFS('Daily Redemptions'!$A$7:$A$735,O955,'Daily Redemptions'!$B$7:$B$735,P955)&lt;&gt;1,"Missing daily performance",IF(S955&lt;0,"Negative stock","")))))))</x:f>
      </x:c>
    </x:row>
    <x:row r="956" ht="24" customHeight="1">
      <x:c r="O956" s="10"/>
      <x:c r="P956" s="5"/>
      <x:c r="Q956" s="5"/>
      <x:c r="R956" s="5"/>
      <x:c r="S956" s="16" t="str">
        <x:f>IF(OR(ISBLANK(O956),Q956=""),"",IFERROR(INDEX('Redemption Setup'!$F$7:$F$105,MATCH(Q956,'Redemption Setup'!$A$7:$A$105,0)),"")+SUMIFS('Redemption Setup'!$Q$7:$Q$305,'Redemption Setup'!$O$7:$O$305,Q956,'Redemption Setup'!$P$7:$P$305,"&lt;="&amp;O956)-SUMIFS('Daily Redemptions'!$R$7:$R$2205,'Daily Redemptions'!$Q$7:$Q$2205,Q956,'Daily Redemptions'!$P$7:$P$2205,P956,'Daily Redemptions'!$O$7:$O$2205,"&lt;="&amp;O956))</x:f>
      </x:c>
      <x:c r="T956" s="16" t="str">
        <x:f>IF(AND(ISBLANK(O956),Q956=""),"",IF(COUNTIFS('Redemption Setup'!$A$7:$A$105,Q956,'Redemption Setup'!$B$7:$B$105,P956)&lt;&gt;1,"Tier not in campaign",IF(COUNTIFS('Daily Redemptions'!$O$7:$O$2205,O956,'Daily Redemptions'!$Q$7:$Q$2205,Q956)&gt;1,"Duplicate day / tier",IF(OR(ISBLANK(O956),ISBLANK(R956)),"Missing date / quantity",IF(OR(R956&lt;0,MOD(R956,1)&lt;&gt;0),"Invalid redemption quantity",IF(COUNTIFS('Daily Redemptions'!$A$7:$A$735,O956,'Daily Redemptions'!$B$7:$B$735,P956)&lt;&gt;1,"Missing daily performance",IF(S956&lt;0,"Negative stock","")))))))</x:f>
      </x:c>
    </x:row>
    <x:row r="957" ht="24" customHeight="1">
      <x:c r="O957" s="10"/>
      <x:c r="P957" s="5"/>
      <x:c r="Q957" s="5"/>
      <x:c r="R957" s="5"/>
      <x:c r="S957" s="16" t="str">
        <x:f>IF(OR(ISBLANK(O957),Q957=""),"",IFERROR(INDEX('Redemption Setup'!$F$7:$F$105,MATCH(Q957,'Redemption Setup'!$A$7:$A$105,0)),"")+SUMIFS('Redemption Setup'!$Q$7:$Q$305,'Redemption Setup'!$O$7:$O$305,Q957,'Redemption Setup'!$P$7:$P$305,"&lt;="&amp;O957)-SUMIFS('Daily Redemptions'!$R$7:$R$2205,'Daily Redemptions'!$Q$7:$Q$2205,Q957,'Daily Redemptions'!$P$7:$P$2205,P957,'Daily Redemptions'!$O$7:$O$2205,"&lt;="&amp;O957))</x:f>
      </x:c>
      <x:c r="T957" s="16" t="str">
        <x:f>IF(AND(ISBLANK(O957),Q957=""),"",IF(COUNTIFS('Redemption Setup'!$A$7:$A$105,Q957,'Redemption Setup'!$B$7:$B$105,P957)&lt;&gt;1,"Tier not in campaign",IF(COUNTIFS('Daily Redemptions'!$O$7:$O$2205,O957,'Daily Redemptions'!$Q$7:$Q$2205,Q957)&gt;1,"Duplicate day / tier",IF(OR(ISBLANK(O957),ISBLANK(R957)),"Missing date / quantity",IF(OR(R957&lt;0,MOD(R957,1)&lt;&gt;0),"Invalid redemption quantity",IF(COUNTIFS('Daily Redemptions'!$A$7:$A$735,O957,'Daily Redemptions'!$B$7:$B$735,P957)&lt;&gt;1,"Missing daily performance",IF(S957&lt;0,"Negative stock","")))))))</x:f>
      </x:c>
    </x:row>
    <x:row r="958" ht="24" customHeight="1">
      <x:c r="O958" s="10"/>
      <x:c r="P958" s="5"/>
      <x:c r="Q958" s="5"/>
      <x:c r="R958" s="5"/>
      <x:c r="S958" s="16" t="str">
        <x:f>IF(OR(ISBLANK(O958),Q958=""),"",IFERROR(INDEX('Redemption Setup'!$F$7:$F$105,MATCH(Q958,'Redemption Setup'!$A$7:$A$105,0)),"")+SUMIFS('Redemption Setup'!$Q$7:$Q$305,'Redemption Setup'!$O$7:$O$305,Q958,'Redemption Setup'!$P$7:$P$305,"&lt;="&amp;O958)-SUMIFS('Daily Redemptions'!$R$7:$R$2205,'Daily Redemptions'!$Q$7:$Q$2205,Q958,'Daily Redemptions'!$P$7:$P$2205,P958,'Daily Redemptions'!$O$7:$O$2205,"&lt;="&amp;O958))</x:f>
      </x:c>
      <x:c r="T958" s="16" t="str">
        <x:f>IF(AND(ISBLANK(O958),Q958=""),"",IF(COUNTIFS('Redemption Setup'!$A$7:$A$105,Q958,'Redemption Setup'!$B$7:$B$105,P958)&lt;&gt;1,"Tier not in campaign",IF(COUNTIFS('Daily Redemptions'!$O$7:$O$2205,O958,'Daily Redemptions'!$Q$7:$Q$2205,Q958)&gt;1,"Duplicate day / tier",IF(OR(ISBLANK(O958),ISBLANK(R958)),"Missing date / quantity",IF(OR(R958&lt;0,MOD(R958,1)&lt;&gt;0),"Invalid redemption quantity",IF(COUNTIFS('Daily Redemptions'!$A$7:$A$735,O958,'Daily Redemptions'!$B$7:$B$735,P958)&lt;&gt;1,"Missing daily performance",IF(S958&lt;0,"Negative stock","")))))))</x:f>
      </x:c>
    </x:row>
    <x:row r="959" ht="24" customHeight="1">
      <x:c r="O959" s="10"/>
      <x:c r="P959" s="5"/>
      <x:c r="Q959" s="5"/>
      <x:c r="R959" s="5"/>
      <x:c r="S959" s="16" t="str">
        <x:f>IF(OR(ISBLANK(O959),Q959=""),"",IFERROR(INDEX('Redemption Setup'!$F$7:$F$105,MATCH(Q959,'Redemption Setup'!$A$7:$A$105,0)),"")+SUMIFS('Redemption Setup'!$Q$7:$Q$305,'Redemption Setup'!$O$7:$O$305,Q959,'Redemption Setup'!$P$7:$P$305,"&lt;="&amp;O959)-SUMIFS('Daily Redemptions'!$R$7:$R$2205,'Daily Redemptions'!$Q$7:$Q$2205,Q959,'Daily Redemptions'!$P$7:$P$2205,P959,'Daily Redemptions'!$O$7:$O$2205,"&lt;="&amp;O959))</x:f>
      </x:c>
      <x:c r="T959" s="16" t="str">
        <x:f>IF(AND(ISBLANK(O959),Q959=""),"",IF(COUNTIFS('Redemption Setup'!$A$7:$A$105,Q959,'Redemption Setup'!$B$7:$B$105,P959)&lt;&gt;1,"Tier not in campaign",IF(COUNTIFS('Daily Redemptions'!$O$7:$O$2205,O959,'Daily Redemptions'!$Q$7:$Q$2205,Q959)&gt;1,"Duplicate day / tier",IF(OR(ISBLANK(O959),ISBLANK(R959)),"Missing date / quantity",IF(OR(R959&lt;0,MOD(R959,1)&lt;&gt;0),"Invalid redemption quantity",IF(COUNTIFS('Daily Redemptions'!$A$7:$A$735,O959,'Daily Redemptions'!$B$7:$B$735,P959)&lt;&gt;1,"Missing daily performance",IF(S959&lt;0,"Negative stock","")))))))</x:f>
      </x:c>
    </x:row>
    <x:row r="960" ht="24" customHeight="1">
      <x:c r="O960" s="10"/>
      <x:c r="P960" s="5"/>
      <x:c r="Q960" s="5"/>
      <x:c r="R960" s="5"/>
      <x:c r="S960" s="16" t="str">
        <x:f>IF(OR(ISBLANK(O960),Q960=""),"",IFERROR(INDEX('Redemption Setup'!$F$7:$F$105,MATCH(Q960,'Redemption Setup'!$A$7:$A$105,0)),"")+SUMIFS('Redemption Setup'!$Q$7:$Q$305,'Redemption Setup'!$O$7:$O$305,Q960,'Redemption Setup'!$P$7:$P$305,"&lt;="&amp;O960)-SUMIFS('Daily Redemptions'!$R$7:$R$2205,'Daily Redemptions'!$Q$7:$Q$2205,Q960,'Daily Redemptions'!$P$7:$P$2205,P960,'Daily Redemptions'!$O$7:$O$2205,"&lt;="&amp;O960))</x:f>
      </x:c>
      <x:c r="T960" s="16" t="str">
        <x:f>IF(AND(ISBLANK(O960),Q960=""),"",IF(COUNTIFS('Redemption Setup'!$A$7:$A$105,Q960,'Redemption Setup'!$B$7:$B$105,P960)&lt;&gt;1,"Tier not in campaign",IF(COUNTIFS('Daily Redemptions'!$O$7:$O$2205,O960,'Daily Redemptions'!$Q$7:$Q$2205,Q960)&gt;1,"Duplicate day / tier",IF(OR(ISBLANK(O960),ISBLANK(R960)),"Missing date / quantity",IF(OR(R960&lt;0,MOD(R960,1)&lt;&gt;0),"Invalid redemption quantity",IF(COUNTIFS('Daily Redemptions'!$A$7:$A$735,O960,'Daily Redemptions'!$B$7:$B$735,P960)&lt;&gt;1,"Missing daily performance",IF(S960&lt;0,"Negative stock","")))))))</x:f>
      </x:c>
    </x:row>
    <x:row r="961" ht="24" customHeight="1">
      <x:c r="O961" s="10"/>
      <x:c r="P961" s="5"/>
      <x:c r="Q961" s="5"/>
      <x:c r="R961" s="5"/>
      <x:c r="S961" s="16" t="str">
        <x:f>IF(OR(ISBLANK(O961),Q961=""),"",IFERROR(INDEX('Redemption Setup'!$F$7:$F$105,MATCH(Q961,'Redemption Setup'!$A$7:$A$105,0)),"")+SUMIFS('Redemption Setup'!$Q$7:$Q$305,'Redemption Setup'!$O$7:$O$305,Q961,'Redemption Setup'!$P$7:$P$305,"&lt;="&amp;O961)-SUMIFS('Daily Redemptions'!$R$7:$R$2205,'Daily Redemptions'!$Q$7:$Q$2205,Q961,'Daily Redemptions'!$P$7:$P$2205,P961,'Daily Redemptions'!$O$7:$O$2205,"&lt;="&amp;O961))</x:f>
      </x:c>
      <x:c r="T961" s="16" t="str">
        <x:f>IF(AND(ISBLANK(O961),Q961=""),"",IF(COUNTIFS('Redemption Setup'!$A$7:$A$105,Q961,'Redemption Setup'!$B$7:$B$105,P961)&lt;&gt;1,"Tier not in campaign",IF(COUNTIFS('Daily Redemptions'!$O$7:$O$2205,O961,'Daily Redemptions'!$Q$7:$Q$2205,Q961)&gt;1,"Duplicate day / tier",IF(OR(ISBLANK(O961),ISBLANK(R961)),"Missing date / quantity",IF(OR(R961&lt;0,MOD(R961,1)&lt;&gt;0),"Invalid redemption quantity",IF(COUNTIFS('Daily Redemptions'!$A$7:$A$735,O961,'Daily Redemptions'!$B$7:$B$735,P961)&lt;&gt;1,"Missing daily performance",IF(S961&lt;0,"Negative stock","")))))))</x:f>
      </x:c>
    </x:row>
    <x:row r="962" ht="24" customHeight="1">
      <x:c r="O962" s="10"/>
      <x:c r="P962" s="5"/>
      <x:c r="Q962" s="5"/>
      <x:c r="R962" s="5"/>
      <x:c r="S962" s="16" t="str">
        <x:f>IF(OR(ISBLANK(O962),Q962=""),"",IFERROR(INDEX('Redemption Setup'!$F$7:$F$105,MATCH(Q962,'Redemption Setup'!$A$7:$A$105,0)),"")+SUMIFS('Redemption Setup'!$Q$7:$Q$305,'Redemption Setup'!$O$7:$O$305,Q962,'Redemption Setup'!$P$7:$P$305,"&lt;="&amp;O962)-SUMIFS('Daily Redemptions'!$R$7:$R$2205,'Daily Redemptions'!$Q$7:$Q$2205,Q962,'Daily Redemptions'!$P$7:$P$2205,P962,'Daily Redemptions'!$O$7:$O$2205,"&lt;="&amp;O962))</x:f>
      </x:c>
      <x:c r="T962" s="16" t="str">
        <x:f>IF(AND(ISBLANK(O962),Q962=""),"",IF(COUNTIFS('Redemption Setup'!$A$7:$A$105,Q962,'Redemption Setup'!$B$7:$B$105,P962)&lt;&gt;1,"Tier not in campaign",IF(COUNTIFS('Daily Redemptions'!$O$7:$O$2205,O962,'Daily Redemptions'!$Q$7:$Q$2205,Q962)&gt;1,"Duplicate day / tier",IF(OR(ISBLANK(O962),ISBLANK(R962)),"Missing date / quantity",IF(OR(R962&lt;0,MOD(R962,1)&lt;&gt;0),"Invalid redemption quantity",IF(COUNTIFS('Daily Redemptions'!$A$7:$A$735,O962,'Daily Redemptions'!$B$7:$B$735,P962)&lt;&gt;1,"Missing daily performance",IF(S962&lt;0,"Negative stock","")))))))</x:f>
      </x:c>
    </x:row>
    <x:row r="963" ht="24" customHeight="1">
      <x:c r="O963" s="10"/>
      <x:c r="P963" s="5"/>
      <x:c r="Q963" s="5"/>
      <x:c r="R963" s="5"/>
      <x:c r="S963" s="16" t="str">
        <x:f>IF(OR(ISBLANK(O963),Q963=""),"",IFERROR(INDEX('Redemption Setup'!$F$7:$F$105,MATCH(Q963,'Redemption Setup'!$A$7:$A$105,0)),"")+SUMIFS('Redemption Setup'!$Q$7:$Q$305,'Redemption Setup'!$O$7:$O$305,Q963,'Redemption Setup'!$P$7:$P$305,"&lt;="&amp;O963)-SUMIFS('Daily Redemptions'!$R$7:$R$2205,'Daily Redemptions'!$Q$7:$Q$2205,Q963,'Daily Redemptions'!$P$7:$P$2205,P963,'Daily Redemptions'!$O$7:$O$2205,"&lt;="&amp;O963))</x:f>
      </x:c>
      <x:c r="T963" s="16" t="str">
        <x:f>IF(AND(ISBLANK(O963),Q963=""),"",IF(COUNTIFS('Redemption Setup'!$A$7:$A$105,Q963,'Redemption Setup'!$B$7:$B$105,P963)&lt;&gt;1,"Tier not in campaign",IF(COUNTIFS('Daily Redemptions'!$O$7:$O$2205,O963,'Daily Redemptions'!$Q$7:$Q$2205,Q963)&gt;1,"Duplicate day / tier",IF(OR(ISBLANK(O963),ISBLANK(R963)),"Missing date / quantity",IF(OR(R963&lt;0,MOD(R963,1)&lt;&gt;0),"Invalid redemption quantity",IF(COUNTIFS('Daily Redemptions'!$A$7:$A$735,O963,'Daily Redemptions'!$B$7:$B$735,P963)&lt;&gt;1,"Missing daily performance",IF(S963&lt;0,"Negative stock","")))))))</x:f>
      </x:c>
    </x:row>
    <x:row r="964" ht="24" customHeight="1">
      <x:c r="O964" s="10"/>
      <x:c r="P964" s="5"/>
      <x:c r="Q964" s="5"/>
      <x:c r="R964" s="5"/>
      <x:c r="S964" s="16" t="str">
        <x:f>IF(OR(ISBLANK(O964),Q964=""),"",IFERROR(INDEX('Redemption Setup'!$F$7:$F$105,MATCH(Q964,'Redemption Setup'!$A$7:$A$105,0)),"")+SUMIFS('Redemption Setup'!$Q$7:$Q$305,'Redemption Setup'!$O$7:$O$305,Q964,'Redemption Setup'!$P$7:$P$305,"&lt;="&amp;O964)-SUMIFS('Daily Redemptions'!$R$7:$R$2205,'Daily Redemptions'!$Q$7:$Q$2205,Q964,'Daily Redemptions'!$P$7:$P$2205,P964,'Daily Redemptions'!$O$7:$O$2205,"&lt;="&amp;O964))</x:f>
      </x:c>
      <x:c r="T964" s="16" t="str">
        <x:f>IF(AND(ISBLANK(O964),Q964=""),"",IF(COUNTIFS('Redemption Setup'!$A$7:$A$105,Q964,'Redemption Setup'!$B$7:$B$105,P964)&lt;&gt;1,"Tier not in campaign",IF(COUNTIFS('Daily Redemptions'!$O$7:$O$2205,O964,'Daily Redemptions'!$Q$7:$Q$2205,Q964)&gt;1,"Duplicate day / tier",IF(OR(ISBLANK(O964),ISBLANK(R964)),"Missing date / quantity",IF(OR(R964&lt;0,MOD(R964,1)&lt;&gt;0),"Invalid redemption quantity",IF(COUNTIFS('Daily Redemptions'!$A$7:$A$735,O964,'Daily Redemptions'!$B$7:$B$735,P964)&lt;&gt;1,"Missing daily performance",IF(S964&lt;0,"Negative stock","")))))))</x:f>
      </x:c>
    </x:row>
    <x:row r="965" ht="24" customHeight="1">
      <x:c r="O965" s="10"/>
      <x:c r="P965" s="5"/>
      <x:c r="Q965" s="5"/>
      <x:c r="R965" s="5"/>
      <x:c r="S965" s="16" t="str">
        <x:f>IF(OR(ISBLANK(O965),Q965=""),"",IFERROR(INDEX('Redemption Setup'!$F$7:$F$105,MATCH(Q965,'Redemption Setup'!$A$7:$A$105,0)),"")+SUMIFS('Redemption Setup'!$Q$7:$Q$305,'Redemption Setup'!$O$7:$O$305,Q965,'Redemption Setup'!$P$7:$P$305,"&lt;="&amp;O965)-SUMIFS('Daily Redemptions'!$R$7:$R$2205,'Daily Redemptions'!$Q$7:$Q$2205,Q965,'Daily Redemptions'!$P$7:$P$2205,P965,'Daily Redemptions'!$O$7:$O$2205,"&lt;="&amp;O965))</x:f>
      </x:c>
      <x:c r="T965" s="16" t="str">
        <x:f>IF(AND(ISBLANK(O965),Q965=""),"",IF(COUNTIFS('Redemption Setup'!$A$7:$A$105,Q965,'Redemption Setup'!$B$7:$B$105,P965)&lt;&gt;1,"Tier not in campaign",IF(COUNTIFS('Daily Redemptions'!$O$7:$O$2205,O965,'Daily Redemptions'!$Q$7:$Q$2205,Q965)&gt;1,"Duplicate day / tier",IF(OR(ISBLANK(O965),ISBLANK(R965)),"Missing date / quantity",IF(OR(R965&lt;0,MOD(R965,1)&lt;&gt;0),"Invalid redemption quantity",IF(COUNTIFS('Daily Redemptions'!$A$7:$A$735,O965,'Daily Redemptions'!$B$7:$B$735,P965)&lt;&gt;1,"Missing daily performance",IF(S965&lt;0,"Negative stock","")))))))</x:f>
      </x:c>
    </x:row>
    <x:row r="966" ht="24" customHeight="1">
      <x:c r="O966" s="10"/>
      <x:c r="P966" s="5"/>
      <x:c r="Q966" s="5"/>
      <x:c r="R966" s="5"/>
      <x:c r="S966" s="16" t="str">
        <x:f>IF(OR(ISBLANK(O966),Q966=""),"",IFERROR(INDEX('Redemption Setup'!$F$7:$F$105,MATCH(Q966,'Redemption Setup'!$A$7:$A$105,0)),"")+SUMIFS('Redemption Setup'!$Q$7:$Q$305,'Redemption Setup'!$O$7:$O$305,Q966,'Redemption Setup'!$P$7:$P$305,"&lt;="&amp;O966)-SUMIFS('Daily Redemptions'!$R$7:$R$2205,'Daily Redemptions'!$Q$7:$Q$2205,Q966,'Daily Redemptions'!$P$7:$P$2205,P966,'Daily Redemptions'!$O$7:$O$2205,"&lt;="&amp;O966))</x:f>
      </x:c>
      <x:c r="T966" s="16" t="str">
        <x:f>IF(AND(ISBLANK(O966),Q966=""),"",IF(COUNTIFS('Redemption Setup'!$A$7:$A$105,Q966,'Redemption Setup'!$B$7:$B$105,P966)&lt;&gt;1,"Tier not in campaign",IF(COUNTIFS('Daily Redemptions'!$O$7:$O$2205,O966,'Daily Redemptions'!$Q$7:$Q$2205,Q966)&gt;1,"Duplicate day / tier",IF(OR(ISBLANK(O966),ISBLANK(R966)),"Missing date / quantity",IF(OR(R966&lt;0,MOD(R966,1)&lt;&gt;0),"Invalid redemption quantity",IF(COUNTIFS('Daily Redemptions'!$A$7:$A$735,O966,'Daily Redemptions'!$B$7:$B$735,P966)&lt;&gt;1,"Missing daily performance",IF(S966&lt;0,"Negative stock","")))))))</x:f>
      </x:c>
    </x:row>
    <x:row r="967" ht="24" customHeight="1">
      <x:c r="O967" s="10"/>
      <x:c r="P967" s="5"/>
      <x:c r="Q967" s="5"/>
      <x:c r="R967" s="5"/>
      <x:c r="S967" s="16" t="str">
        <x:f>IF(OR(ISBLANK(O967),Q967=""),"",IFERROR(INDEX('Redemption Setup'!$F$7:$F$105,MATCH(Q967,'Redemption Setup'!$A$7:$A$105,0)),"")+SUMIFS('Redemption Setup'!$Q$7:$Q$305,'Redemption Setup'!$O$7:$O$305,Q967,'Redemption Setup'!$P$7:$P$305,"&lt;="&amp;O967)-SUMIFS('Daily Redemptions'!$R$7:$R$2205,'Daily Redemptions'!$Q$7:$Q$2205,Q967,'Daily Redemptions'!$P$7:$P$2205,P967,'Daily Redemptions'!$O$7:$O$2205,"&lt;="&amp;O967))</x:f>
      </x:c>
      <x:c r="T967" s="16" t="str">
        <x:f>IF(AND(ISBLANK(O967),Q967=""),"",IF(COUNTIFS('Redemption Setup'!$A$7:$A$105,Q967,'Redemption Setup'!$B$7:$B$105,P967)&lt;&gt;1,"Tier not in campaign",IF(COUNTIFS('Daily Redemptions'!$O$7:$O$2205,O967,'Daily Redemptions'!$Q$7:$Q$2205,Q967)&gt;1,"Duplicate day / tier",IF(OR(ISBLANK(O967),ISBLANK(R967)),"Missing date / quantity",IF(OR(R967&lt;0,MOD(R967,1)&lt;&gt;0),"Invalid redemption quantity",IF(COUNTIFS('Daily Redemptions'!$A$7:$A$735,O967,'Daily Redemptions'!$B$7:$B$735,P967)&lt;&gt;1,"Missing daily performance",IF(S967&lt;0,"Negative stock","")))))))</x:f>
      </x:c>
    </x:row>
    <x:row r="968" ht="24" customHeight="1">
      <x:c r="O968" s="10"/>
      <x:c r="P968" s="5"/>
      <x:c r="Q968" s="5"/>
      <x:c r="R968" s="5"/>
      <x:c r="S968" s="16" t="str">
        <x:f>IF(OR(ISBLANK(O968),Q968=""),"",IFERROR(INDEX('Redemption Setup'!$F$7:$F$105,MATCH(Q968,'Redemption Setup'!$A$7:$A$105,0)),"")+SUMIFS('Redemption Setup'!$Q$7:$Q$305,'Redemption Setup'!$O$7:$O$305,Q968,'Redemption Setup'!$P$7:$P$305,"&lt;="&amp;O968)-SUMIFS('Daily Redemptions'!$R$7:$R$2205,'Daily Redemptions'!$Q$7:$Q$2205,Q968,'Daily Redemptions'!$P$7:$P$2205,P968,'Daily Redemptions'!$O$7:$O$2205,"&lt;="&amp;O968))</x:f>
      </x:c>
      <x:c r="T968" s="16" t="str">
        <x:f>IF(AND(ISBLANK(O968),Q968=""),"",IF(COUNTIFS('Redemption Setup'!$A$7:$A$105,Q968,'Redemption Setup'!$B$7:$B$105,P968)&lt;&gt;1,"Tier not in campaign",IF(COUNTIFS('Daily Redemptions'!$O$7:$O$2205,O968,'Daily Redemptions'!$Q$7:$Q$2205,Q968)&gt;1,"Duplicate day / tier",IF(OR(ISBLANK(O968),ISBLANK(R968)),"Missing date / quantity",IF(OR(R968&lt;0,MOD(R968,1)&lt;&gt;0),"Invalid redemption quantity",IF(COUNTIFS('Daily Redemptions'!$A$7:$A$735,O968,'Daily Redemptions'!$B$7:$B$735,P968)&lt;&gt;1,"Missing daily performance",IF(S968&lt;0,"Negative stock","")))))))</x:f>
      </x:c>
    </x:row>
    <x:row r="969" ht="24" customHeight="1">
      <x:c r="O969" s="10"/>
      <x:c r="P969" s="5"/>
      <x:c r="Q969" s="5"/>
      <x:c r="R969" s="5"/>
      <x:c r="S969" s="16" t="str">
        <x:f>IF(OR(ISBLANK(O969),Q969=""),"",IFERROR(INDEX('Redemption Setup'!$F$7:$F$105,MATCH(Q969,'Redemption Setup'!$A$7:$A$105,0)),"")+SUMIFS('Redemption Setup'!$Q$7:$Q$305,'Redemption Setup'!$O$7:$O$305,Q969,'Redemption Setup'!$P$7:$P$305,"&lt;="&amp;O969)-SUMIFS('Daily Redemptions'!$R$7:$R$2205,'Daily Redemptions'!$Q$7:$Q$2205,Q969,'Daily Redemptions'!$P$7:$P$2205,P969,'Daily Redemptions'!$O$7:$O$2205,"&lt;="&amp;O969))</x:f>
      </x:c>
      <x:c r="T969" s="16" t="str">
        <x:f>IF(AND(ISBLANK(O969),Q969=""),"",IF(COUNTIFS('Redemption Setup'!$A$7:$A$105,Q969,'Redemption Setup'!$B$7:$B$105,P969)&lt;&gt;1,"Tier not in campaign",IF(COUNTIFS('Daily Redemptions'!$O$7:$O$2205,O969,'Daily Redemptions'!$Q$7:$Q$2205,Q969)&gt;1,"Duplicate day / tier",IF(OR(ISBLANK(O969),ISBLANK(R969)),"Missing date / quantity",IF(OR(R969&lt;0,MOD(R969,1)&lt;&gt;0),"Invalid redemption quantity",IF(COUNTIFS('Daily Redemptions'!$A$7:$A$735,O969,'Daily Redemptions'!$B$7:$B$735,P969)&lt;&gt;1,"Missing daily performance",IF(S969&lt;0,"Negative stock","")))))))</x:f>
      </x:c>
    </x:row>
    <x:row r="970" ht="24" customHeight="1">
      <x:c r="O970" s="10"/>
      <x:c r="P970" s="5"/>
      <x:c r="Q970" s="5"/>
      <x:c r="R970" s="5"/>
      <x:c r="S970" s="16" t="str">
        <x:f>IF(OR(ISBLANK(O970),Q970=""),"",IFERROR(INDEX('Redemption Setup'!$F$7:$F$105,MATCH(Q970,'Redemption Setup'!$A$7:$A$105,0)),"")+SUMIFS('Redemption Setup'!$Q$7:$Q$305,'Redemption Setup'!$O$7:$O$305,Q970,'Redemption Setup'!$P$7:$P$305,"&lt;="&amp;O970)-SUMIFS('Daily Redemptions'!$R$7:$R$2205,'Daily Redemptions'!$Q$7:$Q$2205,Q970,'Daily Redemptions'!$P$7:$P$2205,P970,'Daily Redemptions'!$O$7:$O$2205,"&lt;="&amp;O970))</x:f>
      </x:c>
      <x:c r="T970" s="16" t="str">
        <x:f>IF(AND(ISBLANK(O970),Q970=""),"",IF(COUNTIFS('Redemption Setup'!$A$7:$A$105,Q970,'Redemption Setup'!$B$7:$B$105,P970)&lt;&gt;1,"Tier not in campaign",IF(COUNTIFS('Daily Redemptions'!$O$7:$O$2205,O970,'Daily Redemptions'!$Q$7:$Q$2205,Q970)&gt;1,"Duplicate day / tier",IF(OR(ISBLANK(O970),ISBLANK(R970)),"Missing date / quantity",IF(OR(R970&lt;0,MOD(R970,1)&lt;&gt;0),"Invalid redemption quantity",IF(COUNTIFS('Daily Redemptions'!$A$7:$A$735,O970,'Daily Redemptions'!$B$7:$B$735,P970)&lt;&gt;1,"Missing daily performance",IF(S970&lt;0,"Negative stock","")))))))</x:f>
      </x:c>
    </x:row>
    <x:row r="971" ht="24" customHeight="1">
      <x:c r="O971" s="10"/>
      <x:c r="P971" s="5"/>
      <x:c r="Q971" s="5"/>
      <x:c r="R971" s="5"/>
      <x:c r="S971" s="16" t="str">
        <x:f>IF(OR(ISBLANK(O971),Q971=""),"",IFERROR(INDEX('Redemption Setup'!$F$7:$F$105,MATCH(Q971,'Redemption Setup'!$A$7:$A$105,0)),"")+SUMIFS('Redemption Setup'!$Q$7:$Q$305,'Redemption Setup'!$O$7:$O$305,Q971,'Redemption Setup'!$P$7:$P$305,"&lt;="&amp;O971)-SUMIFS('Daily Redemptions'!$R$7:$R$2205,'Daily Redemptions'!$Q$7:$Q$2205,Q971,'Daily Redemptions'!$P$7:$P$2205,P971,'Daily Redemptions'!$O$7:$O$2205,"&lt;="&amp;O971))</x:f>
      </x:c>
      <x:c r="T971" s="16" t="str">
        <x:f>IF(AND(ISBLANK(O971),Q971=""),"",IF(COUNTIFS('Redemption Setup'!$A$7:$A$105,Q971,'Redemption Setup'!$B$7:$B$105,P971)&lt;&gt;1,"Tier not in campaign",IF(COUNTIFS('Daily Redemptions'!$O$7:$O$2205,O971,'Daily Redemptions'!$Q$7:$Q$2205,Q971)&gt;1,"Duplicate day / tier",IF(OR(ISBLANK(O971),ISBLANK(R971)),"Missing date / quantity",IF(OR(R971&lt;0,MOD(R971,1)&lt;&gt;0),"Invalid redemption quantity",IF(COUNTIFS('Daily Redemptions'!$A$7:$A$735,O971,'Daily Redemptions'!$B$7:$B$735,P971)&lt;&gt;1,"Missing daily performance",IF(S971&lt;0,"Negative stock","")))))))</x:f>
      </x:c>
    </x:row>
    <x:row r="972" ht="24" customHeight="1">
      <x:c r="O972" s="10"/>
      <x:c r="P972" s="5"/>
      <x:c r="Q972" s="5"/>
      <x:c r="R972" s="5"/>
      <x:c r="S972" s="16" t="str">
        <x:f>IF(OR(ISBLANK(O972),Q972=""),"",IFERROR(INDEX('Redemption Setup'!$F$7:$F$105,MATCH(Q972,'Redemption Setup'!$A$7:$A$105,0)),"")+SUMIFS('Redemption Setup'!$Q$7:$Q$305,'Redemption Setup'!$O$7:$O$305,Q972,'Redemption Setup'!$P$7:$P$305,"&lt;="&amp;O972)-SUMIFS('Daily Redemptions'!$R$7:$R$2205,'Daily Redemptions'!$Q$7:$Q$2205,Q972,'Daily Redemptions'!$P$7:$P$2205,P972,'Daily Redemptions'!$O$7:$O$2205,"&lt;="&amp;O972))</x:f>
      </x:c>
      <x:c r="T972" s="16" t="str">
        <x:f>IF(AND(ISBLANK(O972),Q972=""),"",IF(COUNTIFS('Redemption Setup'!$A$7:$A$105,Q972,'Redemption Setup'!$B$7:$B$105,P972)&lt;&gt;1,"Tier not in campaign",IF(COUNTIFS('Daily Redemptions'!$O$7:$O$2205,O972,'Daily Redemptions'!$Q$7:$Q$2205,Q972)&gt;1,"Duplicate day / tier",IF(OR(ISBLANK(O972),ISBLANK(R972)),"Missing date / quantity",IF(OR(R972&lt;0,MOD(R972,1)&lt;&gt;0),"Invalid redemption quantity",IF(COUNTIFS('Daily Redemptions'!$A$7:$A$735,O972,'Daily Redemptions'!$B$7:$B$735,P972)&lt;&gt;1,"Missing daily performance",IF(S972&lt;0,"Negative stock","")))))))</x:f>
      </x:c>
    </x:row>
    <x:row r="973" ht="24" customHeight="1">
      <x:c r="O973" s="10"/>
      <x:c r="P973" s="5"/>
      <x:c r="Q973" s="5"/>
      <x:c r="R973" s="5"/>
      <x:c r="S973" s="16" t="str">
        <x:f>IF(OR(ISBLANK(O973),Q973=""),"",IFERROR(INDEX('Redemption Setup'!$F$7:$F$105,MATCH(Q973,'Redemption Setup'!$A$7:$A$105,0)),"")+SUMIFS('Redemption Setup'!$Q$7:$Q$305,'Redemption Setup'!$O$7:$O$305,Q973,'Redemption Setup'!$P$7:$P$305,"&lt;="&amp;O973)-SUMIFS('Daily Redemptions'!$R$7:$R$2205,'Daily Redemptions'!$Q$7:$Q$2205,Q973,'Daily Redemptions'!$P$7:$P$2205,P973,'Daily Redemptions'!$O$7:$O$2205,"&lt;="&amp;O973))</x:f>
      </x:c>
      <x:c r="T973" s="16" t="str">
        <x:f>IF(AND(ISBLANK(O973),Q973=""),"",IF(COUNTIFS('Redemption Setup'!$A$7:$A$105,Q973,'Redemption Setup'!$B$7:$B$105,P973)&lt;&gt;1,"Tier not in campaign",IF(COUNTIFS('Daily Redemptions'!$O$7:$O$2205,O973,'Daily Redemptions'!$Q$7:$Q$2205,Q973)&gt;1,"Duplicate day / tier",IF(OR(ISBLANK(O973),ISBLANK(R973)),"Missing date / quantity",IF(OR(R973&lt;0,MOD(R973,1)&lt;&gt;0),"Invalid redemption quantity",IF(COUNTIFS('Daily Redemptions'!$A$7:$A$735,O973,'Daily Redemptions'!$B$7:$B$735,P973)&lt;&gt;1,"Missing daily performance",IF(S973&lt;0,"Negative stock","")))))))</x:f>
      </x:c>
    </x:row>
    <x:row r="974" ht="24" customHeight="1">
      <x:c r="O974" s="10"/>
      <x:c r="P974" s="5"/>
      <x:c r="Q974" s="5"/>
      <x:c r="R974" s="5"/>
      <x:c r="S974" s="16" t="str">
        <x:f>IF(OR(ISBLANK(O974),Q974=""),"",IFERROR(INDEX('Redemption Setup'!$F$7:$F$105,MATCH(Q974,'Redemption Setup'!$A$7:$A$105,0)),"")+SUMIFS('Redemption Setup'!$Q$7:$Q$305,'Redemption Setup'!$O$7:$O$305,Q974,'Redemption Setup'!$P$7:$P$305,"&lt;="&amp;O974)-SUMIFS('Daily Redemptions'!$R$7:$R$2205,'Daily Redemptions'!$Q$7:$Q$2205,Q974,'Daily Redemptions'!$P$7:$P$2205,P974,'Daily Redemptions'!$O$7:$O$2205,"&lt;="&amp;O974))</x:f>
      </x:c>
      <x:c r="T974" s="16" t="str">
        <x:f>IF(AND(ISBLANK(O974),Q974=""),"",IF(COUNTIFS('Redemption Setup'!$A$7:$A$105,Q974,'Redemption Setup'!$B$7:$B$105,P974)&lt;&gt;1,"Tier not in campaign",IF(COUNTIFS('Daily Redemptions'!$O$7:$O$2205,O974,'Daily Redemptions'!$Q$7:$Q$2205,Q974)&gt;1,"Duplicate day / tier",IF(OR(ISBLANK(O974),ISBLANK(R974)),"Missing date / quantity",IF(OR(R974&lt;0,MOD(R974,1)&lt;&gt;0),"Invalid redemption quantity",IF(COUNTIFS('Daily Redemptions'!$A$7:$A$735,O974,'Daily Redemptions'!$B$7:$B$735,P974)&lt;&gt;1,"Missing daily performance",IF(S974&lt;0,"Negative stock","")))))))</x:f>
      </x:c>
    </x:row>
    <x:row r="975" ht="24" customHeight="1">
      <x:c r="O975" s="10"/>
      <x:c r="P975" s="5"/>
      <x:c r="Q975" s="5"/>
      <x:c r="R975" s="5"/>
      <x:c r="S975" s="16" t="str">
        <x:f>IF(OR(ISBLANK(O975),Q975=""),"",IFERROR(INDEX('Redemption Setup'!$F$7:$F$105,MATCH(Q975,'Redemption Setup'!$A$7:$A$105,0)),"")+SUMIFS('Redemption Setup'!$Q$7:$Q$305,'Redemption Setup'!$O$7:$O$305,Q975,'Redemption Setup'!$P$7:$P$305,"&lt;="&amp;O975)-SUMIFS('Daily Redemptions'!$R$7:$R$2205,'Daily Redemptions'!$Q$7:$Q$2205,Q975,'Daily Redemptions'!$P$7:$P$2205,P975,'Daily Redemptions'!$O$7:$O$2205,"&lt;="&amp;O975))</x:f>
      </x:c>
      <x:c r="T975" s="16" t="str">
        <x:f>IF(AND(ISBLANK(O975),Q975=""),"",IF(COUNTIFS('Redemption Setup'!$A$7:$A$105,Q975,'Redemption Setup'!$B$7:$B$105,P975)&lt;&gt;1,"Tier not in campaign",IF(COUNTIFS('Daily Redemptions'!$O$7:$O$2205,O975,'Daily Redemptions'!$Q$7:$Q$2205,Q975)&gt;1,"Duplicate day / tier",IF(OR(ISBLANK(O975),ISBLANK(R975)),"Missing date / quantity",IF(OR(R975&lt;0,MOD(R975,1)&lt;&gt;0),"Invalid redemption quantity",IF(COUNTIFS('Daily Redemptions'!$A$7:$A$735,O975,'Daily Redemptions'!$B$7:$B$735,P975)&lt;&gt;1,"Missing daily performance",IF(S975&lt;0,"Negative stock","")))))))</x:f>
      </x:c>
    </x:row>
    <x:row r="976" ht="24" customHeight="1">
      <x:c r="O976" s="10"/>
      <x:c r="P976" s="5"/>
      <x:c r="Q976" s="5"/>
      <x:c r="R976" s="5"/>
      <x:c r="S976" s="16" t="str">
        <x:f>IF(OR(ISBLANK(O976),Q976=""),"",IFERROR(INDEX('Redemption Setup'!$F$7:$F$105,MATCH(Q976,'Redemption Setup'!$A$7:$A$105,0)),"")+SUMIFS('Redemption Setup'!$Q$7:$Q$305,'Redemption Setup'!$O$7:$O$305,Q976,'Redemption Setup'!$P$7:$P$305,"&lt;="&amp;O976)-SUMIFS('Daily Redemptions'!$R$7:$R$2205,'Daily Redemptions'!$Q$7:$Q$2205,Q976,'Daily Redemptions'!$P$7:$P$2205,P976,'Daily Redemptions'!$O$7:$O$2205,"&lt;="&amp;O976))</x:f>
      </x:c>
      <x:c r="T976" s="16" t="str">
        <x:f>IF(AND(ISBLANK(O976),Q976=""),"",IF(COUNTIFS('Redemption Setup'!$A$7:$A$105,Q976,'Redemption Setup'!$B$7:$B$105,P976)&lt;&gt;1,"Tier not in campaign",IF(COUNTIFS('Daily Redemptions'!$O$7:$O$2205,O976,'Daily Redemptions'!$Q$7:$Q$2205,Q976)&gt;1,"Duplicate day / tier",IF(OR(ISBLANK(O976),ISBLANK(R976)),"Missing date / quantity",IF(OR(R976&lt;0,MOD(R976,1)&lt;&gt;0),"Invalid redemption quantity",IF(COUNTIFS('Daily Redemptions'!$A$7:$A$735,O976,'Daily Redemptions'!$B$7:$B$735,P976)&lt;&gt;1,"Missing daily performance",IF(S976&lt;0,"Negative stock","")))))))</x:f>
      </x:c>
    </x:row>
    <x:row r="977" ht="24" customHeight="1">
      <x:c r="O977" s="10"/>
      <x:c r="P977" s="5"/>
      <x:c r="Q977" s="5"/>
      <x:c r="R977" s="5"/>
      <x:c r="S977" s="16" t="str">
        <x:f>IF(OR(ISBLANK(O977),Q977=""),"",IFERROR(INDEX('Redemption Setup'!$F$7:$F$105,MATCH(Q977,'Redemption Setup'!$A$7:$A$105,0)),"")+SUMIFS('Redemption Setup'!$Q$7:$Q$305,'Redemption Setup'!$O$7:$O$305,Q977,'Redemption Setup'!$P$7:$P$305,"&lt;="&amp;O977)-SUMIFS('Daily Redemptions'!$R$7:$R$2205,'Daily Redemptions'!$Q$7:$Q$2205,Q977,'Daily Redemptions'!$P$7:$P$2205,P977,'Daily Redemptions'!$O$7:$O$2205,"&lt;="&amp;O977))</x:f>
      </x:c>
      <x:c r="T977" s="16" t="str">
        <x:f>IF(AND(ISBLANK(O977),Q977=""),"",IF(COUNTIFS('Redemption Setup'!$A$7:$A$105,Q977,'Redemption Setup'!$B$7:$B$105,P977)&lt;&gt;1,"Tier not in campaign",IF(COUNTIFS('Daily Redemptions'!$O$7:$O$2205,O977,'Daily Redemptions'!$Q$7:$Q$2205,Q977)&gt;1,"Duplicate day / tier",IF(OR(ISBLANK(O977),ISBLANK(R977)),"Missing date / quantity",IF(OR(R977&lt;0,MOD(R977,1)&lt;&gt;0),"Invalid redemption quantity",IF(COUNTIFS('Daily Redemptions'!$A$7:$A$735,O977,'Daily Redemptions'!$B$7:$B$735,P977)&lt;&gt;1,"Missing daily performance",IF(S977&lt;0,"Negative stock","")))))))</x:f>
      </x:c>
    </x:row>
    <x:row r="978" ht="24" customHeight="1">
      <x:c r="O978" s="10"/>
      <x:c r="P978" s="5"/>
      <x:c r="Q978" s="5"/>
      <x:c r="R978" s="5"/>
      <x:c r="S978" s="16" t="str">
        <x:f>IF(OR(ISBLANK(O978),Q978=""),"",IFERROR(INDEX('Redemption Setup'!$F$7:$F$105,MATCH(Q978,'Redemption Setup'!$A$7:$A$105,0)),"")+SUMIFS('Redemption Setup'!$Q$7:$Q$305,'Redemption Setup'!$O$7:$O$305,Q978,'Redemption Setup'!$P$7:$P$305,"&lt;="&amp;O978)-SUMIFS('Daily Redemptions'!$R$7:$R$2205,'Daily Redemptions'!$Q$7:$Q$2205,Q978,'Daily Redemptions'!$P$7:$P$2205,P978,'Daily Redemptions'!$O$7:$O$2205,"&lt;="&amp;O978))</x:f>
      </x:c>
      <x:c r="T978" s="16" t="str">
        <x:f>IF(AND(ISBLANK(O978),Q978=""),"",IF(COUNTIFS('Redemption Setup'!$A$7:$A$105,Q978,'Redemption Setup'!$B$7:$B$105,P978)&lt;&gt;1,"Tier not in campaign",IF(COUNTIFS('Daily Redemptions'!$O$7:$O$2205,O978,'Daily Redemptions'!$Q$7:$Q$2205,Q978)&gt;1,"Duplicate day / tier",IF(OR(ISBLANK(O978),ISBLANK(R978)),"Missing date / quantity",IF(OR(R978&lt;0,MOD(R978,1)&lt;&gt;0),"Invalid redemption quantity",IF(COUNTIFS('Daily Redemptions'!$A$7:$A$735,O978,'Daily Redemptions'!$B$7:$B$735,P978)&lt;&gt;1,"Missing daily performance",IF(S978&lt;0,"Negative stock","")))))))</x:f>
      </x:c>
    </x:row>
    <x:row r="979" ht="24" customHeight="1">
      <x:c r="O979" s="10"/>
      <x:c r="P979" s="5"/>
      <x:c r="Q979" s="5"/>
      <x:c r="R979" s="5"/>
      <x:c r="S979" s="16" t="str">
        <x:f>IF(OR(ISBLANK(O979),Q979=""),"",IFERROR(INDEX('Redemption Setup'!$F$7:$F$105,MATCH(Q979,'Redemption Setup'!$A$7:$A$105,0)),"")+SUMIFS('Redemption Setup'!$Q$7:$Q$305,'Redemption Setup'!$O$7:$O$305,Q979,'Redemption Setup'!$P$7:$P$305,"&lt;="&amp;O979)-SUMIFS('Daily Redemptions'!$R$7:$R$2205,'Daily Redemptions'!$Q$7:$Q$2205,Q979,'Daily Redemptions'!$P$7:$P$2205,P979,'Daily Redemptions'!$O$7:$O$2205,"&lt;="&amp;O979))</x:f>
      </x:c>
      <x:c r="T979" s="16" t="str">
        <x:f>IF(AND(ISBLANK(O979),Q979=""),"",IF(COUNTIFS('Redemption Setup'!$A$7:$A$105,Q979,'Redemption Setup'!$B$7:$B$105,P979)&lt;&gt;1,"Tier not in campaign",IF(COUNTIFS('Daily Redemptions'!$O$7:$O$2205,O979,'Daily Redemptions'!$Q$7:$Q$2205,Q979)&gt;1,"Duplicate day / tier",IF(OR(ISBLANK(O979),ISBLANK(R979)),"Missing date / quantity",IF(OR(R979&lt;0,MOD(R979,1)&lt;&gt;0),"Invalid redemption quantity",IF(COUNTIFS('Daily Redemptions'!$A$7:$A$735,O979,'Daily Redemptions'!$B$7:$B$735,P979)&lt;&gt;1,"Missing daily performance",IF(S979&lt;0,"Negative stock","")))))))</x:f>
      </x:c>
    </x:row>
    <x:row r="980" ht="24" customHeight="1">
      <x:c r="O980" s="10"/>
      <x:c r="P980" s="5"/>
      <x:c r="Q980" s="5"/>
      <x:c r="R980" s="5"/>
      <x:c r="S980" s="16" t="str">
        <x:f>IF(OR(ISBLANK(O980),Q980=""),"",IFERROR(INDEX('Redemption Setup'!$F$7:$F$105,MATCH(Q980,'Redemption Setup'!$A$7:$A$105,0)),"")+SUMIFS('Redemption Setup'!$Q$7:$Q$305,'Redemption Setup'!$O$7:$O$305,Q980,'Redemption Setup'!$P$7:$P$305,"&lt;="&amp;O980)-SUMIFS('Daily Redemptions'!$R$7:$R$2205,'Daily Redemptions'!$Q$7:$Q$2205,Q980,'Daily Redemptions'!$P$7:$P$2205,P980,'Daily Redemptions'!$O$7:$O$2205,"&lt;="&amp;O980))</x:f>
      </x:c>
      <x:c r="T980" s="16" t="str">
        <x:f>IF(AND(ISBLANK(O980),Q980=""),"",IF(COUNTIFS('Redemption Setup'!$A$7:$A$105,Q980,'Redemption Setup'!$B$7:$B$105,P980)&lt;&gt;1,"Tier not in campaign",IF(COUNTIFS('Daily Redemptions'!$O$7:$O$2205,O980,'Daily Redemptions'!$Q$7:$Q$2205,Q980)&gt;1,"Duplicate day / tier",IF(OR(ISBLANK(O980),ISBLANK(R980)),"Missing date / quantity",IF(OR(R980&lt;0,MOD(R980,1)&lt;&gt;0),"Invalid redemption quantity",IF(COUNTIFS('Daily Redemptions'!$A$7:$A$735,O980,'Daily Redemptions'!$B$7:$B$735,P980)&lt;&gt;1,"Missing daily performance",IF(S980&lt;0,"Negative stock","")))))))</x:f>
      </x:c>
    </x:row>
    <x:row r="981" ht="24" customHeight="1">
      <x:c r="O981" s="10"/>
      <x:c r="P981" s="5"/>
      <x:c r="Q981" s="5"/>
      <x:c r="R981" s="5"/>
      <x:c r="S981" s="16" t="str">
        <x:f>IF(OR(ISBLANK(O981),Q981=""),"",IFERROR(INDEX('Redemption Setup'!$F$7:$F$105,MATCH(Q981,'Redemption Setup'!$A$7:$A$105,0)),"")+SUMIFS('Redemption Setup'!$Q$7:$Q$305,'Redemption Setup'!$O$7:$O$305,Q981,'Redemption Setup'!$P$7:$P$305,"&lt;="&amp;O981)-SUMIFS('Daily Redemptions'!$R$7:$R$2205,'Daily Redemptions'!$Q$7:$Q$2205,Q981,'Daily Redemptions'!$P$7:$P$2205,P981,'Daily Redemptions'!$O$7:$O$2205,"&lt;="&amp;O981))</x:f>
      </x:c>
      <x:c r="T981" s="16" t="str">
        <x:f>IF(AND(ISBLANK(O981),Q981=""),"",IF(COUNTIFS('Redemption Setup'!$A$7:$A$105,Q981,'Redemption Setup'!$B$7:$B$105,P981)&lt;&gt;1,"Tier not in campaign",IF(COUNTIFS('Daily Redemptions'!$O$7:$O$2205,O981,'Daily Redemptions'!$Q$7:$Q$2205,Q981)&gt;1,"Duplicate day / tier",IF(OR(ISBLANK(O981),ISBLANK(R981)),"Missing date / quantity",IF(OR(R981&lt;0,MOD(R981,1)&lt;&gt;0),"Invalid redemption quantity",IF(COUNTIFS('Daily Redemptions'!$A$7:$A$735,O981,'Daily Redemptions'!$B$7:$B$735,P981)&lt;&gt;1,"Missing daily performance",IF(S981&lt;0,"Negative stock","")))))))</x:f>
      </x:c>
    </x:row>
    <x:row r="982" ht="24" customHeight="1">
      <x:c r="O982" s="10"/>
      <x:c r="P982" s="5"/>
      <x:c r="Q982" s="5"/>
      <x:c r="R982" s="5"/>
      <x:c r="S982" s="16" t="str">
        <x:f>IF(OR(ISBLANK(O982),Q982=""),"",IFERROR(INDEX('Redemption Setup'!$F$7:$F$105,MATCH(Q982,'Redemption Setup'!$A$7:$A$105,0)),"")+SUMIFS('Redemption Setup'!$Q$7:$Q$305,'Redemption Setup'!$O$7:$O$305,Q982,'Redemption Setup'!$P$7:$P$305,"&lt;="&amp;O982)-SUMIFS('Daily Redemptions'!$R$7:$R$2205,'Daily Redemptions'!$Q$7:$Q$2205,Q982,'Daily Redemptions'!$P$7:$P$2205,P982,'Daily Redemptions'!$O$7:$O$2205,"&lt;="&amp;O982))</x:f>
      </x:c>
      <x:c r="T982" s="16" t="str">
        <x:f>IF(AND(ISBLANK(O982),Q982=""),"",IF(COUNTIFS('Redemption Setup'!$A$7:$A$105,Q982,'Redemption Setup'!$B$7:$B$105,P982)&lt;&gt;1,"Tier not in campaign",IF(COUNTIFS('Daily Redemptions'!$O$7:$O$2205,O982,'Daily Redemptions'!$Q$7:$Q$2205,Q982)&gt;1,"Duplicate day / tier",IF(OR(ISBLANK(O982),ISBLANK(R982)),"Missing date / quantity",IF(OR(R982&lt;0,MOD(R982,1)&lt;&gt;0),"Invalid redemption quantity",IF(COUNTIFS('Daily Redemptions'!$A$7:$A$735,O982,'Daily Redemptions'!$B$7:$B$735,P982)&lt;&gt;1,"Missing daily performance",IF(S982&lt;0,"Negative stock","")))))))</x:f>
      </x:c>
    </x:row>
    <x:row r="983" ht="24" customHeight="1">
      <x:c r="O983" s="10"/>
      <x:c r="P983" s="5"/>
      <x:c r="Q983" s="5"/>
      <x:c r="R983" s="5"/>
      <x:c r="S983" s="16" t="str">
        <x:f>IF(OR(ISBLANK(O983),Q983=""),"",IFERROR(INDEX('Redemption Setup'!$F$7:$F$105,MATCH(Q983,'Redemption Setup'!$A$7:$A$105,0)),"")+SUMIFS('Redemption Setup'!$Q$7:$Q$305,'Redemption Setup'!$O$7:$O$305,Q983,'Redemption Setup'!$P$7:$P$305,"&lt;="&amp;O983)-SUMIFS('Daily Redemptions'!$R$7:$R$2205,'Daily Redemptions'!$Q$7:$Q$2205,Q983,'Daily Redemptions'!$P$7:$P$2205,P983,'Daily Redemptions'!$O$7:$O$2205,"&lt;="&amp;O983))</x:f>
      </x:c>
      <x:c r="T983" s="16" t="str">
        <x:f>IF(AND(ISBLANK(O983),Q983=""),"",IF(COUNTIFS('Redemption Setup'!$A$7:$A$105,Q983,'Redemption Setup'!$B$7:$B$105,P983)&lt;&gt;1,"Tier not in campaign",IF(COUNTIFS('Daily Redemptions'!$O$7:$O$2205,O983,'Daily Redemptions'!$Q$7:$Q$2205,Q983)&gt;1,"Duplicate day / tier",IF(OR(ISBLANK(O983),ISBLANK(R983)),"Missing date / quantity",IF(OR(R983&lt;0,MOD(R983,1)&lt;&gt;0),"Invalid redemption quantity",IF(COUNTIFS('Daily Redemptions'!$A$7:$A$735,O983,'Daily Redemptions'!$B$7:$B$735,P983)&lt;&gt;1,"Missing daily performance",IF(S983&lt;0,"Negative stock","")))))))</x:f>
      </x:c>
    </x:row>
    <x:row r="984" ht="24" customHeight="1">
      <x:c r="O984" s="10"/>
      <x:c r="P984" s="5"/>
      <x:c r="Q984" s="5"/>
      <x:c r="R984" s="5"/>
      <x:c r="S984" s="16" t="str">
        <x:f>IF(OR(ISBLANK(O984),Q984=""),"",IFERROR(INDEX('Redemption Setup'!$F$7:$F$105,MATCH(Q984,'Redemption Setup'!$A$7:$A$105,0)),"")+SUMIFS('Redemption Setup'!$Q$7:$Q$305,'Redemption Setup'!$O$7:$O$305,Q984,'Redemption Setup'!$P$7:$P$305,"&lt;="&amp;O984)-SUMIFS('Daily Redemptions'!$R$7:$R$2205,'Daily Redemptions'!$Q$7:$Q$2205,Q984,'Daily Redemptions'!$P$7:$P$2205,P984,'Daily Redemptions'!$O$7:$O$2205,"&lt;="&amp;O984))</x:f>
      </x:c>
      <x:c r="T984" s="16" t="str">
        <x:f>IF(AND(ISBLANK(O984),Q984=""),"",IF(COUNTIFS('Redemption Setup'!$A$7:$A$105,Q984,'Redemption Setup'!$B$7:$B$105,P984)&lt;&gt;1,"Tier not in campaign",IF(COUNTIFS('Daily Redemptions'!$O$7:$O$2205,O984,'Daily Redemptions'!$Q$7:$Q$2205,Q984)&gt;1,"Duplicate day / tier",IF(OR(ISBLANK(O984),ISBLANK(R984)),"Missing date / quantity",IF(OR(R984&lt;0,MOD(R984,1)&lt;&gt;0),"Invalid redemption quantity",IF(COUNTIFS('Daily Redemptions'!$A$7:$A$735,O984,'Daily Redemptions'!$B$7:$B$735,P984)&lt;&gt;1,"Missing daily performance",IF(S984&lt;0,"Negative stock","")))))))</x:f>
      </x:c>
    </x:row>
    <x:row r="985" ht="24" customHeight="1">
      <x:c r="O985" s="10"/>
      <x:c r="P985" s="5"/>
      <x:c r="Q985" s="5"/>
      <x:c r="R985" s="5"/>
      <x:c r="S985" s="16" t="str">
        <x:f>IF(OR(ISBLANK(O985),Q985=""),"",IFERROR(INDEX('Redemption Setup'!$F$7:$F$105,MATCH(Q985,'Redemption Setup'!$A$7:$A$105,0)),"")+SUMIFS('Redemption Setup'!$Q$7:$Q$305,'Redemption Setup'!$O$7:$O$305,Q985,'Redemption Setup'!$P$7:$P$305,"&lt;="&amp;O985)-SUMIFS('Daily Redemptions'!$R$7:$R$2205,'Daily Redemptions'!$Q$7:$Q$2205,Q985,'Daily Redemptions'!$P$7:$P$2205,P985,'Daily Redemptions'!$O$7:$O$2205,"&lt;="&amp;O985))</x:f>
      </x:c>
      <x:c r="T985" s="16" t="str">
        <x:f>IF(AND(ISBLANK(O985),Q985=""),"",IF(COUNTIFS('Redemption Setup'!$A$7:$A$105,Q985,'Redemption Setup'!$B$7:$B$105,P985)&lt;&gt;1,"Tier not in campaign",IF(COUNTIFS('Daily Redemptions'!$O$7:$O$2205,O985,'Daily Redemptions'!$Q$7:$Q$2205,Q985)&gt;1,"Duplicate day / tier",IF(OR(ISBLANK(O985),ISBLANK(R985)),"Missing date / quantity",IF(OR(R985&lt;0,MOD(R985,1)&lt;&gt;0),"Invalid redemption quantity",IF(COUNTIFS('Daily Redemptions'!$A$7:$A$735,O985,'Daily Redemptions'!$B$7:$B$735,P985)&lt;&gt;1,"Missing daily performance",IF(S985&lt;0,"Negative stock","")))))))</x:f>
      </x:c>
    </x:row>
    <x:row r="986" ht="24" customHeight="1">
      <x:c r="O986" s="10"/>
      <x:c r="P986" s="5"/>
      <x:c r="Q986" s="5"/>
      <x:c r="R986" s="5"/>
      <x:c r="S986" s="16" t="str">
        <x:f>IF(OR(ISBLANK(O986),Q986=""),"",IFERROR(INDEX('Redemption Setup'!$F$7:$F$105,MATCH(Q986,'Redemption Setup'!$A$7:$A$105,0)),"")+SUMIFS('Redemption Setup'!$Q$7:$Q$305,'Redemption Setup'!$O$7:$O$305,Q986,'Redemption Setup'!$P$7:$P$305,"&lt;="&amp;O986)-SUMIFS('Daily Redemptions'!$R$7:$R$2205,'Daily Redemptions'!$Q$7:$Q$2205,Q986,'Daily Redemptions'!$P$7:$P$2205,P986,'Daily Redemptions'!$O$7:$O$2205,"&lt;="&amp;O986))</x:f>
      </x:c>
      <x:c r="T986" s="16" t="str">
        <x:f>IF(AND(ISBLANK(O986),Q986=""),"",IF(COUNTIFS('Redemption Setup'!$A$7:$A$105,Q986,'Redemption Setup'!$B$7:$B$105,P986)&lt;&gt;1,"Tier not in campaign",IF(COUNTIFS('Daily Redemptions'!$O$7:$O$2205,O986,'Daily Redemptions'!$Q$7:$Q$2205,Q986)&gt;1,"Duplicate day / tier",IF(OR(ISBLANK(O986),ISBLANK(R986)),"Missing date / quantity",IF(OR(R986&lt;0,MOD(R986,1)&lt;&gt;0),"Invalid redemption quantity",IF(COUNTIFS('Daily Redemptions'!$A$7:$A$735,O986,'Daily Redemptions'!$B$7:$B$735,P986)&lt;&gt;1,"Missing daily performance",IF(S986&lt;0,"Negative stock","")))))))</x:f>
      </x:c>
    </x:row>
    <x:row r="987" ht="24" customHeight="1">
      <x:c r="O987" s="10"/>
      <x:c r="P987" s="5"/>
      <x:c r="Q987" s="5"/>
      <x:c r="R987" s="5"/>
      <x:c r="S987" s="16" t="str">
        <x:f>IF(OR(ISBLANK(O987),Q987=""),"",IFERROR(INDEX('Redemption Setup'!$F$7:$F$105,MATCH(Q987,'Redemption Setup'!$A$7:$A$105,0)),"")+SUMIFS('Redemption Setup'!$Q$7:$Q$305,'Redemption Setup'!$O$7:$O$305,Q987,'Redemption Setup'!$P$7:$P$305,"&lt;="&amp;O987)-SUMIFS('Daily Redemptions'!$R$7:$R$2205,'Daily Redemptions'!$Q$7:$Q$2205,Q987,'Daily Redemptions'!$P$7:$P$2205,P987,'Daily Redemptions'!$O$7:$O$2205,"&lt;="&amp;O987))</x:f>
      </x:c>
      <x:c r="T987" s="16" t="str">
        <x:f>IF(AND(ISBLANK(O987),Q987=""),"",IF(COUNTIFS('Redemption Setup'!$A$7:$A$105,Q987,'Redemption Setup'!$B$7:$B$105,P987)&lt;&gt;1,"Tier not in campaign",IF(COUNTIFS('Daily Redemptions'!$O$7:$O$2205,O987,'Daily Redemptions'!$Q$7:$Q$2205,Q987)&gt;1,"Duplicate day / tier",IF(OR(ISBLANK(O987),ISBLANK(R987)),"Missing date / quantity",IF(OR(R987&lt;0,MOD(R987,1)&lt;&gt;0),"Invalid redemption quantity",IF(COUNTIFS('Daily Redemptions'!$A$7:$A$735,O987,'Daily Redemptions'!$B$7:$B$735,P987)&lt;&gt;1,"Missing daily performance",IF(S987&lt;0,"Negative stock","")))))))</x:f>
      </x:c>
    </x:row>
    <x:row r="988" ht="24" customHeight="1">
      <x:c r="O988" s="10"/>
      <x:c r="P988" s="5"/>
      <x:c r="Q988" s="5"/>
      <x:c r="R988" s="5"/>
      <x:c r="S988" s="16" t="str">
        <x:f>IF(OR(ISBLANK(O988),Q988=""),"",IFERROR(INDEX('Redemption Setup'!$F$7:$F$105,MATCH(Q988,'Redemption Setup'!$A$7:$A$105,0)),"")+SUMIFS('Redemption Setup'!$Q$7:$Q$305,'Redemption Setup'!$O$7:$O$305,Q988,'Redemption Setup'!$P$7:$P$305,"&lt;="&amp;O988)-SUMIFS('Daily Redemptions'!$R$7:$R$2205,'Daily Redemptions'!$Q$7:$Q$2205,Q988,'Daily Redemptions'!$P$7:$P$2205,P988,'Daily Redemptions'!$O$7:$O$2205,"&lt;="&amp;O988))</x:f>
      </x:c>
      <x:c r="T988" s="16" t="str">
        <x:f>IF(AND(ISBLANK(O988),Q988=""),"",IF(COUNTIFS('Redemption Setup'!$A$7:$A$105,Q988,'Redemption Setup'!$B$7:$B$105,P988)&lt;&gt;1,"Tier not in campaign",IF(COUNTIFS('Daily Redemptions'!$O$7:$O$2205,O988,'Daily Redemptions'!$Q$7:$Q$2205,Q988)&gt;1,"Duplicate day / tier",IF(OR(ISBLANK(O988),ISBLANK(R988)),"Missing date / quantity",IF(OR(R988&lt;0,MOD(R988,1)&lt;&gt;0),"Invalid redemption quantity",IF(COUNTIFS('Daily Redemptions'!$A$7:$A$735,O988,'Daily Redemptions'!$B$7:$B$735,P988)&lt;&gt;1,"Missing daily performance",IF(S988&lt;0,"Negative stock","")))))))</x:f>
      </x:c>
    </x:row>
    <x:row r="989" ht="24" customHeight="1">
      <x:c r="O989" s="10"/>
      <x:c r="P989" s="5"/>
      <x:c r="Q989" s="5"/>
      <x:c r="R989" s="5"/>
      <x:c r="S989" s="16" t="str">
        <x:f>IF(OR(ISBLANK(O989),Q989=""),"",IFERROR(INDEX('Redemption Setup'!$F$7:$F$105,MATCH(Q989,'Redemption Setup'!$A$7:$A$105,0)),"")+SUMIFS('Redemption Setup'!$Q$7:$Q$305,'Redemption Setup'!$O$7:$O$305,Q989,'Redemption Setup'!$P$7:$P$305,"&lt;="&amp;O989)-SUMIFS('Daily Redemptions'!$R$7:$R$2205,'Daily Redemptions'!$Q$7:$Q$2205,Q989,'Daily Redemptions'!$P$7:$P$2205,P989,'Daily Redemptions'!$O$7:$O$2205,"&lt;="&amp;O989))</x:f>
      </x:c>
      <x:c r="T989" s="16" t="str">
        <x:f>IF(AND(ISBLANK(O989),Q989=""),"",IF(COUNTIFS('Redemption Setup'!$A$7:$A$105,Q989,'Redemption Setup'!$B$7:$B$105,P989)&lt;&gt;1,"Tier not in campaign",IF(COUNTIFS('Daily Redemptions'!$O$7:$O$2205,O989,'Daily Redemptions'!$Q$7:$Q$2205,Q989)&gt;1,"Duplicate day / tier",IF(OR(ISBLANK(O989),ISBLANK(R989)),"Missing date / quantity",IF(OR(R989&lt;0,MOD(R989,1)&lt;&gt;0),"Invalid redemption quantity",IF(COUNTIFS('Daily Redemptions'!$A$7:$A$735,O989,'Daily Redemptions'!$B$7:$B$735,P989)&lt;&gt;1,"Missing daily performance",IF(S989&lt;0,"Negative stock","")))))))</x:f>
      </x:c>
    </x:row>
    <x:row r="990" ht="24" customHeight="1">
      <x:c r="O990" s="10"/>
      <x:c r="P990" s="5"/>
      <x:c r="Q990" s="5"/>
      <x:c r="R990" s="5"/>
      <x:c r="S990" s="16" t="str">
        <x:f>IF(OR(ISBLANK(O990),Q990=""),"",IFERROR(INDEX('Redemption Setup'!$F$7:$F$105,MATCH(Q990,'Redemption Setup'!$A$7:$A$105,0)),"")+SUMIFS('Redemption Setup'!$Q$7:$Q$305,'Redemption Setup'!$O$7:$O$305,Q990,'Redemption Setup'!$P$7:$P$305,"&lt;="&amp;O990)-SUMIFS('Daily Redemptions'!$R$7:$R$2205,'Daily Redemptions'!$Q$7:$Q$2205,Q990,'Daily Redemptions'!$P$7:$P$2205,P990,'Daily Redemptions'!$O$7:$O$2205,"&lt;="&amp;O990))</x:f>
      </x:c>
      <x:c r="T990" s="16" t="str">
        <x:f>IF(AND(ISBLANK(O990),Q990=""),"",IF(COUNTIFS('Redemption Setup'!$A$7:$A$105,Q990,'Redemption Setup'!$B$7:$B$105,P990)&lt;&gt;1,"Tier not in campaign",IF(COUNTIFS('Daily Redemptions'!$O$7:$O$2205,O990,'Daily Redemptions'!$Q$7:$Q$2205,Q990)&gt;1,"Duplicate day / tier",IF(OR(ISBLANK(O990),ISBLANK(R990)),"Missing date / quantity",IF(OR(R990&lt;0,MOD(R990,1)&lt;&gt;0),"Invalid redemption quantity",IF(COUNTIFS('Daily Redemptions'!$A$7:$A$735,O990,'Daily Redemptions'!$B$7:$B$735,P990)&lt;&gt;1,"Missing daily performance",IF(S990&lt;0,"Negative stock","")))))))</x:f>
      </x:c>
    </x:row>
    <x:row r="991" ht="24" customHeight="1">
      <x:c r="O991" s="10"/>
      <x:c r="P991" s="5"/>
      <x:c r="Q991" s="5"/>
      <x:c r="R991" s="5"/>
      <x:c r="S991" s="16" t="str">
        <x:f>IF(OR(ISBLANK(O991),Q991=""),"",IFERROR(INDEX('Redemption Setup'!$F$7:$F$105,MATCH(Q991,'Redemption Setup'!$A$7:$A$105,0)),"")+SUMIFS('Redemption Setup'!$Q$7:$Q$305,'Redemption Setup'!$O$7:$O$305,Q991,'Redemption Setup'!$P$7:$P$305,"&lt;="&amp;O991)-SUMIFS('Daily Redemptions'!$R$7:$R$2205,'Daily Redemptions'!$Q$7:$Q$2205,Q991,'Daily Redemptions'!$P$7:$P$2205,P991,'Daily Redemptions'!$O$7:$O$2205,"&lt;="&amp;O991))</x:f>
      </x:c>
      <x:c r="T991" s="16" t="str">
        <x:f>IF(AND(ISBLANK(O991),Q991=""),"",IF(COUNTIFS('Redemption Setup'!$A$7:$A$105,Q991,'Redemption Setup'!$B$7:$B$105,P991)&lt;&gt;1,"Tier not in campaign",IF(COUNTIFS('Daily Redemptions'!$O$7:$O$2205,O991,'Daily Redemptions'!$Q$7:$Q$2205,Q991)&gt;1,"Duplicate day / tier",IF(OR(ISBLANK(O991),ISBLANK(R991)),"Missing date / quantity",IF(OR(R991&lt;0,MOD(R991,1)&lt;&gt;0),"Invalid redemption quantity",IF(COUNTIFS('Daily Redemptions'!$A$7:$A$735,O991,'Daily Redemptions'!$B$7:$B$735,P991)&lt;&gt;1,"Missing daily performance",IF(S991&lt;0,"Negative stock","")))))))</x:f>
      </x:c>
    </x:row>
    <x:row r="992" ht="24" customHeight="1">
      <x:c r="O992" s="10"/>
      <x:c r="P992" s="5"/>
      <x:c r="Q992" s="5"/>
      <x:c r="R992" s="5"/>
      <x:c r="S992" s="16" t="str">
        <x:f>IF(OR(ISBLANK(O992),Q992=""),"",IFERROR(INDEX('Redemption Setup'!$F$7:$F$105,MATCH(Q992,'Redemption Setup'!$A$7:$A$105,0)),"")+SUMIFS('Redemption Setup'!$Q$7:$Q$305,'Redemption Setup'!$O$7:$O$305,Q992,'Redemption Setup'!$P$7:$P$305,"&lt;="&amp;O992)-SUMIFS('Daily Redemptions'!$R$7:$R$2205,'Daily Redemptions'!$Q$7:$Q$2205,Q992,'Daily Redemptions'!$P$7:$P$2205,P992,'Daily Redemptions'!$O$7:$O$2205,"&lt;="&amp;O992))</x:f>
      </x:c>
      <x:c r="T992" s="16" t="str">
        <x:f>IF(AND(ISBLANK(O992),Q992=""),"",IF(COUNTIFS('Redemption Setup'!$A$7:$A$105,Q992,'Redemption Setup'!$B$7:$B$105,P992)&lt;&gt;1,"Tier not in campaign",IF(COUNTIFS('Daily Redemptions'!$O$7:$O$2205,O992,'Daily Redemptions'!$Q$7:$Q$2205,Q992)&gt;1,"Duplicate day / tier",IF(OR(ISBLANK(O992),ISBLANK(R992)),"Missing date / quantity",IF(OR(R992&lt;0,MOD(R992,1)&lt;&gt;0),"Invalid redemption quantity",IF(COUNTIFS('Daily Redemptions'!$A$7:$A$735,O992,'Daily Redemptions'!$B$7:$B$735,P992)&lt;&gt;1,"Missing daily performance",IF(S992&lt;0,"Negative stock","")))))))</x:f>
      </x:c>
    </x:row>
    <x:row r="993" ht="24" customHeight="1">
      <x:c r="O993" s="10"/>
      <x:c r="P993" s="5"/>
      <x:c r="Q993" s="5"/>
      <x:c r="R993" s="5"/>
      <x:c r="S993" s="16" t="str">
        <x:f>IF(OR(ISBLANK(O993),Q993=""),"",IFERROR(INDEX('Redemption Setup'!$F$7:$F$105,MATCH(Q993,'Redemption Setup'!$A$7:$A$105,0)),"")+SUMIFS('Redemption Setup'!$Q$7:$Q$305,'Redemption Setup'!$O$7:$O$305,Q993,'Redemption Setup'!$P$7:$P$305,"&lt;="&amp;O993)-SUMIFS('Daily Redemptions'!$R$7:$R$2205,'Daily Redemptions'!$Q$7:$Q$2205,Q993,'Daily Redemptions'!$P$7:$P$2205,P993,'Daily Redemptions'!$O$7:$O$2205,"&lt;="&amp;O993))</x:f>
      </x:c>
      <x:c r="T993" s="16" t="str">
        <x:f>IF(AND(ISBLANK(O993),Q993=""),"",IF(COUNTIFS('Redemption Setup'!$A$7:$A$105,Q993,'Redemption Setup'!$B$7:$B$105,P993)&lt;&gt;1,"Tier not in campaign",IF(COUNTIFS('Daily Redemptions'!$O$7:$O$2205,O993,'Daily Redemptions'!$Q$7:$Q$2205,Q993)&gt;1,"Duplicate day / tier",IF(OR(ISBLANK(O993),ISBLANK(R993)),"Missing date / quantity",IF(OR(R993&lt;0,MOD(R993,1)&lt;&gt;0),"Invalid redemption quantity",IF(COUNTIFS('Daily Redemptions'!$A$7:$A$735,O993,'Daily Redemptions'!$B$7:$B$735,P993)&lt;&gt;1,"Missing daily performance",IF(S993&lt;0,"Negative stock","")))))))</x:f>
      </x:c>
    </x:row>
    <x:row r="994" ht="24" customHeight="1">
      <x:c r="O994" s="10"/>
      <x:c r="P994" s="5"/>
      <x:c r="Q994" s="5"/>
      <x:c r="R994" s="5"/>
      <x:c r="S994" s="16" t="str">
        <x:f>IF(OR(ISBLANK(O994),Q994=""),"",IFERROR(INDEX('Redemption Setup'!$F$7:$F$105,MATCH(Q994,'Redemption Setup'!$A$7:$A$105,0)),"")+SUMIFS('Redemption Setup'!$Q$7:$Q$305,'Redemption Setup'!$O$7:$O$305,Q994,'Redemption Setup'!$P$7:$P$305,"&lt;="&amp;O994)-SUMIFS('Daily Redemptions'!$R$7:$R$2205,'Daily Redemptions'!$Q$7:$Q$2205,Q994,'Daily Redemptions'!$P$7:$P$2205,P994,'Daily Redemptions'!$O$7:$O$2205,"&lt;="&amp;O994))</x:f>
      </x:c>
      <x:c r="T994" s="16" t="str">
        <x:f>IF(AND(ISBLANK(O994),Q994=""),"",IF(COUNTIFS('Redemption Setup'!$A$7:$A$105,Q994,'Redemption Setup'!$B$7:$B$105,P994)&lt;&gt;1,"Tier not in campaign",IF(COUNTIFS('Daily Redemptions'!$O$7:$O$2205,O994,'Daily Redemptions'!$Q$7:$Q$2205,Q994)&gt;1,"Duplicate day / tier",IF(OR(ISBLANK(O994),ISBLANK(R994)),"Missing date / quantity",IF(OR(R994&lt;0,MOD(R994,1)&lt;&gt;0),"Invalid redemption quantity",IF(COUNTIFS('Daily Redemptions'!$A$7:$A$735,O994,'Daily Redemptions'!$B$7:$B$735,P994)&lt;&gt;1,"Missing daily performance",IF(S994&lt;0,"Negative stock","")))))))</x:f>
      </x:c>
    </x:row>
    <x:row r="995" ht="24" customHeight="1">
      <x:c r="O995" s="10"/>
      <x:c r="P995" s="5"/>
      <x:c r="Q995" s="5"/>
      <x:c r="R995" s="5"/>
      <x:c r="S995" s="16" t="str">
        <x:f>IF(OR(ISBLANK(O995),Q995=""),"",IFERROR(INDEX('Redemption Setup'!$F$7:$F$105,MATCH(Q995,'Redemption Setup'!$A$7:$A$105,0)),"")+SUMIFS('Redemption Setup'!$Q$7:$Q$305,'Redemption Setup'!$O$7:$O$305,Q995,'Redemption Setup'!$P$7:$P$305,"&lt;="&amp;O995)-SUMIFS('Daily Redemptions'!$R$7:$R$2205,'Daily Redemptions'!$Q$7:$Q$2205,Q995,'Daily Redemptions'!$P$7:$P$2205,P995,'Daily Redemptions'!$O$7:$O$2205,"&lt;="&amp;O995))</x:f>
      </x:c>
      <x:c r="T995" s="16" t="str">
        <x:f>IF(AND(ISBLANK(O995),Q995=""),"",IF(COUNTIFS('Redemption Setup'!$A$7:$A$105,Q995,'Redemption Setup'!$B$7:$B$105,P995)&lt;&gt;1,"Tier not in campaign",IF(COUNTIFS('Daily Redemptions'!$O$7:$O$2205,O995,'Daily Redemptions'!$Q$7:$Q$2205,Q995)&gt;1,"Duplicate day / tier",IF(OR(ISBLANK(O995),ISBLANK(R995)),"Missing date / quantity",IF(OR(R995&lt;0,MOD(R995,1)&lt;&gt;0),"Invalid redemption quantity",IF(COUNTIFS('Daily Redemptions'!$A$7:$A$735,O995,'Daily Redemptions'!$B$7:$B$735,P995)&lt;&gt;1,"Missing daily performance",IF(S995&lt;0,"Negative stock","")))))))</x:f>
      </x:c>
    </x:row>
    <x:row r="996" ht="24" customHeight="1">
      <x:c r="O996" s="10"/>
      <x:c r="P996" s="5"/>
      <x:c r="Q996" s="5"/>
      <x:c r="R996" s="5"/>
      <x:c r="S996" s="16" t="str">
        <x:f>IF(OR(ISBLANK(O996),Q996=""),"",IFERROR(INDEX('Redemption Setup'!$F$7:$F$105,MATCH(Q996,'Redemption Setup'!$A$7:$A$105,0)),"")+SUMIFS('Redemption Setup'!$Q$7:$Q$305,'Redemption Setup'!$O$7:$O$305,Q996,'Redemption Setup'!$P$7:$P$305,"&lt;="&amp;O996)-SUMIFS('Daily Redemptions'!$R$7:$R$2205,'Daily Redemptions'!$Q$7:$Q$2205,Q996,'Daily Redemptions'!$P$7:$P$2205,P996,'Daily Redemptions'!$O$7:$O$2205,"&lt;="&amp;O996))</x:f>
      </x:c>
      <x:c r="T996" s="16" t="str">
        <x:f>IF(AND(ISBLANK(O996),Q996=""),"",IF(COUNTIFS('Redemption Setup'!$A$7:$A$105,Q996,'Redemption Setup'!$B$7:$B$105,P996)&lt;&gt;1,"Tier not in campaign",IF(COUNTIFS('Daily Redemptions'!$O$7:$O$2205,O996,'Daily Redemptions'!$Q$7:$Q$2205,Q996)&gt;1,"Duplicate day / tier",IF(OR(ISBLANK(O996),ISBLANK(R996)),"Missing date / quantity",IF(OR(R996&lt;0,MOD(R996,1)&lt;&gt;0),"Invalid redemption quantity",IF(COUNTIFS('Daily Redemptions'!$A$7:$A$735,O996,'Daily Redemptions'!$B$7:$B$735,P996)&lt;&gt;1,"Missing daily performance",IF(S996&lt;0,"Negative stock","")))))))</x:f>
      </x:c>
    </x:row>
    <x:row r="997" ht="24" customHeight="1">
      <x:c r="O997" s="10"/>
      <x:c r="P997" s="5"/>
      <x:c r="Q997" s="5"/>
      <x:c r="R997" s="5"/>
      <x:c r="S997" s="16" t="str">
        <x:f>IF(OR(ISBLANK(O997),Q997=""),"",IFERROR(INDEX('Redemption Setup'!$F$7:$F$105,MATCH(Q997,'Redemption Setup'!$A$7:$A$105,0)),"")+SUMIFS('Redemption Setup'!$Q$7:$Q$305,'Redemption Setup'!$O$7:$O$305,Q997,'Redemption Setup'!$P$7:$P$305,"&lt;="&amp;O997)-SUMIFS('Daily Redemptions'!$R$7:$R$2205,'Daily Redemptions'!$Q$7:$Q$2205,Q997,'Daily Redemptions'!$P$7:$P$2205,P997,'Daily Redemptions'!$O$7:$O$2205,"&lt;="&amp;O997))</x:f>
      </x:c>
      <x:c r="T997" s="16" t="str">
        <x:f>IF(AND(ISBLANK(O997),Q997=""),"",IF(COUNTIFS('Redemption Setup'!$A$7:$A$105,Q997,'Redemption Setup'!$B$7:$B$105,P997)&lt;&gt;1,"Tier not in campaign",IF(COUNTIFS('Daily Redemptions'!$O$7:$O$2205,O997,'Daily Redemptions'!$Q$7:$Q$2205,Q997)&gt;1,"Duplicate day / tier",IF(OR(ISBLANK(O997),ISBLANK(R997)),"Missing date / quantity",IF(OR(R997&lt;0,MOD(R997,1)&lt;&gt;0),"Invalid redemption quantity",IF(COUNTIFS('Daily Redemptions'!$A$7:$A$735,O997,'Daily Redemptions'!$B$7:$B$735,P997)&lt;&gt;1,"Missing daily performance",IF(S997&lt;0,"Negative stock","")))))))</x:f>
      </x:c>
    </x:row>
    <x:row r="998" ht="24" customHeight="1">
      <x:c r="O998" s="10"/>
      <x:c r="P998" s="5"/>
      <x:c r="Q998" s="5"/>
      <x:c r="R998" s="5"/>
      <x:c r="S998" s="16" t="str">
        <x:f>IF(OR(ISBLANK(O998),Q998=""),"",IFERROR(INDEX('Redemption Setup'!$F$7:$F$105,MATCH(Q998,'Redemption Setup'!$A$7:$A$105,0)),"")+SUMIFS('Redemption Setup'!$Q$7:$Q$305,'Redemption Setup'!$O$7:$O$305,Q998,'Redemption Setup'!$P$7:$P$305,"&lt;="&amp;O998)-SUMIFS('Daily Redemptions'!$R$7:$R$2205,'Daily Redemptions'!$Q$7:$Q$2205,Q998,'Daily Redemptions'!$P$7:$P$2205,P998,'Daily Redemptions'!$O$7:$O$2205,"&lt;="&amp;O998))</x:f>
      </x:c>
      <x:c r="T998" s="16" t="str">
        <x:f>IF(AND(ISBLANK(O998),Q998=""),"",IF(COUNTIFS('Redemption Setup'!$A$7:$A$105,Q998,'Redemption Setup'!$B$7:$B$105,P998)&lt;&gt;1,"Tier not in campaign",IF(COUNTIFS('Daily Redemptions'!$O$7:$O$2205,O998,'Daily Redemptions'!$Q$7:$Q$2205,Q998)&gt;1,"Duplicate day / tier",IF(OR(ISBLANK(O998),ISBLANK(R998)),"Missing date / quantity",IF(OR(R998&lt;0,MOD(R998,1)&lt;&gt;0),"Invalid redemption quantity",IF(COUNTIFS('Daily Redemptions'!$A$7:$A$735,O998,'Daily Redemptions'!$B$7:$B$735,P998)&lt;&gt;1,"Missing daily performance",IF(S998&lt;0,"Negative stock","")))))))</x:f>
      </x:c>
    </x:row>
    <x:row r="999" ht="24" customHeight="1">
      <x:c r="O999" s="10"/>
      <x:c r="P999" s="5"/>
      <x:c r="Q999" s="5"/>
      <x:c r="R999" s="5"/>
      <x:c r="S999" s="16" t="str">
        <x:f>IF(OR(ISBLANK(O999),Q999=""),"",IFERROR(INDEX('Redemption Setup'!$F$7:$F$105,MATCH(Q999,'Redemption Setup'!$A$7:$A$105,0)),"")+SUMIFS('Redemption Setup'!$Q$7:$Q$305,'Redemption Setup'!$O$7:$O$305,Q999,'Redemption Setup'!$P$7:$P$305,"&lt;="&amp;O999)-SUMIFS('Daily Redemptions'!$R$7:$R$2205,'Daily Redemptions'!$Q$7:$Q$2205,Q999,'Daily Redemptions'!$P$7:$P$2205,P999,'Daily Redemptions'!$O$7:$O$2205,"&lt;="&amp;O999))</x:f>
      </x:c>
      <x:c r="T999" s="16" t="str">
        <x:f>IF(AND(ISBLANK(O999),Q999=""),"",IF(COUNTIFS('Redemption Setup'!$A$7:$A$105,Q999,'Redemption Setup'!$B$7:$B$105,P999)&lt;&gt;1,"Tier not in campaign",IF(COUNTIFS('Daily Redemptions'!$O$7:$O$2205,O999,'Daily Redemptions'!$Q$7:$Q$2205,Q999)&gt;1,"Duplicate day / tier",IF(OR(ISBLANK(O999),ISBLANK(R999)),"Missing date / quantity",IF(OR(R999&lt;0,MOD(R999,1)&lt;&gt;0),"Invalid redemption quantity",IF(COUNTIFS('Daily Redemptions'!$A$7:$A$735,O999,'Daily Redemptions'!$B$7:$B$735,P999)&lt;&gt;1,"Missing daily performance",IF(S999&lt;0,"Negative stock","")))))))</x:f>
      </x:c>
    </x:row>
    <x:row r="1000" ht="24" customHeight="1">
      <x:c r="O1000" s="10"/>
      <x:c r="P1000" s="5"/>
      <x:c r="Q1000" s="5"/>
      <x:c r="R1000" s="5"/>
      <x:c r="S1000" s="16" t="str">
        <x:f>IF(OR(ISBLANK(O1000),Q1000=""),"",IFERROR(INDEX('Redemption Setup'!$F$7:$F$105,MATCH(Q1000,'Redemption Setup'!$A$7:$A$105,0)),"")+SUMIFS('Redemption Setup'!$Q$7:$Q$305,'Redemption Setup'!$O$7:$O$305,Q1000,'Redemption Setup'!$P$7:$P$305,"&lt;="&amp;O1000)-SUMIFS('Daily Redemptions'!$R$7:$R$2205,'Daily Redemptions'!$Q$7:$Q$2205,Q1000,'Daily Redemptions'!$P$7:$P$2205,P1000,'Daily Redemptions'!$O$7:$O$2205,"&lt;="&amp;O1000))</x:f>
      </x:c>
      <x:c r="T1000" s="16" t="str">
        <x:f>IF(AND(ISBLANK(O1000),Q1000=""),"",IF(COUNTIFS('Redemption Setup'!$A$7:$A$105,Q1000,'Redemption Setup'!$B$7:$B$105,P1000)&lt;&gt;1,"Tier not in campaign",IF(COUNTIFS('Daily Redemptions'!$O$7:$O$2205,O1000,'Daily Redemptions'!$Q$7:$Q$2205,Q1000)&gt;1,"Duplicate day / tier",IF(OR(ISBLANK(O1000),ISBLANK(R1000)),"Missing date / quantity",IF(OR(R1000&lt;0,MOD(R1000,1)&lt;&gt;0),"Invalid redemption quantity",IF(COUNTIFS('Daily Redemptions'!$A$7:$A$735,O1000,'Daily Redemptions'!$B$7:$B$735,P1000)&lt;&gt;1,"Missing daily performance",IF(S1000&lt;0,"Negative stock","")))))))</x:f>
      </x:c>
    </x:row>
    <x:row r="1001" ht="24" customHeight="1">
      <x:c r="O1001" s="10"/>
      <x:c r="P1001" s="5"/>
      <x:c r="Q1001" s="5"/>
      <x:c r="R1001" s="5"/>
      <x:c r="S1001" s="16" t="str">
        <x:f>IF(OR(ISBLANK(O1001),Q1001=""),"",IFERROR(INDEX('Redemption Setup'!$F$7:$F$105,MATCH(Q1001,'Redemption Setup'!$A$7:$A$105,0)),"")+SUMIFS('Redemption Setup'!$Q$7:$Q$305,'Redemption Setup'!$O$7:$O$305,Q1001,'Redemption Setup'!$P$7:$P$305,"&lt;="&amp;O1001)-SUMIFS('Daily Redemptions'!$R$7:$R$2205,'Daily Redemptions'!$Q$7:$Q$2205,Q1001,'Daily Redemptions'!$P$7:$P$2205,P1001,'Daily Redemptions'!$O$7:$O$2205,"&lt;="&amp;O1001))</x:f>
      </x:c>
      <x:c r="T1001" s="16" t="str">
        <x:f>IF(AND(ISBLANK(O1001),Q1001=""),"",IF(COUNTIFS('Redemption Setup'!$A$7:$A$105,Q1001,'Redemption Setup'!$B$7:$B$105,P1001)&lt;&gt;1,"Tier not in campaign",IF(COUNTIFS('Daily Redemptions'!$O$7:$O$2205,O1001,'Daily Redemptions'!$Q$7:$Q$2205,Q1001)&gt;1,"Duplicate day / tier",IF(OR(ISBLANK(O1001),ISBLANK(R1001)),"Missing date / quantity",IF(OR(R1001&lt;0,MOD(R1001,1)&lt;&gt;0),"Invalid redemption quantity",IF(COUNTIFS('Daily Redemptions'!$A$7:$A$735,O1001,'Daily Redemptions'!$B$7:$B$735,P1001)&lt;&gt;1,"Missing daily performance",IF(S1001&lt;0,"Negative stock","")))))))</x:f>
      </x:c>
    </x:row>
    <x:row r="1002" ht="24" customHeight="1">
      <x:c r="O1002" s="10"/>
      <x:c r="P1002" s="5"/>
      <x:c r="Q1002" s="5"/>
      <x:c r="R1002" s="5"/>
      <x:c r="S1002" s="16" t="str">
        <x:f>IF(OR(ISBLANK(O1002),Q1002=""),"",IFERROR(INDEX('Redemption Setup'!$F$7:$F$105,MATCH(Q1002,'Redemption Setup'!$A$7:$A$105,0)),"")+SUMIFS('Redemption Setup'!$Q$7:$Q$305,'Redemption Setup'!$O$7:$O$305,Q1002,'Redemption Setup'!$P$7:$P$305,"&lt;="&amp;O1002)-SUMIFS('Daily Redemptions'!$R$7:$R$2205,'Daily Redemptions'!$Q$7:$Q$2205,Q1002,'Daily Redemptions'!$P$7:$P$2205,P1002,'Daily Redemptions'!$O$7:$O$2205,"&lt;="&amp;O1002))</x:f>
      </x:c>
      <x:c r="T1002" s="16" t="str">
        <x:f>IF(AND(ISBLANK(O1002),Q1002=""),"",IF(COUNTIFS('Redemption Setup'!$A$7:$A$105,Q1002,'Redemption Setup'!$B$7:$B$105,P1002)&lt;&gt;1,"Tier not in campaign",IF(COUNTIFS('Daily Redemptions'!$O$7:$O$2205,O1002,'Daily Redemptions'!$Q$7:$Q$2205,Q1002)&gt;1,"Duplicate day / tier",IF(OR(ISBLANK(O1002),ISBLANK(R1002)),"Missing date / quantity",IF(OR(R1002&lt;0,MOD(R1002,1)&lt;&gt;0),"Invalid redemption quantity",IF(COUNTIFS('Daily Redemptions'!$A$7:$A$735,O1002,'Daily Redemptions'!$B$7:$B$735,P1002)&lt;&gt;1,"Missing daily performance",IF(S1002&lt;0,"Negative stock","")))))))</x:f>
      </x:c>
    </x:row>
    <x:row r="1003" ht="24" customHeight="1">
      <x:c r="O1003" s="10"/>
      <x:c r="P1003" s="5"/>
      <x:c r="Q1003" s="5"/>
      <x:c r="R1003" s="5"/>
      <x:c r="S1003" s="16" t="str">
        <x:f>IF(OR(ISBLANK(O1003),Q1003=""),"",IFERROR(INDEX('Redemption Setup'!$F$7:$F$105,MATCH(Q1003,'Redemption Setup'!$A$7:$A$105,0)),"")+SUMIFS('Redemption Setup'!$Q$7:$Q$305,'Redemption Setup'!$O$7:$O$305,Q1003,'Redemption Setup'!$P$7:$P$305,"&lt;="&amp;O1003)-SUMIFS('Daily Redemptions'!$R$7:$R$2205,'Daily Redemptions'!$Q$7:$Q$2205,Q1003,'Daily Redemptions'!$P$7:$P$2205,P1003,'Daily Redemptions'!$O$7:$O$2205,"&lt;="&amp;O1003))</x:f>
      </x:c>
      <x:c r="T1003" s="16" t="str">
        <x:f>IF(AND(ISBLANK(O1003),Q1003=""),"",IF(COUNTIFS('Redemption Setup'!$A$7:$A$105,Q1003,'Redemption Setup'!$B$7:$B$105,P1003)&lt;&gt;1,"Tier not in campaign",IF(COUNTIFS('Daily Redemptions'!$O$7:$O$2205,O1003,'Daily Redemptions'!$Q$7:$Q$2205,Q1003)&gt;1,"Duplicate day / tier",IF(OR(ISBLANK(O1003),ISBLANK(R1003)),"Missing date / quantity",IF(OR(R1003&lt;0,MOD(R1003,1)&lt;&gt;0),"Invalid redemption quantity",IF(COUNTIFS('Daily Redemptions'!$A$7:$A$735,O1003,'Daily Redemptions'!$B$7:$B$735,P1003)&lt;&gt;1,"Missing daily performance",IF(S1003&lt;0,"Negative stock","")))))))</x:f>
      </x:c>
    </x:row>
    <x:row r="1004" ht="24" customHeight="1">
      <x:c r="O1004" s="10"/>
      <x:c r="P1004" s="5"/>
      <x:c r="Q1004" s="5"/>
      <x:c r="R1004" s="5"/>
      <x:c r="S1004" s="16" t="str">
        <x:f>IF(OR(ISBLANK(O1004),Q1004=""),"",IFERROR(INDEX('Redemption Setup'!$F$7:$F$105,MATCH(Q1004,'Redemption Setup'!$A$7:$A$105,0)),"")+SUMIFS('Redemption Setup'!$Q$7:$Q$305,'Redemption Setup'!$O$7:$O$305,Q1004,'Redemption Setup'!$P$7:$P$305,"&lt;="&amp;O1004)-SUMIFS('Daily Redemptions'!$R$7:$R$2205,'Daily Redemptions'!$Q$7:$Q$2205,Q1004,'Daily Redemptions'!$P$7:$P$2205,P1004,'Daily Redemptions'!$O$7:$O$2205,"&lt;="&amp;O1004))</x:f>
      </x:c>
      <x:c r="T1004" s="16" t="str">
        <x:f>IF(AND(ISBLANK(O1004),Q1004=""),"",IF(COUNTIFS('Redemption Setup'!$A$7:$A$105,Q1004,'Redemption Setup'!$B$7:$B$105,P1004)&lt;&gt;1,"Tier not in campaign",IF(COUNTIFS('Daily Redemptions'!$O$7:$O$2205,O1004,'Daily Redemptions'!$Q$7:$Q$2205,Q1004)&gt;1,"Duplicate day / tier",IF(OR(ISBLANK(O1004),ISBLANK(R1004)),"Missing date / quantity",IF(OR(R1004&lt;0,MOD(R1004,1)&lt;&gt;0),"Invalid redemption quantity",IF(COUNTIFS('Daily Redemptions'!$A$7:$A$735,O1004,'Daily Redemptions'!$B$7:$B$735,P1004)&lt;&gt;1,"Missing daily performance",IF(S1004&lt;0,"Negative stock","")))))))</x:f>
      </x:c>
    </x:row>
    <x:row r="1005" ht="24" customHeight="1">
      <x:c r="O1005" s="10"/>
      <x:c r="P1005" s="5"/>
      <x:c r="Q1005" s="5"/>
      <x:c r="R1005" s="5"/>
      <x:c r="S1005" s="16" t="str">
        <x:f>IF(OR(ISBLANK(O1005),Q1005=""),"",IFERROR(INDEX('Redemption Setup'!$F$7:$F$105,MATCH(Q1005,'Redemption Setup'!$A$7:$A$105,0)),"")+SUMIFS('Redemption Setup'!$Q$7:$Q$305,'Redemption Setup'!$O$7:$O$305,Q1005,'Redemption Setup'!$P$7:$P$305,"&lt;="&amp;O1005)-SUMIFS('Daily Redemptions'!$R$7:$R$2205,'Daily Redemptions'!$Q$7:$Q$2205,Q1005,'Daily Redemptions'!$P$7:$P$2205,P1005,'Daily Redemptions'!$O$7:$O$2205,"&lt;="&amp;O1005))</x:f>
      </x:c>
      <x:c r="T1005" s="16" t="str">
        <x:f>IF(AND(ISBLANK(O1005),Q1005=""),"",IF(COUNTIFS('Redemption Setup'!$A$7:$A$105,Q1005,'Redemption Setup'!$B$7:$B$105,P1005)&lt;&gt;1,"Tier not in campaign",IF(COUNTIFS('Daily Redemptions'!$O$7:$O$2205,O1005,'Daily Redemptions'!$Q$7:$Q$2205,Q1005)&gt;1,"Duplicate day / tier",IF(OR(ISBLANK(O1005),ISBLANK(R1005)),"Missing date / quantity",IF(OR(R1005&lt;0,MOD(R1005,1)&lt;&gt;0),"Invalid redemption quantity",IF(COUNTIFS('Daily Redemptions'!$A$7:$A$735,O1005,'Daily Redemptions'!$B$7:$B$735,P1005)&lt;&gt;1,"Missing daily performance",IF(S1005&lt;0,"Negative stock","")))))))</x:f>
      </x:c>
    </x:row>
    <x:row r="1006" ht="24" customHeight="1">
      <x:c r="O1006" s="10"/>
      <x:c r="P1006" s="5"/>
      <x:c r="Q1006" s="5"/>
      <x:c r="R1006" s="5"/>
      <x:c r="S1006" s="16" t="str">
        <x:f>IF(OR(ISBLANK(O1006),Q1006=""),"",IFERROR(INDEX('Redemption Setup'!$F$7:$F$105,MATCH(Q1006,'Redemption Setup'!$A$7:$A$105,0)),"")+SUMIFS('Redemption Setup'!$Q$7:$Q$305,'Redemption Setup'!$O$7:$O$305,Q1006,'Redemption Setup'!$P$7:$P$305,"&lt;="&amp;O1006)-SUMIFS('Daily Redemptions'!$R$7:$R$2205,'Daily Redemptions'!$Q$7:$Q$2205,Q1006,'Daily Redemptions'!$P$7:$P$2205,P1006,'Daily Redemptions'!$O$7:$O$2205,"&lt;="&amp;O1006))</x:f>
      </x:c>
      <x:c r="T1006" s="16" t="str">
        <x:f>IF(AND(ISBLANK(O1006),Q1006=""),"",IF(COUNTIFS('Redemption Setup'!$A$7:$A$105,Q1006,'Redemption Setup'!$B$7:$B$105,P1006)&lt;&gt;1,"Tier not in campaign",IF(COUNTIFS('Daily Redemptions'!$O$7:$O$2205,O1006,'Daily Redemptions'!$Q$7:$Q$2205,Q1006)&gt;1,"Duplicate day / tier",IF(OR(ISBLANK(O1006),ISBLANK(R1006)),"Missing date / quantity",IF(OR(R1006&lt;0,MOD(R1006,1)&lt;&gt;0),"Invalid redemption quantity",IF(COUNTIFS('Daily Redemptions'!$A$7:$A$735,O1006,'Daily Redemptions'!$B$7:$B$735,P1006)&lt;&gt;1,"Missing daily performance",IF(S1006&lt;0,"Negative stock","")))))))</x:f>
      </x:c>
    </x:row>
    <x:row r="1007" ht="24" customHeight="1">
      <x:c r="O1007" s="10"/>
      <x:c r="P1007" s="5"/>
      <x:c r="Q1007" s="5"/>
      <x:c r="R1007" s="5"/>
      <x:c r="S1007" s="16" t="str">
        <x:f>IF(OR(ISBLANK(O1007),Q1007=""),"",IFERROR(INDEX('Redemption Setup'!$F$7:$F$105,MATCH(Q1007,'Redemption Setup'!$A$7:$A$105,0)),"")+SUMIFS('Redemption Setup'!$Q$7:$Q$305,'Redemption Setup'!$O$7:$O$305,Q1007,'Redemption Setup'!$P$7:$P$305,"&lt;="&amp;O1007)-SUMIFS('Daily Redemptions'!$R$7:$R$2205,'Daily Redemptions'!$Q$7:$Q$2205,Q1007,'Daily Redemptions'!$P$7:$P$2205,P1007,'Daily Redemptions'!$O$7:$O$2205,"&lt;="&amp;O1007))</x:f>
      </x:c>
      <x:c r="T1007" s="16" t="str">
        <x:f>IF(AND(ISBLANK(O1007),Q1007=""),"",IF(COUNTIFS('Redemption Setup'!$A$7:$A$105,Q1007,'Redemption Setup'!$B$7:$B$105,P1007)&lt;&gt;1,"Tier not in campaign",IF(COUNTIFS('Daily Redemptions'!$O$7:$O$2205,O1007,'Daily Redemptions'!$Q$7:$Q$2205,Q1007)&gt;1,"Duplicate day / tier",IF(OR(ISBLANK(O1007),ISBLANK(R1007)),"Missing date / quantity",IF(OR(R1007&lt;0,MOD(R1007,1)&lt;&gt;0),"Invalid redemption quantity",IF(COUNTIFS('Daily Redemptions'!$A$7:$A$735,O1007,'Daily Redemptions'!$B$7:$B$735,P1007)&lt;&gt;1,"Missing daily performance",IF(S1007&lt;0,"Negative stock","")))))))</x:f>
      </x:c>
    </x:row>
    <x:row r="1008" ht="24" customHeight="1">
      <x:c r="O1008" s="10"/>
      <x:c r="P1008" s="5"/>
      <x:c r="Q1008" s="5"/>
      <x:c r="R1008" s="5"/>
      <x:c r="S1008" s="16" t="str">
        <x:f>IF(OR(ISBLANK(O1008),Q1008=""),"",IFERROR(INDEX('Redemption Setup'!$F$7:$F$105,MATCH(Q1008,'Redemption Setup'!$A$7:$A$105,0)),"")+SUMIFS('Redemption Setup'!$Q$7:$Q$305,'Redemption Setup'!$O$7:$O$305,Q1008,'Redemption Setup'!$P$7:$P$305,"&lt;="&amp;O1008)-SUMIFS('Daily Redemptions'!$R$7:$R$2205,'Daily Redemptions'!$Q$7:$Q$2205,Q1008,'Daily Redemptions'!$P$7:$P$2205,P1008,'Daily Redemptions'!$O$7:$O$2205,"&lt;="&amp;O1008))</x:f>
      </x:c>
      <x:c r="T1008" s="16" t="str">
        <x:f>IF(AND(ISBLANK(O1008),Q1008=""),"",IF(COUNTIFS('Redemption Setup'!$A$7:$A$105,Q1008,'Redemption Setup'!$B$7:$B$105,P1008)&lt;&gt;1,"Tier not in campaign",IF(COUNTIFS('Daily Redemptions'!$O$7:$O$2205,O1008,'Daily Redemptions'!$Q$7:$Q$2205,Q1008)&gt;1,"Duplicate day / tier",IF(OR(ISBLANK(O1008),ISBLANK(R1008)),"Missing date / quantity",IF(OR(R1008&lt;0,MOD(R1008,1)&lt;&gt;0),"Invalid redemption quantity",IF(COUNTIFS('Daily Redemptions'!$A$7:$A$735,O1008,'Daily Redemptions'!$B$7:$B$735,P1008)&lt;&gt;1,"Missing daily performance",IF(S1008&lt;0,"Negative stock","")))))))</x:f>
      </x:c>
    </x:row>
    <x:row r="1009" ht="24" customHeight="1">
      <x:c r="O1009" s="10"/>
      <x:c r="P1009" s="5"/>
      <x:c r="Q1009" s="5"/>
      <x:c r="R1009" s="5"/>
      <x:c r="S1009" s="16" t="str">
        <x:f>IF(OR(ISBLANK(O1009),Q1009=""),"",IFERROR(INDEX('Redemption Setup'!$F$7:$F$105,MATCH(Q1009,'Redemption Setup'!$A$7:$A$105,0)),"")+SUMIFS('Redemption Setup'!$Q$7:$Q$305,'Redemption Setup'!$O$7:$O$305,Q1009,'Redemption Setup'!$P$7:$P$305,"&lt;="&amp;O1009)-SUMIFS('Daily Redemptions'!$R$7:$R$2205,'Daily Redemptions'!$Q$7:$Q$2205,Q1009,'Daily Redemptions'!$P$7:$P$2205,P1009,'Daily Redemptions'!$O$7:$O$2205,"&lt;="&amp;O1009))</x:f>
      </x:c>
      <x:c r="T1009" s="16" t="str">
        <x:f>IF(AND(ISBLANK(O1009),Q1009=""),"",IF(COUNTIFS('Redemption Setup'!$A$7:$A$105,Q1009,'Redemption Setup'!$B$7:$B$105,P1009)&lt;&gt;1,"Tier not in campaign",IF(COUNTIFS('Daily Redemptions'!$O$7:$O$2205,O1009,'Daily Redemptions'!$Q$7:$Q$2205,Q1009)&gt;1,"Duplicate day / tier",IF(OR(ISBLANK(O1009),ISBLANK(R1009)),"Missing date / quantity",IF(OR(R1009&lt;0,MOD(R1009,1)&lt;&gt;0),"Invalid redemption quantity",IF(COUNTIFS('Daily Redemptions'!$A$7:$A$735,O1009,'Daily Redemptions'!$B$7:$B$735,P1009)&lt;&gt;1,"Missing daily performance",IF(S1009&lt;0,"Negative stock","")))))))</x:f>
      </x:c>
    </x:row>
    <x:row r="1010" ht="24" customHeight="1">
      <x:c r="O1010" s="10"/>
      <x:c r="P1010" s="5"/>
      <x:c r="Q1010" s="5"/>
      <x:c r="R1010" s="5"/>
      <x:c r="S1010" s="16" t="str">
        <x:f>IF(OR(ISBLANK(O1010),Q1010=""),"",IFERROR(INDEX('Redemption Setup'!$F$7:$F$105,MATCH(Q1010,'Redemption Setup'!$A$7:$A$105,0)),"")+SUMIFS('Redemption Setup'!$Q$7:$Q$305,'Redemption Setup'!$O$7:$O$305,Q1010,'Redemption Setup'!$P$7:$P$305,"&lt;="&amp;O1010)-SUMIFS('Daily Redemptions'!$R$7:$R$2205,'Daily Redemptions'!$Q$7:$Q$2205,Q1010,'Daily Redemptions'!$P$7:$P$2205,P1010,'Daily Redemptions'!$O$7:$O$2205,"&lt;="&amp;O1010))</x:f>
      </x:c>
      <x:c r="T1010" s="16" t="str">
        <x:f>IF(AND(ISBLANK(O1010),Q1010=""),"",IF(COUNTIFS('Redemption Setup'!$A$7:$A$105,Q1010,'Redemption Setup'!$B$7:$B$105,P1010)&lt;&gt;1,"Tier not in campaign",IF(COUNTIFS('Daily Redemptions'!$O$7:$O$2205,O1010,'Daily Redemptions'!$Q$7:$Q$2205,Q1010)&gt;1,"Duplicate day / tier",IF(OR(ISBLANK(O1010),ISBLANK(R1010)),"Missing date / quantity",IF(OR(R1010&lt;0,MOD(R1010,1)&lt;&gt;0),"Invalid redemption quantity",IF(COUNTIFS('Daily Redemptions'!$A$7:$A$735,O1010,'Daily Redemptions'!$B$7:$B$735,P1010)&lt;&gt;1,"Missing daily performance",IF(S1010&lt;0,"Negative stock","")))))))</x:f>
      </x:c>
    </x:row>
    <x:row r="1011" ht="24" customHeight="1">
      <x:c r="O1011" s="10"/>
      <x:c r="P1011" s="5"/>
      <x:c r="Q1011" s="5"/>
      <x:c r="R1011" s="5"/>
      <x:c r="S1011" s="16" t="str">
        <x:f>IF(OR(ISBLANK(O1011),Q1011=""),"",IFERROR(INDEX('Redemption Setup'!$F$7:$F$105,MATCH(Q1011,'Redemption Setup'!$A$7:$A$105,0)),"")+SUMIFS('Redemption Setup'!$Q$7:$Q$305,'Redemption Setup'!$O$7:$O$305,Q1011,'Redemption Setup'!$P$7:$P$305,"&lt;="&amp;O1011)-SUMIFS('Daily Redemptions'!$R$7:$R$2205,'Daily Redemptions'!$Q$7:$Q$2205,Q1011,'Daily Redemptions'!$P$7:$P$2205,P1011,'Daily Redemptions'!$O$7:$O$2205,"&lt;="&amp;O1011))</x:f>
      </x:c>
      <x:c r="T1011" s="16" t="str">
        <x:f>IF(AND(ISBLANK(O1011),Q1011=""),"",IF(COUNTIFS('Redemption Setup'!$A$7:$A$105,Q1011,'Redemption Setup'!$B$7:$B$105,P1011)&lt;&gt;1,"Tier not in campaign",IF(COUNTIFS('Daily Redemptions'!$O$7:$O$2205,O1011,'Daily Redemptions'!$Q$7:$Q$2205,Q1011)&gt;1,"Duplicate day / tier",IF(OR(ISBLANK(O1011),ISBLANK(R1011)),"Missing date / quantity",IF(OR(R1011&lt;0,MOD(R1011,1)&lt;&gt;0),"Invalid redemption quantity",IF(COUNTIFS('Daily Redemptions'!$A$7:$A$735,O1011,'Daily Redemptions'!$B$7:$B$735,P1011)&lt;&gt;1,"Missing daily performance",IF(S1011&lt;0,"Negative stock","")))))))</x:f>
      </x:c>
    </x:row>
    <x:row r="1012" ht="24" customHeight="1">
      <x:c r="O1012" s="10"/>
      <x:c r="P1012" s="5"/>
      <x:c r="Q1012" s="5"/>
      <x:c r="R1012" s="5"/>
      <x:c r="S1012" s="16" t="str">
        <x:f>IF(OR(ISBLANK(O1012),Q1012=""),"",IFERROR(INDEX('Redemption Setup'!$F$7:$F$105,MATCH(Q1012,'Redemption Setup'!$A$7:$A$105,0)),"")+SUMIFS('Redemption Setup'!$Q$7:$Q$305,'Redemption Setup'!$O$7:$O$305,Q1012,'Redemption Setup'!$P$7:$P$305,"&lt;="&amp;O1012)-SUMIFS('Daily Redemptions'!$R$7:$R$2205,'Daily Redemptions'!$Q$7:$Q$2205,Q1012,'Daily Redemptions'!$P$7:$P$2205,P1012,'Daily Redemptions'!$O$7:$O$2205,"&lt;="&amp;O1012))</x:f>
      </x:c>
      <x:c r="T1012" s="16" t="str">
        <x:f>IF(AND(ISBLANK(O1012),Q1012=""),"",IF(COUNTIFS('Redemption Setup'!$A$7:$A$105,Q1012,'Redemption Setup'!$B$7:$B$105,P1012)&lt;&gt;1,"Tier not in campaign",IF(COUNTIFS('Daily Redemptions'!$O$7:$O$2205,O1012,'Daily Redemptions'!$Q$7:$Q$2205,Q1012)&gt;1,"Duplicate day / tier",IF(OR(ISBLANK(O1012),ISBLANK(R1012)),"Missing date / quantity",IF(OR(R1012&lt;0,MOD(R1012,1)&lt;&gt;0),"Invalid redemption quantity",IF(COUNTIFS('Daily Redemptions'!$A$7:$A$735,O1012,'Daily Redemptions'!$B$7:$B$735,P1012)&lt;&gt;1,"Missing daily performance",IF(S1012&lt;0,"Negative stock","")))))))</x:f>
      </x:c>
    </x:row>
    <x:row r="1013" ht="24" customHeight="1">
      <x:c r="O1013" s="10"/>
      <x:c r="P1013" s="5"/>
      <x:c r="Q1013" s="5"/>
      <x:c r="R1013" s="5"/>
      <x:c r="S1013" s="16" t="str">
        <x:f>IF(OR(ISBLANK(O1013),Q1013=""),"",IFERROR(INDEX('Redemption Setup'!$F$7:$F$105,MATCH(Q1013,'Redemption Setup'!$A$7:$A$105,0)),"")+SUMIFS('Redemption Setup'!$Q$7:$Q$305,'Redemption Setup'!$O$7:$O$305,Q1013,'Redemption Setup'!$P$7:$P$305,"&lt;="&amp;O1013)-SUMIFS('Daily Redemptions'!$R$7:$R$2205,'Daily Redemptions'!$Q$7:$Q$2205,Q1013,'Daily Redemptions'!$P$7:$P$2205,P1013,'Daily Redemptions'!$O$7:$O$2205,"&lt;="&amp;O1013))</x:f>
      </x:c>
      <x:c r="T1013" s="16" t="str">
        <x:f>IF(AND(ISBLANK(O1013),Q1013=""),"",IF(COUNTIFS('Redemption Setup'!$A$7:$A$105,Q1013,'Redemption Setup'!$B$7:$B$105,P1013)&lt;&gt;1,"Tier not in campaign",IF(COUNTIFS('Daily Redemptions'!$O$7:$O$2205,O1013,'Daily Redemptions'!$Q$7:$Q$2205,Q1013)&gt;1,"Duplicate day / tier",IF(OR(ISBLANK(O1013),ISBLANK(R1013)),"Missing date / quantity",IF(OR(R1013&lt;0,MOD(R1013,1)&lt;&gt;0),"Invalid redemption quantity",IF(COUNTIFS('Daily Redemptions'!$A$7:$A$735,O1013,'Daily Redemptions'!$B$7:$B$735,P1013)&lt;&gt;1,"Missing daily performance",IF(S1013&lt;0,"Negative stock","")))))))</x:f>
      </x:c>
    </x:row>
    <x:row r="1014" ht="24" customHeight="1">
      <x:c r="O1014" s="10"/>
      <x:c r="P1014" s="5"/>
      <x:c r="Q1014" s="5"/>
      <x:c r="R1014" s="5"/>
      <x:c r="S1014" s="16" t="str">
        <x:f>IF(OR(ISBLANK(O1014),Q1014=""),"",IFERROR(INDEX('Redemption Setup'!$F$7:$F$105,MATCH(Q1014,'Redemption Setup'!$A$7:$A$105,0)),"")+SUMIFS('Redemption Setup'!$Q$7:$Q$305,'Redemption Setup'!$O$7:$O$305,Q1014,'Redemption Setup'!$P$7:$P$305,"&lt;="&amp;O1014)-SUMIFS('Daily Redemptions'!$R$7:$R$2205,'Daily Redemptions'!$Q$7:$Q$2205,Q1014,'Daily Redemptions'!$P$7:$P$2205,P1014,'Daily Redemptions'!$O$7:$O$2205,"&lt;="&amp;O1014))</x:f>
      </x:c>
      <x:c r="T1014" s="16" t="str">
        <x:f>IF(AND(ISBLANK(O1014),Q1014=""),"",IF(COUNTIFS('Redemption Setup'!$A$7:$A$105,Q1014,'Redemption Setup'!$B$7:$B$105,P1014)&lt;&gt;1,"Tier not in campaign",IF(COUNTIFS('Daily Redemptions'!$O$7:$O$2205,O1014,'Daily Redemptions'!$Q$7:$Q$2205,Q1014)&gt;1,"Duplicate day / tier",IF(OR(ISBLANK(O1014),ISBLANK(R1014)),"Missing date / quantity",IF(OR(R1014&lt;0,MOD(R1014,1)&lt;&gt;0),"Invalid redemption quantity",IF(COUNTIFS('Daily Redemptions'!$A$7:$A$735,O1014,'Daily Redemptions'!$B$7:$B$735,P1014)&lt;&gt;1,"Missing daily performance",IF(S1014&lt;0,"Negative stock","")))))))</x:f>
      </x:c>
    </x:row>
    <x:row r="1015" ht="24" customHeight="1">
      <x:c r="O1015" s="10"/>
      <x:c r="P1015" s="5"/>
      <x:c r="Q1015" s="5"/>
      <x:c r="R1015" s="5"/>
      <x:c r="S1015" s="16" t="str">
        <x:f>IF(OR(ISBLANK(O1015),Q1015=""),"",IFERROR(INDEX('Redemption Setup'!$F$7:$F$105,MATCH(Q1015,'Redemption Setup'!$A$7:$A$105,0)),"")+SUMIFS('Redemption Setup'!$Q$7:$Q$305,'Redemption Setup'!$O$7:$O$305,Q1015,'Redemption Setup'!$P$7:$P$305,"&lt;="&amp;O1015)-SUMIFS('Daily Redemptions'!$R$7:$R$2205,'Daily Redemptions'!$Q$7:$Q$2205,Q1015,'Daily Redemptions'!$P$7:$P$2205,P1015,'Daily Redemptions'!$O$7:$O$2205,"&lt;="&amp;O1015))</x:f>
      </x:c>
      <x:c r="T1015" s="16" t="str">
        <x:f>IF(AND(ISBLANK(O1015),Q1015=""),"",IF(COUNTIFS('Redemption Setup'!$A$7:$A$105,Q1015,'Redemption Setup'!$B$7:$B$105,P1015)&lt;&gt;1,"Tier not in campaign",IF(COUNTIFS('Daily Redemptions'!$O$7:$O$2205,O1015,'Daily Redemptions'!$Q$7:$Q$2205,Q1015)&gt;1,"Duplicate day / tier",IF(OR(ISBLANK(O1015),ISBLANK(R1015)),"Missing date / quantity",IF(OR(R1015&lt;0,MOD(R1015,1)&lt;&gt;0),"Invalid redemption quantity",IF(COUNTIFS('Daily Redemptions'!$A$7:$A$735,O1015,'Daily Redemptions'!$B$7:$B$735,P1015)&lt;&gt;1,"Missing daily performance",IF(S1015&lt;0,"Negative stock","")))))))</x:f>
      </x:c>
    </x:row>
    <x:row r="1016" ht="24" customHeight="1">
      <x:c r="O1016" s="10"/>
      <x:c r="P1016" s="5"/>
      <x:c r="Q1016" s="5"/>
      <x:c r="R1016" s="5"/>
      <x:c r="S1016" s="16" t="str">
        <x:f>IF(OR(ISBLANK(O1016),Q1016=""),"",IFERROR(INDEX('Redemption Setup'!$F$7:$F$105,MATCH(Q1016,'Redemption Setup'!$A$7:$A$105,0)),"")+SUMIFS('Redemption Setup'!$Q$7:$Q$305,'Redemption Setup'!$O$7:$O$305,Q1016,'Redemption Setup'!$P$7:$P$305,"&lt;="&amp;O1016)-SUMIFS('Daily Redemptions'!$R$7:$R$2205,'Daily Redemptions'!$Q$7:$Q$2205,Q1016,'Daily Redemptions'!$P$7:$P$2205,P1016,'Daily Redemptions'!$O$7:$O$2205,"&lt;="&amp;O1016))</x:f>
      </x:c>
      <x:c r="T1016" s="16" t="str">
        <x:f>IF(AND(ISBLANK(O1016),Q1016=""),"",IF(COUNTIFS('Redemption Setup'!$A$7:$A$105,Q1016,'Redemption Setup'!$B$7:$B$105,P1016)&lt;&gt;1,"Tier not in campaign",IF(COUNTIFS('Daily Redemptions'!$O$7:$O$2205,O1016,'Daily Redemptions'!$Q$7:$Q$2205,Q1016)&gt;1,"Duplicate day / tier",IF(OR(ISBLANK(O1016),ISBLANK(R1016)),"Missing date / quantity",IF(OR(R1016&lt;0,MOD(R1016,1)&lt;&gt;0),"Invalid redemption quantity",IF(COUNTIFS('Daily Redemptions'!$A$7:$A$735,O1016,'Daily Redemptions'!$B$7:$B$735,P1016)&lt;&gt;1,"Missing daily performance",IF(S1016&lt;0,"Negative stock","")))))))</x:f>
      </x:c>
    </x:row>
    <x:row r="1017" ht="24" customHeight="1">
      <x:c r="O1017" s="10"/>
      <x:c r="P1017" s="5"/>
      <x:c r="Q1017" s="5"/>
      <x:c r="R1017" s="5"/>
      <x:c r="S1017" s="16" t="str">
        <x:f>IF(OR(ISBLANK(O1017),Q1017=""),"",IFERROR(INDEX('Redemption Setup'!$F$7:$F$105,MATCH(Q1017,'Redemption Setup'!$A$7:$A$105,0)),"")+SUMIFS('Redemption Setup'!$Q$7:$Q$305,'Redemption Setup'!$O$7:$O$305,Q1017,'Redemption Setup'!$P$7:$P$305,"&lt;="&amp;O1017)-SUMIFS('Daily Redemptions'!$R$7:$R$2205,'Daily Redemptions'!$Q$7:$Q$2205,Q1017,'Daily Redemptions'!$P$7:$P$2205,P1017,'Daily Redemptions'!$O$7:$O$2205,"&lt;="&amp;O1017))</x:f>
      </x:c>
      <x:c r="T1017" s="16" t="str">
        <x:f>IF(AND(ISBLANK(O1017),Q1017=""),"",IF(COUNTIFS('Redemption Setup'!$A$7:$A$105,Q1017,'Redemption Setup'!$B$7:$B$105,P1017)&lt;&gt;1,"Tier not in campaign",IF(COUNTIFS('Daily Redemptions'!$O$7:$O$2205,O1017,'Daily Redemptions'!$Q$7:$Q$2205,Q1017)&gt;1,"Duplicate day / tier",IF(OR(ISBLANK(O1017),ISBLANK(R1017)),"Missing date / quantity",IF(OR(R1017&lt;0,MOD(R1017,1)&lt;&gt;0),"Invalid redemption quantity",IF(COUNTIFS('Daily Redemptions'!$A$7:$A$735,O1017,'Daily Redemptions'!$B$7:$B$735,P1017)&lt;&gt;1,"Missing daily performance",IF(S1017&lt;0,"Negative stock","")))))))</x:f>
      </x:c>
    </x:row>
    <x:row r="1018" ht="24" customHeight="1">
      <x:c r="O1018" s="10"/>
      <x:c r="P1018" s="5"/>
      <x:c r="Q1018" s="5"/>
      <x:c r="R1018" s="5"/>
      <x:c r="S1018" s="16" t="str">
        <x:f>IF(OR(ISBLANK(O1018),Q1018=""),"",IFERROR(INDEX('Redemption Setup'!$F$7:$F$105,MATCH(Q1018,'Redemption Setup'!$A$7:$A$105,0)),"")+SUMIFS('Redemption Setup'!$Q$7:$Q$305,'Redemption Setup'!$O$7:$O$305,Q1018,'Redemption Setup'!$P$7:$P$305,"&lt;="&amp;O1018)-SUMIFS('Daily Redemptions'!$R$7:$R$2205,'Daily Redemptions'!$Q$7:$Q$2205,Q1018,'Daily Redemptions'!$P$7:$P$2205,P1018,'Daily Redemptions'!$O$7:$O$2205,"&lt;="&amp;O1018))</x:f>
      </x:c>
      <x:c r="T1018" s="16" t="str">
        <x:f>IF(AND(ISBLANK(O1018),Q1018=""),"",IF(COUNTIFS('Redemption Setup'!$A$7:$A$105,Q1018,'Redemption Setup'!$B$7:$B$105,P1018)&lt;&gt;1,"Tier not in campaign",IF(COUNTIFS('Daily Redemptions'!$O$7:$O$2205,O1018,'Daily Redemptions'!$Q$7:$Q$2205,Q1018)&gt;1,"Duplicate day / tier",IF(OR(ISBLANK(O1018),ISBLANK(R1018)),"Missing date / quantity",IF(OR(R1018&lt;0,MOD(R1018,1)&lt;&gt;0),"Invalid redemption quantity",IF(COUNTIFS('Daily Redemptions'!$A$7:$A$735,O1018,'Daily Redemptions'!$B$7:$B$735,P1018)&lt;&gt;1,"Missing daily performance",IF(S1018&lt;0,"Negative stock","")))))))</x:f>
      </x:c>
    </x:row>
    <x:row r="1019" ht="24" customHeight="1">
      <x:c r="O1019" s="10"/>
      <x:c r="P1019" s="5"/>
      <x:c r="Q1019" s="5"/>
      <x:c r="R1019" s="5"/>
      <x:c r="S1019" s="16" t="str">
        <x:f>IF(OR(ISBLANK(O1019),Q1019=""),"",IFERROR(INDEX('Redemption Setup'!$F$7:$F$105,MATCH(Q1019,'Redemption Setup'!$A$7:$A$105,0)),"")+SUMIFS('Redemption Setup'!$Q$7:$Q$305,'Redemption Setup'!$O$7:$O$305,Q1019,'Redemption Setup'!$P$7:$P$305,"&lt;="&amp;O1019)-SUMIFS('Daily Redemptions'!$R$7:$R$2205,'Daily Redemptions'!$Q$7:$Q$2205,Q1019,'Daily Redemptions'!$P$7:$P$2205,P1019,'Daily Redemptions'!$O$7:$O$2205,"&lt;="&amp;O1019))</x:f>
      </x:c>
      <x:c r="T1019" s="16" t="str">
        <x:f>IF(AND(ISBLANK(O1019),Q1019=""),"",IF(COUNTIFS('Redemption Setup'!$A$7:$A$105,Q1019,'Redemption Setup'!$B$7:$B$105,P1019)&lt;&gt;1,"Tier not in campaign",IF(COUNTIFS('Daily Redemptions'!$O$7:$O$2205,O1019,'Daily Redemptions'!$Q$7:$Q$2205,Q1019)&gt;1,"Duplicate day / tier",IF(OR(ISBLANK(O1019),ISBLANK(R1019)),"Missing date / quantity",IF(OR(R1019&lt;0,MOD(R1019,1)&lt;&gt;0),"Invalid redemption quantity",IF(COUNTIFS('Daily Redemptions'!$A$7:$A$735,O1019,'Daily Redemptions'!$B$7:$B$735,P1019)&lt;&gt;1,"Missing daily performance",IF(S1019&lt;0,"Negative stock","")))))))</x:f>
      </x:c>
    </x:row>
    <x:row r="1020" ht="24" customHeight="1">
      <x:c r="O1020" s="10"/>
      <x:c r="P1020" s="5"/>
      <x:c r="Q1020" s="5"/>
      <x:c r="R1020" s="5"/>
      <x:c r="S1020" s="16" t="str">
        <x:f>IF(OR(ISBLANK(O1020),Q1020=""),"",IFERROR(INDEX('Redemption Setup'!$F$7:$F$105,MATCH(Q1020,'Redemption Setup'!$A$7:$A$105,0)),"")+SUMIFS('Redemption Setup'!$Q$7:$Q$305,'Redemption Setup'!$O$7:$O$305,Q1020,'Redemption Setup'!$P$7:$P$305,"&lt;="&amp;O1020)-SUMIFS('Daily Redemptions'!$R$7:$R$2205,'Daily Redemptions'!$Q$7:$Q$2205,Q1020,'Daily Redemptions'!$P$7:$P$2205,P1020,'Daily Redemptions'!$O$7:$O$2205,"&lt;="&amp;O1020))</x:f>
      </x:c>
      <x:c r="T1020" s="16" t="str">
        <x:f>IF(AND(ISBLANK(O1020),Q1020=""),"",IF(COUNTIFS('Redemption Setup'!$A$7:$A$105,Q1020,'Redemption Setup'!$B$7:$B$105,P1020)&lt;&gt;1,"Tier not in campaign",IF(COUNTIFS('Daily Redemptions'!$O$7:$O$2205,O1020,'Daily Redemptions'!$Q$7:$Q$2205,Q1020)&gt;1,"Duplicate day / tier",IF(OR(ISBLANK(O1020),ISBLANK(R1020)),"Missing date / quantity",IF(OR(R1020&lt;0,MOD(R1020,1)&lt;&gt;0),"Invalid redemption quantity",IF(COUNTIFS('Daily Redemptions'!$A$7:$A$735,O1020,'Daily Redemptions'!$B$7:$B$735,P1020)&lt;&gt;1,"Missing daily performance",IF(S1020&lt;0,"Negative stock","")))))))</x:f>
      </x:c>
    </x:row>
    <x:row r="1021" ht="24" customHeight="1">
      <x:c r="O1021" s="10"/>
      <x:c r="P1021" s="5"/>
      <x:c r="Q1021" s="5"/>
      <x:c r="R1021" s="5"/>
      <x:c r="S1021" s="16" t="str">
        <x:f>IF(OR(ISBLANK(O1021),Q1021=""),"",IFERROR(INDEX('Redemption Setup'!$F$7:$F$105,MATCH(Q1021,'Redemption Setup'!$A$7:$A$105,0)),"")+SUMIFS('Redemption Setup'!$Q$7:$Q$305,'Redemption Setup'!$O$7:$O$305,Q1021,'Redemption Setup'!$P$7:$P$305,"&lt;="&amp;O1021)-SUMIFS('Daily Redemptions'!$R$7:$R$2205,'Daily Redemptions'!$Q$7:$Q$2205,Q1021,'Daily Redemptions'!$P$7:$P$2205,P1021,'Daily Redemptions'!$O$7:$O$2205,"&lt;="&amp;O1021))</x:f>
      </x:c>
      <x:c r="T1021" s="16" t="str">
        <x:f>IF(AND(ISBLANK(O1021),Q1021=""),"",IF(COUNTIFS('Redemption Setup'!$A$7:$A$105,Q1021,'Redemption Setup'!$B$7:$B$105,P1021)&lt;&gt;1,"Tier not in campaign",IF(COUNTIFS('Daily Redemptions'!$O$7:$O$2205,O1021,'Daily Redemptions'!$Q$7:$Q$2205,Q1021)&gt;1,"Duplicate day / tier",IF(OR(ISBLANK(O1021),ISBLANK(R1021)),"Missing date / quantity",IF(OR(R1021&lt;0,MOD(R1021,1)&lt;&gt;0),"Invalid redemption quantity",IF(COUNTIFS('Daily Redemptions'!$A$7:$A$735,O1021,'Daily Redemptions'!$B$7:$B$735,P1021)&lt;&gt;1,"Missing daily performance",IF(S1021&lt;0,"Negative stock","")))))))</x:f>
      </x:c>
    </x:row>
    <x:row r="1022" ht="24" customHeight="1">
      <x:c r="O1022" s="10"/>
      <x:c r="P1022" s="5"/>
      <x:c r="Q1022" s="5"/>
      <x:c r="R1022" s="5"/>
      <x:c r="S1022" s="16" t="str">
        <x:f>IF(OR(ISBLANK(O1022),Q1022=""),"",IFERROR(INDEX('Redemption Setup'!$F$7:$F$105,MATCH(Q1022,'Redemption Setup'!$A$7:$A$105,0)),"")+SUMIFS('Redemption Setup'!$Q$7:$Q$305,'Redemption Setup'!$O$7:$O$305,Q1022,'Redemption Setup'!$P$7:$P$305,"&lt;="&amp;O1022)-SUMIFS('Daily Redemptions'!$R$7:$R$2205,'Daily Redemptions'!$Q$7:$Q$2205,Q1022,'Daily Redemptions'!$P$7:$P$2205,P1022,'Daily Redemptions'!$O$7:$O$2205,"&lt;="&amp;O1022))</x:f>
      </x:c>
      <x:c r="T1022" s="16" t="str">
        <x:f>IF(AND(ISBLANK(O1022),Q1022=""),"",IF(COUNTIFS('Redemption Setup'!$A$7:$A$105,Q1022,'Redemption Setup'!$B$7:$B$105,P1022)&lt;&gt;1,"Tier not in campaign",IF(COUNTIFS('Daily Redemptions'!$O$7:$O$2205,O1022,'Daily Redemptions'!$Q$7:$Q$2205,Q1022)&gt;1,"Duplicate day / tier",IF(OR(ISBLANK(O1022),ISBLANK(R1022)),"Missing date / quantity",IF(OR(R1022&lt;0,MOD(R1022,1)&lt;&gt;0),"Invalid redemption quantity",IF(COUNTIFS('Daily Redemptions'!$A$7:$A$735,O1022,'Daily Redemptions'!$B$7:$B$735,P1022)&lt;&gt;1,"Missing daily performance",IF(S1022&lt;0,"Negative stock","")))))))</x:f>
      </x:c>
    </x:row>
    <x:row r="1023" ht="24" customHeight="1">
      <x:c r="O1023" s="10"/>
      <x:c r="P1023" s="5"/>
      <x:c r="Q1023" s="5"/>
      <x:c r="R1023" s="5"/>
      <x:c r="S1023" s="16" t="str">
        <x:f>IF(OR(ISBLANK(O1023),Q1023=""),"",IFERROR(INDEX('Redemption Setup'!$F$7:$F$105,MATCH(Q1023,'Redemption Setup'!$A$7:$A$105,0)),"")+SUMIFS('Redemption Setup'!$Q$7:$Q$305,'Redemption Setup'!$O$7:$O$305,Q1023,'Redemption Setup'!$P$7:$P$305,"&lt;="&amp;O1023)-SUMIFS('Daily Redemptions'!$R$7:$R$2205,'Daily Redemptions'!$Q$7:$Q$2205,Q1023,'Daily Redemptions'!$P$7:$P$2205,P1023,'Daily Redemptions'!$O$7:$O$2205,"&lt;="&amp;O1023))</x:f>
      </x:c>
      <x:c r="T1023" s="16" t="str">
        <x:f>IF(AND(ISBLANK(O1023),Q1023=""),"",IF(COUNTIFS('Redemption Setup'!$A$7:$A$105,Q1023,'Redemption Setup'!$B$7:$B$105,P1023)&lt;&gt;1,"Tier not in campaign",IF(COUNTIFS('Daily Redemptions'!$O$7:$O$2205,O1023,'Daily Redemptions'!$Q$7:$Q$2205,Q1023)&gt;1,"Duplicate day / tier",IF(OR(ISBLANK(O1023),ISBLANK(R1023)),"Missing date / quantity",IF(OR(R1023&lt;0,MOD(R1023,1)&lt;&gt;0),"Invalid redemption quantity",IF(COUNTIFS('Daily Redemptions'!$A$7:$A$735,O1023,'Daily Redemptions'!$B$7:$B$735,P1023)&lt;&gt;1,"Missing daily performance",IF(S1023&lt;0,"Negative stock","")))))))</x:f>
      </x:c>
    </x:row>
    <x:row r="1024" ht="24" customHeight="1">
      <x:c r="O1024" s="10"/>
      <x:c r="P1024" s="5"/>
      <x:c r="Q1024" s="5"/>
      <x:c r="R1024" s="5"/>
      <x:c r="S1024" s="16" t="str">
        <x:f>IF(OR(ISBLANK(O1024),Q1024=""),"",IFERROR(INDEX('Redemption Setup'!$F$7:$F$105,MATCH(Q1024,'Redemption Setup'!$A$7:$A$105,0)),"")+SUMIFS('Redemption Setup'!$Q$7:$Q$305,'Redemption Setup'!$O$7:$O$305,Q1024,'Redemption Setup'!$P$7:$P$305,"&lt;="&amp;O1024)-SUMIFS('Daily Redemptions'!$R$7:$R$2205,'Daily Redemptions'!$Q$7:$Q$2205,Q1024,'Daily Redemptions'!$P$7:$P$2205,P1024,'Daily Redemptions'!$O$7:$O$2205,"&lt;="&amp;O1024))</x:f>
      </x:c>
      <x:c r="T1024" s="16" t="str">
        <x:f>IF(AND(ISBLANK(O1024),Q1024=""),"",IF(COUNTIFS('Redemption Setup'!$A$7:$A$105,Q1024,'Redemption Setup'!$B$7:$B$105,P1024)&lt;&gt;1,"Tier not in campaign",IF(COUNTIFS('Daily Redemptions'!$O$7:$O$2205,O1024,'Daily Redemptions'!$Q$7:$Q$2205,Q1024)&gt;1,"Duplicate day / tier",IF(OR(ISBLANK(O1024),ISBLANK(R1024)),"Missing date / quantity",IF(OR(R1024&lt;0,MOD(R1024,1)&lt;&gt;0),"Invalid redemption quantity",IF(COUNTIFS('Daily Redemptions'!$A$7:$A$735,O1024,'Daily Redemptions'!$B$7:$B$735,P1024)&lt;&gt;1,"Missing daily performance",IF(S1024&lt;0,"Negative stock","")))))))</x:f>
      </x:c>
    </x:row>
    <x:row r="1025" ht="24" customHeight="1">
      <x:c r="O1025" s="10"/>
      <x:c r="P1025" s="5"/>
      <x:c r="Q1025" s="5"/>
      <x:c r="R1025" s="5"/>
      <x:c r="S1025" s="16" t="str">
        <x:f>IF(OR(ISBLANK(O1025),Q1025=""),"",IFERROR(INDEX('Redemption Setup'!$F$7:$F$105,MATCH(Q1025,'Redemption Setup'!$A$7:$A$105,0)),"")+SUMIFS('Redemption Setup'!$Q$7:$Q$305,'Redemption Setup'!$O$7:$O$305,Q1025,'Redemption Setup'!$P$7:$P$305,"&lt;="&amp;O1025)-SUMIFS('Daily Redemptions'!$R$7:$R$2205,'Daily Redemptions'!$Q$7:$Q$2205,Q1025,'Daily Redemptions'!$P$7:$P$2205,P1025,'Daily Redemptions'!$O$7:$O$2205,"&lt;="&amp;O1025))</x:f>
      </x:c>
      <x:c r="T1025" s="16" t="str">
        <x:f>IF(AND(ISBLANK(O1025),Q1025=""),"",IF(COUNTIFS('Redemption Setup'!$A$7:$A$105,Q1025,'Redemption Setup'!$B$7:$B$105,P1025)&lt;&gt;1,"Tier not in campaign",IF(COUNTIFS('Daily Redemptions'!$O$7:$O$2205,O1025,'Daily Redemptions'!$Q$7:$Q$2205,Q1025)&gt;1,"Duplicate day / tier",IF(OR(ISBLANK(O1025),ISBLANK(R1025)),"Missing date / quantity",IF(OR(R1025&lt;0,MOD(R1025,1)&lt;&gt;0),"Invalid redemption quantity",IF(COUNTIFS('Daily Redemptions'!$A$7:$A$735,O1025,'Daily Redemptions'!$B$7:$B$735,P1025)&lt;&gt;1,"Missing daily performance",IF(S1025&lt;0,"Negative stock","")))))))</x:f>
      </x:c>
    </x:row>
    <x:row r="1026" ht="24" customHeight="1">
      <x:c r="O1026" s="10"/>
      <x:c r="P1026" s="5"/>
      <x:c r="Q1026" s="5"/>
      <x:c r="R1026" s="5"/>
      <x:c r="S1026" s="16" t="str">
        <x:f>IF(OR(ISBLANK(O1026),Q1026=""),"",IFERROR(INDEX('Redemption Setup'!$F$7:$F$105,MATCH(Q1026,'Redemption Setup'!$A$7:$A$105,0)),"")+SUMIFS('Redemption Setup'!$Q$7:$Q$305,'Redemption Setup'!$O$7:$O$305,Q1026,'Redemption Setup'!$P$7:$P$305,"&lt;="&amp;O1026)-SUMIFS('Daily Redemptions'!$R$7:$R$2205,'Daily Redemptions'!$Q$7:$Q$2205,Q1026,'Daily Redemptions'!$P$7:$P$2205,P1026,'Daily Redemptions'!$O$7:$O$2205,"&lt;="&amp;O1026))</x:f>
      </x:c>
      <x:c r="T1026" s="16" t="str">
        <x:f>IF(AND(ISBLANK(O1026),Q1026=""),"",IF(COUNTIFS('Redemption Setup'!$A$7:$A$105,Q1026,'Redemption Setup'!$B$7:$B$105,P1026)&lt;&gt;1,"Tier not in campaign",IF(COUNTIFS('Daily Redemptions'!$O$7:$O$2205,O1026,'Daily Redemptions'!$Q$7:$Q$2205,Q1026)&gt;1,"Duplicate day / tier",IF(OR(ISBLANK(O1026),ISBLANK(R1026)),"Missing date / quantity",IF(OR(R1026&lt;0,MOD(R1026,1)&lt;&gt;0),"Invalid redemption quantity",IF(COUNTIFS('Daily Redemptions'!$A$7:$A$735,O1026,'Daily Redemptions'!$B$7:$B$735,P1026)&lt;&gt;1,"Missing daily performance",IF(S1026&lt;0,"Negative stock","")))))))</x:f>
      </x:c>
    </x:row>
    <x:row r="1027" ht="24" customHeight="1">
      <x:c r="O1027" s="10"/>
      <x:c r="P1027" s="5"/>
      <x:c r="Q1027" s="5"/>
      <x:c r="R1027" s="5"/>
      <x:c r="S1027" s="16" t="str">
        <x:f>IF(OR(ISBLANK(O1027),Q1027=""),"",IFERROR(INDEX('Redemption Setup'!$F$7:$F$105,MATCH(Q1027,'Redemption Setup'!$A$7:$A$105,0)),"")+SUMIFS('Redemption Setup'!$Q$7:$Q$305,'Redemption Setup'!$O$7:$O$305,Q1027,'Redemption Setup'!$P$7:$P$305,"&lt;="&amp;O1027)-SUMIFS('Daily Redemptions'!$R$7:$R$2205,'Daily Redemptions'!$Q$7:$Q$2205,Q1027,'Daily Redemptions'!$P$7:$P$2205,P1027,'Daily Redemptions'!$O$7:$O$2205,"&lt;="&amp;O1027))</x:f>
      </x:c>
      <x:c r="T1027" s="16" t="str">
        <x:f>IF(AND(ISBLANK(O1027),Q1027=""),"",IF(COUNTIFS('Redemption Setup'!$A$7:$A$105,Q1027,'Redemption Setup'!$B$7:$B$105,P1027)&lt;&gt;1,"Tier not in campaign",IF(COUNTIFS('Daily Redemptions'!$O$7:$O$2205,O1027,'Daily Redemptions'!$Q$7:$Q$2205,Q1027)&gt;1,"Duplicate day / tier",IF(OR(ISBLANK(O1027),ISBLANK(R1027)),"Missing date / quantity",IF(OR(R1027&lt;0,MOD(R1027,1)&lt;&gt;0),"Invalid redemption quantity",IF(COUNTIFS('Daily Redemptions'!$A$7:$A$735,O1027,'Daily Redemptions'!$B$7:$B$735,P1027)&lt;&gt;1,"Missing daily performance",IF(S1027&lt;0,"Negative stock","")))))))</x:f>
      </x:c>
    </x:row>
    <x:row r="1028" ht="24" customHeight="1">
      <x:c r="O1028" s="10"/>
      <x:c r="P1028" s="5"/>
      <x:c r="Q1028" s="5"/>
      <x:c r="R1028" s="5"/>
      <x:c r="S1028" s="16" t="str">
        <x:f>IF(OR(ISBLANK(O1028),Q1028=""),"",IFERROR(INDEX('Redemption Setup'!$F$7:$F$105,MATCH(Q1028,'Redemption Setup'!$A$7:$A$105,0)),"")+SUMIFS('Redemption Setup'!$Q$7:$Q$305,'Redemption Setup'!$O$7:$O$305,Q1028,'Redemption Setup'!$P$7:$P$305,"&lt;="&amp;O1028)-SUMIFS('Daily Redemptions'!$R$7:$R$2205,'Daily Redemptions'!$Q$7:$Q$2205,Q1028,'Daily Redemptions'!$P$7:$P$2205,P1028,'Daily Redemptions'!$O$7:$O$2205,"&lt;="&amp;O1028))</x:f>
      </x:c>
      <x:c r="T1028" s="16" t="str">
        <x:f>IF(AND(ISBLANK(O1028),Q1028=""),"",IF(COUNTIFS('Redemption Setup'!$A$7:$A$105,Q1028,'Redemption Setup'!$B$7:$B$105,P1028)&lt;&gt;1,"Tier not in campaign",IF(COUNTIFS('Daily Redemptions'!$O$7:$O$2205,O1028,'Daily Redemptions'!$Q$7:$Q$2205,Q1028)&gt;1,"Duplicate day / tier",IF(OR(ISBLANK(O1028),ISBLANK(R1028)),"Missing date / quantity",IF(OR(R1028&lt;0,MOD(R1028,1)&lt;&gt;0),"Invalid redemption quantity",IF(COUNTIFS('Daily Redemptions'!$A$7:$A$735,O1028,'Daily Redemptions'!$B$7:$B$735,P1028)&lt;&gt;1,"Missing daily performance",IF(S1028&lt;0,"Negative stock","")))))))</x:f>
      </x:c>
    </x:row>
    <x:row r="1029" ht="24" customHeight="1">
      <x:c r="O1029" s="10"/>
      <x:c r="P1029" s="5"/>
      <x:c r="Q1029" s="5"/>
      <x:c r="R1029" s="5"/>
      <x:c r="S1029" s="16" t="str">
        <x:f>IF(OR(ISBLANK(O1029),Q1029=""),"",IFERROR(INDEX('Redemption Setup'!$F$7:$F$105,MATCH(Q1029,'Redemption Setup'!$A$7:$A$105,0)),"")+SUMIFS('Redemption Setup'!$Q$7:$Q$305,'Redemption Setup'!$O$7:$O$305,Q1029,'Redemption Setup'!$P$7:$P$305,"&lt;="&amp;O1029)-SUMIFS('Daily Redemptions'!$R$7:$R$2205,'Daily Redemptions'!$Q$7:$Q$2205,Q1029,'Daily Redemptions'!$P$7:$P$2205,P1029,'Daily Redemptions'!$O$7:$O$2205,"&lt;="&amp;O1029))</x:f>
      </x:c>
      <x:c r="T1029" s="16" t="str">
        <x:f>IF(AND(ISBLANK(O1029),Q1029=""),"",IF(COUNTIFS('Redemption Setup'!$A$7:$A$105,Q1029,'Redemption Setup'!$B$7:$B$105,P1029)&lt;&gt;1,"Tier not in campaign",IF(COUNTIFS('Daily Redemptions'!$O$7:$O$2205,O1029,'Daily Redemptions'!$Q$7:$Q$2205,Q1029)&gt;1,"Duplicate day / tier",IF(OR(ISBLANK(O1029),ISBLANK(R1029)),"Missing date / quantity",IF(OR(R1029&lt;0,MOD(R1029,1)&lt;&gt;0),"Invalid redemption quantity",IF(COUNTIFS('Daily Redemptions'!$A$7:$A$735,O1029,'Daily Redemptions'!$B$7:$B$735,P1029)&lt;&gt;1,"Missing daily performance",IF(S1029&lt;0,"Negative stock","")))))))</x:f>
      </x:c>
    </x:row>
    <x:row r="1030" ht="24" customHeight="1">
      <x:c r="O1030" s="10"/>
      <x:c r="P1030" s="5"/>
      <x:c r="Q1030" s="5"/>
      <x:c r="R1030" s="5"/>
      <x:c r="S1030" s="16" t="str">
        <x:f>IF(OR(ISBLANK(O1030),Q1030=""),"",IFERROR(INDEX('Redemption Setup'!$F$7:$F$105,MATCH(Q1030,'Redemption Setup'!$A$7:$A$105,0)),"")+SUMIFS('Redemption Setup'!$Q$7:$Q$305,'Redemption Setup'!$O$7:$O$305,Q1030,'Redemption Setup'!$P$7:$P$305,"&lt;="&amp;O1030)-SUMIFS('Daily Redemptions'!$R$7:$R$2205,'Daily Redemptions'!$Q$7:$Q$2205,Q1030,'Daily Redemptions'!$P$7:$P$2205,P1030,'Daily Redemptions'!$O$7:$O$2205,"&lt;="&amp;O1030))</x:f>
      </x:c>
      <x:c r="T1030" s="16" t="str">
        <x:f>IF(AND(ISBLANK(O1030),Q1030=""),"",IF(COUNTIFS('Redemption Setup'!$A$7:$A$105,Q1030,'Redemption Setup'!$B$7:$B$105,P1030)&lt;&gt;1,"Tier not in campaign",IF(COUNTIFS('Daily Redemptions'!$O$7:$O$2205,O1030,'Daily Redemptions'!$Q$7:$Q$2205,Q1030)&gt;1,"Duplicate day / tier",IF(OR(ISBLANK(O1030),ISBLANK(R1030)),"Missing date / quantity",IF(OR(R1030&lt;0,MOD(R1030,1)&lt;&gt;0),"Invalid redemption quantity",IF(COUNTIFS('Daily Redemptions'!$A$7:$A$735,O1030,'Daily Redemptions'!$B$7:$B$735,P1030)&lt;&gt;1,"Missing daily performance",IF(S1030&lt;0,"Negative stock","")))))))</x:f>
      </x:c>
    </x:row>
    <x:row r="1031" ht="24" customHeight="1">
      <x:c r="O1031" s="10"/>
      <x:c r="P1031" s="5"/>
      <x:c r="Q1031" s="5"/>
      <x:c r="R1031" s="5"/>
      <x:c r="S1031" s="16" t="str">
        <x:f>IF(OR(ISBLANK(O1031),Q1031=""),"",IFERROR(INDEX('Redemption Setup'!$F$7:$F$105,MATCH(Q1031,'Redemption Setup'!$A$7:$A$105,0)),"")+SUMIFS('Redemption Setup'!$Q$7:$Q$305,'Redemption Setup'!$O$7:$O$305,Q1031,'Redemption Setup'!$P$7:$P$305,"&lt;="&amp;O1031)-SUMIFS('Daily Redemptions'!$R$7:$R$2205,'Daily Redemptions'!$Q$7:$Q$2205,Q1031,'Daily Redemptions'!$P$7:$P$2205,P1031,'Daily Redemptions'!$O$7:$O$2205,"&lt;="&amp;O1031))</x:f>
      </x:c>
      <x:c r="T1031" s="16" t="str">
        <x:f>IF(AND(ISBLANK(O1031),Q1031=""),"",IF(COUNTIFS('Redemption Setup'!$A$7:$A$105,Q1031,'Redemption Setup'!$B$7:$B$105,P1031)&lt;&gt;1,"Tier not in campaign",IF(COUNTIFS('Daily Redemptions'!$O$7:$O$2205,O1031,'Daily Redemptions'!$Q$7:$Q$2205,Q1031)&gt;1,"Duplicate day / tier",IF(OR(ISBLANK(O1031),ISBLANK(R1031)),"Missing date / quantity",IF(OR(R1031&lt;0,MOD(R1031,1)&lt;&gt;0),"Invalid redemption quantity",IF(COUNTIFS('Daily Redemptions'!$A$7:$A$735,O1031,'Daily Redemptions'!$B$7:$B$735,P1031)&lt;&gt;1,"Missing daily performance",IF(S1031&lt;0,"Negative stock","")))))))</x:f>
      </x:c>
    </x:row>
    <x:row r="1032" ht="24" customHeight="1">
      <x:c r="O1032" s="10"/>
      <x:c r="P1032" s="5"/>
      <x:c r="Q1032" s="5"/>
      <x:c r="R1032" s="5"/>
      <x:c r="S1032" s="16" t="str">
        <x:f>IF(OR(ISBLANK(O1032),Q1032=""),"",IFERROR(INDEX('Redemption Setup'!$F$7:$F$105,MATCH(Q1032,'Redemption Setup'!$A$7:$A$105,0)),"")+SUMIFS('Redemption Setup'!$Q$7:$Q$305,'Redemption Setup'!$O$7:$O$305,Q1032,'Redemption Setup'!$P$7:$P$305,"&lt;="&amp;O1032)-SUMIFS('Daily Redemptions'!$R$7:$R$2205,'Daily Redemptions'!$Q$7:$Q$2205,Q1032,'Daily Redemptions'!$P$7:$P$2205,P1032,'Daily Redemptions'!$O$7:$O$2205,"&lt;="&amp;O1032))</x:f>
      </x:c>
      <x:c r="T1032" s="16" t="str">
        <x:f>IF(AND(ISBLANK(O1032),Q1032=""),"",IF(COUNTIFS('Redemption Setup'!$A$7:$A$105,Q1032,'Redemption Setup'!$B$7:$B$105,P1032)&lt;&gt;1,"Tier not in campaign",IF(COUNTIFS('Daily Redemptions'!$O$7:$O$2205,O1032,'Daily Redemptions'!$Q$7:$Q$2205,Q1032)&gt;1,"Duplicate day / tier",IF(OR(ISBLANK(O1032),ISBLANK(R1032)),"Missing date / quantity",IF(OR(R1032&lt;0,MOD(R1032,1)&lt;&gt;0),"Invalid redemption quantity",IF(COUNTIFS('Daily Redemptions'!$A$7:$A$735,O1032,'Daily Redemptions'!$B$7:$B$735,P1032)&lt;&gt;1,"Missing daily performance",IF(S1032&lt;0,"Negative stock","")))))))</x:f>
      </x:c>
    </x:row>
    <x:row r="1033" ht="24" customHeight="1">
      <x:c r="O1033" s="10"/>
      <x:c r="P1033" s="5"/>
      <x:c r="Q1033" s="5"/>
      <x:c r="R1033" s="5"/>
      <x:c r="S1033" s="16" t="str">
        <x:f>IF(OR(ISBLANK(O1033),Q1033=""),"",IFERROR(INDEX('Redemption Setup'!$F$7:$F$105,MATCH(Q1033,'Redemption Setup'!$A$7:$A$105,0)),"")+SUMIFS('Redemption Setup'!$Q$7:$Q$305,'Redemption Setup'!$O$7:$O$305,Q1033,'Redemption Setup'!$P$7:$P$305,"&lt;="&amp;O1033)-SUMIFS('Daily Redemptions'!$R$7:$R$2205,'Daily Redemptions'!$Q$7:$Q$2205,Q1033,'Daily Redemptions'!$P$7:$P$2205,P1033,'Daily Redemptions'!$O$7:$O$2205,"&lt;="&amp;O1033))</x:f>
      </x:c>
      <x:c r="T1033" s="16" t="str">
        <x:f>IF(AND(ISBLANK(O1033),Q1033=""),"",IF(COUNTIFS('Redemption Setup'!$A$7:$A$105,Q1033,'Redemption Setup'!$B$7:$B$105,P1033)&lt;&gt;1,"Tier not in campaign",IF(COUNTIFS('Daily Redemptions'!$O$7:$O$2205,O1033,'Daily Redemptions'!$Q$7:$Q$2205,Q1033)&gt;1,"Duplicate day / tier",IF(OR(ISBLANK(O1033),ISBLANK(R1033)),"Missing date / quantity",IF(OR(R1033&lt;0,MOD(R1033,1)&lt;&gt;0),"Invalid redemption quantity",IF(COUNTIFS('Daily Redemptions'!$A$7:$A$735,O1033,'Daily Redemptions'!$B$7:$B$735,P1033)&lt;&gt;1,"Missing daily performance",IF(S1033&lt;0,"Negative stock","")))))))</x:f>
      </x:c>
    </x:row>
    <x:row r="1034" ht="24" customHeight="1">
      <x:c r="O1034" s="10"/>
      <x:c r="P1034" s="5"/>
      <x:c r="Q1034" s="5"/>
      <x:c r="R1034" s="5"/>
      <x:c r="S1034" s="16" t="str">
        <x:f>IF(OR(ISBLANK(O1034),Q1034=""),"",IFERROR(INDEX('Redemption Setup'!$F$7:$F$105,MATCH(Q1034,'Redemption Setup'!$A$7:$A$105,0)),"")+SUMIFS('Redemption Setup'!$Q$7:$Q$305,'Redemption Setup'!$O$7:$O$305,Q1034,'Redemption Setup'!$P$7:$P$305,"&lt;="&amp;O1034)-SUMIFS('Daily Redemptions'!$R$7:$R$2205,'Daily Redemptions'!$Q$7:$Q$2205,Q1034,'Daily Redemptions'!$P$7:$P$2205,P1034,'Daily Redemptions'!$O$7:$O$2205,"&lt;="&amp;O1034))</x:f>
      </x:c>
      <x:c r="T1034" s="16" t="str">
        <x:f>IF(AND(ISBLANK(O1034),Q1034=""),"",IF(COUNTIFS('Redemption Setup'!$A$7:$A$105,Q1034,'Redemption Setup'!$B$7:$B$105,P1034)&lt;&gt;1,"Tier not in campaign",IF(COUNTIFS('Daily Redemptions'!$O$7:$O$2205,O1034,'Daily Redemptions'!$Q$7:$Q$2205,Q1034)&gt;1,"Duplicate day / tier",IF(OR(ISBLANK(O1034),ISBLANK(R1034)),"Missing date / quantity",IF(OR(R1034&lt;0,MOD(R1034,1)&lt;&gt;0),"Invalid redemption quantity",IF(COUNTIFS('Daily Redemptions'!$A$7:$A$735,O1034,'Daily Redemptions'!$B$7:$B$735,P1034)&lt;&gt;1,"Missing daily performance",IF(S1034&lt;0,"Negative stock","")))))))</x:f>
      </x:c>
    </x:row>
    <x:row r="1035" ht="24" customHeight="1">
      <x:c r="O1035" s="10"/>
      <x:c r="P1035" s="5"/>
      <x:c r="Q1035" s="5"/>
      <x:c r="R1035" s="5"/>
      <x:c r="S1035" s="16" t="str">
        <x:f>IF(OR(ISBLANK(O1035),Q1035=""),"",IFERROR(INDEX('Redemption Setup'!$F$7:$F$105,MATCH(Q1035,'Redemption Setup'!$A$7:$A$105,0)),"")+SUMIFS('Redemption Setup'!$Q$7:$Q$305,'Redemption Setup'!$O$7:$O$305,Q1035,'Redemption Setup'!$P$7:$P$305,"&lt;="&amp;O1035)-SUMIFS('Daily Redemptions'!$R$7:$R$2205,'Daily Redemptions'!$Q$7:$Q$2205,Q1035,'Daily Redemptions'!$P$7:$P$2205,P1035,'Daily Redemptions'!$O$7:$O$2205,"&lt;="&amp;O1035))</x:f>
      </x:c>
      <x:c r="T1035" s="16" t="str">
        <x:f>IF(AND(ISBLANK(O1035),Q1035=""),"",IF(COUNTIFS('Redemption Setup'!$A$7:$A$105,Q1035,'Redemption Setup'!$B$7:$B$105,P1035)&lt;&gt;1,"Tier not in campaign",IF(COUNTIFS('Daily Redemptions'!$O$7:$O$2205,O1035,'Daily Redemptions'!$Q$7:$Q$2205,Q1035)&gt;1,"Duplicate day / tier",IF(OR(ISBLANK(O1035),ISBLANK(R1035)),"Missing date / quantity",IF(OR(R1035&lt;0,MOD(R1035,1)&lt;&gt;0),"Invalid redemption quantity",IF(COUNTIFS('Daily Redemptions'!$A$7:$A$735,O1035,'Daily Redemptions'!$B$7:$B$735,P1035)&lt;&gt;1,"Missing daily performance",IF(S1035&lt;0,"Negative stock","")))))))</x:f>
      </x:c>
    </x:row>
    <x:row r="1036" ht="24" customHeight="1">
      <x:c r="O1036" s="10"/>
      <x:c r="P1036" s="5"/>
      <x:c r="Q1036" s="5"/>
      <x:c r="R1036" s="5"/>
      <x:c r="S1036" s="16" t="str">
        <x:f>IF(OR(ISBLANK(O1036),Q1036=""),"",IFERROR(INDEX('Redemption Setup'!$F$7:$F$105,MATCH(Q1036,'Redemption Setup'!$A$7:$A$105,0)),"")+SUMIFS('Redemption Setup'!$Q$7:$Q$305,'Redemption Setup'!$O$7:$O$305,Q1036,'Redemption Setup'!$P$7:$P$305,"&lt;="&amp;O1036)-SUMIFS('Daily Redemptions'!$R$7:$R$2205,'Daily Redemptions'!$Q$7:$Q$2205,Q1036,'Daily Redemptions'!$P$7:$P$2205,P1036,'Daily Redemptions'!$O$7:$O$2205,"&lt;="&amp;O1036))</x:f>
      </x:c>
      <x:c r="T1036" s="16" t="str">
        <x:f>IF(AND(ISBLANK(O1036),Q1036=""),"",IF(COUNTIFS('Redemption Setup'!$A$7:$A$105,Q1036,'Redemption Setup'!$B$7:$B$105,P1036)&lt;&gt;1,"Tier not in campaign",IF(COUNTIFS('Daily Redemptions'!$O$7:$O$2205,O1036,'Daily Redemptions'!$Q$7:$Q$2205,Q1036)&gt;1,"Duplicate day / tier",IF(OR(ISBLANK(O1036),ISBLANK(R1036)),"Missing date / quantity",IF(OR(R1036&lt;0,MOD(R1036,1)&lt;&gt;0),"Invalid redemption quantity",IF(COUNTIFS('Daily Redemptions'!$A$7:$A$735,O1036,'Daily Redemptions'!$B$7:$B$735,P1036)&lt;&gt;1,"Missing daily performance",IF(S1036&lt;0,"Negative stock","")))))))</x:f>
      </x:c>
    </x:row>
    <x:row r="1037" ht="24" customHeight="1">
      <x:c r="O1037" s="10"/>
      <x:c r="P1037" s="5"/>
      <x:c r="Q1037" s="5"/>
      <x:c r="R1037" s="5"/>
      <x:c r="S1037" s="16" t="str">
        <x:f>IF(OR(ISBLANK(O1037),Q1037=""),"",IFERROR(INDEX('Redemption Setup'!$F$7:$F$105,MATCH(Q1037,'Redemption Setup'!$A$7:$A$105,0)),"")+SUMIFS('Redemption Setup'!$Q$7:$Q$305,'Redemption Setup'!$O$7:$O$305,Q1037,'Redemption Setup'!$P$7:$P$305,"&lt;="&amp;O1037)-SUMIFS('Daily Redemptions'!$R$7:$R$2205,'Daily Redemptions'!$Q$7:$Q$2205,Q1037,'Daily Redemptions'!$P$7:$P$2205,P1037,'Daily Redemptions'!$O$7:$O$2205,"&lt;="&amp;O1037))</x:f>
      </x:c>
      <x:c r="T1037" s="16" t="str">
        <x:f>IF(AND(ISBLANK(O1037),Q1037=""),"",IF(COUNTIFS('Redemption Setup'!$A$7:$A$105,Q1037,'Redemption Setup'!$B$7:$B$105,P1037)&lt;&gt;1,"Tier not in campaign",IF(COUNTIFS('Daily Redemptions'!$O$7:$O$2205,O1037,'Daily Redemptions'!$Q$7:$Q$2205,Q1037)&gt;1,"Duplicate day / tier",IF(OR(ISBLANK(O1037),ISBLANK(R1037)),"Missing date / quantity",IF(OR(R1037&lt;0,MOD(R1037,1)&lt;&gt;0),"Invalid redemption quantity",IF(COUNTIFS('Daily Redemptions'!$A$7:$A$735,O1037,'Daily Redemptions'!$B$7:$B$735,P1037)&lt;&gt;1,"Missing daily performance",IF(S1037&lt;0,"Negative stock","")))))))</x:f>
      </x:c>
    </x:row>
    <x:row r="1038" ht="24" customHeight="1">
      <x:c r="O1038" s="10"/>
      <x:c r="P1038" s="5"/>
      <x:c r="Q1038" s="5"/>
      <x:c r="R1038" s="5"/>
      <x:c r="S1038" s="16" t="str">
        <x:f>IF(OR(ISBLANK(O1038),Q1038=""),"",IFERROR(INDEX('Redemption Setup'!$F$7:$F$105,MATCH(Q1038,'Redemption Setup'!$A$7:$A$105,0)),"")+SUMIFS('Redemption Setup'!$Q$7:$Q$305,'Redemption Setup'!$O$7:$O$305,Q1038,'Redemption Setup'!$P$7:$P$305,"&lt;="&amp;O1038)-SUMIFS('Daily Redemptions'!$R$7:$R$2205,'Daily Redemptions'!$Q$7:$Q$2205,Q1038,'Daily Redemptions'!$P$7:$P$2205,P1038,'Daily Redemptions'!$O$7:$O$2205,"&lt;="&amp;O1038))</x:f>
      </x:c>
      <x:c r="T1038" s="16" t="str">
        <x:f>IF(AND(ISBLANK(O1038),Q1038=""),"",IF(COUNTIFS('Redemption Setup'!$A$7:$A$105,Q1038,'Redemption Setup'!$B$7:$B$105,P1038)&lt;&gt;1,"Tier not in campaign",IF(COUNTIFS('Daily Redemptions'!$O$7:$O$2205,O1038,'Daily Redemptions'!$Q$7:$Q$2205,Q1038)&gt;1,"Duplicate day / tier",IF(OR(ISBLANK(O1038),ISBLANK(R1038)),"Missing date / quantity",IF(OR(R1038&lt;0,MOD(R1038,1)&lt;&gt;0),"Invalid redemption quantity",IF(COUNTIFS('Daily Redemptions'!$A$7:$A$735,O1038,'Daily Redemptions'!$B$7:$B$735,P1038)&lt;&gt;1,"Missing daily performance",IF(S1038&lt;0,"Negative stock","")))))))</x:f>
      </x:c>
    </x:row>
    <x:row r="1039" ht="24" customHeight="1">
      <x:c r="O1039" s="10"/>
      <x:c r="P1039" s="5"/>
      <x:c r="Q1039" s="5"/>
      <x:c r="R1039" s="5"/>
      <x:c r="S1039" s="16" t="str">
        <x:f>IF(OR(ISBLANK(O1039),Q1039=""),"",IFERROR(INDEX('Redemption Setup'!$F$7:$F$105,MATCH(Q1039,'Redemption Setup'!$A$7:$A$105,0)),"")+SUMIFS('Redemption Setup'!$Q$7:$Q$305,'Redemption Setup'!$O$7:$O$305,Q1039,'Redemption Setup'!$P$7:$P$305,"&lt;="&amp;O1039)-SUMIFS('Daily Redemptions'!$R$7:$R$2205,'Daily Redemptions'!$Q$7:$Q$2205,Q1039,'Daily Redemptions'!$P$7:$P$2205,P1039,'Daily Redemptions'!$O$7:$O$2205,"&lt;="&amp;O1039))</x:f>
      </x:c>
      <x:c r="T1039" s="16" t="str">
        <x:f>IF(AND(ISBLANK(O1039),Q1039=""),"",IF(COUNTIFS('Redemption Setup'!$A$7:$A$105,Q1039,'Redemption Setup'!$B$7:$B$105,P1039)&lt;&gt;1,"Tier not in campaign",IF(COUNTIFS('Daily Redemptions'!$O$7:$O$2205,O1039,'Daily Redemptions'!$Q$7:$Q$2205,Q1039)&gt;1,"Duplicate day / tier",IF(OR(ISBLANK(O1039),ISBLANK(R1039)),"Missing date / quantity",IF(OR(R1039&lt;0,MOD(R1039,1)&lt;&gt;0),"Invalid redemption quantity",IF(COUNTIFS('Daily Redemptions'!$A$7:$A$735,O1039,'Daily Redemptions'!$B$7:$B$735,P1039)&lt;&gt;1,"Missing daily performance",IF(S1039&lt;0,"Negative stock","")))))))</x:f>
      </x:c>
    </x:row>
    <x:row r="1040" ht="24" customHeight="1">
      <x:c r="O1040" s="10"/>
      <x:c r="P1040" s="5"/>
      <x:c r="Q1040" s="5"/>
      <x:c r="R1040" s="5"/>
      <x:c r="S1040" s="16" t="str">
        <x:f>IF(OR(ISBLANK(O1040),Q1040=""),"",IFERROR(INDEX('Redemption Setup'!$F$7:$F$105,MATCH(Q1040,'Redemption Setup'!$A$7:$A$105,0)),"")+SUMIFS('Redemption Setup'!$Q$7:$Q$305,'Redemption Setup'!$O$7:$O$305,Q1040,'Redemption Setup'!$P$7:$P$305,"&lt;="&amp;O1040)-SUMIFS('Daily Redemptions'!$R$7:$R$2205,'Daily Redemptions'!$Q$7:$Q$2205,Q1040,'Daily Redemptions'!$P$7:$P$2205,P1040,'Daily Redemptions'!$O$7:$O$2205,"&lt;="&amp;O1040))</x:f>
      </x:c>
      <x:c r="T1040" s="16" t="str">
        <x:f>IF(AND(ISBLANK(O1040),Q1040=""),"",IF(COUNTIFS('Redemption Setup'!$A$7:$A$105,Q1040,'Redemption Setup'!$B$7:$B$105,P1040)&lt;&gt;1,"Tier not in campaign",IF(COUNTIFS('Daily Redemptions'!$O$7:$O$2205,O1040,'Daily Redemptions'!$Q$7:$Q$2205,Q1040)&gt;1,"Duplicate day / tier",IF(OR(ISBLANK(O1040),ISBLANK(R1040)),"Missing date / quantity",IF(OR(R1040&lt;0,MOD(R1040,1)&lt;&gt;0),"Invalid redemption quantity",IF(COUNTIFS('Daily Redemptions'!$A$7:$A$735,O1040,'Daily Redemptions'!$B$7:$B$735,P1040)&lt;&gt;1,"Missing daily performance",IF(S1040&lt;0,"Negative stock","")))))))</x:f>
      </x:c>
    </x:row>
    <x:row r="1041" ht="24" customHeight="1">
      <x:c r="O1041" s="10"/>
      <x:c r="P1041" s="5"/>
      <x:c r="Q1041" s="5"/>
      <x:c r="R1041" s="5"/>
      <x:c r="S1041" s="16" t="str">
        <x:f>IF(OR(ISBLANK(O1041),Q1041=""),"",IFERROR(INDEX('Redemption Setup'!$F$7:$F$105,MATCH(Q1041,'Redemption Setup'!$A$7:$A$105,0)),"")+SUMIFS('Redemption Setup'!$Q$7:$Q$305,'Redemption Setup'!$O$7:$O$305,Q1041,'Redemption Setup'!$P$7:$P$305,"&lt;="&amp;O1041)-SUMIFS('Daily Redemptions'!$R$7:$R$2205,'Daily Redemptions'!$Q$7:$Q$2205,Q1041,'Daily Redemptions'!$P$7:$P$2205,P1041,'Daily Redemptions'!$O$7:$O$2205,"&lt;="&amp;O1041))</x:f>
      </x:c>
      <x:c r="T1041" s="16" t="str">
        <x:f>IF(AND(ISBLANK(O1041),Q1041=""),"",IF(COUNTIFS('Redemption Setup'!$A$7:$A$105,Q1041,'Redemption Setup'!$B$7:$B$105,P1041)&lt;&gt;1,"Tier not in campaign",IF(COUNTIFS('Daily Redemptions'!$O$7:$O$2205,O1041,'Daily Redemptions'!$Q$7:$Q$2205,Q1041)&gt;1,"Duplicate day / tier",IF(OR(ISBLANK(O1041),ISBLANK(R1041)),"Missing date / quantity",IF(OR(R1041&lt;0,MOD(R1041,1)&lt;&gt;0),"Invalid redemption quantity",IF(COUNTIFS('Daily Redemptions'!$A$7:$A$735,O1041,'Daily Redemptions'!$B$7:$B$735,P1041)&lt;&gt;1,"Missing daily performance",IF(S1041&lt;0,"Negative stock","")))))))</x:f>
      </x:c>
    </x:row>
    <x:row r="1042" ht="24" customHeight="1">
      <x:c r="O1042" s="10"/>
      <x:c r="P1042" s="5"/>
      <x:c r="Q1042" s="5"/>
      <x:c r="R1042" s="5"/>
      <x:c r="S1042" s="16" t="str">
        <x:f>IF(OR(ISBLANK(O1042),Q1042=""),"",IFERROR(INDEX('Redemption Setup'!$F$7:$F$105,MATCH(Q1042,'Redemption Setup'!$A$7:$A$105,0)),"")+SUMIFS('Redemption Setup'!$Q$7:$Q$305,'Redemption Setup'!$O$7:$O$305,Q1042,'Redemption Setup'!$P$7:$P$305,"&lt;="&amp;O1042)-SUMIFS('Daily Redemptions'!$R$7:$R$2205,'Daily Redemptions'!$Q$7:$Q$2205,Q1042,'Daily Redemptions'!$P$7:$P$2205,P1042,'Daily Redemptions'!$O$7:$O$2205,"&lt;="&amp;O1042))</x:f>
      </x:c>
      <x:c r="T1042" s="16" t="str">
        <x:f>IF(AND(ISBLANK(O1042),Q1042=""),"",IF(COUNTIFS('Redemption Setup'!$A$7:$A$105,Q1042,'Redemption Setup'!$B$7:$B$105,P1042)&lt;&gt;1,"Tier not in campaign",IF(COUNTIFS('Daily Redemptions'!$O$7:$O$2205,O1042,'Daily Redemptions'!$Q$7:$Q$2205,Q1042)&gt;1,"Duplicate day / tier",IF(OR(ISBLANK(O1042),ISBLANK(R1042)),"Missing date / quantity",IF(OR(R1042&lt;0,MOD(R1042,1)&lt;&gt;0),"Invalid redemption quantity",IF(COUNTIFS('Daily Redemptions'!$A$7:$A$735,O1042,'Daily Redemptions'!$B$7:$B$735,P1042)&lt;&gt;1,"Missing daily performance",IF(S1042&lt;0,"Negative stock","")))))))</x:f>
      </x:c>
    </x:row>
    <x:row r="1043" ht="24" customHeight="1">
      <x:c r="O1043" s="10"/>
      <x:c r="P1043" s="5"/>
      <x:c r="Q1043" s="5"/>
      <x:c r="R1043" s="5"/>
      <x:c r="S1043" s="16" t="str">
        <x:f>IF(OR(ISBLANK(O1043),Q1043=""),"",IFERROR(INDEX('Redemption Setup'!$F$7:$F$105,MATCH(Q1043,'Redemption Setup'!$A$7:$A$105,0)),"")+SUMIFS('Redemption Setup'!$Q$7:$Q$305,'Redemption Setup'!$O$7:$O$305,Q1043,'Redemption Setup'!$P$7:$P$305,"&lt;="&amp;O1043)-SUMIFS('Daily Redemptions'!$R$7:$R$2205,'Daily Redemptions'!$Q$7:$Q$2205,Q1043,'Daily Redemptions'!$P$7:$P$2205,P1043,'Daily Redemptions'!$O$7:$O$2205,"&lt;="&amp;O1043))</x:f>
      </x:c>
      <x:c r="T1043" s="16" t="str">
        <x:f>IF(AND(ISBLANK(O1043),Q1043=""),"",IF(COUNTIFS('Redemption Setup'!$A$7:$A$105,Q1043,'Redemption Setup'!$B$7:$B$105,P1043)&lt;&gt;1,"Tier not in campaign",IF(COUNTIFS('Daily Redemptions'!$O$7:$O$2205,O1043,'Daily Redemptions'!$Q$7:$Q$2205,Q1043)&gt;1,"Duplicate day / tier",IF(OR(ISBLANK(O1043),ISBLANK(R1043)),"Missing date / quantity",IF(OR(R1043&lt;0,MOD(R1043,1)&lt;&gt;0),"Invalid redemption quantity",IF(COUNTIFS('Daily Redemptions'!$A$7:$A$735,O1043,'Daily Redemptions'!$B$7:$B$735,P1043)&lt;&gt;1,"Missing daily performance",IF(S1043&lt;0,"Negative stock","")))))))</x:f>
      </x:c>
    </x:row>
    <x:row r="1044" ht="24" customHeight="1">
      <x:c r="O1044" s="10"/>
      <x:c r="P1044" s="5"/>
      <x:c r="Q1044" s="5"/>
      <x:c r="R1044" s="5"/>
      <x:c r="S1044" s="16" t="str">
        <x:f>IF(OR(ISBLANK(O1044),Q1044=""),"",IFERROR(INDEX('Redemption Setup'!$F$7:$F$105,MATCH(Q1044,'Redemption Setup'!$A$7:$A$105,0)),"")+SUMIFS('Redemption Setup'!$Q$7:$Q$305,'Redemption Setup'!$O$7:$O$305,Q1044,'Redemption Setup'!$P$7:$P$305,"&lt;="&amp;O1044)-SUMIFS('Daily Redemptions'!$R$7:$R$2205,'Daily Redemptions'!$Q$7:$Q$2205,Q1044,'Daily Redemptions'!$P$7:$P$2205,P1044,'Daily Redemptions'!$O$7:$O$2205,"&lt;="&amp;O1044))</x:f>
      </x:c>
      <x:c r="T1044" s="16" t="str">
        <x:f>IF(AND(ISBLANK(O1044),Q1044=""),"",IF(COUNTIFS('Redemption Setup'!$A$7:$A$105,Q1044,'Redemption Setup'!$B$7:$B$105,P1044)&lt;&gt;1,"Tier not in campaign",IF(COUNTIFS('Daily Redemptions'!$O$7:$O$2205,O1044,'Daily Redemptions'!$Q$7:$Q$2205,Q1044)&gt;1,"Duplicate day / tier",IF(OR(ISBLANK(O1044),ISBLANK(R1044)),"Missing date / quantity",IF(OR(R1044&lt;0,MOD(R1044,1)&lt;&gt;0),"Invalid redemption quantity",IF(COUNTIFS('Daily Redemptions'!$A$7:$A$735,O1044,'Daily Redemptions'!$B$7:$B$735,P1044)&lt;&gt;1,"Missing daily performance",IF(S1044&lt;0,"Negative stock","")))))))</x:f>
      </x:c>
    </x:row>
    <x:row r="1045" ht="24" customHeight="1">
      <x:c r="O1045" s="10"/>
      <x:c r="P1045" s="5"/>
      <x:c r="Q1045" s="5"/>
      <x:c r="R1045" s="5"/>
      <x:c r="S1045" s="16" t="str">
        <x:f>IF(OR(ISBLANK(O1045),Q1045=""),"",IFERROR(INDEX('Redemption Setup'!$F$7:$F$105,MATCH(Q1045,'Redemption Setup'!$A$7:$A$105,0)),"")+SUMIFS('Redemption Setup'!$Q$7:$Q$305,'Redemption Setup'!$O$7:$O$305,Q1045,'Redemption Setup'!$P$7:$P$305,"&lt;="&amp;O1045)-SUMIFS('Daily Redemptions'!$R$7:$R$2205,'Daily Redemptions'!$Q$7:$Q$2205,Q1045,'Daily Redemptions'!$P$7:$P$2205,P1045,'Daily Redemptions'!$O$7:$O$2205,"&lt;="&amp;O1045))</x:f>
      </x:c>
      <x:c r="T1045" s="16" t="str">
        <x:f>IF(AND(ISBLANK(O1045),Q1045=""),"",IF(COUNTIFS('Redemption Setup'!$A$7:$A$105,Q1045,'Redemption Setup'!$B$7:$B$105,P1045)&lt;&gt;1,"Tier not in campaign",IF(COUNTIFS('Daily Redemptions'!$O$7:$O$2205,O1045,'Daily Redemptions'!$Q$7:$Q$2205,Q1045)&gt;1,"Duplicate day / tier",IF(OR(ISBLANK(O1045),ISBLANK(R1045)),"Missing date / quantity",IF(OR(R1045&lt;0,MOD(R1045,1)&lt;&gt;0),"Invalid redemption quantity",IF(COUNTIFS('Daily Redemptions'!$A$7:$A$735,O1045,'Daily Redemptions'!$B$7:$B$735,P1045)&lt;&gt;1,"Missing daily performance",IF(S1045&lt;0,"Negative stock","")))))))</x:f>
      </x:c>
    </x:row>
    <x:row r="1046" ht="24" customHeight="1">
      <x:c r="O1046" s="10"/>
      <x:c r="P1046" s="5"/>
      <x:c r="Q1046" s="5"/>
      <x:c r="R1046" s="5"/>
      <x:c r="S1046" s="16" t="str">
        <x:f>IF(OR(ISBLANK(O1046),Q1046=""),"",IFERROR(INDEX('Redemption Setup'!$F$7:$F$105,MATCH(Q1046,'Redemption Setup'!$A$7:$A$105,0)),"")+SUMIFS('Redemption Setup'!$Q$7:$Q$305,'Redemption Setup'!$O$7:$O$305,Q1046,'Redemption Setup'!$P$7:$P$305,"&lt;="&amp;O1046)-SUMIFS('Daily Redemptions'!$R$7:$R$2205,'Daily Redemptions'!$Q$7:$Q$2205,Q1046,'Daily Redemptions'!$P$7:$P$2205,P1046,'Daily Redemptions'!$O$7:$O$2205,"&lt;="&amp;O1046))</x:f>
      </x:c>
      <x:c r="T1046" s="16" t="str">
        <x:f>IF(AND(ISBLANK(O1046),Q1046=""),"",IF(COUNTIFS('Redemption Setup'!$A$7:$A$105,Q1046,'Redemption Setup'!$B$7:$B$105,P1046)&lt;&gt;1,"Tier not in campaign",IF(COUNTIFS('Daily Redemptions'!$O$7:$O$2205,O1046,'Daily Redemptions'!$Q$7:$Q$2205,Q1046)&gt;1,"Duplicate day / tier",IF(OR(ISBLANK(O1046),ISBLANK(R1046)),"Missing date / quantity",IF(OR(R1046&lt;0,MOD(R1046,1)&lt;&gt;0),"Invalid redemption quantity",IF(COUNTIFS('Daily Redemptions'!$A$7:$A$735,O1046,'Daily Redemptions'!$B$7:$B$735,P1046)&lt;&gt;1,"Missing daily performance",IF(S1046&lt;0,"Negative stock","")))))))</x:f>
      </x:c>
    </x:row>
    <x:row r="1047" ht="24" customHeight="1">
      <x:c r="O1047" s="10"/>
      <x:c r="P1047" s="5"/>
      <x:c r="Q1047" s="5"/>
      <x:c r="R1047" s="5"/>
      <x:c r="S1047" s="16" t="str">
        <x:f>IF(OR(ISBLANK(O1047),Q1047=""),"",IFERROR(INDEX('Redemption Setup'!$F$7:$F$105,MATCH(Q1047,'Redemption Setup'!$A$7:$A$105,0)),"")+SUMIFS('Redemption Setup'!$Q$7:$Q$305,'Redemption Setup'!$O$7:$O$305,Q1047,'Redemption Setup'!$P$7:$P$305,"&lt;="&amp;O1047)-SUMIFS('Daily Redemptions'!$R$7:$R$2205,'Daily Redemptions'!$Q$7:$Q$2205,Q1047,'Daily Redemptions'!$P$7:$P$2205,P1047,'Daily Redemptions'!$O$7:$O$2205,"&lt;="&amp;O1047))</x:f>
      </x:c>
      <x:c r="T1047" s="16" t="str">
        <x:f>IF(AND(ISBLANK(O1047),Q1047=""),"",IF(COUNTIFS('Redemption Setup'!$A$7:$A$105,Q1047,'Redemption Setup'!$B$7:$B$105,P1047)&lt;&gt;1,"Tier not in campaign",IF(COUNTIFS('Daily Redemptions'!$O$7:$O$2205,O1047,'Daily Redemptions'!$Q$7:$Q$2205,Q1047)&gt;1,"Duplicate day / tier",IF(OR(ISBLANK(O1047),ISBLANK(R1047)),"Missing date / quantity",IF(OR(R1047&lt;0,MOD(R1047,1)&lt;&gt;0),"Invalid redemption quantity",IF(COUNTIFS('Daily Redemptions'!$A$7:$A$735,O1047,'Daily Redemptions'!$B$7:$B$735,P1047)&lt;&gt;1,"Missing daily performance",IF(S1047&lt;0,"Negative stock","")))))))</x:f>
      </x:c>
    </x:row>
    <x:row r="1048" ht="24" customHeight="1">
      <x:c r="O1048" s="10"/>
      <x:c r="P1048" s="5"/>
      <x:c r="Q1048" s="5"/>
      <x:c r="R1048" s="5"/>
      <x:c r="S1048" s="16" t="str">
        <x:f>IF(OR(ISBLANK(O1048),Q1048=""),"",IFERROR(INDEX('Redemption Setup'!$F$7:$F$105,MATCH(Q1048,'Redemption Setup'!$A$7:$A$105,0)),"")+SUMIFS('Redemption Setup'!$Q$7:$Q$305,'Redemption Setup'!$O$7:$O$305,Q1048,'Redemption Setup'!$P$7:$P$305,"&lt;="&amp;O1048)-SUMIFS('Daily Redemptions'!$R$7:$R$2205,'Daily Redemptions'!$Q$7:$Q$2205,Q1048,'Daily Redemptions'!$P$7:$P$2205,P1048,'Daily Redemptions'!$O$7:$O$2205,"&lt;="&amp;O1048))</x:f>
      </x:c>
      <x:c r="T1048" s="16" t="str">
        <x:f>IF(AND(ISBLANK(O1048),Q1048=""),"",IF(COUNTIFS('Redemption Setup'!$A$7:$A$105,Q1048,'Redemption Setup'!$B$7:$B$105,P1048)&lt;&gt;1,"Tier not in campaign",IF(COUNTIFS('Daily Redemptions'!$O$7:$O$2205,O1048,'Daily Redemptions'!$Q$7:$Q$2205,Q1048)&gt;1,"Duplicate day / tier",IF(OR(ISBLANK(O1048),ISBLANK(R1048)),"Missing date / quantity",IF(OR(R1048&lt;0,MOD(R1048,1)&lt;&gt;0),"Invalid redemption quantity",IF(COUNTIFS('Daily Redemptions'!$A$7:$A$735,O1048,'Daily Redemptions'!$B$7:$B$735,P1048)&lt;&gt;1,"Missing daily performance",IF(S1048&lt;0,"Negative stock","")))))))</x:f>
      </x:c>
    </x:row>
    <x:row r="1049" ht="24" customHeight="1">
      <x:c r="O1049" s="10"/>
      <x:c r="P1049" s="5"/>
      <x:c r="Q1049" s="5"/>
      <x:c r="R1049" s="5"/>
      <x:c r="S1049" s="16" t="str">
        <x:f>IF(OR(ISBLANK(O1049),Q1049=""),"",IFERROR(INDEX('Redemption Setup'!$F$7:$F$105,MATCH(Q1049,'Redemption Setup'!$A$7:$A$105,0)),"")+SUMIFS('Redemption Setup'!$Q$7:$Q$305,'Redemption Setup'!$O$7:$O$305,Q1049,'Redemption Setup'!$P$7:$P$305,"&lt;="&amp;O1049)-SUMIFS('Daily Redemptions'!$R$7:$R$2205,'Daily Redemptions'!$Q$7:$Q$2205,Q1049,'Daily Redemptions'!$P$7:$P$2205,P1049,'Daily Redemptions'!$O$7:$O$2205,"&lt;="&amp;O1049))</x:f>
      </x:c>
      <x:c r="T1049" s="16" t="str">
        <x:f>IF(AND(ISBLANK(O1049),Q1049=""),"",IF(COUNTIFS('Redemption Setup'!$A$7:$A$105,Q1049,'Redemption Setup'!$B$7:$B$105,P1049)&lt;&gt;1,"Tier not in campaign",IF(COUNTIFS('Daily Redemptions'!$O$7:$O$2205,O1049,'Daily Redemptions'!$Q$7:$Q$2205,Q1049)&gt;1,"Duplicate day / tier",IF(OR(ISBLANK(O1049),ISBLANK(R1049)),"Missing date / quantity",IF(OR(R1049&lt;0,MOD(R1049,1)&lt;&gt;0),"Invalid redemption quantity",IF(COUNTIFS('Daily Redemptions'!$A$7:$A$735,O1049,'Daily Redemptions'!$B$7:$B$735,P1049)&lt;&gt;1,"Missing daily performance",IF(S1049&lt;0,"Negative stock","")))))))</x:f>
      </x:c>
    </x:row>
    <x:row r="1050" ht="24" customHeight="1">
      <x:c r="O1050" s="10"/>
      <x:c r="P1050" s="5"/>
      <x:c r="Q1050" s="5"/>
      <x:c r="R1050" s="5"/>
      <x:c r="S1050" s="16" t="str">
        <x:f>IF(OR(ISBLANK(O1050),Q1050=""),"",IFERROR(INDEX('Redemption Setup'!$F$7:$F$105,MATCH(Q1050,'Redemption Setup'!$A$7:$A$105,0)),"")+SUMIFS('Redemption Setup'!$Q$7:$Q$305,'Redemption Setup'!$O$7:$O$305,Q1050,'Redemption Setup'!$P$7:$P$305,"&lt;="&amp;O1050)-SUMIFS('Daily Redemptions'!$R$7:$R$2205,'Daily Redemptions'!$Q$7:$Q$2205,Q1050,'Daily Redemptions'!$P$7:$P$2205,P1050,'Daily Redemptions'!$O$7:$O$2205,"&lt;="&amp;O1050))</x:f>
      </x:c>
      <x:c r="T1050" s="16" t="str">
        <x:f>IF(AND(ISBLANK(O1050),Q1050=""),"",IF(COUNTIFS('Redemption Setup'!$A$7:$A$105,Q1050,'Redemption Setup'!$B$7:$B$105,P1050)&lt;&gt;1,"Tier not in campaign",IF(COUNTIFS('Daily Redemptions'!$O$7:$O$2205,O1050,'Daily Redemptions'!$Q$7:$Q$2205,Q1050)&gt;1,"Duplicate day / tier",IF(OR(ISBLANK(O1050),ISBLANK(R1050)),"Missing date / quantity",IF(OR(R1050&lt;0,MOD(R1050,1)&lt;&gt;0),"Invalid redemption quantity",IF(COUNTIFS('Daily Redemptions'!$A$7:$A$735,O1050,'Daily Redemptions'!$B$7:$B$735,P1050)&lt;&gt;1,"Missing daily performance",IF(S1050&lt;0,"Negative stock","")))))))</x:f>
      </x:c>
    </x:row>
    <x:row r="1051" ht="24" customHeight="1">
      <x:c r="O1051" s="10"/>
      <x:c r="P1051" s="5"/>
      <x:c r="Q1051" s="5"/>
      <x:c r="R1051" s="5"/>
      <x:c r="S1051" s="16" t="str">
        <x:f>IF(OR(ISBLANK(O1051),Q1051=""),"",IFERROR(INDEX('Redemption Setup'!$F$7:$F$105,MATCH(Q1051,'Redemption Setup'!$A$7:$A$105,0)),"")+SUMIFS('Redemption Setup'!$Q$7:$Q$305,'Redemption Setup'!$O$7:$O$305,Q1051,'Redemption Setup'!$P$7:$P$305,"&lt;="&amp;O1051)-SUMIFS('Daily Redemptions'!$R$7:$R$2205,'Daily Redemptions'!$Q$7:$Q$2205,Q1051,'Daily Redemptions'!$P$7:$P$2205,P1051,'Daily Redemptions'!$O$7:$O$2205,"&lt;="&amp;O1051))</x:f>
      </x:c>
      <x:c r="T1051" s="16" t="str">
        <x:f>IF(AND(ISBLANK(O1051),Q1051=""),"",IF(COUNTIFS('Redemption Setup'!$A$7:$A$105,Q1051,'Redemption Setup'!$B$7:$B$105,P1051)&lt;&gt;1,"Tier not in campaign",IF(COUNTIFS('Daily Redemptions'!$O$7:$O$2205,O1051,'Daily Redemptions'!$Q$7:$Q$2205,Q1051)&gt;1,"Duplicate day / tier",IF(OR(ISBLANK(O1051),ISBLANK(R1051)),"Missing date / quantity",IF(OR(R1051&lt;0,MOD(R1051,1)&lt;&gt;0),"Invalid redemption quantity",IF(COUNTIFS('Daily Redemptions'!$A$7:$A$735,O1051,'Daily Redemptions'!$B$7:$B$735,P1051)&lt;&gt;1,"Missing daily performance",IF(S1051&lt;0,"Negative stock","")))))))</x:f>
      </x:c>
    </x:row>
    <x:row r="1052" ht="24" customHeight="1">
      <x:c r="O1052" s="10"/>
      <x:c r="P1052" s="5"/>
      <x:c r="Q1052" s="5"/>
      <x:c r="R1052" s="5"/>
      <x:c r="S1052" s="16" t="str">
        <x:f>IF(OR(ISBLANK(O1052),Q1052=""),"",IFERROR(INDEX('Redemption Setup'!$F$7:$F$105,MATCH(Q1052,'Redemption Setup'!$A$7:$A$105,0)),"")+SUMIFS('Redemption Setup'!$Q$7:$Q$305,'Redemption Setup'!$O$7:$O$305,Q1052,'Redemption Setup'!$P$7:$P$305,"&lt;="&amp;O1052)-SUMIFS('Daily Redemptions'!$R$7:$R$2205,'Daily Redemptions'!$Q$7:$Q$2205,Q1052,'Daily Redemptions'!$P$7:$P$2205,P1052,'Daily Redemptions'!$O$7:$O$2205,"&lt;="&amp;O1052))</x:f>
      </x:c>
      <x:c r="T1052" s="16" t="str">
        <x:f>IF(AND(ISBLANK(O1052),Q1052=""),"",IF(COUNTIFS('Redemption Setup'!$A$7:$A$105,Q1052,'Redemption Setup'!$B$7:$B$105,P1052)&lt;&gt;1,"Tier not in campaign",IF(COUNTIFS('Daily Redemptions'!$O$7:$O$2205,O1052,'Daily Redemptions'!$Q$7:$Q$2205,Q1052)&gt;1,"Duplicate day / tier",IF(OR(ISBLANK(O1052),ISBLANK(R1052)),"Missing date / quantity",IF(OR(R1052&lt;0,MOD(R1052,1)&lt;&gt;0),"Invalid redemption quantity",IF(COUNTIFS('Daily Redemptions'!$A$7:$A$735,O1052,'Daily Redemptions'!$B$7:$B$735,P1052)&lt;&gt;1,"Missing daily performance",IF(S1052&lt;0,"Negative stock","")))))))</x:f>
      </x:c>
    </x:row>
    <x:row r="1053" ht="24" customHeight="1">
      <x:c r="O1053" s="10"/>
      <x:c r="P1053" s="5"/>
      <x:c r="Q1053" s="5"/>
      <x:c r="R1053" s="5"/>
      <x:c r="S1053" s="16" t="str">
        <x:f>IF(OR(ISBLANK(O1053),Q1053=""),"",IFERROR(INDEX('Redemption Setup'!$F$7:$F$105,MATCH(Q1053,'Redemption Setup'!$A$7:$A$105,0)),"")+SUMIFS('Redemption Setup'!$Q$7:$Q$305,'Redemption Setup'!$O$7:$O$305,Q1053,'Redemption Setup'!$P$7:$P$305,"&lt;="&amp;O1053)-SUMIFS('Daily Redemptions'!$R$7:$R$2205,'Daily Redemptions'!$Q$7:$Q$2205,Q1053,'Daily Redemptions'!$P$7:$P$2205,P1053,'Daily Redemptions'!$O$7:$O$2205,"&lt;="&amp;O1053))</x:f>
      </x:c>
      <x:c r="T1053" s="16" t="str">
        <x:f>IF(AND(ISBLANK(O1053),Q1053=""),"",IF(COUNTIFS('Redemption Setup'!$A$7:$A$105,Q1053,'Redemption Setup'!$B$7:$B$105,P1053)&lt;&gt;1,"Tier not in campaign",IF(COUNTIFS('Daily Redemptions'!$O$7:$O$2205,O1053,'Daily Redemptions'!$Q$7:$Q$2205,Q1053)&gt;1,"Duplicate day / tier",IF(OR(ISBLANK(O1053),ISBLANK(R1053)),"Missing date / quantity",IF(OR(R1053&lt;0,MOD(R1053,1)&lt;&gt;0),"Invalid redemption quantity",IF(COUNTIFS('Daily Redemptions'!$A$7:$A$735,O1053,'Daily Redemptions'!$B$7:$B$735,P1053)&lt;&gt;1,"Missing daily performance",IF(S1053&lt;0,"Negative stock","")))))))</x:f>
      </x:c>
    </x:row>
    <x:row r="1054" ht="24" customHeight="1">
      <x:c r="O1054" s="10"/>
      <x:c r="P1054" s="5"/>
      <x:c r="Q1054" s="5"/>
      <x:c r="R1054" s="5"/>
      <x:c r="S1054" s="16" t="str">
        <x:f>IF(OR(ISBLANK(O1054),Q1054=""),"",IFERROR(INDEX('Redemption Setup'!$F$7:$F$105,MATCH(Q1054,'Redemption Setup'!$A$7:$A$105,0)),"")+SUMIFS('Redemption Setup'!$Q$7:$Q$305,'Redemption Setup'!$O$7:$O$305,Q1054,'Redemption Setup'!$P$7:$P$305,"&lt;="&amp;O1054)-SUMIFS('Daily Redemptions'!$R$7:$R$2205,'Daily Redemptions'!$Q$7:$Q$2205,Q1054,'Daily Redemptions'!$P$7:$P$2205,P1054,'Daily Redemptions'!$O$7:$O$2205,"&lt;="&amp;O1054))</x:f>
      </x:c>
      <x:c r="T1054" s="16" t="str">
        <x:f>IF(AND(ISBLANK(O1054),Q1054=""),"",IF(COUNTIFS('Redemption Setup'!$A$7:$A$105,Q1054,'Redemption Setup'!$B$7:$B$105,P1054)&lt;&gt;1,"Tier not in campaign",IF(COUNTIFS('Daily Redemptions'!$O$7:$O$2205,O1054,'Daily Redemptions'!$Q$7:$Q$2205,Q1054)&gt;1,"Duplicate day / tier",IF(OR(ISBLANK(O1054),ISBLANK(R1054)),"Missing date / quantity",IF(OR(R1054&lt;0,MOD(R1054,1)&lt;&gt;0),"Invalid redemption quantity",IF(COUNTIFS('Daily Redemptions'!$A$7:$A$735,O1054,'Daily Redemptions'!$B$7:$B$735,P1054)&lt;&gt;1,"Missing daily performance",IF(S1054&lt;0,"Negative stock","")))))))</x:f>
      </x:c>
    </x:row>
    <x:row r="1055" ht="24" customHeight="1">
      <x:c r="O1055" s="10"/>
      <x:c r="P1055" s="5"/>
      <x:c r="Q1055" s="5"/>
      <x:c r="R1055" s="5"/>
      <x:c r="S1055" s="16" t="str">
        <x:f>IF(OR(ISBLANK(O1055),Q1055=""),"",IFERROR(INDEX('Redemption Setup'!$F$7:$F$105,MATCH(Q1055,'Redemption Setup'!$A$7:$A$105,0)),"")+SUMIFS('Redemption Setup'!$Q$7:$Q$305,'Redemption Setup'!$O$7:$O$305,Q1055,'Redemption Setup'!$P$7:$P$305,"&lt;="&amp;O1055)-SUMIFS('Daily Redemptions'!$R$7:$R$2205,'Daily Redemptions'!$Q$7:$Q$2205,Q1055,'Daily Redemptions'!$P$7:$P$2205,P1055,'Daily Redemptions'!$O$7:$O$2205,"&lt;="&amp;O1055))</x:f>
      </x:c>
      <x:c r="T1055" s="16" t="str">
        <x:f>IF(AND(ISBLANK(O1055),Q1055=""),"",IF(COUNTIFS('Redemption Setup'!$A$7:$A$105,Q1055,'Redemption Setup'!$B$7:$B$105,P1055)&lt;&gt;1,"Tier not in campaign",IF(COUNTIFS('Daily Redemptions'!$O$7:$O$2205,O1055,'Daily Redemptions'!$Q$7:$Q$2205,Q1055)&gt;1,"Duplicate day / tier",IF(OR(ISBLANK(O1055),ISBLANK(R1055)),"Missing date / quantity",IF(OR(R1055&lt;0,MOD(R1055,1)&lt;&gt;0),"Invalid redemption quantity",IF(COUNTIFS('Daily Redemptions'!$A$7:$A$735,O1055,'Daily Redemptions'!$B$7:$B$735,P1055)&lt;&gt;1,"Missing daily performance",IF(S1055&lt;0,"Negative stock","")))))))</x:f>
      </x:c>
    </x:row>
    <x:row r="1056" ht="24" customHeight="1">
      <x:c r="O1056" s="10"/>
      <x:c r="P1056" s="5"/>
      <x:c r="Q1056" s="5"/>
      <x:c r="R1056" s="5"/>
      <x:c r="S1056" s="16" t="str">
        <x:f>IF(OR(ISBLANK(O1056),Q1056=""),"",IFERROR(INDEX('Redemption Setup'!$F$7:$F$105,MATCH(Q1056,'Redemption Setup'!$A$7:$A$105,0)),"")+SUMIFS('Redemption Setup'!$Q$7:$Q$305,'Redemption Setup'!$O$7:$O$305,Q1056,'Redemption Setup'!$P$7:$P$305,"&lt;="&amp;O1056)-SUMIFS('Daily Redemptions'!$R$7:$R$2205,'Daily Redemptions'!$Q$7:$Q$2205,Q1056,'Daily Redemptions'!$P$7:$P$2205,P1056,'Daily Redemptions'!$O$7:$O$2205,"&lt;="&amp;O1056))</x:f>
      </x:c>
      <x:c r="T1056" s="16" t="str">
        <x:f>IF(AND(ISBLANK(O1056),Q1056=""),"",IF(COUNTIFS('Redemption Setup'!$A$7:$A$105,Q1056,'Redemption Setup'!$B$7:$B$105,P1056)&lt;&gt;1,"Tier not in campaign",IF(COUNTIFS('Daily Redemptions'!$O$7:$O$2205,O1056,'Daily Redemptions'!$Q$7:$Q$2205,Q1056)&gt;1,"Duplicate day / tier",IF(OR(ISBLANK(O1056),ISBLANK(R1056)),"Missing date / quantity",IF(OR(R1056&lt;0,MOD(R1056,1)&lt;&gt;0),"Invalid redemption quantity",IF(COUNTIFS('Daily Redemptions'!$A$7:$A$735,O1056,'Daily Redemptions'!$B$7:$B$735,P1056)&lt;&gt;1,"Missing daily performance",IF(S1056&lt;0,"Negative stock","")))))))</x:f>
      </x:c>
    </x:row>
    <x:row r="1057" ht="24" customHeight="1">
      <x:c r="O1057" s="10"/>
      <x:c r="P1057" s="5"/>
      <x:c r="Q1057" s="5"/>
      <x:c r="R1057" s="5"/>
      <x:c r="S1057" s="16" t="str">
        <x:f>IF(OR(ISBLANK(O1057),Q1057=""),"",IFERROR(INDEX('Redemption Setup'!$F$7:$F$105,MATCH(Q1057,'Redemption Setup'!$A$7:$A$105,0)),"")+SUMIFS('Redemption Setup'!$Q$7:$Q$305,'Redemption Setup'!$O$7:$O$305,Q1057,'Redemption Setup'!$P$7:$P$305,"&lt;="&amp;O1057)-SUMIFS('Daily Redemptions'!$R$7:$R$2205,'Daily Redemptions'!$Q$7:$Q$2205,Q1057,'Daily Redemptions'!$P$7:$P$2205,P1057,'Daily Redemptions'!$O$7:$O$2205,"&lt;="&amp;O1057))</x:f>
      </x:c>
      <x:c r="T1057" s="16" t="str">
        <x:f>IF(AND(ISBLANK(O1057),Q1057=""),"",IF(COUNTIFS('Redemption Setup'!$A$7:$A$105,Q1057,'Redemption Setup'!$B$7:$B$105,P1057)&lt;&gt;1,"Tier not in campaign",IF(COUNTIFS('Daily Redemptions'!$O$7:$O$2205,O1057,'Daily Redemptions'!$Q$7:$Q$2205,Q1057)&gt;1,"Duplicate day / tier",IF(OR(ISBLANK(O1057),ISBLANK(R1057)),"Missing date / quantity",IF(OR(R1057&lt;0,MOD(R1057,1)&lt;&gt;0),"Invalid redemption quantity",IF(COUNTIFS('Daily Redemptions'!$A$7:$A$735,O1057,'Daily Redemptions'!$B$7:$B$735,P1057)&lt;&gt;1,"Missing daily performance",IF(S1057&lt;0,"Negative stock","")))))))</x:f>
      </x:c>
    </x:row>
    <x:row r="1058" ht="24" customHeight="1">
      <x:c r="O1058" s="10"/>
      <x:c r="P1058" s="5"/>
      <x:c r="Q1058" s="5"/>
      <x:c r="R1058" s="5"/>
      <x:c r="S1058" s="16" t="str">
        <x:f>IF(OR(ISBLANK(O1058),Q1058=""),"",IFERROR(INDEX('Redemption Setup'!$F$7:$F$105,MATCH(Q1058,'Redemption Setup'!$A$7:$A$105,0)),"")+SUMIFS('Redemption Setup'!$Q$7:$Q$305,'Redemption Setup'!$O$7:$O$305,Q1058,'Redemption Setup'!$P$7:$P$305,"&lt;="&amp;O1058)-SUMIFS('Daily Redemptions'!$R$7:$R$2205,'Daily Redemptions'!$Q$7:$Q$2205,Q1058,'Daily Redemptions'!$P$7:$P$2205,P1058,'Daily Redemptions'!$O$7:$O$2205,"&lt;="&amp;O1058))</x:f>
      </x:c>
      <x:c r="T1058" s="16" t="str">
        <x:f>IF(AND(ISBLANK(O1058),Q1058=""),"",IF(COUNTIFS('Redemption Setup'!$A$7:$A$105,Q1058,'Redemption Setup'!$B$7:$B$105,P1058)&lt;&gt;1,"Tier not in campaign",IF(COUNTIFS('Daily Redemptions'!$O$7:$O$2205,O1058,'Daily Redemptions'!$Q$7:$Q$2205,Q1058)&gt;1,"Duplicate day / tier",IF(OR(ISBLANK(O1058),ISBLANK(R1058)),"Missing date / quantity",IF(OR(R1058&lt;0,MOD(R1058,1)&lt;&gt;0),"Invalid redemption quantity",IF(COUNTIFS('Daily Redemptions'!$A$7:$A$735,O1058,'Daily Redemptions'!$B$7:$B$735,P1058)&lt;&gt;1,"Missing daily performance",IF(S1058&lt;0,"Negative stock","")))))))</x:f>
      </x:c>
    </x:row>
    <x:row r="1059" ht="24" customHeight="1">
      <x:c r="O1059" s="10"/>
      <x:c r="P1059" s="5"/>
      <x:c r="Q1059" s="5"/>
      <x:c r="R1059" s="5"/>
      <x:c r="S1059" s="16" t="str">
        <x:f>IF(OR(ISBLANK(O1059),Q1059=""),"",IFERROR(INDEX('Redemption Setup'!$F$7:$F$105,MATCH(Q1059,'Redemption Setup'!$A$7:$A$105,0)),"")+SUMIFS('Redemption Setup'!$Q$7:$Q$305,'Redemption Setup'!$O$7:$O$305,Q1059,'Redemption Setup'!$P$7:$P$305,"&lt;="&amp;O1059)-SUMIFS('Daily Redemptions'!$R$7:$R$2205,'Daily Redemptions'!$Q$7:$Q$2205,Q1059,'Daily Redemptions'!$P$7:$P$2205,P1059,'Daily Redemptions'!$O$7:$O$2205,"&lt;="&amp;O1059))</x:f>
      </x:c>
      <x:c r="T1059" s="16" t="str">
        <x:f>IF(AND(ISBLANK(O1059),Q1059=""),"",IF(COUNTIFS('Redemption Setup'!$A$7:$A$105,Q1059,'Redemption Setup'!$B$7:$B$105,P1059)&lt;&gt;1,"Tier not in campaign",IF(COUNTIFS('Daily Redemptions'!$O$7:$O$2205,O1059,'Daily Redemptions'!$Q$7:$Q$2205,Q1059)&gt;1,"Duplicate day / tier",IF(OR(ISBLANK(O1059),ISBLANK(R1059)),"Missing date / quantity",IF(OR(R1059&lt;0,MOD(R1059,1)&lt;&gt;0),"Invalid redemption quantity",IF(COUNTIFS('Daily Redemptions'!$A$7:$A$735,O1059,'Daily Redemptions'!$B$7:$B$735,P1059)&lt;&gt;1,"Missing daily performance",IF(S1059&lt;0,"Negative stock","")))))))</x:f>
      </x:c>
    </x:row>
    <x:row r="1060" ht="24" customHeight="1">
      <x:c r="O1060" s="10"/>
      <x:c r="P1060" s="5"/>
      <x:c r="Q1060" s="5"/>
      <x:c r="R1060" s="5"/>
      <x:c r="S1060" s="16" t="str">
        <x:f>IF(OR(ISBLANK(O1060),Q1060=""),"",IFERROR(INDEX('Redemption Setup'!$F$7:$F$105,MATCH(Q1060,'Redemption Setup'!$A$7:$A$105,0)),"")+SUMIFS('Redemption Setup'!$Q$7:$Q$305,'Redemption Setup'!$O$7:$O$305,Q1060,'Redemption Setup'!$P$7:$P$305,"&lt;="&amp;O1060)-SUMIFS('Daily Redemptions'!$R$7:$R$2205,'Daily Redemptions'!$Q$7:$Q$2205,Q1060,'Daily Redemptions'!$P$7:$P$2205,P1060,'Daily Redemptions'!$O$7:$O$2205,"&lt;="&amp;O1060))</x:f>
      </x:c>
      <x:c r="T1060" s="16" t="str">
        <x:f>IF(AND(ISBLANK(O1060),Q1060=""),"",IF(COUNTIFS('Redemption Setup'!$A$7:$A$105,Q1060,'Redemption Setup'!$B$7:$B$105,P1060)&lt;&gt;1,"Tier not in campaign",IF(COUNTIFS('Daily Redemptions'!$O$7:$O$2205,O1060,'Daily Redemptions'!$Q$7:$Q$2205,Q1060)&gt;1,"Duplicate day / tier",IF(OR(ISBLANK(O1060),ISBLANK(R1060)),"Missing date / quantity",IF(OR(R1060&lt;0,MOD(R1060,1)&lt;&gt;0),"Invalid redemption quantity",IF(COUNTIFS('Daily Redemptions'!$A$7:$A$735,O1060,'Daily Redemptions'!$B$7:$B$735,P1060)&lt;&gt;1,"Missing daily performance",IF(S1060&lt;0,"Negative stock","")))))))</x:f>
      </x:c>
    </x:row>
    <x:row r="1061" ht="24" customHeight="1">
      <x:c r="O1061" s="10"/>
      <x:c r="P1061" s="5"/>
      <x:c r="Q1061" s="5"/>
      <x:c r="R1061" s="5"/>
      <x:c r="S1061" s="16" t="str">
        <x:f>IF(OR(ISBLANK(O1061),Q1061=""),"",IFERROR(INDEX('Redemption Setup'!$F$7:$F$105,MATCH(Q1061,'Redemption Setup'!$A$7:$A$105,0)),"")+SUMIFS('Redemption Setup'!$Q$7:$Q$305,'Redemption Setup'!$O$7:$O$305,Q1061,'Redemption Setup'!$P$7:$P$305,"&lt;="&amp;O1061)-SUMIFS('Daily Redemptions'!$R$7:$R$2205,'Daily Redemptions'!$Q$7:$Q$2205,Q1061,'Daily Redemptions'!$P$7:$P$2205,P1061,'Daily Redemptions'!$O$7:$O$2205,"&lt;="&amp;O1061))</x:f>
      </x:c>
      <x:c r="T1061" s="16" t="str">
        <x:f>IF(AND(ISBLANK(O1061),Q1061=""),"",IF(COUNTIFS('Redemption Setup'!$A$7:$A$105,Q1061,'Redemption Setup'!$B$7:$B$105,P1061)&lt;&gt;1,"Tier not in campaign",IF(COUNTIFS('Daily Redemptions'!$O$7:$O$2205,O1061,'Daily Redemptions'!$Q$7:$Q$2205,Q1061)&gt;1,"Duplicate day / tier",IF(OR(ISBLANK(O1061),ISBLANK(R1061)),"Missing date / quantity",IF(OR(R1061&lt;0,MOD(R1061,1)&lt;&gt;0),"Invalid redemption quantity",IF(COUNTIFS('Daily Redemptions'!$A$7:$A$735,O1061,'Daily Redemptions'!$B$7:$B$735,P1061)&lt;&gt;1,"Missing daily performance",IF(S1061&lt;0,"Negative stock","")))))))</x:f>
      </x:c>
    </x:row>
    <x:row r="1062" ht="24" customHeight="1">
      <x:c r="O1062" s="10"/>
      <x:c r="P1062" s="5"/>
      <x:c r="Q1062" s="5"/>
      <x:c r="R1062" s="5"/>
      <x:c r="S1062" s="16" t="str">
        <x:f>IF(OR(ISBLANK(O1062),Q1062=""),"",IFERROR(INDEX('Redemption Setup'!$F$7:$F$105,MATCH(Q1062,'Redemption Setup'!$A$7:$A$105,0)),"")+SUMIFS('Redemption Setup'!$Q$7:$Q$305,'Redemption Setup'!$O$7:$O$305,Q1062,'Redemption Setup'!$P$7:$P$305,"&lt;="&amp;O1062)-SUMIFS('Daily Redemptions'!$R$7:$R$2205,'Daily Redemptions'!$Q$7:$Q$2205,Q1062,'Daily Redemptions'!$P$7:$P$2205,P1062,'Daily Redemptions'!$O$7:$O$2205,"&lt;="&amp;O1062))</x:f>
      </x:c>
      <x:c r="T1062" s="16" t="str">
        <x:f>IF(AND(ISBLANK(O1062),Q1062=""),"",IF(COUNTIFS('Redemption Setup'!$A$7:$A$105,Q1062,'Redemption Setup'!$B$7:$B$105,P1062)&lt;&gt;1,"Tier not in campaign",IF(COUNTIFS('Daily Redemptions'!$O$7:$O$2205,O1062,'Daily Redemptions'!$Q$7:$Q$2205,Q1062)&gt;1,"Duplicate day / tier",IF(OR(ISBLANK(O1062),ISBLANK(R1062)),"Missing date / quantity",IF(OR(R1062&lt;0,MOD(R1062,1)&lt;&gt;0),"Invalid redemption quantity",IF(COUNTIFS('Daily Redemptions'!$A$7:$A$735,O1062,'Daily Redemptions'!$B$7:$B$735,P1062)&lt;&gt;1,"Missing daily performance",IF(S1062&lt;0,"Negative stock","")))))))</x:f>
      </x:c>
    </x:row>
    <x:row r="1063" ht="24" customHeight="1">
      <x:c r="O1063" s="10"/>
      <x:c r="P1063" s="5"/>
      <x:c r="Q1063" s="5"/>
      <x:c r="R1063" s="5"/>
      <x:c r="S1063" s="16" t="str">
        <x:f>IF(OR(ISBLANK(O1063),Q1063=""),"",IFERROR(INDEX('Redemption Setup'!$F$7:$F$105,MATCH(Q1063,'Redemption Setup'!$A$7:$A$105,0)),"")+SUMIFS('Redemption Setup'!$Q$7:$Q$305,'Redemption Setup'!$O$7:$O$305,Q1063,'Redemption Setup'!$P$7:$P$305,"&lt;="&amp;O1063)-SUMIFS('Daily Redemptions'!$R$7:$R$2205,'Daily Redemptions'!$Q$7:$Q$2205,Q1063,'Daily Redemptions'!$P$7:$P$2205,P1063,'Daily Redemptions'!$O$7:$O$2205,"&lt;="&amp;O1063))</x:f>
      </x:c>
      <x:c r="T1063" s="16" t="str">
        <x:f>IF(AND(ISBLANK(O1063),Q1063=""),"",IF(COUNTIFS('Redemption Setup'!$A$7:$A$105,Q1063,'Redemption Setup'!$B$7:$B$105,P1063)&lt;&gt;1,"Tier not in campaign",IF(COUNTIFS('Daily Redemptions'!$O$7:$O$2205,O1063,'Daily Redemptions'!$Q$7:$Q$2205,Q1063)&gt;1,"Duplicate day / tier",IF(OR(ISBLANK(O1063),ISBLANK(R1063)),"Missing date / quantity",IF(OR(R1063&lt;0,MOD(R1063,1)&lt;&gt;0),"Invalid redemption quantity",IF(COUNTIFS('Daily Redemptions'!$A$7:$A$735,O1063,'Daily Redemptions'!$B$7:$B$735,P1063)&lt;&gt;1,"Missing daily performance",IF(S1063&lt;0,"Negative stock","")))))))</x:f>
      </x:c>
    </x:row>
    <x:row r="1064" ht="24" customHeight="1">
      <x:c r="O1064" s="10"/>
      <x:c r="P1064" s="5"/>
      <x:c r="Q1064" s="5"/>
      <x:c r="R1064" s="5"/>
      <x:c r="S1064" s="16" t="str">
        <x:f>IF(OR(ISBLANK(O1064),Q1064=""),"",IFERROR(INDEX('Redemption Setup'!$F$7:$F$105,MATCH(Q1064,'Redemption Setup'!$A$7:$A$105,0)),"")+SUMIFS('Redemption Setup'!$Q$7:$Q$305,'Redemption Setup'!$O$7:$O$305,Q1064,'Redemption Setup'!$P$7:$P$305,"&lt;="&amp;O1064)-SUMIFS('Daily Redemptions'!$R$7:$R$2205,'Daily Redemptions'!$Q$7:$Q$2205,Q1064,'Daily Redemptions'!$P$7:$P$2205,P1064,'Daily Redemptions'!$O$7:$O$2205,"&lt;="&amp;O1064))</x:f>
      </x:c>
      <x:c r="T1064" s="16" t="str">
        <x:f>IF(AND(ISBLANK(O1064),Q1064=""),"",IF(COUNTIFS('Redemption Setup'!$A$7:$A$105,Q1064,'Redemption Setup'!$B$7:$B$105,P1064)&lt;&gt;1,"Tier not in campaign",IF(COUNTIFS('Daily Redemptions'!$O$7:$O$2205,O1064,'Daily Redemptions'!$Q$7:$Q$2205,Q1064)&gt;1,"Duplicate day / tier",IF(OR(ISBLANK(O1064),ISBLANK(R1064)),"Missing date / quantity",IF(OR(R1064&lt;0,MOD(R1064,1)&lt;&gt;0),"Invalid redemption quantity",IF(COUNTIFS('Daily Redemptions'!$A$7:$A$735,O1064,'Daily Redemptions'!$B$7:$B$735,P1064)&lt;&gt;1,"Missing daily performance",IF(S1064&lt;0,"Negative stock","")))))))</x:f>
      </x:c>
    </x:row>
    <x:row r="1065" ht="24" customHeight="1">
      <x:c r="O1065" s="10"/>
      <x:c r="P1065" s="5"/>
      <x:c r="Q1065" s="5"/>
      <x:c r="R1065" s="5"/>
      <x:c r="S1065" s="16" t="str">
        <x:f>IF(OR(ISBLANK(O1065),Q1065=""),"",IFERROR(INDEX('Redemption Setup'!$F$7:$F$105,MATCH(Q1065,'Redemption Setup'!$A$7:$A$105,0)),"")+SUMIFS('Redemption Setup'!$Q$7:$Q$305,'Redemption Setup'!$O$7:$O$305,Q1065,'Redemption Setup'!$P$7:$P$305,"&lt;="&amp;O1065)-SUMIFS('Daily Redemptions'!$R$7:$R$2205,'Daily Redemptions'!$Q$7:$Q$2205,Q1065,'Daily Redemptions'!$P$7:$P$2205,P1065,'Daily Redemptions'!$O$7:$O$2205,"&lt;="&amp;O1065))</x:f>
      </x:c>
      <x:c r="T1065" s="16" t="str">
        <x:f>IF(AND(ISBLANK(O1065),Q1065=""),"",IF(COUNTIFS('Redemption Setup'!$A$7:$A$105,Q1065,'Redemption Setup'!$B$7:$B$105,P1065)&lt;&gt;1,"Tier not in campaign",IF(COUNTIFS('Daily Redemptions'!$O$7:$O$2205,O1065,'Daily Redemptions'!$Q$7:$Q$2205,Q1065)&gt;1,"Duplicate day / tier",IF(OR(ISBLANK(O1065),ISBLANK(R1065)),"Missing date / quantity",IF(OR(R1065&lt;0,MOD(R1065,1)&lt;&gt;0),"Invalid redemption quantity",IF(COUNTIFS('Daily Redemptions'!$A$7:$A$735,O1065,'Daily Redemptions'!$B$7:$B$735,P1065)&lt;&gt;1,"Missing daily performance",IF(S1065&lt;0,"Negative stock","")))))))</x:f>
      </x:c>
    </x:row>
    <x:row r="1066" ht="24" customHeight="1">
      <x:c r="O1066" s="10"/>
      <x:c r="P1066" s="5"/>
      <x:c r="Q1066" s="5"/>
      <x:c r="R1066" s="5"/>
      <x:c r="S1066" s="16" t="str">
        <x:f>IF(OR(ISBLANK(O1066),Q1066=""),"",IFERROR(INDEX('Redemption Setup'!$F$7:$F$105,MATCH(Q1066,'Redemption Setup'!$A$7:$A$105,0)),"")+SUMIFS('Redemption Setup'!$Q$7:$Q$305,'Redemption Setup'!$O$7:$O$305,Q1066,'Redemption Setup'!$P$7:$P$305,"&lt;="&amp;O1066)-SUMIFS('Daily Redemptions'!$R$7:$R$2205,'Daily Redemptions'!$Q$7:$Q$2205,Q1066,'Daily Redemptions'!$P$7:$P$2205,P1066,'Daily Redemptions'!$O$7:$O$2205,"&lt;="&amp;O1066))</x:f>
      </x:c>
      <x:c r="T1066" s="16" t="str">
        <x:f>IF(AND(ISBLANK(O1066),Q1066=""),"",IF(COUNTIFS('Redemption Setup'!$A$7:$A$105,Q1066,'Redemption Setup'!$B$7:$B$105,P1066)&lt;&gt;1,"Tier not in campaign",IF(COUNTIFS('Daily Redemptions'!$O$7:$O$2205,O1066,'Daily Redemptions'!$Q$7:$Q$2205,Q1066)&gt;1,"Duplicate day / tier",IF(OR(ISBLANK(O1066),ISBLANK(R1066)),"Missing date / quantity",IF(OR(R1066&lt;0,MOD(R1066,1)&lt;&gt;0),"Invalid redemption quantity",IF(COUNTIFS('Daily Redemptions'!$A$7:$A$735,O1066,'Daily Redemptions'!$B$7:$B$735,P1066)&lt;&gt;1,"Missing daily performance",IF(S1066&lt;0,"Negative stock","")))))))</x:f>
      </x:c>
    </x:row>
    <x:row r="1067" ht="24" customHeight="1">
      <x:c r="O1067" s="10"/>
      <x:c r="P1067" s="5"/>
      <x:c r="Q1067" s="5"/>
      <x:c r="R1067" s="5"/>
      <x:c r="S1067" s="16" t="str">
        <x:f>IF(OR(ISBLANK(O1067),Q1067=""),"",IFERROR(INDEX('Redemption Setup'!$F$7:$F$105,MATCH(Q1067,'Redemption Setup'!$A$7:$A$105,0)),"")+SUMIFS('Redemption Setup'!$Q$7:$Q$305,'Redemption Setup'!$O$7:$O$305,Q1067,'Redemption Setup'!$P$7:$P$305,"&lt;="&amp;O1067)-SUMIFS('Daily Redemptions'!$R$7:$R$2205,'Daily Redemptions'!$Q$7:$Q$2205,Q1067,'Daily Redemptions'!$P$7:$P$2205,P1067,'Daily Redemptions'!$O$7:$O$2205,"&lt;="&amp;O1067))</x:f>
      </x:c>
      <x:c r="T1067" s="16" t="str">
        <x:f>IF(AND(ISBLANK(O1067),Q1067=""),"",IF(COUNTIFS('Redemption Setup'!$A$7:$A$105,Q1067,'Redemption Setup'!$B$7:$B$105,P1067)&lt;&gt;1,"Tier not in campaign",IF(COUNTIFS('Daily Redemptions'!$O$7:$O$2205,O1067,'Daily Redemptions'!$Q$7:$Q$2205,Q1067)&gt;1,"Duplicate day / tier",IF(OR(ISBLANK(O1067),ISBLANK(R1067)),"Missing date / quantity",IF(OR(R1067&lt;0,MOD(R1067,1)&lt;&gt;0),"Invalid redemption quantity",IF(COUNTIFS('Daily Redemptions'!$A$7:$A$735,O1067,'Daily Redemptions'!$B$7:$B$735,P1067)&lt;&gt;1,"Missing daily performance",IF(S1067&lt;0,"Negative stock","")))))))</x:f>
      </x:c>
    </x:row>
    <x:row r="1068" ht="24" customHeight="1">
      <x:c r="O1068" s="10"/>
      <x:c r="P1068" s="5"/>
      <x:c r="Q1068" s="5"/>
      <x:c r="R1068" s="5"/>
      <x:c r="S1068" s="16" t="str">
        <x:f>IF(OR(ISBLANK(O1068),Q1068=""),"",IFERROR(INDEX('Redemption Setup'!$F$7:$F$105,MATCH(Q1068,'Redemption Setup'!$A$7:$A$105,0)),"")+SUMIFS('Redemption Setup'!$Q$7:$Q$305,'Redemption Setup'!$O$7:$O$305,Q1068,'Redemption Setup'!$P$7:$P$305,"&lt;="&amp;O1068)-SUMIFS('Daily Redemptions'!$R$7:$R$2205,'Daily Redemptions'!$Q$7:$Q$2205,Q1068,'Daily Redemptions'!$P$7:$P$2205,P1068,'Daily Redemptions'!$O$7:$O$2205,"&lt;="&amp;O1068))</x:f>
      </x:c>
      <x:c r="T1068" s="16" t="str">
        <x:f>IF(AND(ISBLANK(O1068),Q1068=""),"",IF(COUNTIFS('Redemption Setup'!$A$7:$A$105,Q1068,'Redemption Setup'!$B$7:$B$105,P1068)&lt;&gt;1,"Tier not in campaign",IF(COUNTIFS('Daily Redemptions'!$O$7:$O$2205,O1068,'Daily Redemptions'!$Q$7:$Q$2205,Q1068)&gt;1,"Duplicate day / tier",IF(OR(ISBLANK(O1068),ISBLANK(R1068)),"Missing date / quantity",IF(OR(R1068&lt;0,MOD(R1068,1)&lt;&gt;0),"Invalid redemption quantity",IF(COUNTIFS('Daily Redemptions'!$A$7:$A$735,O1068,'Daily Redemptions'!$B$7:$B$735,P1068)&lt;&gt;1,"Missing daily performance",IF(S1068&lt;0,"Negative stock","")))))))</x:f>
      </x:c>
    </x:row>
    <x:row r="1069" ht="24" customHeight="1">
      <x:c r="O1069" s="10"/>
      <x:c r="P1069" s="5"/>
      <x:c r="Q1069" s="5"/>
      <x:c r="R1069" s="5"/>
      <x:c r="S1069" s="16" t="str">
        <x:f>IF(OR(ISBLANK(O1069),Q1069=""),"",IFERROR(INDEX('Redemption Setup'!$F$7:$F$105,MATCH(Q1069,'Redemption Setup'!$A$7:$A$105,0)),"")+SUMIFS('Redemption Setup'!$Q$7:$Q$305,'Redemption Setup'!$O$7:$O$305,Q1069,'Redemption Setup'!$P$7:$P$305,"&lt;="&amp;O1069)-SUMIFS('Daily Redemptions'!$R$7:$R$2205,'Daily Redemptions'!$Q$7:$Q$2205,Q1069,'Daily Redemptions'!$P$7:$P$2205,P1069,'Daily Redemptions'!$O$7:$O$2205,"&lt;="&amp;O1069))</x:f>
      </x:c>
      <x:c r="T1069" s="16" t="str">
        <x:f>IF(AND(ISBLANK(O1069),Q1069=""),"",IF(COUNTIFS('Redemption Setup'!$A$7:$A$105,Q1069,'Redemption Setup'!$B$7:$B$105,P1069)&lt;&gt;1,"Tier not in campaign",IF(COUNTIFS('Daily Redemptions'!$O$7:$O$2205,O1069,'Daily Redemptions'!$Q$7:$Q$2205,Q1069)&gt;1,"Duplicate day / tier",IF(OR(ISBLANK(O1069),ISBLANK(R1069)),"Missing date / quantity",IF(OR(R1069&lt;0,MOD(R1069,1)&lt;&gt;0),"Invalid redemption quantity",IF(COUNTIFS('Daily Redemptions'!$A$7:$A$735,O1069,'Daily Redemptions'!$B$7:$B$735,P1069)&lt;&gt;1,"Missing daily performance",IF(S1069&lt;0,"Negative stock","")))))))</x:f>
      </x:c>
    </x:row>
    <x:row r="1070" ht="24" customHeight="1">
      <x:c r="O1070" s="10"/>
      <x:c r="P1070" s="5"/>
      <x:c r="Q1070" s="5"/>
      <x:c r="R1070" s="5"/>
      <x:c r="S1070" s="16" t="str">
        <x:f>IF(OR(ISBLANK(O1070),Q1070=""),"",IFERROR(INDEX('Redemption Setup'!$F$7:$F$105,MATCH(Q1070,'Redemption Setup'!$A$7:$A$105,0)),"")+SUMIFS('Redemption Setup'!$Q$7:$Q$305,'Redemption Setup'!$O$7:$O$305,Q1070,'Redemption Setup'!$P$7:$P$305,"&lt;="&amp;O1070)-SUMIFS('Daily Redemptions'!$R$7:$R$2205,'Daily Redemptions'!$Q$7:$Q$2205,Q1070,'Daily Redemptions'!$P$7:$P$2205,P1070,'Daily Redemptions'!$O$7:$O$2205,"&lt;="&amp;O1070))</x:f>
      </x:c>
      <x:c r="T1070" s="16" t="str">
        <x:f>IF(AND(ISBLANK(O1070),Q1070=""),"",IF(COUNTIFS('Redemption Setup'!$A$7:$A$105,Q1070,'Redemption Setup'!$B$7:$B$105,P1070)&lt;&gt;1,"Tier not in campaign",IF(COUNTIFS('Daily Redemptions'!$O$7:$O$2205,O1070,'Daily Redemptions'!$Q$7:$Q$2205,Q1070)&gt;1,"Duplicate day / tier",IF(OR(ISBLANK(O1070),ISBLANK(R1070)),"Missing date / quantity",IF(OR(R1070&lt;0,MOD(R1070,1)&lt;&gt;0),"Invalid redemption quantity",IF(COUNTIFS('Daily Redemptions'!$A$7:$A$735,O1070,'Daily Redemptions'!$B$7:$B$735,P1070)&lt;&gt;1,"Missing daily performance",IF(S1070&lt;0,"Negative stock","")))))))</x:f>
      </x:c>
    </x:row>
    <x:row r="1071" ht="24" customHeight="1">
      <x:c r="O1071" s="10"/>
      <x:c r="P1071" s="5"/>
      <x:c r="Q1071" s="5"/>
      <x:c r="R1071" s="5"/>
      <x:c r="S1071" s="16" t="str">
        <x:f>IF(OR(ISBLANK(O1071),Q1071=""),"",IFERROR(INDEX('Redemption Setup'!$F$7:$F$105,MATCH(Q1071,'Redemption Setup'!$A$7:$A$105,0)),"")+SUMIFS('Redemption Setup'!$Q$7:$Q$305,'Redemption Setup'!$O$7:$O$305,Q1071,'Redemption Setup'!$P$7:$P$305,"&lt;="&amp;O1071)-SUMIFS('Daily Redemptions'!$R$7:$R$2205,'Daily Redemptions'!$Q$7:$Q$2205,Q1071,'Daily Redemptions'!$P$7:$P$2205,P1071,'Daily Redemptions'!$O$7:$O$2205,"&lt;="&amp;O1071))</x:f>
      </x:c>
      <x:c r="T1071" s="16" t="str">
        <x:f>IF(AND(ISBLANK(O1071),Q1071=""),"",IF(COUNTIFS('Redemption Setup'!$A$7:$A$105,Q1071,'Redemption Setup'!$B$7:$B$105,P1071)&lt;&gt;1,"Tier not in campaign",IF(COUNTIFS('Daily Redemptions'!$O$7:$O$2205,O1071,'Daily Redemptions'!$Q$7:$Q$2205,Q1071)&gt;1,"Duplicate day / tier",IF(OR(ISBLANK(O1071),ISBLANK(R1071)),"Missing date / quantity",IF(OR(R1071&lt;0,MOD(R1071,1)&lt;&gt;0),"Invalid redemption quantity",IF(COUNTIFS('Daily Redemptions'!$A$7:$A$735,O1071,'Daily Redemptions'!$B$7:$B$735,P1071)&lt;&gt;1,"Missing daily performance",IF(S1071&lt;0,"Negative stock","")))))))</x:f>
      </x:c>
    </x:row>
    <x:row r="1072" ht="24" customHeight="1">
      <x:c r="O1072" s="10"/>
      <x:c r="P1072" s="5"/>
      <x:c r="Q1072" s="5"/>
      <x:c r="R1072" s="5"/>
      <x:c r="S1072" s="16" t="str">
        <x:f>IF(OR(ISBLANK(O1072),Q1072=""),"",IFERROR(INDEX('Redemption Setup'!$F$7:$F$105,MATCH(Q1072,'Redemption Setup'!$A$7:$A$105,0)),"")+SUMIFS('Redemption Setup'!$Q$7:$Q$305,'Redemption Setup'!$O$7:$O$305,Q1072,'Redemption Setup'!$P$7:$P$305,"&lt;="&amp;O1072)-SUMIFS('Daily Redemptions'!$R$7:$R$2205,'Daily Redemptions'!$Q$7:$Q$2205,Q1072,'Daily Redemptions'!$P$7:$P$2205,P1072,'Daily Redemptions'!$O$7:$O$2205,"&lt;="&amp;O1072))</x:f>
      </x:c>
      <x:c r="T1072" s="16" t="str">
        <x:f>IF(AND(ISBLANK(O1072),Q1072=""),"",IF(COUNTIFS('Redemption Setup'!$A$7:$A$105,Q1072,'Redemption Setup'!$B$7:$B$105,P1072)&lt;&gt;1,"Tier not in campaign",IF(COUNTIFS('Daily Redemptions'!$O$7:$O$2205,O1072,'Daily Redemptions'!$Q$7:$Q$2205,Q1072)&gt;1,"Duplicate day / tier",IF(OR(ISBLANK(O1072),ISBLANK(R1072)),"Missing date / quantity",IF(OR(R1072&lt;0,MOD(R1072,1)&lt;&gt;0),"Invalid redemption quantity",IF(COUNTIFS('Daily Redemptions'!$A$7:$A$735,O1072,'Daily Redemptions'!$B$7:$B$735,P1072)&lt;&gt;1,"Missing daily performance",IF(S1072&lt;0,"Negative stock","")))))))</x:f>
      </x:c>
    </x:row>
    <x:row r="1073" ht="24" customHeight="1">
      <x:c r="O1073" s="10"/>
      <x:c r="P1073" s="5"/>
      <x:c r="Q1073" s="5"/>
      <x:c r="R1073" s="5"/>
      <x:c r="S1073" s="16" t="str">
        <x:f>IF(OR(ISBLANK(O1073),Q1073=""),"",IFERROR(INDEX('Redemption Setup'!$F$7:$F$105,MATCH(Q1073,'Redemption Setup'!$A$7:$A$105,0)),"")+SUMIFS('Redemption Setup'!$Q$7:$Q$305,'Redemption Setup'!$O$7:$O$305,Q1073,'Redemption Setup'!$P$7:$P$305,"&lt;="&amp;O1073)-SUMIFS('Daily Redemptions'!$R$7:$R$2205,'Daily Redemptions'!$Q$7:$Q$2205,Q1073,'Daily Redemptions'!$P$7:$P$2205,P1073,'Daily Redemptions'!$O$7:$O$2205,"&lt;="&amp;O1073))</x:f>
      </x:c>
      <x:c r="T1073" s="16" t="str">
        <x:f>IF(AND(ISBLANK(O1073),Q1073=""),"",IF(COUNTIFS('Redemption Setup'!$A$7:$A$105,Q1073,'Redemption Setup'!$B$7:$B$105,P1073)&lt;&gt;1,"Tier not in campaign",IF(COUNTIFS('Daily Redemptions'!$O$7:$O$2205,O1073,'Daily Redemptions'!$Q$7:$Q$2205,Q1073)&gt;1,"Duplicate day / tier",IF(OR(ISBLANK(O1073),ISBLANK(R1073)),"Missing date / quantity",IF(OR(R1073&lt;0,MOD(R1073,1)&lt;&gt;0),"Invalid redemption quantity",IF(COUNTIFS('Daily Redemptions'!$A$7:$A$735,O1073,'Daily Redemptions'!$B$7:$B$735,P1073)&lt;&gt;1,"Missing daily performance",IF(S1073&lt;0,"Negative stock","")))))))</x:f>
      </x:c>
    </x:row>
    <x:row r="1074" ht="24" customHeight="1">
      <x:c r="O1074" s="10"/>
      <x:c r="P1074" s="5"/>
      <x:c r="Q1074" s="5"/>
      <x:c r="R1074" s="5"/>
      <x:c r="S1074" s="16" t="str">
        <x:f>IF(OR(ISBLANK(O1074),Q1074=""),"",IFERROR(INDEX('Redemption Setup'!$F$7:$F$105,MATCH(Q1074,'Redemption Setup'!$A$7:$A$105,0)),"")+SUMIFS('Redemption Setup'!$Q$7:$Q$305,'Redemption Setup'!$O$7:$O$305,Q1074,'Redemption Setup'!$P$7:$P$305,"&lt;="&amp;O1074)-SUMIFS('Daily Redemptions'!$R$7:$R$2205,'Daily Redemptions'!$Q$7:$Q$2205,Q1074,'Daily Redemptions'!$P$7:$P$2205,P1074,'Daily Redemptions'!$O$7:$O$2205,"&lt;="&amp;O1074))</x:f>
      </x:c>
      <x:c r="T1074" s="16" t="str">
        <x:f>IF(AND(ISBLANK(O1074),Q1074=""),"",IF(COUNTIFS('Redemption Setup'!$A$7:$A$105,Q1074,'Redemption Setup'!$B$7:$B$105,P1074)&lt;&gt;1,"Tier not in campaign",IF(COUNTIFS('Daily Redemptions'!$O$7:$O$2205,O1074,'Daily Redemptions'!$Q$7:$Q$2205,Q1074)&gt;1,"Duplicate day / tier",IF(OR(ISBLANK(O1074),ISBLANK(R1074)),"Missing date / quantity",IF(OR(R1074&lt;0,MOD(R1074,1)&lt;&gt;0),"Invalid redemption quantity",IF(COUNTIFS('Daily Redemptions'!$A$7:$A$735,O1074,'Daily Redemptions'!$B$7:$B$735,P1074)&lt;&gt;1,"Missing daily performance",IF(S1074&lt;0,"Negative stock","")))))))</x:f>
      </x:c>
    </x:row>
    <x:row r="1075" ht="24" customHeight="1">
      <x:c r="O1075" s="10"/>
      <x:c r="P1075" s="5"/>
      <x:c r="Q1075" s="5"/>
      <x:c r="R1075" s="5"/>
      <x:c r="S1075" s="16" t="str">
        <x:f>IF(OR(ISBLANK(O1075),Q1075=""),"",IFERROR(INDEX('Redemption Setup'!$F$7:$F$105,MATCH(Q1075,'Redemption Setup'!$A$7:$A$105,0)),"")+SUMIFS('Redemption Setup'!$Q$7:$Q$305,'Redemption Setup'!$O$7:$O$305,Q1075,'Redemption Setup'!$P$7:$P$305,"&lt;="&amp;O1075)-SUMIFS('Daily Redemptions'!$R$7:$R$2205,'Daily Redemptions'!$Q$7:$Q$2205,Q1075,'Daily Redemptions'!$P$7:$P$2205,P1075,'Daily Redemptions'!$O$7:$O$2205,"&lt;="&amp;O1075))</x:f>
      </x:c>
      <x:c r="T1075" s="16" t="str">
        <x:f>IF(AND(ISBLANK(O1075),Q1075=""),"",IF(COUNTIFS('Redemption Setup'!$A$7:$A$105,Q1075,'Redemption Setup'!$B$7:$B$105,P1075)&lt;&gt;1,"Tier not in campaign",IF(COUNTIFS('Daily Redemptions'!$O$7:$O$2205,O1075,'Daily Redemptions'!$Q$7:$Q$2205,Q1075)&gt;1,"Duplicate day / tier",IF(OR(ISBLANK(O1075),ISBLANK(R1075)),"Missing date / quantity",IF(OR(R1075&lt;0,MOD(R1075,1)&lt;&gt;0),"Invalid redemption quantity",IF(COUNTIFS('Daily Redemptions'!$A$7:$A$735,O1075,'Daily Redemptions'!$B$7:$B$735,P1075)&lt;&gt;1,"Missing daily performance",IF(S1075&lt;0,"Negative stock","")))))))</x:f>
      </x:c>
    </x:row>
    <x:row r="1076" ht="24" customHeight="1">
      <x:c r="O1076" s="10"/>
      <x:c r="P1076" s="5"/>
      <x:c r="Q1076" s="5"/>
      <x:c r="R1076" s="5"/>
      <x:c r="S1076" s="16" t="str">
        <x:f>IF(OR(ISBLANK(O1076),Q1076=""),"",IFERROR(INDEX('Redemption Setup'!$F$7:$F$105,MATCH(Q1076,'Redemption Setup'!$A$7:$A$105,0)),"")+SUMIFS('Redemption Setup'!$Q$7:$Q$305,'Redemption Setup'!$O$7:$O$305,Q1076,'Redemption Setup'!$P$7:$P$305,"&lt;="&amp;O1076)-SUMIFS('Daily Redemptions'!$R$7:$R$2205,'Daily Redemptions'!$Q$7:$Q$2205,Q1076,'Daily Redemptions'!$P$7:$P$2205,P1076,'Daily Redemptions'!$O$7:$O$2205,"&lt;="&amp;O1076))</x:f>
      </x:c>
      <x:c r="T1076" s="16" t="str">
        <x:f>IF(AND(ISBLANK(O1076),Q1076=""),"",IF(COUNTIFS('Redemption Setup'!$A$7:$A$105,Q1076,'Redemption Setup'!$B$7:$B$105,P1076)&lt;&gt;1,"Tier not in campaign",IF(COUNTIFS('Daily Redemptions'!$O$7:$O$2205,O1076,'Daily Redemptions'!$Q$7:$Q$2205,Q1076)&gt;1,"Duplicate day / tier",IF(OR(ISBLANK(O1076),ISBLANK(R1076)),"Missing date / quantity",IF(OR(R1076&lt;0,MOD(R1076,1)&lt;&gt;0),"Invalid redemption quantity",IF(COUNTIFS('Daily Redemptions'!$A$7:$A$735,O1076,'Daily Redemptions'!$B$7:$B$735,P1076)&lt;&gt;1,"Missing daily performance",IF(S1076&lt;0,"Negative stock","")))))))</x:f>
      </x:c>
    </x:row>
    <x:row r="1077" ht="24" customHeight="1">
      <x:c r="O1077" s="10"/>
      <x:c r="P1077" s="5"/>
      <x:c r="Q1077" s="5"/>
      <x:c r="R1077" s="5"/>
      <x:c r="S1077" s="16" t="str">
        <x:f>IF(OR(ISBLANK(O1077),Q1077=""),"",IFERROR(INDEX('Redemption Setup'!$F$7:$F$105,MATCH(Q1077,'Redemption Setup'!$A$7:$A$105,0)),"")+SUMIFS('Redemption Setup'!$Q$7:$Q$305,'Redemption Setup'!$O$7:$O$305,Q1077,'Redemption Setup'!$P$7:$P$305,"&lt;="&amp;O1077)-SUMIFS('Daily Redemptions'!$R$7:$R$2205,'Daily Redemptions'!$Q$7:$Q$2205,Q1077,'Daily Redemptions'!$P$7:$P$2205,P1077,'Daily Redemptions'!$O$7:$O$2205,"&lt;="&amp;O1077))</x:f>
      </x:c>
      <x:c r="T1077" s="16" t="str">
        <x:f>IF(AND(ISBLANK(O1077),Q1077=""),"",IF(COUNTIFS('Redemption Setup'!$A$7:$A$105,Q1077,'Redemption Setup'!$B$7:$B$105,P1077)&lt;&gt;1,"Tier not in campaign",IF(COUNTIFS('Daily Redemptions'!$O$7:$O$2205,O1077,'Daily Redemptions'!$Q$7:$Q$2205,Q1077)&gt;1,"Duplicate day / tier",IF(OR(ISBLANK(O1077),ISBLANK(R1077)),"Missing date / quantity",IF(OR(R1077&lt;0,MOD(R1077,1)&lt;&gt;0),"Invalid redemption quantity",IF(COUNTIFS('Daily Redemptions'!$A$7:$A$735,O1077,'Daily Redemptions'!$B$7:$B$735,P1077)&lt;&gt;1,"Missing daily performance",IF(S1077&lt;0,"Negative stock","")))))))</x:f>
      </x:c>
    </x:row>
    <x:row r="1078" ht="24" customHeight="1">
      <x:c r="O1078" s="10"/>
      <x:c r="P1078" s="5"/>
      <x:c r="Q1078" s="5"/>
      <x:c r="R1078" s="5"/>
      <x:c r="S1078" s="16" t="str">
        <x:f>IF(OR(ISBLANK(O1078),Q1078=""),"",IFERROR(INDEX('Redemption Setup'!$F$7:$F$105,MATCH(Q1078,'Redemption Setup'!$A$7:$A$105,0)),"")+SUMIFS('Redemption Setup'!$Q$7:$Q$305,'Redemption Setup'!$O$7:$O$305,Q1078,'Redemption Setup'!$P$7:$P$305,"&lt;="&amp;O1078)-SUMIFS('Daily Redemptions'!$R$7:$R$2205,'Daily Redemptions'!$Q$7:$Q$2205,Q1078,'Daily Redemptions'!$P$7:$P$2205,P1078,'Daily Redemptions'!$O$7:$O$2205,"&lt;="&amp;O1078))</x:f>
      </x:c>
      <x:c r="T1078" s="16" t="str">
        <x:f>IF(AND(ISBLANK(O1078),Q1078=""),"",IF(COUNTIFS('Redemption Setup'!$A$7:$A$105,Q1078,'Redemption Setup'!$B$7:$B$105,P1078)&lt;&gt;1,"Tier not in campaign",IF(COUNTIFS('Daily Redemptions'!$O$7:$O$2205,O1078,'Daily Redemptions'!$Q$7:$Q$2205,Q1078)&gt;1,"Duplicate day / tier",IF(OR(ISBLANK(O1078),ISBLANK(R1078)),"Missing date / quantity",IF(OR(R1078&lt;0,MOD(R1078,1)&lt;&gt;0),"Invalid redemption quantity",IF(COUNTIFS('Daily Redemptions'!$A$7:$A$735,O1078,'Daily Redemptions'!$B$7:$B$735,P1078)&lt;&gt;1,"Missing daily performance",IF(S1078&lt;0,"Negative stock","")))))))</x:f>
      </x:c>
    </x:row>
    <x:row r="1079" ht="24" customHeight="1">
      <x:c r="O1079" s="10"/>
      <x:c r="P1079" s="5"/>
      <x:c r="Q1079" s="5"/>
      <x:c r="R1079" s="5"/>
      <x:c r="S1079" s="16" t="str">
        <x:f>IF(OR(ISBLANK(O1079),Q1079=""),"",IFERROR(INDEX('Redemption Setup'!$F$7:$F$105,MATCH(Q1079,'Redemption Setup'!$A$7:$A$105,0)),"")+SUMIFS('Redemption Setup'!$Q$7:$Q$305,'Redemption Setup'!$O$7:$O$305,Q1079,'Redemption Setup'!$P$7:$P$305,"&lt;="&amp;O1079)-SUMIFS('Daily Redemptions'!$R$7:$R$2205,'Daily Redemptions'!$Q$7:$Q$2205,Q1079,'Daily Redemptions'!$P$7:$P$2205,P1079,'Daily Redemptions'!$O$7:$O$2205,"&lt;="&amp;O1079))</x:f>
      </x:c>
      <x:c r="T1079" s="16" t="str">
        <x:f>IF(AND(ISBLANK(O1079),Q1079=""),"",IF(COUNTIFS('Redemption Setup'!$A$7:$A$105,Q1079,'Redemption Setup'!$B$7:$B$105,P1079)&lt;&gt;1,"Tier not in campaign",IF(COUNTIFS('Daily Redemptions'!$O$7:$O$2205,O1079,'Daily Redemptions'!$Q$7:$Q$2205,Q1079)&gt;1,"Duplicate day / tier",IF(OR(ISBLANK(O1079),ISBLANK(R1079)),"Missing date / quantity",IF(OR(R1079&lt;0,MOD(R1079,1)&lt;&gt;0),"Invalid redemption quantity",IF(COUNTIFS('Daily Redemptions'!$A$7:$A$735,O1079,'Daily Redemptions'!$B$7:$B$735,P1079)&lt;&gt;1,"Missing daily performance",IF(S1079&lt;0,"Negative stock","")))))))</x:f>
      </x:c>
    </x:row>
    <x:row r="1080" ht="24" customHeight="1">
      <x:c r="O1080" s="10"/>
      <x:c r="P1080" s="5"/>
      <x:c r="Q1080" s="5"/>
      <x:c r="R1080" s="5"/>
      <x:c r="S1080" s="16" t="str">
        <x:f>IF(OR(ISBLANK(O1080),Q1080=""),"",IFERROR(INDEX('Redemption Setup'!$F$7:$F$105,MATCH(Q1080,'Redemption Setup'!$A$7:$A$105,0)),"")+SUMIFS('Redemption Setup'!$Q$7:$Q$305,'Redemption Setup'!$O$7:$O$305,Q1080,'Redemption Setup'!$P$7:$P$305,"&lt;="&amp;O1080)-SUMIFS('Daily Redemptions'!$R$7:$R$2205,'Daily Redemptions'!$Q$7:$Q$2205,Q1080,'Daily Redemptions'!$P$7:$P$2205,P1080,'Daily Redemptions'!$O$7:$O$2205,"&lt;="&amp;O1080))</x:f>
      </x:c>
      <x:c r="T1080" s="16" t="str">
        <x:f>IF(AND(ISBLANK(O1080),Q1080=""),"",IF(COUNTIFS('Redemption Setup'!$A$7:$A$105,Q1080,'Redemption Setup'!$B$7:$B$105,P1080)&lt;&gt;1,"Tier not in campaign",IF(COUNTIFS('Daily Redemptions'!$O$7:$O$2205,O1080,'Daily Redemptions'!$Q$7:$Q$2205,Q1080)&gt;1,"Duplicate day / tier",IF(OR(ISBLANK(O1080),ISBLANK(R1080)),"Missing date / quantity",IF(OR(R1080&lt;0,MOD(R1080,1)&lt;&gt;0),"Invalid redemption quantity",IF(COUNTIFS('Daily Redemptions'!$A$7:$A$735,O1080,'Daily Redemptions'!$B$7:$B$735,P1080)&lt;&gt;1,"Missing daily performance",IF(S1080&lt;0,"Negative stock","")))))))</x:f>
      </x:c>
    </x:row>
    <x:row r="1081" ht="24" customHeight="1">
      <x:c r="O1081" s="10"/>
      <x:c r="P1081" s="5"/>
      <x:c r="Q1081" s="5"/>
      <x:c r="R1081" s="5"/>
      <x:c r="S1081" s="16" t="str">
        <x:f>IF(OR(ISBLANK(O1081),Q1081=""),"",IFERROR(INDEX('Redemption Setup'!$F$7:$F$105,MATCH(Q1081,'Redemption Setup'!$A$7:$A$105,0)),"")+SUMIFS('Redemption Setup'!$Q$7:$Q$305,'Redemption Setup'!$O$7:$O$305,Q1081,'Redemption Setup'!$P$7:$P$305,"&lt;="&amp;O1081)-SUMIFS('Daily Redemptions'!$R$7:$R$2205,'Daily Redemptions'!$Q$7:$Q$2205,Q1081,'Daily Redemptions'!$P$7:$P$2205,P1081,'Daily Redemptions'!$O$7:$O$2205,"&lt;="&amp;O1081))</x:f>
      </x:c>
      <x:c r="T1081" s="16" t="str">
        <x:f>IF(AND(ISBLANK(O1081),Q1081=""),"",IF(COUNTIFS('Redemption Setup'!$A$7:$A$105,Q1081,'Redemption Setup'!$B$7:$B$105,P1081)&lt;&gt;1,"Tier not in campaign",IF(COUNTIFS('Daily Redemptions'!$O$7:$O$2205,O1081,'Daily Redemptions'!$Q$7:$Q$2205,Q1081)&gt;1,"Duplicate day / tier",IF(OR(ISBLANK(O1081),ISBLANK(R1081)),"Missing date / quantity",IF(OR(R1081&lt;0,MOD(R1081,1)&lt;&gt;0),"Invalid redemption quantity",IF(COUNTIFS('Daily Redemptions'!$A$7:$A$735,O1081,'Daily Redemptions'!$B$7:$B$735,P1081)&lt;&gt;1,"Missing daily performance",IF(S1081&lt;0,"Negative stock","")))))))</x:f>
      </x:c>
    </x:row>
    <x:row r="1082" ht="24" customHeight="1">
      <x:c r="O1082" s="10"/>
      <x:c r="P1082" s="5"/>
      <x:c r="Q1082" s="5"/>
      <x:c r="R1082" s="5"/>
      <x:c r="S1082" s="16" t="str">
        <x:f>IF(OR(ISBLANK(O1082),Q1082=""),"",IFERROR(INDEX('Redemption Setup'!$F$7:$F$105,MATCH(Q1082,'Redemption Setup'!$A$7:$A$105,0)),"")+SUMIFS('Redemption Setup'!$Q$7:$Q$305,'Redemption Setup'!$O$7:$O$305,Q1082,'Redemption Setup'!$P$7:$P$305,"&lt;="&amp;O1082)-SUMIFS('Daily Redemptions'!$R$7:$R$2205,'Daily Redemptions'!$Q$7:$Q$2205,Q1082,'Daily Redemptions'!$P$7:$P$2205,P1082,'Daily Redemptions'!$O$7:$O$2205,"&lt;="&amp;O1082))</x:f>
      </x:c>
      <x:c r="T1082" s="16" t="str">
        <x:f>IF(AND(ISBLANK(O1082),Q1082=""),"",IF(COUNTIFS('Redemption Setup'!$A$7:$A$105,Q1082,'Redemption Setup'!$B$7:$B$105,P1082)&lt;&gt;1,"Tier not in campaign",IF(COUNTIFS('Daily Redemptions'!$O$7:$O$2205,O1082,'Daily Redemptions'!$Q$7:$Q$2205,Q1082)&gt;1,"Duplicate day / tier",IF(OR(ISBLANK(O1082),ISBLANK(R1082)),"Missing date / quantity",IF(OR(R1082&lt;0,MOD(R1082,1)&lt;&gt;0),"Invalid redemption quantity",IF(COUNTIFS('Daily Redemptions'!$A$7:$A$735,O1082,'Daily Redemptions'!$B$7:$B$735,P1082)&lt;&gt;1,"Missing daily performance",IF(S1082&lt;0,"Negative stock","")))))))</x:f>
      </x:c>
    </x:row>
    <x:row r="1083" ht="24" customHeight="1">
      <x:c r="O1083" s="10"/>
      <x:c r="P1083" s="5"/>
      <x:c r="Q1083" s="5"/>
      <x:c r="R1083" s="5"/>
      <x:c r="S1083" s="16" t="str">
        <x:f>IF(OR(ISBLANK(O1083),Q1083=""),"",IFERROR(INDEX('Redemption Setup'!$F$7:$F$105,MATCH(Q1083,'Redemption Setup'!$A$7:$A$105,0)),"")+SUMIFS('Redemption Setup'!$Q$7:$Q$305,'Redemption Setup'!$O$7:$O$305,Q1083,'Redemption Setup'!$P$7:$P$305,"&lt;="&amp;O1083)-SUMIFS('Daily Redemptions'!$R$7:$R$2205,'Daily Redemptions'!$Q$7:$Q$2205,Q1083,'Daily Redemptions'!$P$7:$P$2205,P1083,'Daily Redemptions'!$O$7:$O$2205,"&lt;="&amp;O1083))</x:f>
      </x:c>
      <x:c r="T1083" s="16" t="str">
        <x:f>IF(AND(ISBLANK(O1083),Q1083=""),"",IF(COUNTIFS('Redemption Setup'!$A$7:$A$105,Q1083,'Redemption Setup'!$B$7:$B$105,P1083)&lt;&gt;1,"Tier not in campaign",IF(COUNTIFS('Daily Redemptions'!$O$7:$O$2205,O1083,'Daily Redemptions'!$Q$7:$Q$2205,Q1083)&gt;1,"Duplicate day / tier",IF(OR(ISBLANK(O1083),ISBLANK(R1083)),"Missing date / quantity",IF(OR(R1083&lt;0,MOD(R1083,1)&lt;&gt;0),"Invalid redemption quantity",IF(COUNTIFS('Daily Redemptions'!$A$7:$A$735,O1083,'Daily Redemptions'!$B$7:$B$735,P1083)&lt;&gt;1,"Missing daily performance",IF(S1083&lt;0,"Negative stock","")))))))</x:f>
      </x:c>
    </x:row>
    <x:row r="1084" ht="24" customHeight="1">
      <x:c r="O1084" s="10"/>
      <x:c r="P1084" s="5"/>
      <x:c r="Q1084" s="5"/>
      <x:c r="R1084" s="5"/>
      <x:c r="S1084" s="16" t="str">
        <x:f>IF(OR(ISBLANK(O1084),Q1084=""),"",IFERROR(INDEX('Redemption Setup'!$F$7:$F$105,MATCH(Q1084,'Redemption Setup'!$A$7:$A$105,0)),"")+SUMIFS('Redemption Setup'!$Q$7:$Q$305,'Redemption Setup'!$O$7:$O$305,Q1084,'Redemption Setup'!$P$7:$P$305,"&lt;="&amp;O1084)-SUMIFS('Daily Redemptions'!$R$7:$R$2205,'Daily Redemptions'!$Q$7:$Q$2205,Q1084,'Daily Redemptions'!$P$7:$P$2205,P1084,'Daily Redemptions'!$O$7:$O$2205,"&lt;="&amp;O1084))</x:f>
      </x:c>
      <x:c r="T1084" s="16" t="str">
        <x:f>IF(AND(ISBLANK(O1084),Q1084=""),"",IF(COUNTIFS('Redemption Setup'!$A$7:$A$105,Q1084,'Redemption Setup'!$B$7:$B$105,P1084)&lt;&gt;1,"Tier not in campaign",IF(COUNTIFS('Daily Redemptions'!$O$7:$O$2205,O1084,'Daily Redemptions'!$Q$7:$Q$2205,Q1084)&gt;1,"Duplicate day / tier",IF(OR(ISBLANK(O1084),ISBLANK(R1084)),"Missing date / quantity",IF(OR(R1084&lt;0,MOD(R1084,1)&lt;&gt;0),"Invalid redemption quantity",IF(COUNTIFS('Daily Redemptions'!$A$7:$A$735,O1084,'Daily Redemptions'!$B$7:$B$735,P1084)&lt;&gt;1,"Missing daily performance",IF(S1084&lt;0,"Negative stock","")))))))</x:f>
      </x:c>
    </x:row>
    <x:row r="1085" ht="24" customHeight="1">
      <x:c r="O1085" s="10"/>
      <x:c r="P1085" s="5"/>
      <x:c r="Q1085" s="5"/>
      <x:c r="R1085" s="5"/>
      <x:c r="S1085" s="16" t="str">
        <x:f>IF(OR(ISBLANK(O1085),Q1085=""),"",IFERROR(INDEX('Redemption Setup'!$F$7:$F$105,MATCH(Q1085,'Redemption Setup'!$A$7:$A$105,0)),"")+SUMIFS('Redemption Setup'!$Q$7:$Q$305,'Redemption Setup'!$O$7:$O$305,Q1085,'Redemption Setup'!$P$7:$P$305,"&lt;="&amp;O1085)-SUMIFS('Daily Redemptions'!$R$7:$R$2205,'Daily Redemptions'!$Q$7:$Q$2205,Q1085,'Daily Redemptions'!$P$7:$P$2205,P1085,'Daily Redemptions'!$O$7:$O$2205,"&lt;="&amp;O1085))</x:f>
      </x:c>
      <x:c r="T1085" s="16" t="str">
        <x:f>IF(AND(ISBLANK(O1085),Q1085=""),"",IF(COUNTIFS('Redemption Setup'!$A$7:$A$105,Q1085,'Redemption Setup'!$B$7:$B$105,P1085)&lt;&gt;1,"Tier not in campaign",IF(COUNTIFS('Daily Redemptions'!$O$7:$O$2205,O1085,'Daily Redemptions'!$Q$7:$Q$2205,Q1085)&gt;1,"Duplicate day / tier",IF(OR(ISBLANK(O1085),ISBLANK(R1085)),"Missing date / quantity",IF(OR(R1085&lt;0,MOD(R1085,1)&lt;&gt;0),"Invalid redemption quantity",IF(COUNTIFS('Daily Redemptions'!$A$7:$A$735,O1085,'Daily Redemptions'!$B$7:$B$735,P1085)&lt;&gt;1,"Missing daily performance",IF(S1085&lt;0,"Negative stock","")))))))</x:f>
      </x:c>
    </x:row>
    <x:row r="1086" ht="24" customHeight="1">
      <x:c r="O1086" s="10"/>
      <x:c r="P1086" s="5"/>
      <x:c r="Q1086" s="5"/>
      <x:c r="R1086" s="5"/>
      <x:c r="S1086" s="16" t="str">
        <x:f>IF(OR(ISBLANK(O1086),Q1086=""),"",IFERROR(INDEX('Redemption Setup'!$F$7:$F$105,MATCH(Q1086,'Redemption Setup'!$A$7:$A$105,0)),"")+SUMIFS('Redemption Setup'!$Q$7:$Q$305,'Redemption Setup'!$O$7:$O$305,Q1086,'Redemption Setup'!$P$7:$P$305,"&lt;="&amp;O1086)-SUMIFS('Daily Redemptions'!$R$7:$R$2205,'Daily Redemptions'!$Q$7:$Q$2205,Q1086,'Daily Redemptions'!$P$7:$P$2205,P1086,'Daily Redemptions'!$O$7:$O$2205,"&lt;="&amp;O1086))</x:f>
      </x:c>
      <x:c r="T1086" s="16" t="str">
        <x:f>IF(AND(ISBLANK(O1086),Q1086=""),"",IF(COUNTIFS('Redemption Setup'!$A$7:$A$105,Q1086,'Redemption Setup'!$B$7:$B$105,P1086)&lt;&gt;1,"Tier not in campaign",IF(COUNTIFS('Daily Redemptions'!$O$7:$O$2205,O1086,'Daily Redemptions'!$Q$7:$Q$2205,Q1086)&gt;1,"Duplicate day / tier",IF(OR(ISBLANK(O1086),ISBLANK(R1086)),"Missing date / quantity",IF(OR(R1086&lt;0,MOD(R1086,1)&lt;&gt;0),"Invalid redemption quantity",IF(COUNTIFS('Daily Redemptions'!$A$7:$A$735,O1086,'Daily Redemptions'!$B$7:$B$735,P1086)&lt;&gt;1,"Missing daily performance",IF(S1086&lt;0,"Negative stock","")))))))</x:f>
      </x:c>
    </x:row>
    <x:row r="1087" ht="24" customHeight="1">
      <x:c r="O1087" s="10"/>
      <x:c r="P1087" s="5"/>
      <x:c r="Q1087" s="5"/>
      <x:c r="R1087" s="5"/>
      <x:c r="S1087" s="16" t="str">
        <x:f>IF(OR(ISBLANK(O1087),Q1087=""),"",IFERROR(INDEX('Redemption Setup'!$F$7:$F$105,MATCH(Q1087,'Redemption Setup'!$A$7:$A$105,0)),"")+SUMIFS('Redemption Setup'!$Q$7:$Q$305,'Redemption Setup'!$O$7:$O$305,Q1087,'Redemption Setup'!$P$7:$P$305,"&lt;="&amp;O1087)-SUMIFS('Daily Redemptions'!$R$7:$R$2205,'Daily Redemptions'!$Q$7:$Q$2205,Q1087,'Daily Redemptions'!$P$7:$P$2205,P1087,'Daily Redemptions'!$O$7:$O$2205,"&lt;="&amp;O1087))</x:f>
      </x:c>
      <x:c r="T1087" s="16" t="str">
        <x:f>IF(AND(ISBLANK(O1087),Q1087=""),"",IF(COUNTIFS('Redemption Setup'!$A$7:$A$105,Q1087,'Redemption Setup'!$B$7:$B$105,P1087)&lt;&gt;1,"Tier not in campaign",IF(COUNTIFS('Daily Redemptions'!$O$7:$O$2205,O1087,'Daily Redemptions'!$Q$7:$Q$2205,Q1087)&gt;1,"Duplicate day / tier",IF(OR(ISBLANK(O1087),ISBLANK(R1087)),"Missing date / quantity",IF(OR(R1087&lt;0,MOD(R1087,1)&lt;&gt;0),"Invalid redemption quantity",IF(COUNTIFS('Daily Redemptions'!$A$7:$A$735,O1087,'Daily Redemptions'!$B$7:$B$735,P1087)&lt;&gt;1,"Missing daily performance",IF(S1087&lt;0,"Negative stock","")))))))</x:f>
      </x:c>
    </x:row>
    <x:row r="1088" ht="24" customHeight="1">
      <x:c r="O1088" s="10"/>
      <x:c r="P1088" s="5"/>
      <x:c r="Q1088" s="5"/>
      <x:c r="R1088" s="5"/>
      <x:c r="S1088" s="16" t="str">
        <x:f>IF(OR(ISBLANK(O1088),Q1088=""),"",IFERROR(INDEX('Redemption Setup'!$F$7:$F$105,MATCH(Q1088,'Redemption Setup'!$A$7:$A$105,0)),"")+SUMIFS('Redemption Setup'!$Q$7:$Q$305,'Redemption Setup'!$O$7:$O$305,Q1088,'Redemption Setup'!$P$7:$P$305,"&lt;="&amp;O1088)-SUMIFS('Daily Redemptions'!$R$7:$R$2205,'Daily Redemptions'!$Q$7:$Q$2205,Q1088,'Daily Redemptions'!$P$7:$P$2205,P1088,'Daily Redemptions'!$O$7:$O$2205,"&lt;="&amp;O1088))</x:f>
      </x:c>
      <x:c r="T1088" s="16" t="str">
        <x:f>IF(AND(ISBLANK(O1088),Q1088=""),"",IF(COUNTIFS('Redemption Setup'!$A$7:$A$105,Q1088,'Redemption Setup'!$B$7:$B$105,P1088)&lt;&gt;1,"Tier not in campaign",IF(COUNTIFS('Daily Redemptions'!$O$7:$O$2205,O1088,'Daily Redemptions'!$Q$7:$Q$2205,Q1088)&gt;1,"Duplicate day / tier",IF(OR(ISBLANK(O1088),ISBLANK(R1088)),"Missing date / quantity",IF(OR(R1088&lt;0,MOD(R1088,1)&lt;&gt;0),"Invalid redemption quantity",IF(COUNTIFS('Daily Redemptions'!$A$7:$A$735,O1088,'Daily Redemptions'!$B$7:$B$735,P1088)&lt;&gt;1,"Missing daily performance",IF(S1088&lt;0,"Negative stock","")))))))</x:f>
      </x:c>
    </x:row>
    <x:row r="1089" ht="24" customHeight="1">
      <x:c r="O1089" s="10"/>
      <x:c r="P1089" s="5"/>
      <x:c r="Q1089" s="5"/>
      <x:c r="R1089" s="5"/>
      <x:c r="S1089" s="16" t="str">
        <x:f>IF(OR(ISBLANK(O1089),Q1089=""),"",IFERROR(INDEX('Redemption Setup'!$F$7:$F$105,MATCH(Q1089,'Redemption Setup'!$A$7:$A$105,0)),"")+SUMIFS('Redemption Setup'!$Q$7:$Q$305,'Redemption Setup'!$O$7:$O$305,Q1089,'Redemption Setup'!$P$7:$P$305,"&lt;="&amp;O1089)-SUMIFS('Daily Redemptions'!$R$7:$R$2205,'Daily Redemptions'!$Q$7:$Q$2205,Q1089,'Daily Redemptions'!$P$7:$P$2205,P1089,'Daily Redemptions'!$O$7:$O$2205,"&lt;="&amp;O1089))</x:f>
      </x:c>
      <x:c r="T1089" s="16" t="str">
        <x:f>IF(AND(ISBLANK(O1089),Q1089=""),"",IF(COUNTIFS('Redemption Setup'!$A$7:$A$105,Q1089,'Redemption Setup'!$B$7:$B$105,P1089)&lt;&gt;1,"Tier not in campaign",IF(COUNTIFS('Daily Redemptions'!$O$7:$O$2205,O1089,'Daily Redemptions'!$Q$7:$Q$2205,Q1089)&gt;1,"Duplicate day / tier",IF(OR(ISBLANK(O1089),ISBLANK(R1089)),"Missing date / quantity",IF(OR(R1089&lt;0,MOD(R1089,1)&lt;&gt;0),"Invalid redemption quantity",IF(COUNTIFS('Daily Redemptions'!$A$7:$A$735,O1089,'Daily Redemptions'!$B$7:$B$735,P1089)&lt;&gt;1,"Missing daily performance",IF(S1089&lt;0,"Negative stock","")))))))</x:f>
      </x:c>
    </x:row>
    <x:row r="1090" ht="24" customHeight="1">
      <x:c r="O1090" s="10"/>
      <x:c r="P1090" s="5"/>
      <x:c r="Q1090" s="5"/>
      <x:c r="R1090" s="5"/>
      <x:c r="S1090" s="16" t="str">
        <x:f>IF(OR(ISBLANK(O1090),Q1090=""),"",IFERROR(INDEX('Redemption Setup'!$F$7:$F$105,MATCH(Q1090,'Redemption Setup'!$A$7:$A$105,0)),"")+SUMIFS('Redemption Setup'!$Q$7:$Q$305,'Redemption Setup'!$O$7:$O$305,Q1090,'Redemption Setup'!$P$7:$P$305,"&lt;="&amp;O1090)-SUMIFS('Daily Redemptions'!$R$7:$R$2205,'Daily Redemptions'!$Q$7:$Q$2205,Q1090,'Daily Redemptions'!$P$7:$P$2205,P1090,'Daily Redemptions'!$O$7:$O$2205,"&lt;="&amp;O1090))</x:f>
      </x:c>
      <x:c r="T1090" s="16" t="str">
        <x:f>IF(AND(ISBLANK(O1090),Q1090=""),"",IF(COUNTIFS('Redemption Setup'!$A$7:$A$105,Q1090,'Redemption Setup'!$B$7:$B$105,P1090)&lt;&gt;1,"Tier not in campaign",IF(COUNTIFS('Daily Redemptions'!$O$7:$O$2205,O1090,'Daily Redemptions'!$Q$7:$Q$2205,Q1090)&gt;1,"Duplicate day / tier",IF(OR(ISBLANK(O1090),ISBLANK(R1090)),"Missing date / quantity",IF(OR(R1090&lt;0,MOD(R1090,1)&lt;&gt;0),"Invalid redemption quantity",IF(COUNTIFS('Daily Redemptions'!$A$7:$A$735,O1090,'Daily Redemptions'!$B$7:$B$735,P1090)&lt;&gt;1,"Missing daily performance",IF(S1090&lt;0,"Negative stock","")))))))</x:f>
      </x:c>
    </x:row>
    <x:row r="1091" ht="24" customHeight="1">
      <x:c r="O1091" s="10"/>
      <x:c r="P1091" s="5"/>
      <x:c r="Q1091" s="5"/>
      <x:c r="R1091" s="5"/>
      <x:c r="S1091" s="16" t="str">
        <x:f>IF(OR(ISBLANK(O1091),Q1091=""),"",IFERROR(INDEX('Redemption Setup'!$F$7:$F$105,MATCH(Q1091,'Redemption Setup'!$A$7:$A$105,0)),"")+SUMIFS('Redemption Setup'!$Q$7:$Q$305,'Redemption Setup'!$O$7:$O$305,Q1091,'Redemption Setup'!$P$7:$P$305,"&lt;="&amp;O1091)-SUMIFS('Daily Redemptions'!$R$7:$R$2205,'Daily Redemptions'!$Q$7:$Q$2205,Q1091,'Daily Redemptions'!$P$7:$P$2205,P1091,'Daily Redemptions'!$O$7:$O$2205,"&lt;="&amp;O1091))</x:f>
      </x:c>
      <x:c r="T1091" s="16" t="str">
        <x:f>IF(AND(ISBLANK(O1091),Q1091=""),"",IF(COUNTIFS('Redemption Setup'!$A$7:$A$105,Q1091,'Redemption Setup'!$B$7:$B$105,P1091)&lt;&gt;1,"Tier not in campaign",IF(COUNTIFS('Daily Redemptions'!$O$7:$O$2205,O1091,'Daily Redemptions'!$Q$7:$Q$2205,Q1091)&gt;1,"Duplicate day / tier",IF(OR(ISBLANK(O1091),ISBLANK(R1091)),"Missing date / quantity",IF(OR(R1091&lt;0,MOD(R1091,1)&lt;&gt;0),"Invalid redemption quantity",IF(COUNTIFS('Daily Redemptions'!$A$7:$A$735,O1091,'Daily Redemptions'!$B$7:$B$735,P1091)&lt;&gt;1,"Missing daily performance",IF(S1091&lt;0,"Negative stock","")))))))</x:f>
      </x:c>
    </x:row>
    <x:row r="1092" ht="24" customHeight="1">
      <x:c r="O1092" s="10"/>
      <x:c r="P1092" s="5"/>
      <x:c r="Q1092" s="5"/>
      <x:c r="R1092" s="5"/>
      <x:c r="S1092" s="16" t="str">
        <x:f>IF(OR(ISBLANK(O1092),Q1092=""),"",IFERROR(INDEX('Redemption Setup'!$F$7:$F$105,MATCH(Q1092,'Redemption Setup'!$A$7:$A$105,0)),"")+SUMIFS('Redemption Setup'!$Q$7:$Q$305,'Redemption Setup'!$O$7:$O$305,Q1092,'Redemption Setup'!$P$7:$P$305,"&lt;="&amp;O1092)-SUMIFS('Daily Redemptions'!$R$7:$R$2205,'Daily Redemptions'!$Q$7:$Q$2205,Q1092,'Daily Redemptions'!$P$7:$P$2205,P1092,'Daily Redemptions'!$O$7:$O$2205,"&lt;="&amp;O1092))</x:f>
      </x:c>
      <x:c r="T1092" s="16" t="str">
        <x:f>IF(AND(ISBLANK(O1092),Q1092=""),"",IF(COUNTIFS('Redemption Setup'!$A$7:$A$105,Q1092,'Redemption Setup'!$B$7:$B$105,P1092)&lt;&gt;1,"Tier not in campaign",IF(COUNTIFS('Daily Redemptions'!$O$7:$O$2205,O1092,'Daily Redemptions'!$Q$7:$Q$2205,Q1092)&gt;1,"Duplicate day / tier",IF(OR(ISBLANK(O1092),ISBLANK(R1092)),"Missing date / quantity",IF(OR(R1092&lt;0,MOD(R1092,1)&lt;&gt;0),"Invalid redemption quantity",IF(COUNTIFS('Daily Redemptions'!$A$7:$A$735,O1092,'Daily Redemptions'!$B$7:$B$735,P1092)&lt;&gt;1,"Missing daily performance",IF(S1092&lt;0,"Negative stock","")))))))</x:f>
      </x:c>
    </x:row>
    <x:row r="1093" ht="24" customHeight="1">
      <x:c r="O1093" s="10"/>
      <x:c r="P1093" s="5"/>
      <x:c r="Q1093" s="5"/>
      <x:c r="R1093" s="5"/>
      <x:c r="S1093" s="16" t="str">
        <x:f>IF(OR(ISBLANK(O1093),Q1093=""),"",IFERROR(INDEX('Redemption Setup'!$F$7:$F$105,MATCH(Q1093,'Redemption Setup'!$A$7:$A$105,0)),"")+SUMIFS('Redemption Setup'!$Q$7:$Q$305,'Redemption Setup'!$O$7:$O$305,Q1093,'Redemption Setup'!$P$7:$P$305,"&lt;="&amp;O1093)-SUMIFS('Daily Redemptions'!$R$7:$R$2205,'Daily Redemptions'!$Q$7:$Q$2205,Q1093,'Daily Redemptions'!$P$7:$P$2205,P1093,'Daily Redemptions'!$O$7:$O$2205,"&lt;="&amp;O1093))</x:f>
      </x:c>
      <x:c r="T1093" s="16" t="str">
        <x:f>IF(AND(ISBLANK(O1093),Q1093=""),"",IF(COUNTIFS('Redemption Setup'!$A$7:$A$105,Q1093,'Redemption Setup'!$B$7:$B$105,P1093)&lt;&gt;1,"Tier not in campaign",IF(COUNTIFS('Daily Redemptions'!$O$7:$O$2205,O1093,'Daily Redemptions'!$Q$7:$Q$2205,Q1093)&gt;1,"Duplicate day / tier",IF(OR(ISBLANK(O1093),ISBLANK(R1093)),"Missing date / quantity",IF(OR(R1093&lt;0,MOD(R1093,1)&lt;&gt;0),"Invalid redemption quantity",IF(COUNTIFS('Daily Redemptions'!$A$7:$A$735,O1093,'Daily Redemptions'!$B$7:$B$735,P1093)&lt;&gt;1,"Missing daily performance",IF(S1093&lt;0,"Negative stock","")))))))</x:f>
      </x:c>
    </x:row>
    <x:row r="1094" ht="24" customHeight="1">
      <x:c r="O1094" s="10"/>
      <x:c r="P1094" s="5"/>
      <x:c r="Q1094" s="5"/>
      <x:c r="R1094" s="5"/>
      <x:c r="S1094" s="16" t="str">
        <x:f>IF(OR(ISBLANK(O1094),Q1094=""),"",IFERROR(INDEX('Redemption Setup'!$F$7:$F$105,MATCH(Q1094,'Redemption Setup'!$A$7:$A$105,0)),"")+SUMIFS('Redemption Setup'!$Q$7:$Q$305,'Redemption Setup'!$O$7:$O$305,Q1094,'Redemption Setup'!$P$7:$P$305,"&lt;="&amp;O1094)-SUMIFS('Daily Redemptions'!$R$7:$R$2205,'Daily Redemptions'!$Q$7:$Q$2205,Q1094,'Daily Redemptions'!$P$7:$P$2205,P1094,'Daily Redemptions'!$O$7:$O$2205,"&lt;="&amp;O1094))</x:f>
      </x:c>
      <x:c r="T1094" s="16" t="str">
        <x:f>IF(AND(ISBLANK(O1094),Q1094=""),"",IF(COUNTIFS('Redemption Setup'!$A$7:$A$105,Q1094,'Redemption Setup'!$B$7:$B$105,P1094)&lt;&gt;1,"Tier not in campaign",IF(COUNTIFS('Daily Redemptions'!$O$7:$O$2205,O1094,'Daily Redemptions'!$Q$7:$Q$2205,Q1094)&gt;1,"Duplicate day / tier",IF(OR(ISBLANK(O1094),ISBLANK(R1094)),"Missing date / quantity",IF(OR(R1094&lt;0,MOD(R1094,1)&lt;&gt;0),"Invalid redemption quantity",IF(COUNTIFS('Daily Redemptions'!$A$7:$A$735,O1094,'Daily Redemptions'!$B$7:$B$735,P1094)&lt;&gt;1,"Missing daily performance",IF(S1094&lt;0,"Negative stock","")))))))</x:f>
      </x:c>
    </x:row>
    <x:row r="1095" ht="24" customHeight="1">
      <x:c r="O1095" s="10"/>
      <x:c r="P1095" s="5"/>
      <x:c r="Q1095" s="5"/>
      <x:c r="R1095" s="5"/>
      <x:c r="S1095" s="16" t="str">
        <x:f>IF(OR(ISBLANK(O1095),Q1095=""),"",IFERROR(INDEX('Redemption Setup'!$F$7:$F$105,MATCH(Q1095,'Redemption Setup'!$A$7:$A$105,0)),"")+SUMIFS('Redemption Setup'!$Q$7:$Q$305,'Redemption Setup'!$O$7:$O$305,Q1095,'Redemption Setup'!$P$7:$P$305,"&lt;="&amp;O1095)-SUMIFS('Daily Redemptions'!$R$7:$R$2205,'Daily Redemptions'!$Q$7:$Q$2205,Q1095,'Daily Redemptions'!$P$7:$P$2205,P1095,'Daily Redemptions'!$O$7:$O$2205,"&lt;="&amp;O1095))</x:f>
      </x:c>
      <x:c r="T1095" s="16" t="str">
        <x:f>IF(AND(ISBLANK(O1095),Q1095=""),"",IF(COUNTIFS('Redemption Setup'!$A$7:$A$105,Q1095,'Redemption Setup'!$B$7:$B$105,P1095)&lt;&gt;1,"Tier not in campaign",IF(COUNTIFS('Daily Redemptions'!$O$7:$O$2205,O1095,'Daily Redemptions'!$Q$7:$Q$2205,Q1095)&gt;1,"Duplicate day / tier",IF(OR(ISBLANK(O1095),ISBLANK(R1095)),"Missing date / quantity",IF(OR(R1095&lt;0,MOD(R1095,1)&lt;&gt;0),"Invalid redemption quantity",IF(COUNTIFS('Daily Redemptions'!$A$7:$A$735,O1095,'Daily Redemptions'!$B$7:$B$735,P1095)&lt;&gt;1,"Missing daily performance",IF(S1095&lt;0,"Negative stock","")))))))</x:f>
      </x:c>
    </x:row>
    <x:row r="1096" ht="24" customHeight="1">
      <x:c r="O1096" s="10"/>
      <x:c r="P1096" s="5"/>
      <x:c r="Q1096" s="5"/>
      <x:c r="R1096" s="5"/>
      <x:c r="S1096" s="16" t="str">
        <x:f>IF(OR(ISBLANK(O1096),Q1096=""),"",IFERROR(INDEX('Redemption Setup'!$F$7:$F$105,MATCH(Q1096,'Redemption Setup'!$A$7:$A$105,0)),"")+SUMIFS('Redemption Setup'!$Q$7:$Q$305,'Redemption Setup'!$O$7:$O$305,Q1096,'Redemption Setup'!$P$7:$P$305,"&lt;="&amp;O1096)-SUMIFS('Daily Redemptions'!$R$7:$R$2205,'Daily Redemptions'!$Q$7:$Q$2205,Q1096,'Daily Redemptions'!$P$7:$P$2205,P1096,'Daily Redemptions'!$O$7:$O$2205,"&lt;="&amp;O1096))</x:f>
      </x:c>
      <x:c r="T1096" s="16" t="str">
        <x:f>IF(AND(ISBLANK(O1096),Q1096=""),"",IF(COUNTIFS('Redemption Setup'!$A$7:$A$105,Q1096,'Redemption Setup'!$B$7:$B$105,P1096)&lt;&gt;1,"Tier not in campaign",IF(COUNTIFS('Daily Redemptions'!$O$7:$O$2205,O1096,'Daily Redemptions'!$Q$7:$Q$2205,Q1096)&gt;1,"Duplicate day / tier",IF(OR(ISBLANK(O1096),ISBLANK(R1096)),"Missing date / quantity",IF(OR(R1096&lt;0,MOD(R1096,1)&lt;&gt;0),"Invalid redemption quantity",IF(COUNTIFS('Daily Redemptions'!$A$7:$A$735,O1096,'Daily Redemptions'!$B$7:$B$735,P1096)&lt;&gt;1,"Missing daily performance",IF(S1096&lt;0,"Negative stock","")))))))</x:f>
      </x:c>
    </x:row>
    <x:row r="1097" ht="24" customHeight="1">
      <x:c r="O1097" s="10"/>
      <x:c r="P1097" s="5"/>
      <x:c r="Q1097" s="5"/>
      <x:c r="R1097" s="5"/>
      <x:c r="S1097" s="16" t="str">
        <x:f>IF(OR(ISBLANK(O1097),Q1097=""),"",IFERROR(INDEX('Redemption Setup'!$F$7:$F$105,MATCH(Q1097,'Redemption Setup'!$A$7:$A$105,0)),"")+SUMIFS('Redemption Setup'!$Q$7:$Q$305,'Redemption Setup'!$O$7:$O$305,Q1097,'Redemption Setup'!$P$7:$P$305,"&lt;="&amp;O1097)-SUMIFS('Daily Redemptions'!$R$7:$R$2205,'Daily Redemptions'!$Q$7:$Q$2205,Q1097,'Daily Redemptions'!$P$7:$P$2205,P1097,'Daily Redemptions'!$O$7:$O$2205,"&lt;="&amp;O1097))</x:f>
      </x:c>
      <x:c r="T1097" s="16" t="str">
        <x:f>IF(AND(ISBLANK(O1097),Q1097=""),"",IF(COUNTIFS('Redemption Setup'!$A$7:$A$105,Q1097,'Redemption Setup'!$B$7:$B$105,P1097)&lt;&gt;1,"Tier not in campaign",IF(COUNTIFS('Daily Redemptions'!$O$7:$O$2205,O1097,'Daily Redemptions'!$Q$7:$Q$2205,Q1097)&gt;1,"Duplicate day / tier",IF(OR(ISBLANK(O1097),ISBLANK(R1097)),"Missing date / quantity",IF(OR(R1097&lt;0,MOD(R1097,1)&lt;&gt;0),"Invalid redemption quantity",IF(COUNTIFS('Daily Redemptions'!$A$7:$A$735,O1097,'Daily Redemptions'!$B$7:$B$735,P1097)&lt;&gt;1,"Missing daily performance",IF(S1097&lt;0,"Negative stock","")))))))</x:f>
      </x:c>
    </x:row>
    <x:row r="1098" ht="24" customHeight="1">
      <x:c r="O1098" s="10"/>
      <x:c r="P1098" s="5"/>
      <x:c r="Q1098" s="5"/>
      <x:c r="R1098" s="5"/>
      <x:c r="S1098" s="16" t="str">
        <x:f>IF(OR(ISBLANK(O1098),Q1098=""),"",IFERROR(INDEX('Redemption Setup'!$F$7:$F$105,MATCH(Q1098,'Redemption Setup'!$A$7:$A$105,0)),"")+SUMIFS('Redemption Setup'!$Q$7:$Q$305,'Redemption Setup'!$O$7:$O$305,Q1098,'Redemption Setup'!$P$7:$P$305,"&lt;="&amp;O1098)-SUMIFS('Daily Redemptions'!$R$7:$R$2205,'Daily Redemptions'!$Q$7:$Q$2205,Q1098,'Daily Redemptions'!$P$7:$P$2205,P1098,'Daily Redemptions'!$O$7:$O$2205,"&lt;="&amp;O1098))</x:f>
      </x:c>
      <x:c r="T1098" s="16" t="str">
        <x:f>IF(AND(ISBLANK(O1098),Q1098=""),"",IF(COUNTIFS('Redemption Setup'!$A$7:$A$105,Q1098,'Redemption Setup'!$B$7:$B$105,P1098)&lt;&gt;1,"Tier not in campaign",IF(COUNTIFS('Daily Redemptions'!$O$7:$O$2205,O1098,'Daily Redemptions'!$Q$7:$Q$2205,Q1098)&gt;1,"Duplicate day / tier",IF(OR(ISBLANK(O1098),ISBLANK(R1098)),"Missing date / quantity",IF(OR(R1098&lt;0,MOD(R1098,1)&lt;&gt;0),"Invalid redemption quantity",IF(COUNTIFS('Daily Redemptions'!$A$7:$A$735,O1098,'Daily Redemptions'!$B$7:$B$735,P1098)&lt;&gt;1,"Missing daily performance",IF(S1098&lt;0,"Negative stock","")))))))</x:f>
      </x:c>
    </x:row>
    <x:row r="1099" ht="24" customHeight="1">
      <x:c r="O1099" s="10"/>
      <x:c r="P1099" s="5"/>
      <x:c r="Q1099" s="5"/>
      <x:c r="R1099" s="5"/>
      <x:c r="S1099" s="16" t="str">
        <x:f>IF(OR(ISBLANK(O1099),Q1099=""),"",IFERROR(INDEX('Redemption Setup'!$F$7:$F$105,MATCH(Q1099,'Redemption Setup'!$A$7:$A$105,0)),"")+SUMIFS('Redemption Setup'!$Q$7:$Q$305,'Redemption Setup'!$O$7:$O$305,Q1099,'Redemption Setup'!$P$7:$P$305,"&lt;="&amp;O1099)-SUMIFS('Daily Redemptions'!$R$7:$R$2205,'Daily Redemptions'!$Q$7:$Q$2205,Q1099,'Daily Redemptions'!$P$7:$P$2205,P1099,'Daily Redemptions'!$O$7:$O$2205,"&lt;="&amp;O1099))</x:f>
      </x:c>
      <x:c r="T1099" s="16" t="str">
        <x:f>IF(AND(ISBLANK(O1099),Q1099=""),"",IF(COUNTIFS('Redemption Setup'!$A$7:$A$105,Q1099,'Redemption Setup'!$B$7:$B$105,P1099)&lt;&gt;1,"Tier not in campaign",IF(COUNTIFS('Daily Redemptions'!$O$7:$O$2205,O1099,'Daily Redemptions'!$Q$7:$Q$2205,Q1099)&gt;1,"Duplicate day / tier",IF(OR(ISBLANK(O1099),ISBLANK(R1099)),"Missing date / quantity",IF(OR(R1099&lt;0,MOD(R1099,1)&lt;&gt;0),"Invalid redemption quantity",IF(COUNTIFS('Daily Redemptions'!$A$7:$A$735,O1099,'Daily Redemptions'!$B$7:$B$735,P1099)&lt;&gt;1,"Missing daily performance",IF(S1099&lt;0,"Negative stock","")))))))</x:f>
      </x:c>
    </x:row>
    <x:row r="1100" ht="24" customHeight="1">
      <x:c r="O1100" s="10"/>
      <x:c r="P1100" s="5"/>
      <x:c r="Q1100" s="5"/>
      <x:c r="R1100" s="5"/>
      <x:c r="S1100" s="16" t="str">
        <x:f>IF(OR(ISBLANK(O1100),Q1100=""),"",IFERROR(INDEX('Redemption Setup'!$F$7:$F$105,MATCH(Q1100,'Redemption Setup'!$A$7:$A$105,0)),"")+SUMIFS('Redemption Setup'!$Q$7:$Q$305,'Redemption Setup'!$O$7:$O$305,Q1100,'Redemption Setup'!$P$7:$P$305,"&lt;="&amp;O1100)-SUMIFS('Daily Redemptions'!$R$7:$R$2205,'Daily Redemptions'!$Q$7:$Q$2205,Q1100,'Daily Redemptions'!$P$7:$P$2205,P1100,'Daily Redemptions'!$O$7:$O$2205,"&lt;="&amp;O1100))</x:f>
      </x:c>
      <x:c r="T1100" s="16" t="str">
        <x:f>IF(AND(ISBLANK(O1100),Q1100=""),"",IF(COUNTIFS('Redemption Setup'!$A$7:$A$105,Q1100,'Redemption Setup'!$B$7:$B$105,P1100)&lt;&gt;1,"Tier not in campaign",IF(COUNTIFS('Daily Redemptions'!$O$7:$O$2205,O1100,'Daily Redemptions'!$Q$7:$Q$2205,Q1100)&gt;1,"Duplicate day / tier",IF(OR(ISBLANK(O1100),ISBLANK(R1100)),"Missing date / quantity",IF(OR(R1100&lt;0,MOD(R1100,1)&lt;&gt;0),"Invalid redemption quantity",IF(COUNTIFS('Daily Redemptions'!$A$7:$A$735,O1100,'Daily Redemptions'!$B$7:$B$735,P1100)&lt;&gt;1,"Missing daily performance",IF(S1100&lt;0,"Negative stock","")))))))</x:f>
      </x:c>
    </x:row>
    <x:row r="1101" ht="24" customHeight="1">
      <x:c r="O1101" s="10"/>
      <x:c r="P1101" s="5"/>
      <x:c r="Q1101" s="5"/>
      <x:c r="R1101" s="5"/>
      <x:c r="S1101" s="16" t="str">
        <x:f>IF(OR(ISBLANK(O1101),Q1101=""),"",IFERROR(INDEX('Redemption Setup'!$F$7:$F$105,MATCH(Q1101,'Redemption Setup'!$A$7:$A$105,0)),"")+SUMIFS('Redemption Setup'!$Q$7:$Q$305,'Redemption Setup'!$O$7:$O$305,Q1101,'Redemption Setup'!$P$7:$P$305,"&lt;="&amp;O1101)-SUMIFS('Daily Redemptions'!$R$7:$R$2205,'Daily Redemptions'!$Q$7:$Q$2205,Q1101,'Daily Redemptions'!$P$7:$P$2205,P1101,'Daily Redemptions'!$O$7:$O$2205,"&lt;="&amp;O1101))</x:f>
      </x:c>
      <x:c r="T1101" s="16" t="str">
        <x:f>IF(AND(ISBLANK(O1101),Q1101=""),"",IF(COUNTIFS('Redemption Setup'!$A$7:$A$105,Q1101,'Redemption Setup'!$B$7:$B$105,P1101)&lt;&gt;1,"Tier not in campaign",IF(COUNTIFS('Daily Redemptions'!$O$7:$O$2205,O1101,'Daily Redemptions'!$Q$7:$Q$2205,Q1101)&gt;1,"Duplicate day / tier",IF(OR(ISBLANK(O1101),ISBLANK(R1101)),"Missing date / quantity",IF(OR(R1101&lt;0,MOD(R1101,1)&lt;&gt;0),"Invalid redemption quantity",IF(COUNTIFS('Daily Redemptions'!$A$7:$A$735,O1101,'Daily Redemptions'!$B$7:$B$735,P1101)&lt;&gt;1,"Missing daily performance",IF(S1101&lt;0,"Negative stock","")))))))</x:f>
      </x:c>
    </x:row>
    <x:row r="1102" ht="24" customHeight="1">
      <x:c r="O1102" s="10"/>
      <x:c r="P1102" s="5"/>
      <x:c r="Q1102" s="5"/>
      <x:c r="R1102" s="5"/>
      <x:c r="S1102" s="16" t="str">
        <x:f>IF(OR(ISBLANK(O1102),Q1102=""),"",IFERROR(INDEX('Redemption Setup'!$F$7:$F$105,MATCH(Q1102,'Redemption Setup'!$A$7:$A$105,0)),"")+SUMIFS('Redemption Setup'!$Q$7:$Q$305,'Redemption Setup'!$O$7:$O$305,Q1102,'Redemption Setup'!$P$7:$P$305,"&lt;="&amp;O1102)-SUMIFS('Daily Redemptions'!$R$7:$R$2205,'Daily Redemptions'!$Q$7:$Q$2205,Q1102,'Daily Redemptions'!$P$7:$P$2205,P1102,'Daily Redemptions'!$O$7:$O$2205,"&lt;="&amp;O1102))</x:f>
      </x:c>
      <x:c r="T1102" s="16" t="str">
        <x:f>IF(AND(ISBLANK(O1102),Q1102=""),"",IF(COUNTIFS('Redemption Setup'!$A$7:$A$105,Q1102,'Redemption Setup'!$B$7:$B$105,P1102)&lt;&gt;1,"Tier not in campaign",IF(COUNTIFS('Daily Redemptions'!$O$7:$O$2205,O1102,'Daily Redemptions'!$Q$7:$Q$2205,Q1102)&gt;1,"Duplicate day / tier",IF(OR(ISBLANK(O1102),ISBLANK(R1102)),"Missing date / quantity",IF(OR(R1102&lt;0,MOD(R1102,1)&lt;&gt;0),"Invalid redemption quantity",IF(COUNTIFS('Daily Redemptions'!$A$7:$A$735,O1102,'Daily Redemptions'!$B$7:$B$735,P1102)&lt;&gt;1,"Missing daily performance",IF(S1102&lt;0,"Negative stock","")))))))</x:f>
      </x:c>
    </x:row>
    <x:row r="1103" ht="24" customHeight="1">
      <x:c r="O1103" s="10"/>
      <x:c r="P1103" s="5"/>
      <x:c r="Q1103" s="5"/>
      <x:c r="R1103" s="5"/>
      <x:c r="S1103" s="16" t="str">
        <x:f>IF(OR(ISBLANK(O1103),Q1103=""),"",IFERROR(INDEX('Redemption Setup'!$F$7:$F$105,MATCH(Q1103,'Redemption Setup'!$A$7:$A$105,0)),"")+SUMIFS('Redemption Setup'!$Q$7:$Q$305,'Redemption Setup'!$O$7:$O$305,Q1103,'Redemption Setup'!$P$7:$P$305,"&lt;="&amp;O1103)-SUMIFS('Daily Redemptions'!$R$7:$R$2205,'Daily Redemptions'!$Q$7:$Q$2205,Q1103,'Daily Redemptions'!$P$7:$P$2205,P1103,'Daily Redemptions'!$O$7:$O$2205,"&lt;="&amp;O1103))</x:f>
      </x:c>
      <x:c r="T1103" s="16" t="str">
        <x:f>IF(AND(ISBLANK(O1103),Q1103=""),"",IF(COUNTIFS('Redemption Setup'!$A$7:$A$105,Q1103,'Redemption Setup'!$B$7:$B$105,P1103)&lt;&gt;1,"Tier not in campaign",IF(COUNTIFS('Daily Redemptions'!$O$7:$O$2205,O1103,'Daily Redemptions'!$Q$7:$Q$2205,Q1103)&gt;1,"Duplicate day / tier",IF(OR(ISBLANK(O1103),ISBLANK(R1103)),"Missing date / quantity",IF(OR(R1103&lt;0,MOD(R1103,1)&lt;&gt;0),"Invalid redemption quantity",IF(COUNTIFS('Daily Redemptions'!$A$7:$A$735,O1103,'Daily Redemptions'!$B$7:$B$735,P1103)&lt;&gt;1,"Missing daily performance",IF(S1103&lt;0,"Negative stock","")))))))</x:f>
      </x:c>
    </x:row>
    <x:row r="1104" ht="24" customHeight="1">
      <x:c r="O1104" s="10"/>
      <x:c r="P1104" s="5"/>
      <x:c r="Q1104" s="5"/>
      <x:c r="R1104" s="5"/>
      <x:c r="S1104" s="16" t="str">
        <x:f>IF(OR(ISBLANK(O1104),Q1104=""),"",IFERROR(INDEX('Redemption Setup'!$F$7:$F$105,MATCH(Q1104,'Redemption Setup'!$A$7:$A$105,0)),"")+SUMIFS('Redemption Setup'!$Q$7:$Q$305,'Redemption Setup'!$O$7:$O$305,Q1104,'Redemption Setup'!$P$7:$P$305,"&lt;="&amp;O1104)-SUMIFS('Daily Redemptions'!$R$7:$R$2205,'Daily Redemptions'!$Q$7:$Q$2205,Q1104,'Daily Redemptions'!$P$7:$P$2205,P1104,'Daily Redemptions'!$O$7:$O$2205,"&lt;="&amp;O1104))</x:f>
      </x:c>
      <x:c r="T1104" s="16" t="str">
        <x:f>IF(AND(ISBLANK(O1104),Q1104=""),"",IF(COUNTIFS('Redemption Setup'!$A$7:$A$105,Q1104,'Redemption Setup'!$B$7:$B$105,P1104)&lt;&gt;1,"Tier not in campaign",IF(COUNTIFS('Daily Redemptions'!$O$7:$O$2205,O1104,'Daily Redemptions'!$Q$7:$Q$2205,Q1104)&gt;1,"Duplicate day / tier",IF(OR(ISBLANK(O1104),ISBLANK(R1104)),"Missing date / quantity",IF(OR(R1104&lt;0,MOD(R1104,1)&lt;&gt;0),"Invalid redemption quantity",IF(COUNTIFS('Daily Redemptions'!$A$7:$A$735,O1104,'Daily Redemptions'!$B$7:$B$735,P1104)&lt;&gt;1,"Missing daily performance",IF(S1104&lt;0,"Negative stock","")))))))</x:f>
      </x:c>
    </x:row>
    <x:row r="1105" ht="24" customHeight="1">
      <x:c r="O1105" s="10"/>
      <x:c r="P1105" s="5"/>
      <x:c r="Q1105" s="5"/>
      <x:c r="R1105" s="5"/>
      <x:c r="S1105" s="16" t="str">
        <x:f>IF(OR(ISBLANK(O1105),Q1105=""),"",IFERROR(INDEX('Redemption Setup'!$F$7:$F$105,MATCH(Q1105,'Redemption Setup'!$A$7:$A$105,0)),"")+SUMIFS('Redemption Setup'!$Q$7:$Q$305,'Redemption Setup'!$O$7:$O$305,Q1105,'Redemption Setup'!$P$7:$P$305,"&lt;="&amp;O1105)-SUMIFS('Daily Redemptions'!$R$7:$R$2205,'Daily Redemptions'!$Q$7:$Q$2205,Q1105,'Daily Redemptions'!$P$7:$P$2205,P1105,'Daily Redemptions'!$O$7:$O$2205,"&lt;="&amp;O1105))</x:f>
      </x:c>
      <x:c r="T1105" s="16" t="str">
        <x:f>IF(AND(ISBLANK(O1105),Q1105=""),"",IF(COUNTIFS('Redemption Setup'!$A$7:$A$105,Q1105,'Redemption Setup'!$B$7:$B$105,P1105)&lt;&gt;1,"Tier not in campaign",IF(COUNTIFS('Daily Redemptions'!$O$7:$O$2205,O1105,'Daily Redemptions'!$Q$7:$Q$2205,Q1105)&gt;1,"Duplicate day / tier",IF(OR(ISBLANK(O1105),ISBLANK(R1105)),"Missing date / quantity",IF(OR(R1105&lt;0,MOD(R1105,1)&lt;&gt;0),"Invalid redemption quantity",IF(COUNTIFS('Daily Redemptions'!$A$7:$A$735,O1105,'Daily Redemptions'!$B$7:$B$735,P1105)&lt;&gt;1,"Missing daily performance",IF(S1105&lt;0,"Negative stock","")))))))</x:f>
      </x:c>
    </x:row>
    <x:row r="1106" ht="24" customHeight="1">
      <x:c r="O1106" s="10"/>
      <x:c r="P1106" s="5"/>
      <x:c r="Q1106" s="5"/>
      <x:c r="R1106" s="5"/>
      <x:c r="S1106" s="16" t="str">
        <x:f>IF(OR(ISBLANK(O1106),Q1106=""),"",IFERROR(INDEX('Redemption Setup'!$F$7:$F$105,MATCH(Q1106,'Redemption Setup'!$A$7:$A$105,0)),"")+SUMIFS('Redemption Setup'!$Q$7:$Q$305,'Redemption Setup'!$O$7:$O$305,Q1106,'Redemption Setup'!$P$7:$P$305,"&lt;="&amp;O1106)-SUMIFS('Daily Redemptions'!$R$7:$R$2205,'Daily Redemptions'!$Q$7:$Q$2205,Q1106,'Daily Redemptions'!$P$7:$P$2205,P1106,'Daily Redemptions'!$O$7:$O$2205,"&lt;="&amp;O1106))</x:f>
      </x:c>
      <x:c r="T1106" s="16" t="str">
        <x:f>IF(AND(ISBLANK(O1106),Q1106=""),"",IF(COUNTIFS('Redemption Setup'!$A$7:$A$105,Q1106,'Redemption Setup'!$B$7:$B$105,P1106)&lt;&gt;1,"Tier not in campaign",IF(COUNTIFS('Daily Redemptions'!$O$7:$O$2205,O1106,'Daily Redemptions'!$Q$7:$Q$2205,Q1106)&gt;1,"Duplicate day / tier",IF(OR(ISBLANK(O1106),ISBLANK(R1106)),"Missing date / quantity",IF(OR(R1106&lt;0,MOD(R1106,1)&lt;&gt;0),"Invalid redemption quantity",IF(COUNTIFS('Daily Redemptions'!$A$7:$A$735,O1106,'Daily Redemptions'!$B$7:$B$735,P1106)&lt;&gt;1,"Missing daily performance",IF(S1106&lt;0,"Negative stock","")))))))</x:f>
      </x:c>
    </x:row>
    <x:row r="1107" ht="24" customHeight="1">
      <x:c r="O1107" s="10"/>
      <x:c r="P1107" s="5"/>
      <x:c r="Q1107" s="5"/>
      <x:c r="R1107" s="5"/>
      <x:c r="S1107" s="16" t="str">
        <x:f>IF(OR(ISBLANK(O1107),Q1107=""),"",IFERROR(INDEX('Redemption Setup'!$F$7:$F$105,MATCH(Q1107,'Redemption Setup'!$A$7:$A$105,0)),"")+SUMIFS('Redemption Setup'!$Q$7:$Q$305,'Redemption Setup'!$O$7:$O$305,Q1107,'Redemption Setup'!$P$7:$P$305,"&lt;="&amp;O1107)-SUMIFS('Daily Redemptions'!$R$7:$R$2205,'Daily Redemptions'!$Q$7:$Q$2205,Q1107,'Daily Redemptions'!$P$7:$P$2205,P1107,'Daily Redemptions'!$O$7:$O$2205,"&lt;="&amp;O1107))</x:f>
      </x:c>
      <x:c r="T1107" s="16" t="str">
        <x:f>IF(AND(ISBLANK(O1107),Q1107=""),"",IF(COUNTIFS('Redemption Setup'!$A$7:$A$105,Q1107,'Redemption Setup'!$B$7:$B$105,P1107)&lt;&gt;1,"Tier not in campaign",IF(COUNTIFS('Daily Redemptions'!$O$7:$O$2205,O1107,'Daily Redemptions'!$Q$7:$Q$2205,Q1107)&gt;1,"Duplicate day / tier",IF(OR(ISBLANK(O1107),ISBLANK(R1107)),"Missing date / quantity",IF(OR(R1107&lt;0,MOD(R1107,1)&lt;&gt;0),"Invalid redemption quantity",IF(COUNTIFS('Daily Redemptions'!$A$7:$A$735,O1107,'Daily Redemptions'!$B$7:$B$735,P1107)&lt;&gt;1,"Missing daily performance",IF(S1107&lt;0,"Negative stock","")))))))</x:f>
      </x:c>
    </x:row>
    <x:row r="1108" ht="24" customHeight="1">
      <x:c r="O1108" s="10"/>
      <x:c r="P1108" s="5"/>
      <x:c r="Q1108" s="5"/>
      <x:c r="R1108" s="5"/>
      <x:c r="S1108" s="16" t="str">
        <x:f>IF(OR(ISBLANK(O1108),Q1108=""),"",IFERROR(INDEX('Redemption Setup'!$F$7:$F$105,MATCH(Q1108,'Redemption Setup'!$A$7:$A$105,0)),"")+SUMIFS('Redemption Setup'!$Q$7:$Q$305,'Redemption Setup'!$O$7:$O$305,Q1108,'Redemption Setup'!$P$7:$P$305,"&lt;="&amp;O1108)-SUMIFS('Daily Redemptions'!$R$7:$R$2205,'Daily Redemptions'!$Q$7:$Q$2205,Q1108,'Daily Redemptions'!$P$7:$P$2205,P1108,'Daily Redemptions'!$O$7:$O$2205,"&lt;="&amp;O1108))</x:f>
      </x:c>
      <x:c r="T1108" s="16" t="str">
        <x:f>IF(AND(ISBLANK(O1108),Q1108=""),"",IF(COUNTIFS('Redemption Setup'!$A$7:$A$105,Q1108,'Redemption Setup'!$B$7:$B$105,P1108)&lt;&gt;1,"Tier not in campaign",IF(COUNTIFS('Daily Redemptions'!$O$7:$O$2205,O1108,'Daily Redemptions'!$Q$7:$Q$2205,Q1108)&gt;1,"Duplicate day / tier",IF(OR(ISBLANK(O1108),ISBLANK(R1108)),"Missing date / quantity",IF(OR(R1108&lt;0,MOD(R1108,1)&lt;&gt;0),"Invalid redemption quantity",IF(COUNTIFS('Daily Redemptions'!$A$7:$A$735,O1108,'Daily Redemptions'!$B$7:$B$735,P1108)&lt;&gt;1,"Missing daily performance",IF(S1108&lt;0,"Negative stock","")))))))</x:f>
      </x:c>
    </x:row>
    <x:row r="1109" ht="24" customHeight="1">
      <x:c r="O1109" s="10"/>
      <x:c r="P1109" s="5"/>
      <x:c r="Q1109" s="5"/>
      <x:c r="R1109" s="5"/>
      <x:c r="S1109" s="16" t="str">
        <x:f>IF(OR(ISBLANK(O1109),Q1109=""),"",IFERROR(INDEX('Redemption Setup'!$F$7:$F$105,MATCH(Q1109,'Redemption Setup'!$A$7:$A$105,0)),"")+SUMIFS('Redemption Setup'!$Q$7:$Q$305,'Redemption Setup'!$O$7:$O$305,Q1109,'Redemption Setup'!$P$7:$P$305,"&lt;="&amp;O1109)-SUMIFS('Daily Redemptions'!$R$7:$R$2205,'Daily Redemptions'!$Q$7:$Q$2205,Q1109,'Daily Redemptions'!$P$7:$P$2205,P1109,'Daily Redemptions'!$O$7:$O$2205,"&lt;="&amp;O1109))</x:f>
      </x:c>
      <x:c r="T1109" s="16" t="str">
        <x:f>IF(AND(ISBLANK(O1109),Q1109=""),"",IF(COUNTIFS('Redemption Setup'!$A$7:$A$105,Q1109,'Redemption Setup'!$B$7:$B$105,P1109)&lt;&gt;1,"Tier not in campaign",IF(COUNTIFS('Daily Redemptions'!$O$7:$O$2205,O1109,'Daily Redemptions'!$Q$7:$Q$2205,Q1109)&gt;1,"Duplicate day / tier",IF(OR(ISBLANK(O1109),ISBLANK(R1109)),"Missing date / quantity",IF(OR(R1109&lt;0,MOD(R1109,1)&lt;&gt;0),"Invalid redemption quantity",IF(COUNTIFS('Daily Redemptions'!$A$7:$A$735,O1109,'Daily Redemptions'!$B$7:$B$735,P1109)&lt;&gt;1,"Missing daily performance",IF(S1109&lt;0,"Negative stock","")))))))</x:f>
      </x:c>
    </x:row>
    <x:row r="1110" ht="24" customHeight="1">
      <x:c r="O1110" s="10"/>
      <x:c r="P1110" s="5"/>
      <x:c r="Q1110" s="5"/>
      <x:c r="R1110" s="5"/>
      <x:c r="S1110" s="16" t="str">
        <x:f>IF(OR(ISBLANK(O1110),Q1110=""),"",IFERROR(INDEX('Redemption Setup'!$F$7:$F$105,MATCH(Q1110,'Redemption Setup'!$A$7:$A$105,0)),"")+SUMIFS('Redemption Setup'!$Q$7:$Q$305,'Redemption Setup'!$O$7:$O$305,Q1110,'Redemption Setup'!$P$7:$P$305,"&lt;="&amp;O1110)-SUMIFS('Daily Redemptions'!$R$7:$R$2205,'Daily Redemptions'!$Q$7:$Q$2205,Q1110,'Daily Redemptions'!$P$7:$P$2205,P1110,'Daily Redemptions'!$O$7:$O$2205,"&lt;="&amp;O1110))</x:f>
      </x:c>
      <x:c r="T1110" s="16" t="str">
        <x:f>IF(AND(ISBLANK(O1110),Q1110=""),"",IF(COUNTIFS('Redemption Setup'!$A$7:$A$105,Q1110,'Redemption Setup'!$B$7:$B$105,P1110)&lt;&gt;1,"Tier not in campaign",IF(COUNTIFS('Daily Redemptions'!$O$7:$O$2205,O1110,'Daily Redemptions'!$Q$7:$Q$2205,Q1110)&gt;1,"Duplicate day / tier",IF(OR(ISBLANK(O1110),ISBLANK(R1110)),"Missing date / quantity",IF(OR(R1110&lt;0,MOD(R1110,1)&lt;&gt;0),"Invalid redemption quantity",IF(COUNTIFS('Daily Redemptions'!$A$7:$A$735,O1110,'Daily Redemptions'!$B$7:$B$735,P1110)&lt;&gt;1,"Missing daily performance",IF(S1110&lt;0,"Negative stock","")))))))</x:f>
      </x:c>
    </x:row>
    <x:row r="1111" ht="24" customHeight="1">
      <x:c r="O1111" s="10"/>
      <x:c r="P1111" s="5"/>
      <x:c r="Q1111" s="5"/>
      <x:c r="R1111" s="5"/>
      <x:c r="S1111" s="16" t="str">
        <x:f>IF(OR(ISBLANK(O1111),Q1111=""),"",IFERROR(INDEX('Redemption Setup'!$F$7:$F$105,MATCH(Q1111,'Redemption Setup'!$A$7:$A$105,0)),"")+SUMIFS('Redemption Setup'!$Q$7:$Q$305,'Redemption Setup'!$O$7:$O$305,Q1111,'Redemption Setup'!$P$7:$P$305,"&lt;="&amp;O1111)-SUMIFS('Daily Redemptions'!$R$7:$R$2205,'Daily Redemptions'!$Q$7:$Q$2205,Q1111,'Daily Redemptions'!$P$7:$P$2205,P1111,'Daily Redemptions'!$O$7:$O$2205,"&lt;="&amp;O1111))</x:f>
      </x:c>
      <x:c r="T1111" s="16" t="str">
        <x:f>IF(AND(ISBLANK(O1111),Q1111=""),"",IF(COUNTIFS('Redemption Setup'!$A$7:$A$105,Q1111,'Redemption Setup'!$B$7:$B$105,P1111)&lt;&gt;1,"Tier not in campaign",IF(COUNTIFS('Daily Redemptions'!$O$7:$O$2205,O1111,'Daily Redemptions'!$Q$7:$Q$2205,Q1111)&gt;1,"Duplicate day / tier",IF(OR(ISBLANK(O1111),ISBLANK(R1111)),"Missing date / quantity",IF(OR(R1111&lt;0,MOD(R1111,1)&lt;&gt;0),"Invalid redemption quantity",IF(COUNTIFS('Daily Redemptions'!$A$7:$A$735,O1111,'Daily Redemptions'!$B$7:$B$735,P1111)&lt;&gt;1,"Missing daily performance",IF(S1111&lt;0,"Negative stock","")))))))</x:f>
      </x:c>
    </x:row>
    <x:row r="1112" ht="24" customHeight="1">
      <x:c r="O1112" s="10"/>
      <x:c r="P1112" s="5"/>
      <x:c r="Q1112" s="5"/>
      <x:c r="R1112" s="5"/>
      <x:c r="S1112" s="16" t="str">
        <x:f>IF(OR(ISBLANK(O1112),Q1112=""),"",IFERROR(INDEX('Redemption Setup'!$F$7:$F$105,MATCH(Q1112,'Redemption Setup'!$A$7:$A$105,0)),"")+SUMIFS('Redemption Setup'!$Q$7:$Q$305,'Redemption Setup'!$O$7:$O$305,Q1112,'Redemption Setup'!$P$7:$P$305,"&lt;="&amp;O1112)-SUMIFS('Daily Redemptions'!$R$7:$R$2205,'Daily Redemptions'!$Q$7:$Q$2205,Q1112,'Daily Redemptions'!$P$7:$P$2205,P1112,'Daily Redemptions'!$O$7:$O$2205,"&lt;="&amp;O1112))</x:f>
      </x:c>
      <x:c r="T1112" s="16" t="str">
        <x:f>IF(AND(ISBLANK(O1112),Q1112=""),"",IF(COUNTIFS('Redemption Setup'!$A$7:$A$105,Q1112,'Redemption Setup'!$B$7:$B$105,P1112)&lt;&gt;1,"Tier not in campaign",IF(COUNTIFS('Daily Redemptions'!$O$7:$O$2205,O1112,'Daily Redemptions'!$Q$7:$Q$2205,Q1112)&gt;1,"Duplicate day / tier",IF(OR(ISBLANK(O1112),ISBLANK(R1112)),"Missing date / quantity",IF(OR(R1112&lt;0,MOD(R1112,1)&lt;&gt;0),"Invalid redemption quantity",IF(COUNTIFS('Daily Redemptions'!$A$7:$A$735,O1112,'Daily Redemptions'!$B$7:$B$735,P1112)&lt;&gt;1,"Missing daily performance",IF(S1112&lt;0,"Negative stock","")))))))</x:f>
      </x:c>
    </x:row>
    <x:row r="1113" ht="24" customHeight="1">
      <x:c r="O1113" s="10"/>
      <x:c r="P1113" s="5"/>
      <x:c r="Q1113" s="5"/>
      <x:c r="R1113" s="5"/>
      <x:c r="S1113" s="16" t="str">
        <x:f>IF(OR(ISBLANK(O1113),Q1113=""),"",IFERROR(INDEX('Redemption Setup'!$F$7:$F$105,MATCH(Q1113,'Redemption Setup'!$A$7:$A$105,0)),"")+SUMIFS('Redemption Setup'!$Q$7:$Q$305,'Redemption Setup'!$O$7:$O$305,Q1113,'Redemption Setup'!$P$7:$P$305,"&lt;="&amp;O1113)-SUMIFS('Daily Redemptions'!$R$7:$R$2205,'Daily Redemptions'!$Q$7:$Q$2205,Q1113,'Daily Redemptions'!$P$7:$P$2205,P1113,'Daily Redemptions'!$O$7:$O$2205,"&lt;="&amp;O1113))</x:f>
      </x:c>
      <x:c r="T1113" s="16" t="str">
        <x:f>IF(AND(ISBLANK(O1113),Q1113=""),"",IF(COUNTIFS('Redemption Setup'!$A$7:$A$105,Q1113,'Redemption Setup'!$B$7:$B$105,P1113)&lt;&gt;1,"Tier not in campaign",IF(COUNTIFS('Daily Redemptions'!$O$7:$O$2205,O1113,'Daily Redemptions'!$Q$7:$Q$2205,Q1113)&gt;1,"Duplicate day / tier",IF(OR(ISBLANK(O1113),ISBLANK(R1113)),"Missing date / quantity",IF(OR(R1113&lt;0,MOD(R1113,1)&lt;&gt;0),"Invalid redemption quantity",IF(COUNTIFS('Daily Redemptions'!$A$7:$A$735,O1113,'Daily Redemptions'!$B$7:$B$735,P1113)&lt;&gt;1,"Missing daily performance",IF(S1113&lt;0,"Negative stock","")))))))</x:f>
      </x:c>
    </x:row>
    <x:row r="1114" ht="24" customHeight="1">
      <x:c r="O1114" s="10"/>
      <x:c r="P1114" s="5"/>
      <x:c r="Q1114" s="5"/>
      <x:c r="R1114" s="5"/>
      <x:c r="S1114" s="16" t="str">
        <x:f>IF(OR(ISBLANK(O1114),Q1114=""),"",IFERROR(INDEX('Redemption Setup'!$F$7:$F$105,MATCH(Q1114,'Redemption Setup'!$A$7:$A$105,0)),"")+SUMIFS('Redemption Setup'!$Q$7:$Q$305,'Redemption Setup'!$O$7:$O$305,Q1114,'Redemption Setup'!$P$7:$P$305,"&lt;="&amp;O1114)-SUMIFS('Daily Redemptions'!$R$7:$R$2205,'Daily Redemptions'!$Q$7:$Q$2205,Q1114,'Daily Redemptions'!$P$7:$P$2205,P1114,'Daily Redemptions'!$O$7:$O$2205,"&lt;="&amp;O1114))</x:f>
      </x:c>
      <x:c r="T1114" s="16" t="str">
        <x:f>IF(AND(ISBLANK(O1114),Q1114=""),"",IF(COUNTIFS('Redemption Setup'!$A$7:$A$105,Q1114,'Redemption Setup'!$B$7:$B$105,P1114)&lt;&gt;1,"Tier not in campaign",IF(COUNTIFS('Daily Redemptions'!$O$7:$O$2205,O1114,'Daily Redemptions'!$Q$7:$Q$2205,Q1114)&gt;1,"Duplicate day / tier",IF(OR(ISBLANK(O1114),ISBLANK(R1114)),"Missing date / quantity",IF(OR(R1114&lt;0,MOD(R1114,1)&lt;&gt;0),"Invalid redemption quantity",IF(COUNTIFS('Daily Redemptions'!$A$7:$A$735,O1114,'Daily Redemptions'!$B$7:$B$735,P1114)&lt;&gt;1,"Missing daily performance",IF(S1114&lt;0,"Negative stock","")))))))</x:f>
      </x:c>
    </x:row>
    <x:row r="1115" ht="24" customHeight="1">
      <x:c r="O1115" s="10"/>
      <x:c r="P1115" s="5"/>
      <x:c r="Q1115" s="5"/>
      <x:c r="R1115" s="5"/>
      <x:c r="S1115" s="16" t="str">
        <x:f>IF(OR(ISBLANK(O1115),Q1115=""),"",IFERROR(INDEX('Redemption Setup'!$F$7:$F$105,MATCH(Q1115,'Redemption Setup'!$A$7:$A$105,0)),"")+SUMIFS('Redemption Setup'!$Q$7:$Q$305,'Redemption Setup'!$O$7:$O$305,Q1115,'Redemption Setup'!$P$7:$P$305,"&lt;="&amp;O1115)-SUMIFS('Daily Redemptions'!$R$7:$R$2205,'Daily Redemptions'!$Q$7:$Q$2205,Q1115,'Daily Redemptions'!$P$7:$P$2205,P1115,'Daily Redemptions'!$O$7:$O$2205,"&lt;="&amp;O1115))</x:f>
      </x:c>
      <x:c r="T1115" s="16" t="str">
        <x:f>IF(AND(ISBLANK(O1115),Q1115=""),"",IF(COUNTIFS('Redemption Setup'!$A$7:$A$105,Q1115,'Redemption Setup'!$B$7:$B$105,P1115)&lt;&gt;1,"Tier not in campaign",IF(COUNTIFS('Daily Redemptions'!$O$7:$O$2205,O1115,'Daily Redemptions'!$Q$7:$Q$2205,Q1115)&gt;1,"Duplicate day / tier",IF(OR(ISBLANK(O1115),ISBLANK(R1115)),"Missing date / quantity",IF(OR(R1115&lt;0,MOD(R1115,1)&lt;&gt;0),"Invalid redemption quantity",IF(COUNTIFS('Daily Redemptions'!$A$7:$A$735,O1115,'Daily Redemptions'!$B$7:$B$735,P1115)&lt;&gt;1,"Missing daily performance",IF(S1115&lt;0,"Negative stock","")))))))</x:f>
      </x:c>
    </x:row>
    <x:row r="1116" ht="24" customHeight="1">
      <x:c r="O1116" s="10"/>
      <x:c r="P1116" s="5"/>
      <x:c r="Q1116" s="5"/>
      <x:c r="R1116" s="5"/>
      <x:c r="S1116" s="16" t="str">
        <x:f>IF(OR(ISBLANK(O1116),Q1116=""),"",IFERROR(INDEX('Redemption Setup'!$F$7:$F$105,MATCH(Q1116,'Redemption Setup'!$A$7:$A$105,0)),"")+SUMIFS('Redemption Setup'!$Q$7:$Q$305,'Redemption Setup'!$O$7:$O$305,Q1116,'Redemption Setup'!$P$7:$P$305,"&lt;="&amp;O1116)-SUMIFS('Daily Redemptions'!$R$7:$R$2205,'Daily Redemptions'!$Q$7:$Q$2205,Q1116,'Daily Redemptions'!$P$7:$P$2205,P1116,'Daily Redemptions'!$O$7:$O$2205,"&lt;="&amp;O1116))</x:f>
      </x:c>
      <x:c r="T1116" s="16" t="str">
        <x:f>IF(AND(ISBLANK(O1116),Q1116=""),"",IF(COUNTIFS('Redemption Setup'!$A$7:$A$105,Q1116,'Redemption Setup'!$B$7:$B$105,P1116)&lt;&gt;1,"Tier not in campaign",IF(COUNTIFS('Daily Redemptions'!$O$7:$O$2205,O1116,'Daily Redemptions'!$Q$7:$Q$2205,Q1116)&gt;1,"Duplicate day / tier",IF(OR(ISBLANK(O1116),ISBLANK(R1116)),"Missing date / quantity",IF(OR(R1116&lt;0,MOD(R1116,1)&lt;&gt;0),"Invalid redemption quantity",IF(COUNTIFS('Daily Redemptions'!$A$7:$A$735,O1116,'Daily Redemptions'!$B$7:$B$735,P1116)&lt;&gt;1,"Missing daily performance",IF(S1116&lt;0,"Negative stock","")))))))</x:f>
      </x:c>
    </x:row>
    <x:row r="1117" ht="24" customHeight="1">
      <x:c r="O1117" s="10"/>
      <x:c r="P1117" s="5"/>
      <x:c r="Q1117" s="5"/>
      <x:c r="R1117" s="5"/>
      <x:c r="S1117" s="16" t="str">
        <x:f>IF(OR(ISBLANK(O1117),Q1117=""),"",IFERROR(INDEX('Redemption Setup'!$F$7:$F$105,MATCH(Q1117,'Redemption Setup'!$A$7:$A$105,0)),"")+SUMIFS('Redemption Setup'!$Q$7:$Q$305,'Redemption Setup'!$O$7:$O$305,Q1117,'Redemption Setup'!$P$7:$P$305,"&lt;="&amp;O1117)-SUMIFS('Daily Redemptions'!$R$7:$R$2205,'Daily Redemptions'!$Q$7:$Q$2205,Q1117,'Daily Redemptions'!$P$7:$P$2205,P1117,'Daily Redemptions'!$O$7:$O$2205,"&lt;="&amp;O1117))</x:f>
      </x:c>
      <x:c r="T1117" s="16" t="str">
        <x:f>IF(AND(ISBLANK(O1117),Q1117=""),"",IF(COUNTIFS('Redemption Setup'!$A$7:$A$105,Q1117,'Redemption Setup'!$B$7:$B$105,P1117)&lt;&gt;1,"Tier not in campaign",IF(COUNTIFS('Daily Redemptions'!$O$7:$O$2205,O1117,'Daily Redemptions'!$Q$7:$Q$2205,Q1117)&gt;1,"Duplicate day / tier",IF(OR(ISBLANK(O1117),ISBLANK(R1117)),"Missing date / quantity",IF(OR(R1117&lt;0,MOD(R1117,1)&lt;&gt;0),"Invalid redemption quantity",IF(COUNTIFS('Daily Redemptions'!$A$7:$A$735,O1117,'Daily Redemptions'!$B$7:$B$735,P1117)&lt;&gt;1,"Missing daily performance",IF(S1117&lt;0,"Negative stock","")))))))</x:f>
      </x:c>
    </x:row>
    <x:row r="1118" ht="24" customHeight="1">
      <x:c r="O1118" s="10"/>
      <x:c r="P1118" s="5"/>
      <x:c r="Q1118" s="5"/>
      <x:c r="R1118" s="5"/>
      <x:c r="S1118" s="16" t="str">
        <x:f>IF(OR(ISBLANK(O1118),Q1118=""),"",IFERROR(INDEX('Redemption Setup'!$F$7:$F$105,MATCH(Q1118,'Redemption Setup'!$A$7:$A$105,0)),"")+SUMIFS('Redemption Setup'!$Q$7:$Q$305,'Redemption Setup'!$O$7:$O$305,Q1118,'Redemption Setup'!$P$7:$P$305,"&lt;="&amp;O1118)-SUMIFS('Daily Redemptions'!$R$7:$R$2205,'Daily Redemptions'!$Q$7:$Q$2205,Q1118,'Daily Redemptions'!$P$7:$P$2205,P1118,'Daily Redemptions'!$O$7:$O$2205,"&lt;="&amp;O1118))</x:f>
      </x:c>
      <x:c r="T1118" s="16" t="str">
        <x:f>IF(AND(ISBLANK(O1118),Q1118=""),"",IF(COUNTIFS('Redemption Setup'!$A$7:$A$105,Q1118,'Redemption Setup'!$B$7:$B$105,P1118)&lt;&gt;1,"Tier not in campaign",IF(COUNTIFS('Daily Redemptions'!$O$7:$O$2205,O1118,'Daily Redemptions'!$Q$7:$Q$2205,Q1118)&gt;1,"Duplicate day / tier",IF(OR(ISBLANK(O1118),ISBLANK(R1118)),"Missing date / quantity",IF(OR(R1118&lt;0,MOD(R1118,1)&lt;&gt;0),"Invalid redemption quantity",IF(COUNTIFS('Daily Redemptions'!$A$7:$A$735,O1118,'Daily Redemptions'!$B$7:$B$735,P1118)&lt;&gt;1,"Missing daily performance",IF(S1118&lt;0,"Negative stock","")))))))</x:f>
      </x:c>
    </x:row>
    <x:row r="1119" ht="24" customHeight="1">
      <x:c r="O1119" s="10"/>
      <x:c r="P1119" s="5"/>
      <x:c r="Q1119" s="5"/>
      <x:c r="R1119" s="5"/>
      <x:c r="S1119" s="16" t="str">
        <x:f>IF(OR(ISBLANK(O1119),Q1119=""),"",IFERROR(INDEX('Redemption Setup'!$F$7:$F$105,MATCH(Q1119,'Redemption Setup'!$A$7:$A$105,0)),"")+SUMIFS('Redemption Setup'!$Q$7:$Q$305,'Redemption Setup'!$O$7:$O$305,Q1119,'Redemption Setup'!$P$7:$P$305,"&lt;="&amp;O1119)-SUMIFS('Daily Redemptions'!$R$7:$R$2205,'Daily Redemptions'!$Q$7:$Q$2205,Q1119,'Daily Redemptions'!$P$7:$P$2205,P1119,'Daily Redemptions'!$O$7:$O$2205,"&lt;="&amp;O1119))</x:f>
      </x:c>
      <x:c r="T1119" s="16" t="str">
        <x:f>IF(AND(ISBLANK(O1119),Q1119=""),"",IF(COUNTIFS('Redemption Setup'!$A$7:$A$105,Q1119,'Redemption Setup'!$B$7:$B$105,P1119)&lt;&gt;1,"Tier not in campaign",IF(COUNTIFS('Daily Redemptions'!$O$7:$O$2205,O1119,'Daily Redemptions'!$Q$7:$Q$2205,Q1119)&gt;1,"Duplicate day / tier",IF(OR(ISBLANK(O1119),ISBLANK(R1119)),"Missing date / quantity",IF(OR(R1119&lt;0,MOD(R1119,1)&lt;&gt;0),"Invalid redemption quantity",IF(COUNTIFS('Daily Redemptions'!$A$7:$A$735,O1119,'Daily Redemptions'!$B$7:$B$735,P1119)&lt;&gt;1,"Missing daily performance",IF(S1119&lt;0,"Negative stock","")))))))</x:f>
      </x:c>
    </x:row>
    <x:row r="1120" ht="24" customHeight="1">
      <x:c r="O1120" s="10"/>
      <x:c r="P1120" s="5"/>
      <x:c r="Q1120" s="5"/>
      <x:c r="R1120" s="5"/>
      <x:c r="S1120" s="16" t="str">
        <x:f>IF(OR(ISBLANK(O1120),Q1120=""),"",IFERROR(INDEX('Redemption Setup'!$F$7:$F$105,MATCH(Q1120,'Redemption Setup'!$A$7:$A$105,0)),"")+SUMIFS('Redemption Setup'!$Q$7:$Q$305,'Redemption Setup'!$O$7:$O$305,Q1120,'Redemption Setup'!$P$7:$P$305,"&lt;="&amp;O1120)-SUMIFS('Daily Redemptions'!$R$7:$R$2205,'Daily Redemptions'!$Q$7:$Q$2205,Q1120,'Daily Redemptions'!$P$7:$P$2205,P1120,'Daily Redemptions'!$O$7:$O$2205,"&lt;="&amp;O1120))</x:f>
      </x:c>
      <x:c r="T1120" s="16" t="str">
        <x:f>IF(AND(ISBLANK(O1120),Q1120=""),"",IF(COUNTIFS('Redemption Setup'!$A$7:$A$105,Q1120,'Redemption Setup'!$B$7:$B$105,P1120)&lt;&gt;1,"Tier not in campaign",IF(COUNTIFS('Daily Redemptions'!$O$7:$O$2205,O1120,'Daily Redemptions'!$Q$7:$Q$2205,Q1120)&gt;1,"Duplicate day / tier",IF(OR(ISBLANK(O1120),ISBLANK(R1120)),"Missing date / quantity",IF(OR(R1120&lt;0,MOD(R1120,1)&lt;&gt;0),"Invalid redemption quantity",IF(COUNTIFS('Daily Redemptions'!$A$7:$A$735,O1120,'Daily Redemptions'!$B$7:$B$735,P1120)&lt;&gt;1,"Missing daily performance",IF(S1120&lt;0,"Negative stock","")))))))</x:f>
      </x:c>
    </x:row>
    <x:row r="1121" ht="24" customHeight="1">
      <x:c r="O1121" s="10"/>
      <x:c r="P1121" s="5"/>
      <x:c r="Q1121" s="5"/>
      <x:c r="R1121" s="5"/>
      <x:c r="S1121" s="16" t="str">
        <x:f>IF(OR(ISBLANK(O1121),Q1121=""),"",IFERROR(INDEX('Redemption Setup'!$F$7:$F$105,MATCH(Q1121,'Redemption Setup'!$A$7:$A$105,0)),"")+SUMIFS('Redemption Setup'!$Q$7:$Q$305,'Redemption Setup'!$O$7:$O$305,Q1121,'Redemption Setup'!$P$7:$P$305,"&lt;="&amp;O1121)-SUMIFS('Daily Redemptions'!$R$7:$R$2205,'Daily Redemptions'!$Q$7:$Q$2205,Q1121,'Daily Redemptions'!$P$7:$P$2205,P1121,'Daily Redemptions'!$O$7:$O$2205,"&lt;="&amp;O1121))</x:f>
      </x:c>
      <x:c r="T1121" s="16" t="str">
        <x:f>IF(AND(ISBLANK(O1121),Q1121=""),"",IF(COUNTIFS('Redemption Setup'!$A$7:$A$105,Q1121,'Redemption Setup'!$B$7:$B$105,P1121)&lt;&gt;1,"Tier not in campaign",IF(COUNTIFS('Daily Redemptions'!$O$7:$O$2205,O1121,'Daily Redemptions'!$Q$7:$Q$2205,Q1121)&gt;1,"Duplicate day / tier",IF(OR(ISBLANK(O1121),ISBLANK(R1121)),"Missing date / quantity",IF(OR(R1121&lt;0,MOD(R1121,1)&lt;&gt;0),"Invalid redemption quantity",IF(COUNTIFS('Daily Redemptions'!$A$7:$A$735,O1121,'Daily Redemptions'!$B$7:$B$735,P1121)&lt;&gt;1,"Missing daily performance",IF(S1121&lt;0,"Negative stock","")))))))</x:f>
      </x:c>
    </x:row>
    <x:row r="1122" ht="24" customHeight="1">
      <x:c r="O1122" s="10"/>
      <x:c r="P1122" s="5"/>
      <x:c r="Q1122" s="5"/>
      <x:c r="R1122" s="5"/>
      <x:c r="S1122" s="16" t="str">
        <x:f>IF(OR(ISBLANK(O1122),Q1122=""),"",IFERROR(INDEX('Redemption Setup'!$F$7:$F$105,MATCH(Q1122,'Redemption Setup'!$A$7:$A$105,0)),"")+SUMIFS('Redemption Setup'!$Q$7:$Q$305,'Redemption Setup'!$O$7:$O$305,Q1122,'Redemption Setup'!$P$7:$P$305,"&lt;="&amp;O1122)-SUMIFS('Daily Redemptions'!$R$7:$R$2205,'Daily Redemptions'!$Q$7:$Q$2205,Q1122,'Daily Redemptions'!$P$7:$P$2205,P1122,'Daily Redemptions'!$O$7:$O$2205,"&lt;="&amp;O1122))</x:f>
      </x:c>
      <x:c r="T1122" s="16" t="str">
        <x:f>IF(AND(ISBLANK(O1122),Q1122=""),"",IF(COUNTIFS('Redemption Setup'!$A$7:$A$105,Q1122,'Redemption Setup'!$B$7:$B$105,P1122)&lt;&gt;1,"Tier not in campaign",IF(COUNTIFS('Daily Redemptions'!$O$7:$O$2205,O1122,'Daily Redemptions'!$Q$7:$Q$2205,Q1122)&gt;1,"Duplicate day / tier",IF(OR(ISBLANK(O1122),ISBLANK(R1122)),"Missing date / quantity",IF(OR(R1122&lt;0,MOD(R1122,1)&lt;&gt;0),"Invalid redemption quantity",IF(COUNTIFS('Daily Redemptions'!$A$7:$A$735,O1122,'Daily Redemptions'!$B$7:$B$735,P1122)&lt;&gt;1,"Missing daily performance",IF(S1122&lt;0,"Negative stock","")))))))</x:f>
      </x:c>
    </x:row>
    <x:row r="1123" ht="24" customHeight="1">
      <x:c r="O1123" s="10"/>
      <x:c r="P1123" s="5"/>
      <x:c r="Q1123" s="5"/>
      <x:c r="R1123" s="5"/>
      <x:c r="S1123" s="16" t="str">
        <x:f>IF(OR(ISBLANK(O1123),Q1123=""),"",IFERROR(INDEX('Redemption Setup'!$F$7:$F$105,MATCH(Q1123,'Redemption Setup'!$A$7:$A$105,0)),"")+SUMIFS('Redemption Setup'!$Q$7:$Q$305,'Redemption Setup'!$O$7:$O$305,Q1123,'Redemption Setup'!$P$7:$P$305,"&lt;="&amp;O1123)-SUMIFS('Daily Redemptions'!$R$7:$R$2205,'Daily Redemptions'!$Q$7:$Q$2205,Q1123,'Daily Redemptions'!$P$7:$P$2205,P1123,'Daily Redemptions'!$O$7:$O$2205,"&lt;="&amp;O1123))</x:f>
      </x:c>
      <x:c r="T1123" s="16" t="str">
        <x:f>IF(AND(ISBLANK(O1123),Q1123=""),"",IF(COUNTIFS('Redemption Setup'!$A$7:$A$105,Q1123,'Redemption Setup'!$B$7:$B$105,P1123)&lt;&gt;1,"Tier not in campaign",IF(COUNTIFS('Daily Redemptions'!$O$7:$O$2205,O1123,'Daily Redemptions'!$Q$7:$Q$2205,Q1123)&gt;1,"Duplicate day / tier",IF(OR(ISBLANK(O1123),ISBLANK(R1123)),"Missing date / quantity",IF(OR(R1123&lt;0,MOD(R1123,1)&lt;&gt;0),"Invalid redemption quantity",IF(COUNTIFS('Daily Redemptions'!$A$7:$A$735,O1123,'Daily Redemptions'!$B$7:$B$735,P1123)&lt;&gt;1,"Missing daily performance",IF(S1123&lt;0,"Negative stock","")))))))</x:f>
      </x:c>
    </x:row>
    <x:row r="1124" ht="24" customHeight="1">
      <x:c r="O1124" s="10"/>
      <x:c r="P1124" s="5"/>
      <x:c r="Q1124" s="5"/>
      <x:c r="R1124" s="5"/>
      <x:c r="S1124" s="16" t="str">
        <x:f>IF(OR(ISBLANK(O1124),Q1124=""),"",IFERROR(INDEX('Redemption Setup'!$F$7:$F$105,MATCH(Q1124,'Redemption Setup'!$A$7:$A$105,0)),"")+SUMIFS('Redemption Setup'!$Q$7:$Q$305,'Redemption Setup'!$O$7:$O$305,Q1124,'Redemption Setup'!$P$7:$P$305,"&lt;="&amp;O1124)-SUMIFS('Daily Redemptions'!$R$7:$R$2205,'Daily Redemptions'!$Q$7:$Q$2205,Q1124,'Daily Redemptions'!$P$7:$P$2205,P1124,'Daily Redemptions'!$O$7:$O$2205,"&lt;="&amp;O1124))</x:f>
      </x:c>
      <x:c r="T1124" s="16" t="str">
        <x:f>IF(AND(ISBLANK(O1124),Q1124=""),"",IF(COUNTIFS('Redemption Setup'!$A$7:$A$105,Q1124,'Redemption Setup'!$B$7:$B$105,P1124)&lt;&gt;1,"Tier not in campaign",IF(COUNTIFS('Daily Redemptions'!$O$7:$O$2205,O1124,'Daily Redemptions'!$Q$7:$Q$2205,Q1124)&gt;1,"Duplicate day / tier",IF(OR(ISBLANK(O1124),ISBLANK(R1124)),"Missing date / quantity",IF(OR(R1124&lt;0,MOD(R1124,1)&lt;&gt;0),"Invalid redemption quantity",IF(COUNTIFS('Daily Redemptions'!$A$7:$A$735,O1124,'Daily Redemptions'!$B$7:$B$735,P1124)&lt;&gt;1,"Missing daily performance",IF(S1124&lt;0,"Negative stock","")))))))</x:f>
      </x:c>
    </x:row>
    <x:row r="1125" ht="24" customHeight="1">
      <x:c r="O1125" s="10"/>
      <x:c r="P1125" s="5"/>
      <x:c r="Q1125" s="5"/>
      <x:c r="R1125" s="5"/>
      <x:c r="S1125" s="16" t="str">
        <x:f>IF(OR(ISBLANK(O1125),Q1125=""),"",IFERROR(INDEX('Redemption Setup'!$F$7:$F$105,MATCH(Q1125,'Redemption Setup'!$A$7:$A$105,0)),"")+SUMIFS('Redemption Setup'!$Q$7:$Q$305,'Redemption Setup'!$O$7:$O$305,Q1125,'Redemption Setup'!$P$7:$P$305,"&lt;="&amp;O1125)-SUMIFS('Daily Redemptions'!$R$7:$R$2205,'Daily Redemptions'!$Q$7:$Q$2205,Q1125,'Daily Redemptions'!$P$7:$P$2205,P1125,'Daily Redemptions'!$O$7:$O$2205,"&lt;="&amp;O1125))</x:f>
      </x:c>
      <x:c r="T1125" s="16" t="str">
        <x:f>IF(AND(ISBLANK(O1125),Q1125=""),"",IF(COUNTIFS('Redemption Setup'!$A$7:$A$105,Q1125,'Redemption Setup'!$B$7:$B$105,P1125)&lt;&gt;1,"Tier not in campaign",IF(COUNTIFS('Daily Redemptions'!$O$7:$O$2205,O1125,'Daily Redemptions'!$Q$7:$Q$2205,Q1125)&gt;1,"Duplicate day / tier",IF(OR(ISBLANK(O1125),ISBLANK(R1125)),"Missing date / quantity",IF(OR(R1125&lt;0,MOD(R1125,1)&lt;&gt;0),"Invalid redemption quantity",IF(COUNTIFS('Daily Redemptions'!$A$7:$A$735,O1125,'Daily Redemptions'!$B$7:$B$735,P1125)&lt;&gt;1,"Missing daily performance",IF(S1125&lt;0,"Negative stock","")))))))</x:f>
      </x:c>
    </x:row>
    <x:row r="1126" ht="24" customHeight="1">
      <x:c r="O1126" s="10"/>
      <x:c r="P1126" s="5"/>
      <x:c r="Q1126" s="5"/>
      <x:c r="R1126" s="5"/>
      <x:c r="S1126" s="16" t="str">
        <x:f>IF(OR(ISBLANK(O1126),Q1126=""),"",IFERROR(INDEX('Redemption Setup'!$F$7:$F$105,MATCH(Q1126,'Redemption Setup'!$A$7:$A$105,0)),"")+SUMIFS('Redemption Setup'!$Q$7:$Q$305,'Redemption Setup'!$O$7:$O$305,Q1126,'Redemption Setup'!$P$7:$P$305,"&lt;="&amp;O1126)-SUMIFS('Daily Redemptions'!$R$7:$R$2205,'Daily Redemptions'!$Q$7:$Q$2205,Q1126,'Daily Redemptions'!$P$7:$P$2205,P1126,'Daily Redemptions'!$O$7:$O$2205,"&lt;="&amp;O1126))</x:f>
      </x:c>
      <x:c r="T1126" s="16" t="str">
        <x:f>IF(AND(ISBLANK(O1126),Q1126=""),"",IF(COUNTIFS('Redemption Setup'!$A$7:$A$105,Q1126,'Redemption Setup'!$B$7:$B$105,P1126)&lt;&gt;1,"Tier not in campaign",IF(COUNTIFS('Daily Redemptions'!$O$7:$O$2205,O1126,'Daily Redemptions'!$Q$7:$Q$2205,Q1126)&gt;1,"Duplicate day / tier",IF(OR(ISBLANK(O1126),ISBLANK(R1126)),"Missing date / quantity",IF(OR(R1126&lt;0,MOD(R1126,1)&lt;&gt;0),"Invalid redemption quantity",IF(COUNTIFS('Daily Redemptions'!$A$7:$A$735,O1126,'Daily Redemptions'!$B$7:$B$735,P1126)&lt;&gt;1,"Missing daily performance",IF(S1126&lt;0,"Negative stock","")))))))</x:f>
      </x:c>
    </x:row>
    <x:row r="1127" ht="24" customHeight="1">
      <x:c r="O1127" s="10"/>
      <x:c r="P1127" s="5"/>
      <x:c r="Q1127" s="5"/>
      <x:c r="R1127" s="5"/>
      <x:c r="S1127" s="16" t="str">
        <x:f>IF(OR(ISBLANK(O1127),Q1127=""),"",IFERROR(INDEX('Redemption Setup'!$F$7:$F$105,MATCH(Q1127,'Redemption Setup'!$A$7:$A$105,0)),"")+SUMIFS('Redemption Setup'!$Q$7:$Q$305,'Redemption Setup'!$O$7:$O$305,Q1127,'Redemption Setup'!$P$7:$P$305,"&lt;="&amp;O1127)-SUMIFS('Daily Redemptions'!$R$7:$R$2205,'Daily Redemptions'!$Q$7:$Q$2205,Q1127,'Daily Redemptions'!$P$7:$P$2205,P1127,'Daily Redemptions'!$O$7:$O$2205,"&lt;="&amp;O1127))</x:f>
      </x:c>
      <x:c r="T1127" s="16" t="str">
        <x:f>IF(AND(ISBLANK(O1127),Q1127=""),"",IF(COUNTIFS('Redemption Setup'!$A$7:$A$105,Q1127,'Redemption Setup'!$B$7:$B$105,P1127)&lt;&gt;1,"Tier not in campaign",IF(COUNTIFS('Daily Redemptions'!$O$7:$O$2205,O1127,'Daily Redemptions'!$Q$7:$Q$2205,Q1127)&gt;1,"Duplicate day / tier",IF(OR(ISBLANK(O1127),ISBLANK(R1127)),"Missing date / quantity",IF(OR(R1127&lt;0,MOD(R1127,1)&lt;&gt;0),"Invalid redemption quantity",IF(COUNTIFS('Daily Redemptions'!$A$7:$A$735,O1127,'Daily Redemptions'!$B$7:$B$735,P1127)&lt;&gt;1,"Missing daily performance",IF(S1127&lt;0,"Negative stock","")))))))</x:f>
      </x:c>
    </x:row>
    <x:row r="1128" ht="24" customHeight="1">
      <x:c r="O1128" s="10"/>
      <x:c r="P1128" s="5"/>
      <x:c r="Q1128" s="5"/>
      <x:c r="R1128" s="5"/>
      <x:c r="S1128" s="16" t="str">
        <x:f>IF(OR(ISBLANK(O1128),Q1128=""),"",IFERROR(INDEX('Redemption Setup'!$F$7:$F$105,MATCH(Q1128,'Redemption Setup'!$A$7:$A$105,0)),"")+SUMIFS('Redemption Setup'!$Q$7:$Q$305,'Redemption Setup'!$O$7:$O$305,Q1128,'Redemption Setup'!$P$7:$P$305,"&lt;="&amp;O1128)-SUMIFS('Daily Redemptions'!$R$7:$R$2205,'Daily Redemptions'!$Q$7:$Q$2205,Q1128,'Daily Redemptions'!$P$7:$P$2205,P1128,'Daily Redemptions'!$O$7:$O$2205,"&lt;="&amp;O1128))</x:f>
      </x:c>
      <x:c r="T1128" s="16" t="str">
        <x:f>IF(AND(ISBLANK(O1128),Q1128=""),"",IF(COUNTIFS('Redemption Setup'!$A$7:$A$105,Q1128,'Redemption Setup'!$B$7:$B$105,P1128)&lt;&gt;1,"Tier not in campaign",IF(COUNTIFS('Daily Redemptions'!$O$7:$O$2205,O1128,'Daily Redemptions'!$Q$7:$Q$2205,Q1128)&gt;1,"Duplicate day / tier",IF(OR(ISBLANK(O1128),ISBLANK(R1128)),"Missing date / quantity",IF(OR(R1128&lt;0,MOD(R1128,1)&lt;&gt;0),"Invalid redemption quantity",IF(COUNTIFS('Daily Redemptions'!$A$7:$A$735,O1128,'Daily Redemptions'!$B$7:$B$735,P1128)&lt;&gt;1,"Missing daily performance",IF(S1128&lt;0,"Negative stock","")))))))</x:f>
      </x:c>
    </x:row>
    <x:row r="1129" ht="24" customHeight="1">
      <x:c r="O1129" s="10"/>
      <x:c r="P1129" s="5"/>
      <x:c r="Q1129" s="5"/>
      <x:c r="R1129" s="5"/>
      <x:c r="S1129" s="16" t="str">
        <x:f>IF(OR(ISBLANK(O1129),Q1129=""),"",IFERROR(INDEX('Redemption Setup'!$F$7:$F$105,MATCH(Q1129,'Redemption Setup'!$A$7:$A$105,0)),"")+SUMIFS('Redemption Setup'!$Q$7:$Q$305,'Redemption Setup'!$O$7:$O$305,Q1129,'Redemption Setup'!$P$7:$P$305,"&lt;="&amp;O1129)-SUMIFS('Daily Redemptions'!$R$7:$R$2205,'Daily Redemptions'!$Q$7:$Q$2205,Q1129,'Daily Redemptions'!$P$7:$P$2205,P1129,'Daily Redemptions'!$O$7:$O$2205,"&lt;="&amp;O1129))</x:f>
      </x:c>
      <x:c r="T1129" s="16" t="str">
        <x:f>IF(AND(ISBLANK(O1129),Q1129=""),"",IF(COUNTIFS('Redemption Setup'!$A$7:$A$105,Q1129,'Redemption Setup'!$B$7:$B$105,P1129)&lt;&gt;1,"Tier not in campaign",IF(COUNTIFS('Daily Redemptions'!$O$7:$O$2205,O1129,'Daily Redemptions'!$Q$7:$Q$2205,Q1129)&gt;1,"Duplicate day / tier",IF(OR(ISBLANK(O1129),ISBLANK(R1129)),"Missing date / quantity",IF(OR(R1129&lt;0,MOD(R1129,1)&lt;&gt;0),"Invalid redemption quantity",IF(COUNTIFS('Daily Redemptions'!$A$7:$A$735,O1129,'Daily Redemptions'!$B$7:$B$735,P1129)&lt;&gt;1,"Missing daily performance",IF(S1129&lt;0,"Negative stock","")))))))</x:f>
      </x:c>
    </x:row>
    <x:row r="1130" ht="24" customHeight="1">
      <x:c r="O1130" s="10"/>
      <x:c r="P1130" s="5"/>
      <x:c r="Q1130" s="5"/>
      <x:c r="R1130" s="5"/>
      <x:c r="S1130" s="16" t="str">
        <x:f>IF(OR(ISBLANK(O1130),Q1130=""),"",IFERROR(INDEX('Redemption Setup'!$F$7:$F$105,MATCH(Q1130,'Redemption Setup'!$A$7:$A$105,0)),"")+SUMIFS('Redemption Setup'!$Q$7:$Q$305,'Redemption Setup'!$O$7:$O$305,Q1130,'Redemption Setup'!$P$7:$P$305,"&lt;="&amp;O1130)-SUMIFS('Daily Redemptions'!$R$7:$R$2205,'Daily Redemptions'!$Q$7:$Q$2205,Q1130,'Daily Redemptions'!$P$7:$P$2205,P1130,'Daily Redemptions'!$O$7:$O$2205,"&lt;="&amp;O1130))</x:f>
      </x:c>
      <x:c r="T1130" s="16" t="str">
        <x:f>IF(AND(ISBLANK(O1130),Q1130=""),"",IF(COUNTIFS('Redemption Setup'!$A$7:$A$105,Q1130,'Redemption Setup'!$B$7:$B$105,P1130)&lt;&gt;1,"Tier not in campaign",IF(COUNTIFS('Daily Redemptions'!$O$7:$O$2205,O1130,'Daily Redemptions'!$Q$7:$Q$2205,Q1130)&gt;1,"Duplicate day / tier",IF(OR(ISBLANK(O1130),ISBLANK(R1130)),"Missing date / quantity",IF(OR(R1130&lt;0,MOD(R1130,1)&lt;&gt;0),"Invalid redemption quantity",IF(COUNTIFS('Daily Redemptions'!$A$7:$A$735,O1130,'Daily Redemptions'!$B$7:$B$735,P1130)&lt;&gt;1,"Missing daily performance",IF(S1130&lt;0,"Negative stock","")))))))</x:f>
      </x:c>
    </x:row>
    <x:row r="1131" ht="24" customHeight="1">
      <x:c r="O1131" s="10"/>
      <x:c r="P1131" s="5"/>
      <x:c r="Q1131" s="5"/>
      <x:c r="R1131" s="5"/>
      <x:c r="S1131" s="16" t="str">
        <x:f>IF(OR(ISBLANK(O1131),Q1131=""),"",IFERROR(INDEX('Redemption Setup'!$F$7:$F$105,MATCH(Q1131,'Redemption Setup'!$A$7:$A$105,0)),"")+SUMIFS('Redemption Setup'!$Q$7:$Q$305,'Redemption Setup'!$O$7:$O$305,Q1131,'Redemption Setup'!$P$7:$P$305,"&lt;="&amp;O1131)-SUMIFS('Daily Redemptions'!$R$7:$R$2205,'Daily Redemptions'!$Q$7:$Q$2205,Q1131,'Daily Redemptions'!$P$7:$P$2205,P1131,'Daily Redemptions'!$O$7:$O$2205,"&lt;="&amp;O1131))</x:f>
      </x:c>
      <x:c r="T1131" s="16" t="str">
        <x:f>IF(AND(ISBLANK(O1131),Q1131=""),"",IF(COUNTIFS('Redemption Setup'!$A$7:$A$105,Q1131,'Redemption Setup'!$B$7:$B$105,P1131)&lt;&gt;1,"Tier not in campaign",IF(COUNTIFS('Daily Redemptions'!$O$7:$O$2205,O1131,'Daily Redemptions'!$Q$7:$Q$2205,Q1131)&gt;1,"Duplicate day / tier",IF(OR(ISBLANK(O1131),ISBLANK(R1131)),"Missing date / quantity",IF(OR(R1131&lt;0,MOD(R1131,1)&lt;&gt;0),"Invalid redemption quantity",IF(COUNTIFS('Daily Redemptions'!$A$7:$A$735,O1131,'Daily Redemptions'!$B$7:$B$735,P1131)&lt;&gt;1,"Missing daily performance",IF(S1131&lt;0,"Negative stock","")))))))</x:f>
      </x:c>
    </x:row>
    <x:row r="1132" ht="24" customHeight="1">
      <x:c r="O1132" s="10"/>
      <x:c r="P1132" s="5"/>
      <x:c r="Q1132" s="5"/>
      <x:c r="R1132" s="5"/>
      <x:c r="S1132" s="16" t="str">
        <x:f>IF(OR(ISBLANK(O1132),Q1132=""),"",IFERROR(INDEX('Redemption Setup'!$F$7:$F$105,MATCH(Q1132,'Redemption Setup'!$A$7:$A$105,0)),"")+SUMIFS('Redemption Setup'!$Q$7:$Q$305,'Redemption Setup'!$O$7:$O$305,Q1132,'Redemption Setup'!$P$7:$P$305,"&lt;="&amp;O1132)-SUMIFS('Daily Redemptions'!$R$7:$R$2205,'Daily Redemptions'!$Q$7:$Q$2205,Q1132,'Daily Redemptions'!$P$7:$P$2205,P1132,'Daily Redemptions'!$O$7:$O$2205,"&lt;="&amp;O1132))</x:f>
      </x:c>
      <x:c r="T1132" s="16" t="str">
        <x:f>IF(AND(ISBLANK(O1132),Q1132=""),"",IF(COUNTIFS('Redemption Setup'!$A$7:$A$105,Q1132,'Redemption Setup'!$B$7:$B$105,P1132)&lt;&gt;1,"Tier not in campaign",IF(COUNTIFS('Daily Redemptions'!$O$7:$O$2205,O1132,'Daily Redemptions'!$Q$7:$Q$2205,Q1132)&gt;1,"Duplicate day / tier",IF(OR(ISBLANK(O1132),ISBLANK(R1132)),"Missing date / quantity",IF(OR(R1132&lt;0,MOD(R1132,1)&lt;&gt;0),"Invalid redemption quantity",IF(COUNTIFS('Daily Redemptions'!$A$7:$A$735,O1132,'Daily Redemptions'!$B$7:$B$735,P1132)&lt;&gt;1,"Missing daily performance",IF(S1132&lt;0,"Negative stock","")))))))</x:f>
      </x:c>
    </x:row>
    <x:row r="1133" ht="24" customHeight="1">
      <x:c r="O1133" s="10"/>
      <x:c r="P1133" s="5"/>
      <x:c r="Q1133" s="5"/>
      <x:c r="R1133" s="5"/>
      <x:c r="S1133" s="16" t="str">
        <x:f>IF(OR(ISBLANK(O1133),Q1133=""),"",IFERROR(INDEX('Redemption Setup'!$F$7:$F$105,MATCH(Q1133,'Redemption Setup'!$A$7:$A$105,0)),"")+SUMIFS('Redemption Setup'!$Q$7:$Q$305,'Redemption Setup'!$O$7:$O$305,Q1133,'Redemption Setup'!$P$7:$P$305,"&lt;="&amp;O1133)-SUMIFS('Daily Redemptions'!$R$7:$R$2205,'Daily Redemptions'!$Q$7:$Q$2205,Q1133,'Daily Redemptions'!$P$7:$P$2205,P1133,'Daily Redemptions'!$O$7:$O$2205,"&lt;="&amp;O1133))</x:f>
      </x:c>
      <x:c r="T1133" s="16" t="str">
        <x:f>IF(AND(ISBLANK(O1133),Q1133=""),"",IF(COUNTIFS('Redemption Setup'!$A$7:$A$105,Q1133,'Redemption Setup'!$B$7:$B$105,P1133)&lt;&gt;1,"Tier not in campaign",IF(COUNTIFS('Daily Redemptions'!$O$7:$O$2205,O1133,'Daily Redemptions'!$Q$7:$Q$2205,Q1133)&gt;1,"Duplicate day / tier",IF(OR(ISBLANK(O1133),ISBLANK(R1133)),"Missing date / quantity",IF(OR(R1133&lt;0,MOD(R1133,1)&lt;&gt;0),"Invalid redemption quantity",IF(COUNTIFS('Daily Redemptions'!$A$7:$A$735,O1133,'Daily Redemptions'!$B$7:$B$735,P1133)&lt;&gt;1,"Missing daily performance",IF(S1133&lt;0,"Negative stock","")))))))</x:f>
      </x:c>
    </x:row>
    <x:row r="1134" ht="24" customHeight="1">
      <x:c r="O1134" s="10"/>
      <x:c r="P1134" s="5"/>
      <x:c r="Q1134" s="5"/>
      <x:c r="R1134" s="5"/>
      <x:c r="S1134" s="16" t="str">
        <x:f>IF(OR(ISBLANK(O1134),Q1134=""),"",IFERROR(INDEX('Redemption Setup'!$F$7:$F$105,MATCH(Q1134,'Redemption Setup'!$A$7:$A$105,0)),"")+SUMIFS('Redemption Setup'!$Q$7:$Q$305,'Redemption Setup'!$O$7:$O$305,Q1134,'Redemption Setup'!$P$7:$P$305,"&lt;="&amp;O1134)-SUMIFS('Daily Redemptions'!$R$7:$R$2205,'Daily Redemptions'!$Q$7:$Q$2205,Q1134,'Daily Redemptions'!$P$7:$P$2205,P1134,'Daily Redemptions'!$O$7:$O$2205,"&lt;="&amp;O1134))</x:f>
      </x:c>
      <x:c r="T1134" s="16" t="str">
        <x:f>IF(AND(ISBLANK(O1134),Q1134=""),"",IF(COUNTIFS('Redemption Setup'!$A$7:$A$105,Q1134,'Redemption Setup'!$B$7:$B$105,P1134)&lt;&gt;1,"Tier not in campaign",IF(COUNTIFS('Daily Redemptions'!$O$7:$O$2205,O1134,'Daily Redemptions'!$Q$7:$Q$2205,Q1134)&gt;1,"Duplicate day / tier",IF(OR(ISBLANK(O1134),ISBLANK(R1134)),"Missing date / quantity",IF(OR(R1134&lt;0,MOD(R1134,1)&lt;&gt;0),"Invalid redemption quantity",IF(COUNTIFS('Daily Redemptions'!$A$7:$A$735,O1134,'Daily Redemptions'!$B$7:$B$735,P1134)&lt;&gt;1,"Missing daily performance",IF(S1134&lt;0,"Negative stock","")))))))</x:f>
      </x:c>
    </x:row>
    <x:row r="1135" ht="24" customHeight="1">
      <x:c r="O1135" s="10"/>
      <x:c r="P1135" s="5"/>
      <x:c r="Q1135" s="5"/>
      <x:c r="R1135" s="5"/>
      <x:c r="S1135" s="16" t="str">
        <x:f>IF(OR(ISBLANK(O1135),Q1135=""),"",IFERROR(INDEX('Redemption Setup'!$F$7:$F$105,MATCH(Q1135,'Redemption Setup'!$A$7:$A$105,0)),"")+SUMIFS('Redemption Setup'!$Q$7:$Q$305,'Redemption Setup'!$O$7:$O$305,Q1135,'Redemption Setup'!$P$7:$P$305,"&lt;="&amp;O1135)-SUMIFS('Daily Redemptions'!$R$7:$R$2205,'Daily Redemptions'!$Q$7:$Q$2205,Q1135,'Daily Redemptions'!$P$7:$P$2205,P1135,'Daily Redemptions'!$O$7:$O$2205,"&lt;="&amp;O1135))</x:f>
      </x:c>
      <x:c r="T1135" s="16" t="str">
        <x:f>IF(AND(ISBLANK(O1135),Q1135=""),"",IF(COUNTIFS('Redemption Setup'!$A$7:$A$105,Q1135,'Redemption Setup'!$B$7:$B$105,P1135)&lt;&gt;1,"Tier not in campaign",IF(COUNTIFS('Daily Redemptions'!$O$7:$O$2205,O1135,'Daily Redemptions'!$Q$7:$Q$2205,Q1135)&gt;1,"Duplicate day / tier",IF(OR(ISBLANK(O1135),ISBLANK(R1135)),"Missing date / quantity",IF(OR(R1135&lt;0,MOD(R1135,1)&lt;&gt;0),"Invalid redemption quantity",IF(COUNTIFS('Daily Redemptions'!$A$7:$A$735,O1135,'Daily Redemptions'!$B$7:$B$735,P1135)&lt;&gt;1,"Missing daily performance",IF(S1135&lt;0,"Negative stock","")))))))</x:f>
      </x:c>
    </x:row>
    <x:row r="1136" ht="24" customHeight="1">
      <x:c r="O1136" s="10"/>
      <x:c r="P1136" s="5"/>
      <x:c r="Q1136" s="5"/>
      <x:c r="R1136" s="5"/>
      <x:c r="S1136" s="16" t="str">
        <x:f>IF(OR(ISBLANK(O1136),Q1136=""),"",IFERROR(INDEX('Redemption Setup'!$F$7:$F$105,MATCH(Q1136,'Redemption Setup'!$A$7:$A$105,0)),"")+SUMIFS('Redemption Setup'!$Q$7:$Q$305,'Redemption Setup'!$O$7:$O$305,Q1136,'Redemption Setup'!$P$7:$P$305,"&lt;="&amp;O1136)-SUMIFS('Daily Redemptions'!$R$7:$R$2205,'Daily Redemptions'!$Q$7:$Q$2205,Q1136,'Daily Redemptions'!$P$7:$P$2205,P1136,'Daily Redemptions'!$O$7:$O$2205,"&lt;="&amp;O1136))</x:f>
      </x:c>
      <x:c r="T1136" s="16" t="str">
        <x:f>IF(AND(ISBLANK(O1136),Q1136=""),"",IF(COUNTIFS('Redemption Setup'!$A$7:$A$105,Q1136,'Redemption Setup'!$B$7:$B$105,P1136)&lt;&gt;1,"Tier not in campaign",IF(COUNTIFS('Daily Redemptions'!$O$7:$O$2205,O1136,'Daily Redemptions'!$Q$7:$Q$2205,Q1136)&gt;1,"Duplicate day / tier",IF(OR(ISBLANK(O1136),ISBLANK(R1136)),"Missing date / quantity",IF(OR(R1136&lt;0,MOD(R1136,1)&lt;&gt;0),"Invalid redemption quantity",IF(COUNTIFS('Daily Redemptions'!$A$7:$A$735,O1136,'Daily Redemptions'!$B$7:$B$735,P1136)&lt;&gt;1,"Missing daily performance",IF(S1136&lt;0,"Negative stock","")))))))</x:f>
      </x:c>
    </x:row>
    <x:row r="1137" ht="24" customHeight="1">
      <x:c r="O1137" s="10"/>
      <x:c r="P1137" s="5"/>
      <x:c r="Q1137" s="5"/>
      <x:c r="R1137" s="5"/>
      <x:c r="S1137" s="16" t="str">
        <x:f>IF(OR(ISBLANK(O1137),Q1137=""),"",IFERROR(INDEX('Redemption Setup'!$F$7:$F$105,MATCH(Q1137,'Redemption Setup'!$A$7:$A$105,0)),"")+SUMIFS('Redemption Setup'!$Q$7:$Q$305,'Redemption Setup'!$O$7:$O$305,Q1137,'Redemption Setup'!$P$7:$P$305,"&lt;="&amp;O1137)-SUMIFS('Daily Redemptions'!$R$7:$R$2205,'Daily Redemptions'!$Q$7:$Q$2205,Q1137,'Daily Redemptions'!$P$7:$P$2205,P1137,'Daily Redemptions'!$O$7:$O$2205,"&lt;="&amp;O1137))</x:f>
      </x:c>
      <x:c r="T1137" s="16" t="str">
        <x:f>IF(AND(ISBLANK(O1137),Q1137=""),"",IF(COUNTIFS('Redemption Setup'!$A$7:$A$105,Q1137,'Redemption Setup'!$B$7:$B$105,P1137)&lt;&gt;1,"Tier not in campaign",IF(COUNTIFS('Daily Redemptions'!$O$7:$O$2205,O1137,'Daily Redemptions'!$Q$7:$Q$2205,Q1137)&gt;1,"Duplicate day / tier",IF(OR(ISBLANK(O1137),ISBLANK(R1137)),"Missing date / quantity",IF(OR(R1137&lt;0,MOD(R1137,1)&lt;&gt;0),"Invalid redemption quantity",IF(COUNTIFS('Daily Redemptions'!$A$7:$A$735,O1137,'Daily Redemptions'!$B$7:$B$735,P1137)&lt;&gt;1,"Missing daily performance",IF(S1137&lt;0,"Negative stock","")))))))</x:f>
      </x:c>
    </x:row>
    <x:row r="1138" ht="24" customHeight="1">
      <x:c r="O1138" s="10"/>
      <x:c r="P1138" s="5"/>
      <x:c r="Q1138" s="5"/>
      <x:c r="R1138" s="5"/>
      <x:c r="S1138" s="16" t="str">
        <x:f>IF(OR(ISBLANK(O1138),Q1138=""),"",IFERROR(INDEX('Redemption Setup'!$F$7:$F$105,MATCH(Q1138,'Redemption Setup'!$A$7:$A$105,0)),"")+SUMIFS('Redemption Setup'!$Q$7:$Q$305,'Redemption Setup'!$O$7:$O$305,Q1138,'Redemption Setup'!$P$7:$P$305,"&lt;="&amp;O1138)-SUMIFS('Daily Redemptions'!$R$7:$R$2205,'Daily Redemptions'!$Q$7:$Q$2205,Q1138,'Daily Redemptions'!$P$7:$P$2205,P1138,'Daily Redemptions'!$O$7:$O$2205,"&lt;="&amp;O1138))</x:f>
      </x:c>
      <x:c r="T1138" s="16" t="str">
        <x:f>IF(AND(ISBLANK(O1138),Q1138=""),"",IF(COUNTIFS('Redemption Setup'!$A$7:$A$105,Q1138,'Redemption Setup'!$B$7:$B$105,P1138)&lt;&gt;1,"Tier not in campaign",IF(COUNTIFS('Daily Redemptions'!$O$7:$O$2205,O1138,'Daily Redemptions'!$Q$7:$Q$2205,Q1138)&gt;1,"Duplicate day / tier",IF(OR(ISBLANK(O1138),ISBLANK(R1138)),"Missing date / quantity",IF(OR(R1138&lt;0,MOD(R1138,1)&lt;&gt;0),"Invalid redemption quantity",IF(COUNTIFS('Daily Redemptions'!$A$7:$A$735,O1138,'Daily Redemptions'!$B$7:$B$735,P1138)&lt;&gt;1,"Missing daily performance",IF(S1138&lt;0,"Negative stock","")))))))</x:f>
      </x:c>
    </x:row>
    <x:row r="1139" ht="24" customHeight="1">
      <x:c r="O1139" s="10"/>
      <x:c r="P1139" s="5"/>
      <x:c r="Q1139" s="5"/>
      <x:c r="R1139" s="5"/>
      <x:c r="S1139" s="16" t="str">
        <x:f>IF(OR(ISBLANK(O1139),Q1139=""),"",IFERROR(INDEX('Redemption Setup'!$F$7:$F$105,MATCH(Q1139,'Redemption Setup'!$A$7:$A$105,0)),"")+SUMIFS('Redemption Setup'!$Q$7:$Q$305,'Redemption Setup'!$O$7:$O$305,Q1139,'Redemption Setup'!$P$7:$P$305,"&lt;="&amp;O1139)-SUMIFS('Daily Redemptions'!$R$7:$R$2205,'Daily Redemptions'!$Q$7:$Q$2205,Q1139,'Daily Redemptions'!$P$7:$P$2205,P1139,'Daily Redemptions'!$O$7:$O$2205,"&lt;="&amp;O1139))</x:f>
      </x:c>
      <x:c r="T1139" s="16" t="str">
        <x:f>IF(AND(ISBLANK(O1139),Q1139=""),"",IF(COUNTIFS('Redemption Setup'!$A$7:$A$105,Q1139,'Redemption Setup'!$B$7:$B$105,P1139)&lt;&gt;1,"Tier not in campaign",IF(COUNTIFS('Daily Redemptions'!$O$7:$O$2205,O1139,'Daily Redemptions'!$Q$7:$Q$2205,Q1139)&gt;1,"Duplicate day / tier",IF(OR(ISBLANK(O1139),ISBLANK(R1139)),"Missing date / quantity",IF(OR(R1139&lt;0,MOD(R1139,1)&lt;&gt;0),"Invalid redemption quantity",IF(COUNTIFS('Daily Redemptions'!$A$7:$A$735,O1139,'Daily Redemptions'!$B$7:$B$735,P1139)&lt;&gt;1,"Missing daily performance",IF(S1139&lt;0,"Negative stock","")))))))</x:f>
      </x:c>
    </x:row>
    <x:row r="1140" ht="24" customHeight="1">
      <x:c r="O1140" s="10"/>
      <x:c r="P1140" s="5"/>
      <x:c r="Q1140" s="5"/>
      <x:c r="R1140" s="5"/>
      <x:c r="S1140" s="16" t="str">
        <x:f>IF(OR(ISBLANK(O1140),Q1140=""),"",IFERROR(INDEX('Redemption Setup'!$F$7:$F$105,MATCH(Q1140,'Redemption Setup'!$A$7:$A$105,0)),"")+SUMIFS('Redemption Setup'!$Q$7:$Q$305,'Redemption Setup'!$O$7:$O$305,Q1140,'Redemption Setup'!$P$7:$P$305,"&lt;="&amp;O1140)-SUMIFS('Daily Redemptions'!$R$7:$R$2205,'Daily Redemptions'!$Q$7:$Q$2205,Q1140,'Daily Redemptions'!$P$7:$P$2205,P1140,'Daily Redemptions'!$O$7:$O$2205,"&lt;="&amp;O1140))</x:f>
      </x:c>
      <x:c r="T1140" s="16" t="str">
        <x:f>IF(AND(ISBLANK(O1140),Q1140=""),"",IF(COUNTIFS('Redemption Setup'!$A$7:$A$105,Q1140,'Redemption Setup'!$B$7:$B$105,P1140)&lt;&gt;1,"Tier not in campaign",IF(COUNTIFS('Daily Redemptions'!$O$7:$O$2205,O1140,'Daily Redemptions'!$Q$7:$Q$2205,Q1140)&gt;1,"Duplicate day / tier",IF(OR(ISBLANK(O1140),ISBLANK(R1140)),"Missing date / quantity",IF(OR(R1140&lt;0,MOD(R1140,1)&lt;&gt;0),"Invalid redemption quantity",IF(COUNTIFS('Daily Redemptions'!$A$7:$A$735,O1140,'Daily Redemptions'!$B$7:$B$735,P1140)&lt;&gt;1,"Missing daily performance",IF(S1140&lt;0,"Negative stock","")))))))</x:f>
      </x:c>
    </x:row>
    <x:row r="1141" ht="24" customHeight="1">
      <x:c r="O1141" s="10"/>
      <x:c r="P1141" s="5"/>
      <x:c r="Q1141" s="5"/>
      <x:c r="R1141" s="5"/>
      <x:c r="S1141" s="16" t="str">
        <x:f>IF(OR(ISBLANK(O1141),Q1141=""),"",IFERROR(INDEX('Redemption Setup'!$F$7:$F$105,MATCH(Q1141,'Redemption Setup'!$A$7:$A$105,0)),"")+SUMIFS('Redemption Setup'!$Q$7:$Q$305,'Redemption Setup'!$O$7:$O$305,Q1141,'Redemption Setup'!$P$7:$P$305,"&lt;="&amp;O1141)-SUMIFS('Daily Redemptions'!$R$7:$R$2205,'Daily Redemptions'!$Q$7:$Q$2205,Q1141,'Daily Redemptions'!$P$7:$P$2205,P1141,'Daily Redemptions'!$O$7:$O$2205,"&lt;="&amp;O1141))</x:f>
      </x:c>
      <x:c r="T1141" s="16" t="str">
        <x:f>IF(AND(ISBLANK(O1141),Q1141=""),"",IF(COUNTIFS('Redemption Setup'!$A$7:$A$105,Q1141,'Redemption Setup'!$B$7:$B$105,P1141)&lt;&gt;1,"Tier not in campaign",IF(COUNTIFS('Daily Redemptions'!$O$7:$O$2205,O1141,'Daily Redemptions'!$Q$7:$Q$2205,Q1141)&gt;1,"Duplicate day / tier",IF(OR(ISBLANK(O1141),ISBLANK(R1141)),"Missing date / quantity",IF(OR(R1141&lt;0,MOD(R1141,1)&lt;&gt;0),"Invalid redemption quantity",IF(COUNTIFS('Daily Redemptions'!$A$7:$A$735,O1141,'Daily Redemptions'!$B$7:$B$735,P1141)&lt;&gt;1,"Missing daily performance",IF(S1141&lt;0,"Negative stock","")))))))</x:f>
      </x:c>
    </x:row>
    <x:row r="1142" ht="24" customHeight="1">
      <x:c r="O1142" s="10"/>
      <x:c r="P1142" s="5"/>
      <x:c r="Q1142" s="5"/>
      <x:c r="R1142" s="5"/>
      <x:c r="S1142" s="16" t="str">
        <x:f>IF(OR(ISBLANK(O1142),Q1142=""),"",IFERROR(INDEX('Redemption Setup'!$F$7:$F$105,MATCH(Q1142,'Redemption Setup'!$A$7:$A$105,0)),"")+SUMIFS('Redemption Setup'!$Q$7:$Q$305,'Redemption Setup'!$O$7:$O$305,Q1142,'Redemption Setup'!$P$7:$P$305,"&lt;="&amp;O1142)-SUMIFS('Daily Redemptions'!$R$7:$R$2205,'Daily Redemptions'!$Q$7:$Q$2205,Q1142,'Daily Redemptions'!$P$7:$P$2205,P1142,'Daily Redemptions'!$O$7:$O$2205,"&lt;="&amp;O1142))</x:f>
      </x:c>
      <x:c r="T1142" s="16" t="str">
        <x:f>IF(AND(ISBLANK(O1142),Q1142=""),"",IF(COUNTIFS('Redemption Setup'!$A$7:$A$105,Q1142,'Redemption Setup'!$B$7:$B$105,P1142)&lt;&gt;1,"Tier not in campaign",IF(COUNTIFS('Daily Redemptions'!$O$7:$O$2205,O1142,'Daily Redemptions'!$Q$7:$Q$2205,Q1142)&gt;1,"Duplicate day / tier",IF(OR(ISBLANK(O1142),ISBLANK(R1142)),"Missing date / quantity",IF(OR(R1142&lt;0,MOD(R1142,1)&lt;&gt;0),"Invalid redemption quantity",IF(COUNTIFS('Daily Redemptions'!$A$7:$A$735,O1142,'Daily Redemptions'!$B$7:$B$735,P1142)&lt;&gt;1,"Missing daily performance",IF(S1142&lt;0,"Negative stock","")))))))</x:f>
      </x:c>
    </x:row>
    <x:row r="1143" ht="24" customHeight="1">
      <x:c r="O1143" s="10"/>
      <x:c r="P1143" s="5"/>
      <x:c r="Q1143" s="5"/>
      <x:c r="R1143" s="5"/>
      <x:c r="S1143" s="16" t="str">
        <x:f>IF(OR(ISBLANK(O1143),Q1143=""),"",IFERROR(INDEX('Redemption Setup'!$F$7:$F$105,MATCH(Q1143,'Redemption Setup'!$A$7:$A$105,0)),"")+SUMIFS('Redemption Setup'!$Q$7:$Q$305,'Redemption Setup'!$O$7:$O$305,Q1143,'Redemption Setup'!$P$7:$P$305,"&lt;="&amp;O1143)-SUMIFS('Daily Redemptions'!$R$7:$R$2205,'Daily Redemptions'!$Q$7:$Q$2205,Q1143,'Daily Redemptions'!$P$7:$P$2205,P1143,'Daily Redemptions'!$O$7:$O$2205,"&lt;="&amp;O1143))</x:f>
      </x:c>
      <x:c r="T1143" s="16" t="str">
        <x:f>IF(AND(ISBLANK(O1143),Q1143=""),"",IF(COUNTIFS('Redemption Setup'!$A$7:$A$105,Q1143,'Redemption Setup'!$B$7:$B$105,P1143)&lt;&gt;1,"Tier not in campaign",IF(COUNTIFS('Daily Redemptions'!$O$7:$O$2205,O1143,'Daily Redemptions'!$Q$7:$Q$2205,Q1143)&gt;1,"Duplicate day / tier",IF(OR(ISBLANK(O1143),ISBLANK(R1143)),"Missing date / quantity",IF(OR(R1143&lt;0,MOD(R1143,1)&lt;&gt;0),"Invalid redemption quantity",IF(COUNTIFS('Daily Redemptions'!$A$7:$A$735,O1143,'Daily Redemptions'!$B$7:$B$735,P1143)&lt;&gt;1,"Missing daily performance",IF(S1143&lt;0,"Negative stock","")))))))</x:f>
      </x:c>
    </x:row>
    <x:row r="1144" ht="24" customHeight="1">
      <x:c r="O1144" s="10"/>
      <x:c r="P1144" s="5"/>
      <x:c r="Q1144" s="5"/>
      <x:c r="R1144" s="5"/>
      <x:c r="S1144" s="16" t="str">
        <x:f>IF(OR(ISBLANK(O1144),Q1144=""),"",IFERROR(INDEX('Redemption Setup'!$F$7:$F$105,MATCH(Q1144,'Redemption Setup'!$A$7:$A$105,0)),"")+SUMIFS('Redemption Setup'!$Q$7:$Q$305,'Redemption Setup'!$O$7:$O$305,Q1144,'Redemption Setup'!$P$7:$P$305,"&lt;="&amp;O1144)-SUMIFS('Daily Redemptions'!$R$7:$R$2205,'Daily Redemptions'!$Q$7:$Q$2205,Q1144,'Daily Redemptions'!$P$7:$P$2205,P1144,'Daily Redemptions'!$O$7:$O$2205,"&lt;="&amp;O1144))</x:f>
      </x:c>
      <x:c r="T1144" s="16" t="str">
        <x:f>IF(AND(ISBLANK(O1144),Q1144=""),"",IF(COUNTIFS('Redemption Setup'!$A$7:$A$105,Q1144,'Redemption Setup'!$B$7:$B$105,P1144)&lt;&gt;1,"Tier not in campaign",IF(COUNTIFS('Daily Redemptions'!$O$7:$O$2205,O1144,'Daily Redemptions'!$Q$7:$Q$2205,Q1144)&gt;1,"Duplicate day / tier",IF(OR(ISBLANK(O1144),ISBLANK(R1144)),"Missing date / quantity",IF(OR(R1144&lt;0,MOD(R1144,1)&lt;&gt;0),"Invalid redemption quantity",IF(COUNTIFS('Daily Redemptions'!$A$7:$A$735,O1144,'Daily Redemptions'!$B$7:$B$735,P1144)&lt;&gt;1,"Missing daily performance",IF(S1144&lt;0,"Negative stock","")))))))</x:f>
      </x:c>
    </x:row>
    <x:row r="1145" ht="24" customHeight="1">
      <x:c r="O1145" s="10"/>
      <x:c r="P1145" s="5"/>
      <x:c r="Q1145" s="5"/>
      <x:c r="R1145" s="5"/>
      <x:c r="S1145" s="16" t="str">
        <x:f>IF(OR(ISBLANK(O1145),Q1145=""),"",IFERROR(INDEX('Redemption Setup'!$F$7:$F$105,MATCH(Q1145,'Redemption Setup'!$A$7:$A$105,0)),"")+SUMIFS('Redemption Setup'!$Q$7:$Q$305,'Redemption Setup'!$O$7:$O$305,Q1145,'Redemption Setup'!$P$7:$P$305,"&lt;="&amp;O1145)-SUMIFS('Daily Redemptions'!$R$7:$R$2205,'Daily Redemptions'!$Q$7:$Q$2205,Q1145,'Daily Redemptions'!$P$7:$P$2205,P1145,'Daily Redemptions'!$O$7:$O$2205,"&lt;="&amp;O1145))</x:f>
      </x:c>
      <x:c r="T1145" s="16" t="str">
        <x:f>IF(AND(ISBLANK(O1145),Q1145=""),"",IF(COUNTIFS('Redemption Setup'!$A$7:$A$105,Q1145,'Redemption Setup'!$B$7:$B$105,P1145)&lt;&gt;1,"Tier not in campaign",IF(COUNTIFS('Daily Redemptions'!$O$7:$O$2205,O1145,'Daily Redemptions'!$Q$7:$Q$2205,Q1145)&gt;1,"Duplicate day / tier",IF(OR(ISBLANK(O1145),ISBLANK(R1145)),"Missing date / quantity",IF(OR(R1145&lt;0,MOD(R1145,1)&lt;&gt;0),"Invalid redemption quantity",IF(COUNTIFS('Daily Redemptions'!$A$7:$A$735,O1145,'Daily Redemptions'!$B$7:$B$735,P1145)&lt;&gt;1,"Missing daily performance",IF(S1145&lt;0,"Negative stock","")))))))</x:f>
      </x:c>
    </x:row>
    <x:row r="1146" ht="24" customHeight="1">
      <x:c r="O1146" s="10"/>
      <x:c r="P1146" s="5"/>
      <x:c r="Q1146" s="5"/>
      <x:c r="R1146" s="5"/>
      <x:c r="S1146" s="16" t="str">
        <x:f>IF(OR(ISBLANK(O1146),Q1146=""),"",IFERROR(INDEX('Redemption Setup'!$F$7:$F$105,MATCH(Q1146,'Redemption Setup'!$A$7:$A$105,0)),"")+SUMIFS('Redemption Setup'!$Q$7:$Q$305,'Redemption Setup'!$O$7:$O$305,Q1146,'Redemption Setup'!$P$7:$P$305,"&lt;="&amp;O1146)-SUMIFS('Daily Redemptions'!$R$7:$R$2205,'Daily Redemptions'!$Q$7:$Q$2205,Q1146,'Daily Redemptions'!$P$7:$P$2205,P1146,'Daily Redemptions'!$O$7:$O$2205,"&lt;="&amp;O1146))</x:f>
      </x:c>
      <x:c r="T1146" s="16" t="str">
        <x:f>IF(AND(ISBLANK(O1146),Q1146=""),"",IF(COUNTIFS('Redemption Setup'!$A$7:$A$105,Q1146,'Redemption Setup'!$B$7:$B$105,P1146)&lt;&gt;1,"Tier not in campaign",IF(COUNTIFS('Daily Redemptions'!$O$7:$O$2205,O1146,'Daily Redemptions'!$Q$7:$Q$2205,Q1146)&gt;1,"Duplicate day / tier",IF(OR(ISBLANK(O1146),ISBLANK(R1146)),"Missing date / quantity",IF(OR(R1146&lt;0,MOD(R1146,1)&lt;&gt;0),"Invalid redemption quantity",IF(COUNTIFS('Daily Redemptions'!$A$7:$A$735,O1146,'Daily Redemptions'!$B$7:$B$735,P1146)&lt;&gt;1,"Missing daily performance",IF(S1146&lt;0,"Negative stock","")))))))</x:f>
      </x:c>
    </x:row>
    <x:row r="1147" ht="24" customHeight="1">
      <x:c r="O1147" s="10"/>
      <x:c r="P1147" s="5"/>
      <x:c r="Q1147" s="5"/>
      <x:c r="R1147" s="5"/>
      <x:c r="S1147" s="16" t="str">
        <x:f>IF(OR(ISBLANK(O1147),Q1147=""),"",IFERROR(INDEX('Redemption Setup'!$F$7:$F$105,MATCH(Q1147,'Redemption Setup'!$A$7:$A$105,0)),"")+SUMIFS('Redemption Setup'!$Q$7:$Q$305,'Redemption Setup'!$O$7:$O$305,Q1147,'Redemption Setup'!$P$7:$P$305,"&lt;="&amp;O1147)-SUMIFS('Daily Redemptions'!$R$7:$R$2205,'Daily Redemptions'!$Q$7:$Q$2205,Q1147,'Daily Redemptions'!$P$7:$P$2205,P1147,'Daily Redemptions'!$O$7:$O$2205,"&lt;="&amp;O1147))</x:f>
      </x:c>
      <x:c r="T1147" s="16" t="str">
        <x:f>IF(AND(ISBLANK(O1147),Q1147=""),"",IF(COUNTIFS('Redemption Setup'!$A$7:$A$105,Q1147,'Redemption Setup'!$B$7:$B$105,P1147)&lt;&gt;1,"Tier not in campaign",IF(COUNTIFS('Daily Redemptions'!$O$7:$O$2205,O1147,'Daily Redemptions'!$Q$7:$Q$2205,Q1147)&gt;1,"Duplicate day / tier",IF(OR(ISBLANK(O1147),ISBLANK(R1147)),"Missing date / quantity",IF(OR(R1147&lt;0,MOD(R1147,1)&lt;&gt;0),"Invalid redemption quantity",IF(COUNTIFS('Daily Redemptions'!$A$7:$A$735,O1147,'Daily Redemptions'!$B$7:$B$735,P1147)&lt;&gt;1,"Missing daily performance",IF(S1147&lt;0,"Negative stock","")))))))</x:f>
      </x:c>
    </x:row>
    <x:row r="1148" ht="24" customHeight="1">
      <x:c r="O1148" s="10"/>
      <x:c r="P1148" s="5"/>
      <x:c r="Q1148" s="5"/>
      <x:c r="R1148" s="5"/>
      <x:c r="S1148" s="16" t="str">
        <x:f>IF(OR(ISBLANK(O1148),Q1148=""),"",IFERROR(INDEX('Redemption Setup'!$F$7:$F$105,MATCH(Q1148,'Redemption Setup'!$A$7:$A$105,0)),"")+SUMIFS('Redemption Setup'!$Q$7:$Q$305,'Redemption Setup'!$O$7:$O$305,Q1148,'Redemption Setup'!$P$7:$P$305,"&lt;="&amp;O1148)-SUMIFS('Daily Redemptions'!$R$7:$R$2205,'Daily Redemptions'!$Q$7:$Q$2205,Q1148,'Daily Redemptions'!$P$7:$P$2205,P1148,'Daily Redemptions'!$O$7:$O$2205,"&lt;="&amp;O1148))</x:f>
      </x:c>
      <x:c r="T1148" s="16" t="str">
        <x:f>IF(AND(ISBLANK(O1148),Q1148=""),"",IF(COUNTIFS('Redemption Setup'!$A$7:$A$105,Q1148,'Redemption Setup'!$B$7:$B$105,P1148)&lt;&gt;1,"Tier not in campaign",IF(COUNTIFS('Daily Redemptions'!$O$7:$O$2205,O1148,'Daily Redemptions'!$Q$7:$Q$2205,Q1148)&gt;1,"Duplicate day / tier",IF(OR(ISBLANK(O1148),ISBLANK(R1148)),"Missing date / quantity",IF(OR(R1148&lt;0,MOD(R1148,1)&lt;&gt;0),"Invalid redemption quantity",IF(COUNTIFS('Daily Redemptions'!$A$7:$A$735,O1148,'Daily Redemptions'!$B$7:$B$735,P1148)&lt;&gt;1,"Missing daily performance",IF(S1148&lt;0,"Negative stock","")))))))</x:f>
      </x:c>
    </x:row>
    <x:row r="1149" ht="24" customHeight="1">
      <x:c r="O1149" s="10"/>
      <x:c r="P1149" s="5"/>
      <x:c r="Q1149" s="5"/>
      <x:c r="R1149" s="5"/>
      <x:c r="S1149" s="16" t="str">
        <x:f>IF(OR(ISBLANK(O1149),Q1149=""),"",IFERROR(INDEX('Redemption Setup'!$F$7:$F$105,MATCH(Q1149,'Redemption Setup'!$A$7:$A$105,0)),"")+SUMIFS('Redemption Setup'!$Q$7:$Q$305,'Redemption Setup'!$O$7:$O$305,Q1149,'Redemption Setup'!$P$7:$P$305,"&lt;="&amp;O1149)-SUMIFS('Daily Redemptions'!$R$7:$R$2205,'Daily Redemptions'!$Q$7:$Q$2205,Q1149,'Daily Redemptions'!$P$7:$P$2205,P1149,'Daily Redemptions'!$O$7:$O$2205,"&lt;="&amp;O1149))</x:f>
      </x:c>
      <x:c r="T1149" s="16" t="str">
        <x:f>IF(AND(ISBLANK(O1149),Q1149=""),"",IF(COUNTIFS('Redemption Setup'!$A$7:$A$105,Q1149,'Redemption Setup'!$B$7:$B$105,P1149)&lt;&gt;1,"Tier not in campaign",IF(COUNTIFS('Daily Redemptions'!$O$7:$O$2205,O1149,'Daily Redemptions'!$Q$7:$Q$2205,Q1149)&gt;1,"Duplicate day / tier",IF(OR(ISBLANK(O1149),ISBLANK(R1149)),"Missing date / quantity",IF(OR(R1149&lt;0,MOD(R1149,1)&lt;&gt;0),"Invalid redemption quantity",IF(COUNTIFS('Daily Redemptions'!$A$7:$A$735,O1149,'Daily Redemptions'!$B$7:$B$735,P1149)&lt;&gt;1,"Missing daily performance",IF(S1149&lt;0,"Negative stock","")))))))</x:f>
      </x:c>
    </x:row>
    <x:row r="1150" ht="24" customHeight="1">
      <x:c r="O1150" s="10"/>
      <x:c r="P1150" s="5"/>
      <x:c r="Q1150" s="5"/>
      <x:c r="R1150" s="5"/>
      <x:c r="S1150" s="16" t="str">
        <x:f>IF(OR(ISBLANK(O1150),Q1150=""),"",IFERROR(INDEX('Redemption Setup'!$F$7:$F$105,MATCH(Q1150,'Redemption Setup'!$A$7:$A$105,0)),"")+SUMIFS('Redemption Setup'!$Q$7:$Q$305,'Redemption Setup'!$O$7:$O$305,Q1150,'Redemption Setup'!$P$7:$P$305,"&lt;="&amp;O1150)-SUMIFS('Daily Redemptions'!$R$7:$R$2205,'Daily Redemptions'!$Q$7:$Q$2205,Q1150,'Daily Redemptions'!$P$7:$P$2205,P1150,'Daily Redemptions'!$O$7:$O$2205,"&lt;="&amp;O1150))</x:f>
      </x:c>
      <x:c r="T1150" s="16" t="str">
        <x:f>IF(AND(ISBLANK(O1150),Q1150=""),"",IF(COUNTIFS('Redemption Setup'!$A$7:$A$105,Q1150,'Redemption Setup'!$B$7:$B$105,P1150)&lt;&gt;1,"Tier not in campaign",IF(COUNTIFS('Daily Redemptions'!$O$7:$O$2205,O1150,'Daily Redemptions'!$Q$7:$Q$2205,Q1150)&gt;1,"Duplicate day / tier",IF(OR(ISBLANK(O1150),ISBLANK(R1150)),"Missing date / quantity",IF(OR(R1150&lt;0,MOD(R1150,1)&lt;&gt;0),"Invalid redemption quantity",IF(COUNTIFS('Daily Redemptions'!$A$7:$A$735,O1150,'Daily Redemptions'!$B$7:$B$735,P1150)&lt;&gt;1,"Missing daily performance",IF(S1150&lt;0,"Negative stock","")))))))</x:f>
      </x:c>
    </x:row>
    <x:row r="1151" ht="24" customHeight="1">
      <x:c r="O1151" s="10"/>
      <x:c r="P1151" s="5"/>
      <x:c r="Q1151" s="5"/>
      <x:c r="R1151" s="5"/>
      <x:c r="S1151" s="16" t="str">
        <x:f>IF(OR(ISBLANK(O1151),Q1151=""),"",IFERROR(INDEX('Redemption Setup'!$F$7:$F$105,MATCH(Q1151,'Redemption Setup'!$A$7:$A$105,0)),"")+SUMIFS('Redemption Setup'!$Q$7:$Q$305,'Redemption Setup'!$O$7:$O$305,Q1151,'Redemption Setup'!$P$7:$P$305,"&lt;="&amp;O1151)-SUMIFS('Daily Redemptions'!$R$7:$R$2205,'Daily Redemptions'!$Q$7:$Q$2205,Q1151,'Daily Redemptions'!$P$7:$P$2205,P1151,'Daily Redemptions'!$O$7:$O$2205,"&lt;="&amp;O1151))</x:f>
      </x:c>
      <x:c r="T1151" s="16" t="str">
        <x:f>IF(AND(ISBLANK(O1151),Q1151=""),"",IF(COUNTIFS('Redemption Setup'!$A$7:$A$105,Q1151,'Redemption Setup'!$B$7:$B$105,P1151)&lt;&gt;1,"Tier not in campaign",IF(COUNTIFS('Daily Redemptions'!$O$7:$O$2205,O1151,'Daily Redemptions'!$Q$7:$Q$2205,Q1151)&gt;1,"Duplicate day / tier",IF(OR(ISBLANK(O1151),ISBLANK(R1151)),"Missing date / quantity",IF(OR(R1151&lt;0,MOD(R1151,1)&lt;&gt;0),"Invalid redemption quantity",IF(COUNTIFS('Daily Redemptions'!$A$7:$A$735,O1151,'Daily Redemptions'!$B$7:$B$735,P1151)&lt;&gt;1,"Missing daily performance",IF(S1151&lt;0,"Negative stock","")))))))</x:f>
      </x:c>
    </x:row>
    <x:row r="1152" ht="24" customHeight="1">
      <x:c r="O1152" s="10"/>
      <x:c r="P1152" s="5"/>
      <x:c r="Q1152" s="5"/>
      <x:c r="R1152" s="5"/>
      <x:c r="S1152" s="16" t="str">
        <x:f>IF(OR(ISBLANK(O1152),Q1152=""),"",IFERROR(INDEX('Redemption Setup'!$F$7:$F$105,MATCH(Q1152,'Redemption Setup'!$A$7:$A$105,0)),"")+SUMIFS('Redemption Setup'!$Q$7:$Q$305,'Redemption Setup'!$O$7:$O$305,Q1152,'Redemption Setup'!$P$7:$P$305,"&lt;="&amp;O1152)-SUMIFS('Daily Redemptions'!$R$7:$R$2205,'Daily Redemptions'!$Q$7:$Q$2205,Q1152,'Daily Redemptions'!$P$7:$P$2205,P1152,'Daily Redemptions'!$O$7:$O$2205,"&lt;="&amp;O1152))</x:f>
      </x:c>
      <x:c r="T1152" s="16" t="str">
        <x:f>IF(AND(ISBLANK(O1152),Q1152=""),"",IF(COUNTIFS('Redemption Setup'!$A$7:$A$105,Q1152,'Redemption Setup'!$B$7:$B$105,P1152)&lt;&gt;1,"Tier not in campaign",IF(COUNTIFS('Daily Redemptions'!$O$7:$O$2205,O1152,'Daily Redemptions'!$Q$7:$Q$2205,Q1152)&gt;1,"Duplicate day / tier",IF(OR(ISBLANK(O1152),ISBLANK(R1152)),"Missing date / quantity",IF(OR(R1152&lt;0,MOD(R1152,1)&lt;&gt;0),"Invalid redemption quantity",IF(COUNTIFS('Daily Redemptions'!$A$7:$A$735,O1152,'Daily Redemptions'!$B$7:$B$735,P1152)&lt;&gt;1,"Missing daily performance",IF(S1152&lt;0,"Negative stock","")))))))</x:f>
      </x:c>
    </x:row>
    <x:row r="1153" ht="24" customHeight="1">
      <x:c r="O1153" s="10"/>
      <x:c r="P1153" s="5"/>
      <x:c r="Q1153" s="5"/>
      <x:c r="R1153" s="5"/>
      <x:c r="S1153" s="16" t="str">
        <x:f>IF(OR(ISBLANK(O1153),Q1153=""),"",IFERROR(INDEX('Redemption Setup'!$F$7:$F$105,MATCH(Q1153,'Redemption Setup'!$A$7:$A$105,0)),"")+SUMIFS('Redemption Setup'!$Q$7:$Q$305,'Redemption Setup'!$O$7:$O$305,Q1153,'Redemption Setup'!$P$7:$P$305,"&lt;="&amp;O1153)-SUMIFS('Daily Redemptions'!$R$7:$R$2205,'Daily Redemptions'!$Q$7:$Q$2205,Q1153,'Daily Redemptions'!$P$7:$P$2205,P1153,'Daily Redemptions'!$O$7:$O$2205,"&lt;="&amp;O1153))</x:f>
      </x:c>
      <x:c r="T1153" s="16" t="str">
        <x:f>IF(AND(ISBLANK(O1153),Q1153=""),"",IF(COUNTIFS('Redemption Setup'!$A$7:$A$105,Q1153,'Redemption Setup'!$B$7:$B$105,P1153)&lt;&gt;1,"Tier not in campaign",IF(COUNTIFS('Daily Redemptions'!$O$7:$O$2205,O1153,'Daily Redemptions'!$Q$7:$Q$2205,Q1153)&gt;1,"Duplicate day / tier",IF(OR(ISBLANK(O1153),ISBLANK(R1153)),"Missing date / quantity",IF(OR(R1153&lt;0,MOD(R1153,1)&lt;&gt;0),"Invalid redemption quantity",IF(COUNTIFS('Daily Redemptions'!$A$7:$A$735,O1153,'Daily Redemptions'!$B$7:$B$735,P1153)&lt;&gt;1,"Missing daily performance",IF(S1153&lt;0,"Negative stock","")))))))</x:f>
      </x:c>
    </x:row>
    <x:row r="1154" ht="24" customHeight="1">
      <x:c r="O1154" s="10"/>
      <x:c r="P1154" s="5"/>
      <x:c r="Q1154" s="5"/>
      <x:c r="R1154" s="5"/>
      <x:c r="S1154" s="16" t="str">
        <x:f>IF(OR(ISBLANK(O1154),Q1154=""),"",IFERROR(INDEX('Redemption Setup'!$F$7:$F$105,MATCH(Q1154,'Redemption Setup'!$A$7:$A$105,0)),"")+SUMIFS('Redemption Setup'!$Q$7:$Q$305,'Redemption Setup'!$O$7:$O$305,Q1154,'Redemption Setup'!$P$7:$P$305,"&lt;="&amp;O1154)-SUMIFS('Daily Redemptions'!$R$7:$R$2205,'Daily Redemptions'!$Q$7:$Q$2205,Q1154,'Daily Redemptions'!$P$7:$P$2205,P1154,'Daily Redemptions'!$O$7:$O$2205,"&lt;="&amp;O1154))</x:f>
      </x:c>
      <x:c r="T1154" s="16" t="str">
        <x:f>IF(AND(ISBLANK(O1154),Q1154=""),"",IF(COUNTIFS('Redemption Setup'!$A$7:$A$105,Q1154,'Redemption Setup'!$B$7:$B$105,P1154)&lt;&gt;1,"Tier not in campaign",IF(COUNTIFS('Daily Redemptions'!$O$7:$O$2205,O1154,'Daily Redemptions'!$Q$7:$Q$2205,Q1154)&gt;1,"Duplicate day / tier",IF(OR(ISBLANK(O1154),ISBLANK(R1154)),"Missing date / quantity",IF(OR(R1154&lt;0,MOD(R1154,1)&lt;&gt;0),"Invalid redemption quantity",IF(COUNTIFS('Daily Redemptions'!$A$7:$A$735,O1154,'Daily Redemptions'!$B$7:$B$735,P1154)&lt;&gt;1,"Missing daily performance",IF(S1154&lt;0,"Negative stock","")))))))</x:f>
      </x:c>
    </x:row>
    <x:row r="1155" ht="24" customHeight="1">
      <x:c r="O1155" s="10"/>
      <x:c r="P1155" s="5"/>
      <x:c r="Q1155" s="5"/>
      <x:c r="R1155" s="5"/>
      <x:c r="S1155" s="16" t="str">
        <x:f>IF(OR(ISBLANK(O1155),Q1155=""),"",IFERROR(INDEX('Redemption Setup'!$F$7:$F$105,MATCH(Q1155,'Redemption Setup'!$A$7:$A$105,0)),"")+SUMIFS('Redemption Setup'!$Q$7:$Q$305,'Redemption Setup'!$O$7:$O$305,Q1155,'Redemption Setup'!$P$7:$P$305,"&lt;="&amp;O1155)-SUMIFS('Daily Redemptions'!$R$7:$R$2205,'Daily Redemptions'!$Q$7:$Q$2205,Q1155,'Daily Redemptions'!$P$7:$P$2205,P1155,'Daily Redemptions'!$O$7:$O$2205,"&lt;="&amp;O1155))</x:f>
      </x:c>
      <x:c r="T1155" s="16" t="str">
        <x:f>IF(AND(ISBLANK(O1155),Q1155=""),"",IF(COUNTIFS('Redemption Setup'!$A$7:$A$105,Q1155,'Redemption Setup'!$B$7:$B$105,P1155)&lt;&gt;1,"Tier not in campaign",IF(COUNTIFS('Daily Redemptions'!$O$7:$O$2205,O1155,'Daily Redemptions'!$Q$7:$Q$2205,Q1155)&gt;1,"Duplicate day / tier",IF(OR(ISBLANK(O1155),ISBLANK(R1155)),"Missing date / quantity",IF(OR(R1155&lt;0,MOD(R1155,1)&lt;&gt;0),"Invalid redemption quantity",IF(COUNTIFS('Daily Redemptions'!$A$7:$A$735,O1155,'Daily Redemptions'!$B$7:$B$735,P1155)&lt;&gt;1,"Missing daily performance",IF(S1155&lt;0,"Negative stock","")))))))</x:f>
      </x:c>
    </x:row>
    <x:row r="1156" ht="24" customHeight="1">
      <x:c r="O1156" s="10"/>
      <x:c r="P1156" s="5"/>
      <x:c r="Q1156" s="5"/>
      <x:c r="R1156" s="5"/>
      <x:c r="S1156" s="16" t="str">
        <x:f>IF(OR(ISBLANK(O1156),Q1156=""),"",IFERROR(INDEX('Redemption Setup'!$F$7:$F$105,MATCH(Q1156,'Redemption Setup'!$A$7:$A$105,0)),"")+SUMIFS('Redemption Setup'!$Q$7:$Q$305,'Redemption Setup'!$O$7:$O$305,Q1156,'Redemption Setup'!$P$7:$P$305,"&lt;="&amp;O1156)-SUMIFS('Daily Redemptions'!$R$7:$R$2205,'Daily Redemptions'!$Q$7:$Q$2205,Q1156,'Daily Redemptions'!$P$7:$P$2205,P1156,'Daily Redemptions'!$O$7:$O$2205,"&lt;="&amp;O1156))</x:f>
      </x:c>
      <x:c r="T1156" s="16" t="str">
        <x:f>IF(AND(ISBLANK(O1156),Q1156=""),"",IF(COUNTIFS('Redemption Setup'!$A$7:$A$105,Q1156,'Redemption Setup'!$B$7:$B$105,P1156)&lt;&gt;1,"Tier not in campaign",IF(COUNTIFS('Daily Redemptions'!$O$7:$O$2205,O1156,'Daily Redemptions'!$Q$7:$Q$2205,Q1156)&gt;1,"Duplicate day / tier",IF(OR(ISBLANK(O1156),ISBLANK(R1156)),"Missing date / quantity",IF(OR(R1156&lt;0,MOD(R1156,1)&lt;&gt;0),"Invalid redemption quantity",IF(COUNTIFS('Daily Redemptions'!$A$7:$A$735,O1156,'Daily Redemptions'!$B$7:$B$735,P1156)&lt;&gt;1,"Missing daily performance",IF(S1156&lt;0,"Negative stock","")))))))</x:f>
      </x:c>
    </x:row>
    <x:row r="1157" ht="24" customHeight="1">
      <x:c r="O1157" s="10"/>
      <x:c r="P1157" s="5"/>
      <x:c r="Q1157" s="5"/>
      <x:c r="R1157" s="5"/>
      <x:c r="S1157" s="16" t="str">
        <x:f>IF(OR(ISBLANK(O1157),Q1157=""),"",IFERROR(INDEX('Redemption Setup'!$F$7:$F$105,MATCH(Q1157,'Redemption Setup'!$A$7:$A$105,0)),"")+SUMIFS('Redemption Setup'!$Q$7:$Q$305,'Redemption Setup'!$O$7:$O$305,Q1157,'Redemption Setup'!$P$7:$P$305,"&lt;="&amp;O1157)-SUMIFS('Daily Redemptions'!$R$7:$R$2205,'Daily Redemptions'!$Q$7:$Q$2205,Q1157,'Daily Redemptions'!$P$7:$P$2205,P1157,'Daily Redemptions'!$O$7:$O$2205,"&lt;="&amp;O1157))</x:f>
      </x:c>
      <x:c r="T1157" s="16" t="str">
        <x:f>IF(AND(ISBLANK(O1157),Q1157=""),"",IF(COUNTIFS('Redemption Setup'!$A$7:$A$105,Q1157,'Redemption Setup'!$B$7:$B$105,P1157)&lt;&gt;1,"Tier not in campaign",IF(COUNTIFS('Daily Redemptions'!$O$7:$O$2205,O1157,'Daily Redemptions'!$Q$7:$Q$2205,Q1157)&gt;1,"Duplicate day / tier",IF(OR(ISBLANK(O1157),ISBLANK(R1157)),"Missing date / quantity",IF(OR(R1157&lt;0,MOD(R1157,1)&lt;&gt;0),"Invalid redemption quantity",IF(COUNTIFS('Daily Redemptions'!$A$7:$A$735,O1157,'Daily Redemptions'!$B$7:$B$735,P1157)&lt;&gt;1,"Missing daily performance",IF(S1157&lt;0,"Negative stock","")))))))</x:f>
      </x:c>
    </x:row>
    <x:row r="1158" ht="24" customHeight="1">
      <x:c r="O1158" s="10"/>
      <x:c r="P1158" s="5"/>
      <x:c r="Q1158" s="5"/>
      <x:c r="R1158" s="5"/>
      <x:c r="S1158" s="16" t="str">
        <x:f>IF(OR(ISBLANK(O1158),Q1158=""),"",IFERROR(INDEX('Redemption Setup'!$F$7:$F$105,MATCH(Q1158,'Redemption Setup'!$A$7:$A$105,0)),"")+SUMIFS('Redemption Setup'!$Q$7:$Q$305,'Redemption Setup'!$O$7:$O$305,Q1158,'Redemption Setup'!$P$7:$P$305,"&lt;="&amp;O1158)-SUMIFS('Daily Redemptions'!$R$7:$R$2205,'Daily Redemptions'!$Q$7:$Q$2205,Q1158,'Daily Redemptions'!$P$7:$P$2205,P1158,'Daily Redemptions'!$O$7:$O$2205,"&lt;="&amp;O1158))</x:f>
      </x:c>
      <x:c r="T1158" s="16" t="str">
        <x:f>IF(AND(ISBLANK(O1158),Q1158=""),"",IF(COUNTIFS('Redemption Setup'!$A$7:$A$105,Q1158,'Redemption Setup'!$B$7:$B$105,P1158)&lt;&gt;1,"Tier not in campaign",IF(COUNTIFS('Daily Redemptions'!$O$7:$O$2205,O1158,'Daily Redemptions'!$Q$7:$Q$2205,Q1158)&gt;1,"Duplicate day / tier",IF(OR(ISBLANK(O1158),ISBLANK(R1158)),"Missing date / quantity",IF(OR(R1158&lt;0,MOD(R1158,1)&lt;&gt;0),"Invalid redemption quantity",IF(COUNTIFS('Daily Redemptions'!$A$7:$A$735,O1158,'Daily Redemptions'!$B$7:$B$735,P1158)&lt;&gt;1,"Missing daily performance",IF(S1158&lt;0,"Negative stock","")))))))</x:f>
      </x:c>
    </x:row>
    <x:row r="1159" ht="24" customHeight="1">
      <x:c r="O1159" s="10"/>
      <x:c r="P1159" s="5"/>
      <x:c r="Q1159" s="5"/>
      <x:c r="R1159" s="5"/>
      <x:c r="S1159" s="16" t="str">
        <x:f>IF(OR(ISBLANK(O1159),Q1159=""),"",IFERROR(INDEX('Redemption Setup'!$F$7:$F$105,MATCH(Q1159,'Redemption Setup'!$A$7:$A$105,0)),"")+SUMIFS('Redemption Setup'!$Q$7:$Q$305,'Redemption Setup'!$O$7:$O$305,Q1159,'Redemption Setup'!$P$7:$P$305,"&lt;="&amp;O1159)-SUMIFS('Daily Redemptions'!$R$7:$R$2205,'Daily Redemptions'!$Q$7:$Q$2205,Q1159,'Daily Redemptions'!$P$7:$P$2205,P1159,'Daily Redemptions'!$O$7:$O$2205,"&lt;="&amp;O1159))</x:f>
      </x:c>
      <x:c r="T1159" s="16" t="str">
        <x:f>IF(AND(ISBLANK(O1159),Q1159=""),"",IF(COUNTIFS('Redemption Setup'!$A$7:$A$105,Q1159,'Redemption Setup'!$B$7:$B$105,P1159)&lt;&gt;1,"Tier not in campaign",IF(COUNTIFS('Daily Redemptions'!$O$7:$O$2205,O1159,'Daily Redemptions'!$Q$7:$Q$2205,Q1159)&gt;1,"Duplicate day / tier",IF(OR(ISBLANK(O1159),ISBLANK(R1159)),"Missing date / quantity",IF(OR(R1159&lt;0,MOD(R1159,1)&lt;&gt;0),"Invalid redemption quantity",IF(COUNTIFS('Daily Redemptions'!$A$7:$A$735,O1159,'Daily Redemptions'!$B$7:$B$735,P1159)&lt;&gt;1,"Missing daily performance",IF(S1159&lt;0,"Negative stock","")))))))</x:f>
      </x:c>
    </x:row>
    <x:row r="1160" ht="24" customHeight="1">
      <x:c r="O1160" s="10"/>
      <x:c r="P1160" s="5"/>
      <x:c r="Q1160" s="5"/>
      <x:c r="R1160" s="5"/>
      <x:c r="S1160" s="16" t="str">
        <x:f>IF(OR(ISBLANK(O1160),Q1160=""),"",IFERROR(INDEX('Redemption Setup'!$F$7:$F$105,MATCH(Q1160,'Redemption Setup'!$A$7:$A$105,0)),"")+SUMIFS('Redemption Setup'!$Q$7:$Q$305,'Redemption Setup'!$O$7:$O$305,Q1160,'Redemption Setup'!$P$7:$P$305,"&lt;="&amp;O1160)-SUMIFS('Daily Redemptions'!$R$7:$R$2205,'Daily Redemptions'!$Q$7:$Q$2205,Q1160,'Daily Redemptions'!$P$7:$P$2205,P1160,'Daily Redemptions'!$O$7:$O$2205,"&lt;="&amp;O1160))</x:f>
      </x:c>
      <x:c r="T1160" s="16" t="str">
        <x:f>IF(AND(ISBLANK(O1160),Q1160=""),"",IF(COUNTIFS('Redemption Setup'!$A$7:$A$105,Q1160,'Redemption Setup'!$B$7:$B$105,P1160)&lt;&gt;1,"Tier not in campaign",IF(COUNTIFS('Daily Redemptions'!$O$7:$O$2205,O1160,'Daily Redemptions'!$Q$7:$Q$2205,Q1160)&gt;1,"Duplicate day / tier",IF(OR(ISBLANK(O1160),ISBLANK(R1160)),"Missing date / quantity",IF(OR(R1160&lt;0,MOD(R1160,1)&lt;&gt;0),"Invalid redemption quantity",IF(COUNTIFS('Daily Redemptions'!$A$7:$A$735,O1160,'Daily Redemptions'!$B$7:$B$735,P1160)&lt;&gt;1,"Missing daily performance",IF(S1160&lt;0,"Negative stock","")))))))</x:f>
      </x:c>
    </x:row>
    <x:row r="1161" ht="24" customHeight="1">
      <x:c r="O1161" s="10"/>
      <x:c r="P1161" s="5"/>
      <x:c r="Q1161" s="5"/>
      <x:c r="R1161" s="5"/>
      <x:c r="S1161" s="16" t="str">
        <x:f>IF(OR(ISBLANK(O1161),Q1161=""),"",IFERROR(INDEX('Redemption Setup'!$F$7:$F$105,MATCH(Q1161,'Redemption Setup'!$A$7:$A$105,0)),"")+SUMIFS('Redemption Setup'!$Q$7:$Q$305,'Redemption Setup'!$O$7:$O$305,Q1161,'Redemption Setup'!$P$7:$P$305,"&lt;="&amp;O1161)-SUMIFS('Daily Redemptions'!$R$7:$R$2205,'Daily Redemptions'!$Q$7:$Q$2205,Q1161,'Daily Redemptions'!$P$7:$P$2205,P1161,'Daily Redemptions'!$O$7:$O$2205,"&lt;="&amp;O1161))</x:f>
      </x:c>
      <x:c r="T1161" s="16" t="str">
        <x:f>IF(AND(ISBLANK(O1161),Q1161=""),"",IF(COUNTIFS('Redemption Setup'!$A$7:$A$105,Q1161,'Redemption Setup'!$B$7:$B$105,P1161)&lt;&gt;1,"Tier not in campaign",IF(COUNTIFS('Daily Redemptions'!$O$7:$O$2205,O1161,'Daily Redemptions'!$Q$7:$Q$2205,Q1161)&gt;1,"Duplicate day / tier",IF(OR(ISBLANK(O1161),ISBLANK(R1161)),"Missing date / quantity",IF(OR(R1161&lt;0,MOD(R1161,1)&lt;&gt;0),"Invalid redemption quantity",IF(COUNTIFS('Daily Redemptions'!$A$7:$A$735,O1161,'Daily Redemptions'!$B$7:$B$735,P1161)&lt;&gt;1,"Missing daily performance",IF(S1161&lt;0,"Negative stock","")))))))</x:f>
      </x:c>
    </x:row>
    <x:row r="1162" ht="24" customHeight="1">
      <x:c r="O1162" s="10"/>
      <x:c r="P1162" s="5"/>
      <x:c r="Q1162" s="5"/>
      <x:c r="R1162" s="5"/>
      <x:c r="S1162" s="16" t="str">
        <x:f>IF(OR(ISBLANK(O1162),Q1162=""),"",IFERROR(INDEX('Redemption Setup'!$F$7:$F$105,MATCH(Q1162,'Redemption Setup'!$A$7:$A$105,0)),"")+SUMIFS('Redemption Setup'!$Q$7:$Q$305,'Redemption Setup'!$O$7:$O$305,Q1162,'Redemption Setup'!$P$7:$P$305,"&lt;="&amp;O1162)-SUMIFS('Daily Redemptions'!$R$7:$R$2205,'Daily Redemptions'!$Q$7:$Q$2205,Q1162,'Daily Redemptions'!$P$7:$P$2205,P1162,'Daily Redemptions'!$O$7:$O$2205,"&lt;="&amp;O1162))</x:f>
      </x:c>
      <x:c r="T1162" s="16" t="str">
        <x:f>IF(AND(ISBLANK(O1162),Q1162=""),"",IF(COUNTIFS('Redemption Setup'!$A$7:$A$105,Q1162,'Redemption Setup'!$B$7:$B$105,P1162)&lt;&gt;1,"Tier not in campaign",IF(COUNTIFS('Daily Redemptions'!$O$7:$O$2205,O1162,'Daily Redemptions'!$Q$7:$Q$2205,Q1162)&gt;1,"Duplicate day / tier",IF(OR(ISBLANK(O1162),ISBLANK(R1162)),"Missing date / quantity",IF(OR(R1162&lt;0,MOD(R1162,1)&lt;&gt;0),"Invalid redemption quantity",IF(COUNTIFS('Daily Redemptions'!$A$7:$A$735,O1162,'Daily Redemptions'!$B$7:$B$735,P1162)&lt;&gt;1,"Missing daily performance",IF(S1162&lt;0,"Negative stock","")))))))</x:f>
      </x:c>
    </x:row>
    <x:row r="1163" ht="24" customHeight="1">
      <x:c r="O1163" s="10"/>
      <x:c r="P1163" s="5"/>
      <x:c r="Q1163" s="5"/>
      <x:c r="R1163" s="5"/>
      <x:c r="S1163" s="16" t="str">
        <x:f>IF(OR(ISBLANK(O1163),Q1163=""),"",IFERROR(INDEX('Redemption Setup'!$F$7:$F$105,MATCH(Q1163,'Redemption Setup'!$A$7:$A$105,0)),"")+SUMIFS('Redemption Setup'!$Q$7:$Q$305,'Redemption Setup'!$O$7:$O$305,Q1163,'Redemption Setup'!$P$7:$P$305,"&lt;="&amp;O1163)-SUMIFS('Daily Redemptions'!$R$7:$R$2205,'Daily Redemptions'!$Q$7:$Q$2205,Q1163,'Daily Redemptions'!$P$7:$P$2205,P1163,'Daily Redemptions'!$O$7:$O$2205,"&lt;="&amp;O1163))</x:f>
      </x:c>
      <x:c r="T1163" s="16" t="str">
        <x:f>IF(AND(ISBLANK(O1163),Q1163=""),"",IF(COUNTIFS('Redemption Setup'!$A$7:$A$105,Q1163,'Redemption Setup'!$B$7:$B$105,P1163)&lt;&gt;1,"Tier not in campaign",IF(COUNTIFS('Daily Redemptions'!$O$7:$O$2205,O1163,'Daily Redemptions'!$Q$7:$Q$2205,Q1163)&gt;1,"Duplicate day / tier",IF(OR(ISBLANK(O1163),ISBLANK(R1163)),"Missing date / quantity",IF(OR(R1163&lt;0,MOD(R1163,1)&lt;&gt;0),"Invalid redemption quantity",IF(COUNTIFS('Daily Redemptions'!$A$7:$A$735,O1163,'Daily Redemptions'!$B$7:$B$735,P1163)&lt;&gt;1,"Missing daily performance",IF(S1163&lt;0,"Negative stock","")))))))</x:f>
      </x:c>
    </x:row>
    <x:row r="1164" ht="24" customHeight="1">
      <x:c r="O1164" s="10"/>
      <x:c r="P1164" s="5"/>
      <x:c r="Q1164" s="5"/>
      <x:c r="R1164" s="5"/>
      <x:c r="S1164" s="16" t="str">
        <x:f>IF(OR(ISBLANK(O1164),Q1164=""),"",IFERROR(INDEX('Redemption Setup'!$F$7:$F$105,MATCH(Q1164,'Redemption Setup'!$A$7:$A$105,0)),"")+SUMIFS('Redemption Setup'!$Q$7:$Q$305,'Redemption Setup'!$O$7:$O$305,Q1164,'Redemption Setup'!$P$7:$P$305,"&lt;="&amp;O1164)-SUMIFS('Daily Redemptions'!$R$7:$R$2205,'Daily Redemptions'!$Q$7:$Q$2205,Q1164,'Daily Redemptions'!$P$7:$P$2205,P1164,'Daily Redemptions'!$O$7:$O$2205,"&lt;="&amp;O1164))</x:f>
      </x:c>
      <x:c r="T1164" s="16" t="str">
        <x:f>IF(AND(ISBLANK(O1164),Q1164=""),"",IF(COUNTIFS('Redemption Setup'!$A$7:$A$105,Q1164,'Redemption Setup'!$B$7:$B$105,P1164)&lt;&gt;1,"Tier not in campaign",IF(COUNTIFS('Daily Redemptions'!$O$7:$O$2205,O1164,'Daily Redemptions'!$Q$7:$Q$2205,Q1164)&gt;1,"Duplicate day / tier",IF(OR(ISBLANK(O1164),ISBLANK(R1164)),"Missing date / quantity",IF(OR(R1164&lt;0,MOD(R1164,1)&lt;&gt;0),"Invalid redemption quantity",IF(COUNTIFS('Daily Redemptions'!$A$7:$A$735,O1164,'Daily Redemptions'!$B$7:$B$735,P1164)&lt;&gt;1,"Missing daily performance",IF(S1164&lt;0,"Negative stock","")))))))</x:f>
      </x:c>
    </x:row>
    <x:row r="1165" ht="24" customHeight="1">
      <x:c r="O1165" s="10"/>
      <x:c r="P1165" s="5"/>
      <x:c r="Q1165" s="5"/>
      <x:c r="R1165" s="5"/>
      <x:c r="S1165" s="16" t="str">
        <x:f>IF(OR(ISBLANK(O1165),Q1165=""),"",IFERROR(INDEX('Redemption Setup'!$F$7:$F$105,MATCH(Q1165,'Redemption Setup'!$A$7:$A$105,0)),"")+SUMIFS('Redemption Setup'!$Q$7:$Q$305,'Redemption Setup'!$O$7:$O$305,Q1165,'Redemption Setup'!$P$7:$P$305,"&lt;="&amp;O1165)-SUMIFS('Daily Redemptions'!$R$7:$R$2205,'Daily Redemptions'!$Q$7:$Q$2205,Q1165,'Daily Redemptions'!$P$7:$P$2205,P1165,'Daily Redemptions'!$O$7:$O$2205,"&lt;="&amp;O1165))</x:f>
      </x:c>
      <x:c r="T1165" s="16" t="str">
        <x:f>IF(AND(ISBLANK(O1165),Q1165=""),"",IF(COUNTIFS('Redemption Setup'!$A$7:$A$105,Q1165,'Redemption Setup'!$B$7:$B$105,P1165)&lt;&gt;1,"Tier not in campaign",IF(COUNTIFS('Daily Redemptions'!$O$7:$O$2205,O1165,'Daily Redemptions'!$Q$7:$Q$2205,Q1165)&gt;1,"Duplicate day / tier",IF(OR(ISBLANK(O1165),ISBLANK(R1165)),"Missing date / quantity",IF(OR(R1165&lt;0,MOD(R1165,1)&lt;&gt;0),"Invalid redemption quantity",IF(COUNTIFS('Daily Redemptions'!$A$7:$A$735,O1165,'Daily Redemptions'!$B$7:$B$735,P1165)&lt;&gt;1,"Missing daily performance",IF(S1165&lt;0,"Negative stock","")))))))</x:f>
      </x:c>
    </x:row>
    <x:row r="1166" ht="24" customHeight="1">
      <x:c r="O1166" s="10"/>
      <x:c r="P1166" s="5"/>
      <x:c r="Q1166" s="5"/>
      <x:c r="R1166" s="5"/>
      <x:c r="S1166" s="16" t="str">
        <x:f>IF(OR(ISBLANK(O1166),Q1166=""),"",IFERROR(INDEX('Redemption Setup'!$F$7:$F$105,MATCH(Q1166,'Redemption Setup'!$A$7:$A$105,0)),"")+SUMIFS('Redemption Setup'!$Q$7:$Q$305,'Redemption Setup'!$O$7:$O$305,Q1166,'Redemption Setup'!$P$7:$P$305,"&lt;="&amp;O1166)-SUMIFS('Daily Redemptions'!$R$7:$R$2205,'Daily Redemptions'!$Q$7:$Q$2205,Q1166,'Daily Redemptions'!$P$7:$P$2205,P1166,'Daily Redemptions'!$O$7:$O$2205,"&lt;="&amp;O1166))</x:f>
      </x:c>
      <x:c r="T1166" s="16" t="str">
        <x:f>IF(AND(ISBLANK(O1166),Q1166=""),"",IF(COUNTIFS('Redemption Setup'!$A$7:$A$105,Q1166,'Redemption Setup'!$B$7:$B$105,P1166)&lt;&gt;1,"Tier not in campaign",IF(COUNTIFS('Daily Redemptions'!$O$7:$O$2205,O1166,'Daily Redemptions'!$Q$7:$Q$2205,Q1166)&gt;1,"Duplicate day / tier",IF(OR(ISBLANK(O1166),ISBLANK(R1166)),"Missing date / quantity",IF(OR(R1166&lt;0,MOD(R1166,1)&lt;&gt;0),"Invalid redemption quantity",IF(COUNTIFS('Daily Redemptions'!$A$7:$A$735,O1166,'Daily Redemptions'!$B$7:$B$735,P1166)&lt;&gt;1,"Missing daily performance",IF(S1166&lt;0,"Negative stock","")))))))</x:f>
      </x:c>
    </x:row>
    <x:row r="1167" ht="24" customHeight="1">
      <x:c r="O1167" s="10"/>
      <x:c r="P1167" s="5"/>
      <x:c r="Q1167" s="5"/>
      <x:c r="R1167" s="5"/>
      <x:c r="S1167" s="16" t="str">
        <x:f>IF(OR(ISBLANK(O1167),Q1167=""),"",IFERROR(INDEX('Redemption Setup'!$F$7:$F$105,MATCH(Q1167,'Redemption Setup'!$A$7:$A$105,0)),"")+SUMIFS('Redemption Setup'!$Q$7:$Q$305,'Redemption Setup'!$O$7:$O$305,Q1167,'Redemption Setup'!$P$7:$P$305,"&lt;="&amp;O1167)-SUMIFS('Daily Redemptions'!$R$7:$R$2205,'Daily Redemptions'!$Q$7:$Q$2205,Q1167,'Daily Redemptions'!$P$7:$P$2205,P1167,'Daily Redemptions'!$O$7:$O$2205,"&lt;="&amp;O1167))</x:f>
      </x:c>
      <x:c r="T1167" s="16" t="str">
        <x:f>IF(AND(ISBLANK(O1167),Q1167=""),"",IF(COUNTIFS('Redemption Setup'!$A$7:$A$105,Q1167,'Redemption Setup'!$B$7:$B$105,P1167)&lt;&gt;1,"Tier not in campaign",IF(COUNTIFS('Daily Redemptions'!$O$7:$O$2205,O1167,'Daily Redemptions'!$Q$7:$Q$2205,Q1167)&gt;1,"Duplicate day / tier",IF(OR(ISBLANK(O1167),ISBLANK(R1167)),"Missing date / quantity",IF(OR(R1167&lt;0,MOD(R1167,1)&lt;&gt;0),"Invalid redemption quantity",IF(COUNTIFS('Daily Redemptions'!$A$7:$A$735,O1167,'Daily Redemptions'!$B$7:$B$735,P1167)&lt;&gt;1,"Missing daily performance",IF(S1167&lt;0,"Negative stock","")))))))</x:f>
      </x:c>
    </x:row>
    <x:row r="1168" ht="24" customHeight="1">
      <x:c r="O1168" s="10"/>
      <x:c r="P1168" s="5"/>
      <x:c r="Q1168" s="5"/>
      <x:c r="R1168" s="5"/>
      <x:c r="S1168" s="16" t="str">
        <x:f>IF(OR(ISBLANK(O1168),Q1168=""),"",IFERROR(INDEX('Redemption Setup'!$F$7:$F$105,MATCH(Q1168,'Redemption Setup'!$A$7:$A$105,0)),"")+SUMIFS('Redemption Setup'!$Q$7:$Q$305,'Redemption Setup'!$O$7:$O$305,Q1168,'Redemption Setup'!$P$7:$P$305,"&lt;="&amp;O1168)-SUMIFS('Daily Redemptions'!$R$7:$R$2205,'Daily Redemptions'!$Q$7:$Q$2205,Q1168,'Daily Redemptions'!$P$7:$P$2205,P1168,'Daily Redemptions'!$O$7:$O$2205,"&lt;="&amp;O1168))</x:f>
      </x:c>
      <x:c r="T1168" s="16" t="str">
        <x:f>IF(AND(ISBLANK(O1168),Q1168=""),"",IF(COUNTIFS('Redemption Setup'!$A$7:$A$105,Q1168,'Redemption Setup'!$B$7:$B$105,P1168)&lt;&gt;1,"Tier not in campaign",IF(COUNTIFS('Daily Redemptions'!$O$7:$O$2205,O1168,'Daily Redemptions'!$Q$7:$Q$2205,Q1168)&gt;1,"Duplicate day / tier",IF(OR(ISBLANK(O1168),ISBLANK(R1168)),"Missing date / quantity",IF(OR(R1168&lt;0,MOD(R1168,1)&lt;&gt;0),"Invalid redemption quantity",IF(COUNTIFS('Daily Redemptions'!$A$7:$A$735,O1168,'Daily Redemptions'!$B$7:$B$735,P1168)&lt;&gt;1,"Missing daily performance",IF(S1168&lt;0,"Negative stock","")))))))</x:f>
      </x:c>
    </x:row>
    <x:row r="1169" ht="24" customHeight="1">
      <x:c r="O1169" s="10"/>
      <x:c r="P1169" s="5"/>
      <x:c r="Q1169" s="5"/>
      <x:c r="R1169" s="5"/>
      <x:c r="S1169" s="16" t="str">
        <x:f>IF(OR(ISBLANK(O1169),Q1169=""),"",IFERROR(INDEX('Redemption Setup'!$F$7:$F$105,MATCH(Q1169,'Redemption Setup'!$A$7:$A$105,0)),"")+SUMIFS('Redemption Setup'!$Q$7:$Q$305,'Redemption Setup'!$O$7:$O$305,Q1169,'Redemption Setup'!$P$7:$P$305,"&lt;="&amp;O1169)-SUMIFS('Daily Redemptions'!$R$7:$R$2205,'Daily Redemptions'!$Q$7:$Q$2205,Q1169,'Daily Redemptions'!$P$7:$P$2205,P1169,'Daily Redemptions'!$O$7:$O$2205,"&lt;="&amp;O1169))</x:f>
      </x:c>
      <x:c r="T1169" s="16" t="str">
        <x:f>IF(AND(ISBLANK(O1169),Q1169=""),"",IF(COUNTIFS('Redemption Setup'!$A$7:$A$105,Q1169,'Redemption Setup'!$B$7:$B$105,P1169)&lt;&gt;1,"Tier not in campaign",IF(COUNTIFS('Daily Redemptions'!$O$7:$O$2205,O1169,'Daily Redemptions'!$Q$7:$Q$2205,Q1169)&gt;1,"Duplicate day / tier",IF(OR(ISBLANK(O1169),ISBLANK(R1169)),"Missing date / quantity",IF(OR(R1169&lt;0,MOD(R1169,1)&lt;&gt;0),"Invalid redemption quantity",IF(COUNTIFS('Daily Redemptions'!$A$7:$A$735,O1169,'Daily Redemptions'!$B$7:$B$735,P1169)&lt;&gt;1,"Missing daily performance",IF(S1169&lt;0,"Negative stock","")))))))</x:f>
      </x:c>
    </x:row>
    <x:row r="1170" ht="24" customHeight="1">
      <x:c r="O1170" s="10"/>
      <x:c r="P1170" s="5"/>
      <x:c r="Q1170" s="5"/>
      <x:c r="R1170" s="5"/>
      <x:c r="S1170" s="16" t="str">
        <x:f>IF(OR(ISBLANK(O1170),Q1170=""),"",IFERROR(INDEX('Redemption Setup'!$F$7:$F$105,MATCH(Q1170,'Redemption Setup'!$A$7:$A$105,0)),"")+SUMIFS('Redemption Setup'!$Q$7:$Q$305,'Redemption Setup'!$O$7:$O$305,Q1170,'Redemption Setup'!$P$7:$P$305,"&lt;="&amp;O1170)-SUMIFS('Daily Redemptions'!$R$7:$R$2205,'Daily Redemptions'!$Q$7:$Q$2205,Q1170,'Daily Redemptions'!$P$7:$P$2205,P1170,'Daily Redemptions'!$O$7:$O$2205,"&lt;="&amp;O1170))</x:f>
      </x:c>
      <x:c r="T1170" s="16" t="str">
        <x:f>IF(AND(ISBLANK(O1170),Q1170=""),"",IF(COUNTIFS('Redemption Setup'!$A$7:$A$105,Q1170,'Redemption Setup'!$B$7:$B$105,P1170)&lt;&gt;1,"Tier not in campaign",IF(COUNTIFS('Daily Redemptions'!$O$7:$O$2205,O1170,'Daily Redemptions'!$Q$7:$Q$2205,Q1170)&gt;1,"Duplicate day / tier",IF(OR(ISBLANK(O1170),ISBLANK(R1170)),"Missing date / quantity",IF(OR(R1170&lt;0,MOD(R1170,1)&lt;&gt;0),"Invalid redemption quantity",IF(COUNTIFS('Daily Redemptions'!$A$7:$A$735,O1170,'Daily Redemptions'!$B$7:$B$735,P1170)&lt;&gt;1,"Missing daily performance",IF(S1170&lt;0,"Negative stock","")))))))</x:f>
      </x:c>
    </x:row>
    <x:row r="1171" ht="24" customHeight="1">
      <x:c r="O1171" s="10"/>
      <x:c r="P1171" s="5"/>
      <x:c r="Q1171" s="5"/>
      <x:c r="R1171" s="5"/>
      <x:c r="S1171" s="16" t="str">
        <x:f>IF(OR(ISBLANK(O1171),Q1171=""),"",IFERROR(INDEX('Redemption Setup'!$F$7:$F$105,MATCH(Q1171,'Redemption Setup'!$A$7:$A$105,0)),"")+SUMIFS('Redemption Setup'!$Q$7:$Q$305,'Redemption Setup'!$O$7:$O$305,Q1171,'Redemption Setup'!$P$7:$P$305,"&lt;="&amp;O1171)-SUMIFS('Daily Redemptions'!$R$7:$R$2205,'Daily Redemptions'!$Q$7:$Q$2205,Q1171,'Daily Redemptions'!$P$7:$P$2205,P1171,'Daily Redemptions'!$O$7:$O$2205,"&lt;="&amp;O1171))</x:f>
      </x:c>
      <x:c r="T1171" s="16" t="str">
        <x:f>IF(AND(ISBLANK(O1171),Q1171=""),"",IF(COUNTIFS('Redemption Setup'!$A$7:$A$105,Q1171,'Redemption Setup'!$B$7:$B$105,P1171)&lt;&gt;1,"Tier not in campaign",IF(COUNTIFS('Daily Redemptions'!$O$7:$O$2205,O1171,'Daily Redemptions'!$Q$7:$Q$2205,Q1171)&gt;1,"Duplicate day / tier",IF(OR(ISBLANK(O1171),ISBLANK(R1171)),"Missing date / quantity",IF(OR(R1171&lt;0,MOD(R1171,1)&lt;&gt;0),"Invalid redemption quantity",IF(COUNTIFS('Daily Redemptions'!$A$7:$A$735,O1171,'Daily Redemptions'!$B$7:$B$735,P1171)&lt;&gt;1,"Missing daily performance",IF(S1171&lt;0,"Negative stock","")))))))</x:f>
      </x:c>
    </x:row>
    <x:row r="1172" ht="24" customHeight="1">
      <x:c r="O1172" s="10"/>
      <x:c r="P1172" s="5"/>
      <x:c r="Q1172" s="5"/>
      <x:c r="R1172" s="5"/>
      <x:c r="S1172" s="16" t="str">
        <x:f>IF(OR(ISBLANK(O1172),Q1172=""),"",IFERROR(INDEX('Redemption Setup'!$F$7:$F$105,MATCH(Q1172,'Redemption Setup'!$A$7:$A$105,0)),"")+SUMIFS('Redemption Setup'!$Q$7:$Q$305,'Redemption Setup'!$O$7:$O$305,Q1172,'Redemption Setup'!$P$7:$P$305,"&lt;="&amp;O1172)-SUMIFS('Daily Redemptions'!$R$7:$R$2205,'Daily Redemptions'!$Q$7:$Q$2205,Q1172,'Daily Redemptions'!$P$7:$P$2205,P1172,'Daily Redemptions'!$O$7:$O$2205,"&lt;="&amp;O1172))</x:f>
      </x:c>
      <x:c r="T1172" s="16" t="str">
        <x:f>IF(AND(ISBLANK(O1172),Q1172=""),"",IF(COUNTIFS('Redemption Setup'!$A$7:$A$105,Q1172,'Redemption Setup'!$B$7:$B$105,P1172)&lt;&gt;1,"Tier not in campaign",IF(COUNTIFS('Daily Redemptions'!$O$7:$O$2205,O1172,'Daily Redemptions'!$Q$7:$Q$2205,Q1172)&gt;1,"Duplicate day / tier",IF(OR(ISBLANK(O1172),ISBLANK(R1172)),"Missing date / quantity",IF(OR(R1172&lt;0,MOD(R1172,1)&lt;&gt;0),"Invalid redemption quantity",IF(COUNTIFS('Daily Redemptions'!$A$7:$A$735,O1172,'Daily Redemptions'!$B$7:$B$735,P1172)&lt;&gt;1,"Missing daily performance",IF(S1172&lt;0,"Negative stock","")))))))</x:f>
      </x:c>
    </x:row>
    <x:row r="1173" ht="24" customHeight="1">
      <x:c r="O1173" s="10"/>
      <x:c r="P1173" s="5"/>
      <x:c r="Q1173" s="5"/>
      <x:c r="R1173" s="5"/>
      <x:c r="S1173" s="16" t="str">
        <x:f>IF(OR(ISBLANK(O1173),Q1173=""),"",IFERROR(INDEX('Redemption Setup'!$F$7:$F$105,MATCH(Q1173,'Redemption Setup'!$A$7:$A$105,0)),"")+SUMIFS('Redemption Setup'!$Q$7:$Q$305,'Redemption Setup'!$O$7:$O$305,Q1173,'Redemption Setup'!$P$7:$P$305,"&lt;="&amp;O1173)-SUMIFS('Daily Redemptions'!$R$7:$R$2205,'Daily Redemptions'!$Q$7:$Q$2205,Q1173,'Daily Redemptions'!$P$7:$P$2205,P1173,'Daily Redemptions'!$O$7:$O$2205,"&lt;="&amp;O1173))</x:f>
      </x:c>
      <x:c r="T1173" s="16" t="str">
        <x:f>IF(AND(ISBLANK(O1173),Q1173=""),"",IF(COUNTIFS('Redemption Setup'!$A$7:$A$105,Q1173,'Redemption Setup'!$B$7:$B$105,P1173)&lt;&gt;1,"Tier not in campaign",IF(COUNTIFS('Daily Redemptions'!$O$7:$O$2205,O1173,'Daily Redemptions'!$Q$7:$Q$2205,Q1173)&gt;1,"Duplicate day / tier",IF(OR(ISBLANK(O1173),ISBLANK(R1173)),"Missing date / quantity",IF(OR(R1173&lt;0,MOD(R1173,1)&lt;&gt;0),"Invalid redemption quantity",IF(COUNTIFS('Daily Redemptions'!$A$7:$A$735,O1173,'Daily Redemptions'!$B$7:$B$735,P1173)&lt;&gt;1,"Missing daily performance",IF(S1173&lt;0,"Negative stock","")))))))</x:f>
      </x:c>
    </x:row>
    <x:row r="1174" ht="24" customHeight="1">
      <x:c r="O1174" s="10"/>
      <x:c r="P1174" s="5"/>
      <x:c r="Q1174" s="5"/>
      <x:c r="R1174" s="5"/>
      <x:c r="S1174" s="16" t="str">
        <x:f>IF(OR(ISBLANK(O1174),Q1174=""),"",IFERROR(INDEX('Redemption Setup'!$F$7:$F$105,MATCH(Q1174,'Redemption Setup'!$A$7:$A$105,0)),"")+SUMIFS('Redemption Setup'!$Q$7:$Q$305,'Redemption Setup'!$O$7:$O$305,Q1174,'Redemption Setup'!$P$7:$P$305,"&lt;="&amp;O1174)-SUMIFS('Daily Redemptions'!$R$7:$R$2205,'Daily Redemptions'!$Q$7:$Q$2205,Q1174,'Daily Redemptions'!$P$7:$P$2205,P1174,'Daily Redemptions'!$O$7:$O$2205,"&lt;="&amp;O1174))</x:f>
      </x:c>
      <x:c r="T1174" s="16" t="str">
        <x:f>IF(AND(ISBLANK(O1174),Q1174=""),"",IF(COUNTIFS('Redemption Setup'!$A$7:$A$105,Q1174,'Redemption Setup'!$B$7:$B$105,P1174)&lt;&gt;1,"Tier not in campaign",IF(COUNTIFS('Daily Redemptions'!$O$7:$O$2205,O1174,'Daily Redemptions'!$Q$7:$Q$2205,Q1174)&gt;1,"Duplicate day / tier",IF(OR(ISBLANK(O1174),ISBLANK(R1174)),"Missing date / quantity",IF(OR(R1174&lt;0,MOD(R1174,1)&lt;&gt;0),"Invalid redemption quantity",IF(COUNTIFS('Daily Redemptions'!$A$7:$A$735,O1174,'Daily Redemptions'!$B$7:$B$735,P1174)&lt;&gt;1,"Missing daily performance",IF(S1174&lt;0,"Negative stock","")))))))</x:f>
      </x:c>
    </x:row>
    <x:row r="1175" ht="24" customHeight="1">
      <x:c r="O1175" s="10"/>
      <x:c r="P1175" s="5"/>
      <x:c r="Q1175" s="5"/>
      <x:c r="R1175" s="5"/>
      <x:c r="S1175" s="16" t="str">
        <x:f>IF(OR(ISBLANK(O1175),Q1175=""),"",IFERROR(INDEX('Redemption Setup'!$F$7:$F$105,MATCH(Q1175,'Redemption Setup'!$A$7:$A$105,0)),"")+SUMIFS('Redemption Setup'!$Q$7:$Q$305,'Redemption Setup'!$O$7:$O$305,Q1175,'Redemption Setup'!$P$7:$P$305,"&lt;="&amp;O1175)-SUMIFS('Daily Redemptions'!$R$7:$R$2205,'Daily Redemptions'!$Q$7:$Q$2205,Q1175,'Daily Redemptions'!$P$7:$P$2205,P1175,'Daily Redemptions'!$O$7:$O$2205,"&lt;="&amp;O1175))</x:f>
      </x:c>
      <x:c r="T1175" s="16" t="str">
        <x:f>IF(AND(ISBLANK(O1175),Q1175=""),"",IF(COUNTIFS('Redemption Setup'!$A$7:$A$105,Q1175,'Redemption Setup'!$B$7:$B$105,P1175)&lt;&gt;1,"Tier not in campaign",IF(COUNTIFS('Daily Redemptions'!$O$7:$O$2205,O1175,'Daily Redemptions'!$Q$7:$Q$2205,Q1175)&gt;1,"Duplicate day / tier",IF(OR(ISBLANK(O1175),ISBLANK(R1175)),"Missing date / quantity",IF(OR(R1175&lt;0,MOD(R1175,1)&lt;&gt;0),"Invalid redemption quantity",IF(COUNTIFS('Daily Redemptions'!$A$7:$A$735,O1175,'Daily Redemptions'!$B$7:$B$735,P1175)&lt;&gt;1,"Missing daily performance",IF(S1175&lt;0,"Negative stock","")))))))</x:f>
      </x:c>
    </x:row>
    <x:row r="1176" ht="24" customHeight="1">
      <x:c r="O1176" s="10"/>
      <x:c r="P1176" s="5"/>
      <x:c r="Q1176" s="5"/>
      <x:c r="R1176" s="5"/>
      <x:c r="S1176" s="16" t="str">
        <x:f>IF(OR(ISBLANK(O1176),Q1176=""),"",IFERROR(INDEX('Redemption Setup'!$F$7:$F$105,MATCH(Q1176,'Redemption Setup'!$A$7:$A$105,0)),"")+SUMIFS('Redemption Setup'!$Q$7:$Q$305,'Redemption Setup'!$O$7:$O$305,Q1176,'Redemption Setup'!$P$7:$P$305,"&lt;="&amp;O1176)-SUMIFS('Daily Redemptions'!$R$7:$R$2205,'Daily Redemptions'!$Q$7:$Q$2205,Q1176,'Daily Redemptions'!$P$7:$P$2205,P1176,'Daily Redemptions'!$O$7:$O$2205,"&lt;="&amp;O1176))</x:f>
      </x:c>
      <x:c r="T1176" s="16" t="str">
        <x:f>IF(AND(ISBLANK(O1176),Q1176=""),"",IF(COUNTIFS('Redemption Setup'!$A$7:$A$105,Q1176,'Redemption Setup'!$B$7:$B$105,P1176)&lt;&gt;1,"Tier not in campaign",IF(COUNTIFS('Daily Redemptions'!$O$7:$O$2205,O1176,'Daily Redemptions'!$Q$7:$Q$2205,Q1176)&gt;1,"Duplicate day / tier",IF(OR(ISBLANK(O1176),ISBLANK(R1176)),"Missing date / quantity",IF(OR(R1176&lt;0,MOD(R1176,1)&lt;&gt;0),"Invalid redemption quantity",IF(COUNTIFS('Daily Redemptions'!$A$7:$A$735,O1176,'Daily Redemptions'!$B$7:$B$735,P1176)&lt;&gt;1,"Missing daily performance",IF(S1176&lt;0,"Negative stock","")))))))</x:f>
      </x:c>
    </x:row>
    <x:row r="1177" ht="24" customHeight="1">
      <x:c r="O1177" s="10"/>
      <x:c r="P1177" s="5"/>
      <x:c r="Q1177" s="5"/>
      <x:c r="R1177" s="5"/>
      <x:c r="S1177" s="16" t="str">
        <x:f>IF(OR(ISBLANK(O1177),Q1177=""),"",IFERROR(INDEX('Redemption Setup'!$F$7:$F$105,MATCH(Q1177,'Redemption Setup'!$A$7:$A$105,0)),"")+SUMIFS('Redemption Setup'!$Q$7:$Q$305,'Redemption Setup'!$O$7:$O$305,Q1177,'Redemption Setup'!$P$7:$P$305,"&lt;="&amp;O1177)-SUMIFS('Daily Redemptions'!$R$7:$R$2205,'Daily Redemptions'!$Q$7:$Q$2205,Q1177,'Daily Redemptions'!$P$7:$P$2205,P1177,'Daily Redemptions'!$O$7:$O$2205,"&lt;="&amp;O1177))</x:f>
      </x:c>
      <x:c r="T1177" s="16" t="str">
        <x:f>IF(AND(ISBLANK(O1177),Q1177=""),"",IF(COUNTIFS('Redemption Setup'!$A$7:$A$105,Q1177,'Redemption Setup'!$B$7:$B$105,P1177)&lt;&gt;1,"Tier not in campaign",IF(COUNTIFS('Daily Redemptions'!$O$7:$O$2205,O1177,'Daily Redemptions'!$Q$7:$Q$2205,Q1177)&gt;1,"Duplicate day / tier",IF(OR(ISBLANK(O1177),ISBLANK(R1177)),"Missing date / quantity",IF(OR(R1177&lt;0,MOD(R1177,1)&lt;&gt;0),"Invalid redemption quantity",IF(COUNTIFS('Daily Redemptions'!$A$7:$A$735,O1177,'Daily Redemptions'!$B$7:$B$735,P1177)&lt;&gt;1,"Missing daily performance",IF(S1177&lt;0,"Negative stock","")))))))</x:f>
      </x:c>
    </x:row>
    <x:row r="1178" ht="24" customHeight="1">
      <x:c r="O1178" s="10"/>
      <x:c r="P1178" s="5"/>
      <x:c r="Q1178" s="5"/>
      <x:c r="R1178" s="5"/>
      <x:c r="S1178" s="16" t="str">
        <x:f>IF(OR(ISBLANK(O1178),Q1178=""),"",IFERROR(INDEX('Redemption Setup'!$F$7:$F$105,MATCH(Q1178,'Redemption Setup'!$A$7:$A$105,0)),"")+SUMIFS('Redemption Setup'!$Q$7:$Q$305,'Redemption Setup'!$O$7:$O$305,Q1178,'Redemption Setup'!$P$7:$P$305,"&lt;="&amp;O1178)-SUMIFS('Daily Redemptions'!$R$7:$R$2205,'Daily Redemptions'!$Q$7:$Q$2205,Q1178,'Daily Redemptions'!$P$7:$P$2205,P1178,'Daily Redemptions'!$O$7:$O$2205,"&lt;="&amp;O1178))</x:f>
      </x:c>
      <x:c r="T1178" s="16" t="str">
        <x:f>IF(AND(ISBLANK(O1178),Q1178=""),"",IF(COUNTIFS('Redemption Setup'!$A$7:$A$105,Q1178,'Redemption Setup'!$B$7:$B$105,P1178)&lt;&gt;1,"Tier not in campaign",IF(COUNTIFS('Daily Redemptions'!$O$7:$O$2205,O1178,'Daily Redemptions'!$Q$7:$Q$2205,Q1178)&gt;1,"Duplicate day / tier",IF(OR(ISBLANK(O1178),ISBLANK(R1178)),"Missing date / quantity",IF(OR(R1178&lt;0,MOD(R1178,1)&lt;&gt;0),"Invalid redemption quantity",IF(COUNTIFS('Daily Redemptions'!$A$7:$A$735,O1178,'Daily Redemptions'!$B$7:$B$735,P1178)&lt;&gt;1,"Missing daily performance",IF(S1178&lt;0,"Negative stock","")))))))</x:f>
      </x:c>
    </x:row>
    <x:row r="1179" ht="24" customHeight="1">
      <x:c r="O1179" s="10"/>
      <x:c r="P1179" s="5"/>
      <x:c r="Q1179" s="5"/>
      <x:c r="R1179" s="5"/>
      <x:c r="S1179" s="16" t="str">
        <x:f>IF(OR(ISBLANK(O1179),Q1179=""),"",IFERROR(INDEX('Redemption Setup'!$F$7:$F$105,MATCH(Q1179,'Redemption Setup'!$A$7:$A$105,0)),"")+SUMIFS('Redemption Setup'!$Q$7:$Q$305,'Redemption Setup'!$O$7:$O$305,Q1179,'Redemption Setup'!$P$7:$P$305,"&lt;="&amp;O1179)-SUMIFS('Daily Redemptions'!$R$7:$R$2205,'Daily Redemptions'!$Q$7:$Q$2205,Q1179,'Daily Redemptions'!$P$7:$P$2205,P1179,'Daily Redemptions'!$O$7:$O$2205,"&lt;="&amp;O1179))</x:f>
      </x:c>
      <x:c r="T1179" s="16" t="str">
        <x:f>IF(AND(ISBLANK(O1179),Q1179=""),"",IF(COUNTIFS('Redemption Setup'!$A$7:$A$105,Q1179,'Redemption Setup'!$B$7:$B$105,P1179)&lt;&gt;1,"Tier not in campaign",IF(COUNTIFS('Daily Redemptions'!$O$7:$O$2205,O1179,'Daily Redemptions'!$Q$7:$Q$2205,Q1179)&gt;1,"Duplicate day / tier",IF(OR(ISBLANK(O1179),ISBLANK(R1179)),"Missing date / quantity",IF(OR(R1179&lt;0,MOD(R1179,1)&lt;&gt;0),"Invalid redemption quantity",IF(COUNTIFS('Daily Redemptions'!$A$7:$A$735,O1179,'Daily Redemptions'!$B$7:$B$735,P1179)&lt;&gt;1,"Missing daily performance",IF(S1179&lt;0,"Negative stock","")))))))</x:f>
      </x:c>
    </x:row>
    <x:row r="1180" ht="24" customHeight="1">
      <x:c r="O1180" s="10"/>
      <x:c r="P1180" s="5"/>
      <x:c r="Q1180" s="5"/>
      <x:c r="R1180" s="5"/>
      <x:c r="S1180" s="16" t="str">
        <x:f>IF(OR(ISBLANK(O1180),Q1180=""),"",IFERROR(INDEX('Redemption Setup'!$F$7:$F$105,MATCH(Q1180,'Redemption Setup'!$A$7:$A$105,0)),"")+SUMIFS('Redemption Setup'!$Q$7:$Q$305,'Redemption Setup'!$O$7:$O$305,Q1180,'Redemption Setup'!$P$7:$P$305,"&lt;="&amp;O1180)-SUMIFS('Daily Redemptions'!$R$7:$R$2205,'Daily Redemptions'!$Q$7:$Q$2205,Q1180,'Daily Redemptions'!$P$7:$P$2205,P1180,'Daily Redemptions'!$O$7:$O$2205,"&lt;="&amp;O1180))</x:f>
      </x:c>
      <x:c r="T1180" s="16" t="str">
        <x:f>IF(AND(ISBLANK(O1180),Q1180=""),"",IF(COUNTIFS('Redemption Setup'!$A$7:$A$105,Q1180,'Redemption Setup'!$B$7:$B$105,P1180)&lt;&gt;1,"Tier not in campaign",IF(COUNTIFS('Daily Redemptions'!$O$7:$O$2205,O1180,'Daily Redemptions'!$Q$7:$Q$2205,Q1180)&gt;1,"Duplicate day / tier",IF(OR(ISBLANK(O1180),ISBLANK(R1180)),"Missing date / quantity",IF(OR(R1180&lt;0,MOD(R1180,1)&lt;&gt;0),"Invalid redemption quantity",IF(COUNTIFS('Daily Redemptions'!$A$7:$A$735,O1180,'Daily Redemptions'!$B$7:$B$735,P1180)&lt;&gt;1,"Missing daily performance",IF(S1180&lt;0,"Negative stock","")))))))</x:f>
      </x:c>
    </x:row>
    <x:row r="1181" ht="24" customHeight="1">
      <x:c r="O1181" s="10"/>
      <x:c r="P1181" s="5"/>
      <x:c r="Q1181" s="5"/>
      <x:c r="R1181" s="5"/>
      <x:c r="S1181" s="16" t="str">
        <x:f>IF(OR(ISBLANK(O1181),Q1181=""),"",IFERROR(INDEX('Redemption Setup'!$F$7:$F$105,MATCH(Q1181,'Redemption Setup'!$A$7:$A$105,0)),"")+SUMIFS('Redemption Setup'!$Q$7:$Q$305,'Redemption Setup'!$O$7:$O$305,Q1181,'Redemption Setup'!$P$7:$P$305,"&lt;="&amp;O1181)-SUMIFS('Daily Redemptions'!$R$7:$R$2205,'Daily Redemptions'!$Q$7:$Q$2205,Q1181,'Daily Redemptions'!$P$7:$P$2205,P1181,'Daily Redemptions'!$O$7:$O$2205,"&lt;="&amp;O1181))</x:f>
      </x:c>
      <x:c r="T1181" s="16" t="str">
        <x:f>IF(AND(ISBLANK(O1181),Q1181=""),"",IF(COUNTIFS('Redemption Setup'!$A$7:$A$105,Q1181,'Redemption Setup'!$B$7:$B$105,P1181)&lt;&gt;1,"Tier not in campaign",IF(COUNTIFS('Daily Redemptions'!$O$7:$O$2205,O1181,'Daily Redemptions'!$Q$7:$Q$2205,Q1181)&gt;1,"Duplicate day / tier",IF(OR(ISBLANK(O1181),ISBLANK(R1181)),"Missing date / quantity",IF(OR(R1181&lt;0,MOD(R1181,1)&lt;&gt;0),"Invalid redemption quantity",IF(COUNTIFS('Daily Redemptions'!$A$7:$A$735,O1181,'Daily Redemptions'!$B$7:$B$735,P1181)&lt;&gt;1,"Missing daily performance",IF(S1181&lt;0,"Negative stock","")))))))</x:f>
      </x:c>
    </x:row>
    <x:row r="1182" ht="24" customHeight="1">
      <x:c r="O1182" s="10"/>
      <x:c r="P1182" s="5"/>
      <x:c r="Q1182" s="5"/>
      <x:c r="R1182" s="5"/>
      <x:c r="S1182" s="16" t="str">
        <x:f>IF(OR(ISBLANK(O1182),Q1182=""),"",IFERROR(INDEX('Redemption Setup'!$F$7:$F$105,MATCH(Q1182,'Redemption Setup'!$A$7:$A$105,0)),"")+SUMIFS('Redemption Setup'!$Q$7:$Q$305,'Redemption Setup'!$O$7:$O$305,Q1182,'Redemption Setup'!$P$7:$P$305,"&lt;="&amp;O1182)-SUMIFS('Daily Redemptions'!$R$7:$R$2205,'Daily Redemptions'!$Q$7:$Q$2205,Q1182,'Daily Redemptions'!$P$7:$P$2205,P1182,'Daily Redemptions'!$O$7:$O$2205,"&lt;="&amp;O1182))</x:f>
      </x:c>
      <x:c r="T1182" s="16" t="str">
        <x:f>IF(AND(ISBLANK(O1182),Q1182=""),"",IF(COUNTIFS('Redemption Setup'!$A$7:$A$105,Q1182,'Redemption Setup'!$B$7:$B$105,P1182)&lt;&gt;1,"Tier not in campaign",IF(COUNTIFS('Daily Redemptions'!$O$7:$O$2205,O1182,'Daily Redemptions'!$Q$7:$Q$2205,Q1182)&gt;1,"Duplicate day / tier",IF(OR(ISBLANK(O1182),ISBLANK(R1182)),"Missing date / quantity",IF(OR(R1182&lt;0,MOD(R1182,1)&lt;&gt;0),"Invalid redemption quantity",IF(COUNTIFS('Daily Redemptions'!$A$7:$A$735,O1182,'Daily Redemptions'!$B$7:$B$735,P1182)&lt;&gt;1,"Missing daily performance",IF(S1182&lt;0,"Negative stock","")))))))</x:f>
      </x:c>
    </x:row>
    <x:row r="1183" ht="24" customHeight="1">
      <x:c r="O1183" s="10"/>
      <x:c r="P1183" s="5"/>
      <x:c r="Q1183" s="5"/>
      <x:c r="R1183" s="5"/>
      <x:c r="S1183" s="16" t="str">
        <x:f>IF(OR(ISBLANK(O1183),Q1183=""),"",IFERROR(INDEX('Redemption Setup'!$F$7:$F$105,MATCH(Q1183,'Redemption Setup'!$A$7:$A$105,0)),"")+SUMIFS('Redemption Setup'!$Q$7:$Q$305,'Redemption Setup'!$O$7:$O$305,Q1183,'Redemption Setup'!$P$7:$P$305,"&lt;="&amp;O1183)-SUMIFS('Daily Redemptions'!$R$7:$R$2205,'Daily Redemptions'!$Q$7:$Q$2205,Q1183,'Daily Redemptions'!$P$7:$P$2205,P1183,'Daily Redemptions'!$O$7:$O$2205,"&lt;="&amp;O1183))</x:f>
      </x:c>
      <x:c r="T1183" s="16" t="str">
        <x:f>IF(AND(ISBLANK(O1183),Q1183=""),"",IF(COUNTIFS('Redemption Setup'!$A$7:$A$105,Q1183,'Redemption Setup'!$B$7:$B$105,P1183)&lt;&gt;1,"Tier not in campaign",IF(COUNTIFS('Daily Redemptions'!$O$7:$O$2205,O1183,'Daily Redemptions'!$Q$7:$Q$2205,Q1183)&gt;1,"Duplicate day / tier",IF(OR(ISBLANK(O1183),ISBLANK(R1183)),"Missing date / quantity",IF(OR(R1183&lt;0,MOD(R1183,1)&lt;&gt;0),"Invalid redemption quantity",IF(COUNTIFS('Daily Redemptions'!$A$7:$A$735,O1183,'Daily Redemptions'!$B$7:$B$735,P1183)&lt;&gt;1,"Missing daily performance",IF(S1183&lt;0,"Negative stock","")))))))</x:f>
      </x:c>
    </x:row>
    <x:row r="1184" ht="24" customHeight="1">
      <x:c r="O1184" s="10"/>
      <x:c r="P1184" s="5"/>
      <x:c r="Q1184" s="5"/>
      <x:c r="R1184" s="5"/>
      <x:c r="S1184" s="16" t="str">
        <x:f>IF(OR(ISBLANK(O1184),Q1184=""),"",IFERROR(INDEX('Redemption Setup'!$F$7:$F$105,MATCH(Q1184,'Redemption Setup'!$A$7:$A$105,0)),"")+SUMIFS('Redemption Setup'!$Q$7:$Q$305,'Redemption Setup'!$O$7:$O$305,Q1184,'Redemption Setup'!$P$7:$P$305,"&lt;="&amp;O1184)-SUMIFS('Daily Redemptions'!$R$7:$R$2205,'Daily Redemptions'!$Q$7:$Q$2205,Q1184,'Daily Redemptions'!$P$7:$P$2205,P1184,'Daily Redemptions'!$O$7:$O$2205,"&lt;="&amp;O1184))</x:f>
      </x:c>
      <x:c r="T1184" s="16" t="str">
        <x:f>IF(AND(ISBLANK(O1184),Q1184=""),"",IF(COUNTIFS('Redemption Setup'!$A$7:$A$105,Q1184,'Redemption Setup'!$B$7:$B$105,P1184)&lt;&gt;1,"Tier not in campaign",IF(COUNTIFS('Daily Redemptions'!$O$7:$O$2205,O1184,'Daily Redemptions'!$Q$7:$Q$2205,Q1184)&gt;1,"Duplicate day / tier",IF(OR(ISBLANK(O1184),ISBLANK(R1184)),"Missing date / quantity",IF(OR(R1184&lt;0,MOD(R1184,1)&lt;&gt;0),"Invalid redemption quantity",IF(COUNTIFS('Daily Redemptions'!$A$7:$A$735,O1184,'Daily Redemptions'!$B$7:$B$735,P1184)&lt;&gt;1,"Missing daily performance",IF(S1184&lt;0,"Negative stock","")))))))</x:f>
      </x:c>
    </x:row>
    <x:row r="1185" ht="24" customHeight="1">
      <x:c r="O1185" s="10"/>
      <x:c r="P1185" s="5"/>
      <x:c r="Q1185" s="5"/>
      <x:c r="R1185" s="5"/>
      <x:c r="S1185" s="16" t="str">
        <x:f>IF(OR(ISBLANK(O1185),Q1185=""),"",IFERROR(INDEX('Redemption Setup'!$F$7:$F$105,MATCH(Q1185,'Redemption Setup'!$A$7:$A$105,0)),"")+SUMIFS('Redemption Setup'!$Q$7:$Q$305,'Redemption Setup'!$O$7:$O$305,Q1185,'Redemption Setup'!$P$7:$P$305,"&lt;="&amp;O1185)-SUMIFS('Daily Redemptions'!$R$7:$R$2205,'Daily Redemptions'!$Q$7:$Q$2205,Q1185,'Daily Redemptions'!$P$7:$P$2205,P1185,'Daily Redemptions'!$O$7:$O$2205,"&lt;="&amp;O1185))</x:f>
      </x:c>
      <x:c r="T1185" s="16" t="str">
        <x:f>IF(AND(ISBLANK(O1185),Q1185=""),"",IF(COUNTIFS('Redemption Setup'!$A$7:$A$105,Q1185,'Redemption Setup'!$B$7:$B$105,P1185)&lt;&gt;1,"Tier not in campaign",IF(COUNTIFS('Daily Redemptions'!$O$7:$O$2205,O1185,'Daily Redemptions'!$Q$7:$Q$2205,Q1185)&gt;1,"Duplicate day / tier",IF(OR(ISBLANK(O1185),ISBLANK(R1185)),"Missing date / quantity",IF(OR(R1185&lt;0,MOD(R1185,1)&lt;&gt;0),"Invalid redemption quantity",IF(COUNTIFS('Daily Redemptions'!$A$7:$A$735,O1185,'Daily Redemptions'!$B$7:$B$735,P1185)&lt;&gt;1,"Missing daily performance",IF(S1185&lt;0,"Negative stock","")))))))</x:f>
      </x:c>
    </x:row>
    <x:row r="1186" ht="24" customHeight="1">
      <x:c r="O1186" s="10"/>
      <x:c r="P1186" s="5"/>
      <x:c r="Q1186" s="5"/>
      <x:c r="R1186" s="5"/>
      <x:c r="S1186" s="16" t="str">
        <x:f>IF(OR(ISBLANK(O1186),Q1186=""),"",IFERROR(INDEX('Redemption Setup'!$F$7:$F$105,MATCH(Q1186,'Redemption Setup'!$A$7:$A$105,0)),"")+SUMIFS('Redemption Setup'!$Q$7:$Q$305,'Redemption Setup'!$O$7:$O$305,Q1186,'Redemption Setup'!$P$7:$P$305,"&lt;="&amp;O1186)-SUMIFS('Daily Redemptions'!$R$7:$R$2205,'Daily Redemptions'!$Q$7:$Q$2205,Q1186,'Daily Redemptions'!$P$7:$P$2205,P1186,'Daily Redemptions'!$O$7:$O$2205,"&lt;="&amp;O1186))</x:f>
      </x:c>
      <x:c r="T1186" s="16" t="str">
        <x:f>IF(AND(ISBLANK(O1186),Q1186=""),"",IF(COUNTIFS('Redemption Setup'!$A$7:$A$105,Q1186,'Redemption Setup'!$B$7:$B$105,P1186)&lt;&gt;1,"Tier not in campaign",IF(COUNTIFS('Daily Redemptions'!$O$7:$O$2205,O1186,'Daily Redemptions'!$Q$7:$Q$2205,Q1186)&gt;1,"Duplicate day / tier",IF(OR(ISBLANK(O1186),ISBLANK(R1186)),"Missing date / quantity",IF(OR(R1186&lt;0,MOD(R1186,1)&lt;&gt;0),"Invalid redemption quantity",IF(COUNTIFS('Daily Redemptions'!$A$7:$A$735,O1186,'Daily Redemptions'!$B$7:$B$735,P1186)&lt;&gt;1,"Missing daily performance",IF(S1186&lt;0,"Negative stock","")))))))</x:f>
      </x:c>
    </x:row>
    <x:row r="1187" ht="24" customHeight="1">
      <x:c r="O1187" s="10"/>
      <x:c r="P1187" s="5"/>
      <x:c r="Q1187" s="5"/>
      <x:c r="R1187" s="5"/>
      <x:c r="S1187" s="16" t="str">
        <x:f>IF(OR(ISBLANK(O1187),Q1187=""),"",IFERROR(INDEX('Redemption Setup'!$F$7:$F$105,MATCH(Q1187,'Redemption Setup'!$A$7:$A$105,0)),"")+SUMIFS('Redemption Setup'!$Q$7:$Q$305,'Redemption Setup'!$O$7:$O$305,Q1187,'Redemption Setup'!$P$7:$P$305,"&lt;="&amp;O1187)-SUMIFS('Daily Redemptions'!$R$7:$R$2205,'Daily Redemptions'!$Q$7:$Q$2205,Q1187,'Daily Redemptions'!$P$7:$P$2205,P1187,'Daily Redemptions'!$O$7:$O$2205,"&lt;="&amp;O1187))</x:f>
      </x:c>
      <x:c r="T1187" s="16" t="str">
        <x:f>IF(AND(ISBLANK(O1187),Q1187=""),"",IF(COUNTIFS('Redemption Setup'!$A$7:$A$105,Q1187,'Redemption Setup'!$B$7:$B$105,P1187)&lt;&gt;1,"Tier not in campaign",IF(COUNTIFS('Daily Redemptions'!$O$7:$O$2205,O1187,'Daily Redemptions'!$Q$7:$Q$2205,Q1187)&gt;1,"Duplicate day / tier",IF(OR(ISBLANK(O1187),ISBLANK(R1187)),"Missing date / quantity",IF(OR(R1187&lt;0,MOD(R1187,1)&lt;&gt;0),"Invalid redemption quantity",IF(COUNTIFS('Daily Redemptions'!$A$7:$A$735,O1187,'Daily Redemptions'!$B$7:$B$735,P1187)&lt;&gt;1,"Missing daily performance",IF(S1187&lt;0,"Negative stock","")))))))</x:f>
      </x:c>
    </x:row>
    <x:row r="1188" ht="24" customHeight="1">
      <x:c r="O1188" s="10"/>
      <x:c r="P1188" s="5"/>
      <x:c r="Q1188" s="5"/>
      <x:c r="R1188" s="5"/>
      <x:c r="S1188" s="16" t="str">
        <x:f>IF(OR(ISBLANK(O1188),Q1188=""),"",IFERROR(INDEX('Redemption Setup'!$F$7:$F$105,MATCH(Q1188,'Redemption Setup'!$A$7:$A$105,0)),"")+SUMIFS('Redemption Setup'!$Q$7:$Q$305,'Redemption Setup'!$O$7:$O$305,Q1188,'Redemption Setup'!$P$7:$P$305,"&lt;="&amp;O1188)-SUMIFS('Daily Redemptions'!$R$7:$R$2205,'Daily Redemptions'!$Q$7:$Q$2205,Q1188,'Daily Redemptions'!$P$7:$P$2205,P1188,'Daily Redemptions'!$O$7:$O$2205,"&lt;="&amp;O1188))</x:f>
      </x:c>
      <x:c r="T1188" s="16" t="str">
        <x:f>IF(AND(ISBLANK(O1188),Q1188=""),"",IF(COUNTIFS('Redemption Setup'!$A$7:$A$105,Q1188,'Redemption Setup'!$B$7:$B$105,P1188)&lt;&gt;1,"Tier not in campaign",IF(COUNTIFS('Daily Redemptions'!$O$7:$O$2205,O1188,'Daily Redemptions'!$Q$7:$Q$2205,Q1188)&gt;1,"Duplicate day / tier",IF(OR(ISBLANK(O1188),ISBLANK(R1188)),"Missing date / quantity",IF(OR(R1188&lt;0,MOD(R1188,1)&lt;&gt;0),"Invalid redemption quantity",IF(COUNTIFS('Daily Redemptions'!$A$7:$A$735,O1188,'Daily Redemptions'!$B$7:$B$735,P1188)&lt;&gt;1,"Missing daily performance",IF(S1188&lt;0,"Negative stock","")))))))</x:f>
      </x:c>
    </x:row>
    <x:row r="1189" ht="24" customHeight="1">
      <x:c r="O1189" s="10"/>
      <x:c r="P1189" s="5"/>
      <x:c r="Q1189" s="5"/>
      <x:c r="R1189" s="5"/>
      <x:c r="S1189" s="16" t="str">
        <x:f>IF(OR(ISBLANK(O1189),Q1189=""),"",IFERROR(INDEX('Redemption Setup'!$F$7:$F$105,MATCH(Q1189,'Redemption Setup'!$A$7:$A$105,0)),"")+SUMIFS('Redemption Setup'!$Q$7:$Q$305,'Redemption Setup'!$O$7:$O$305,Q1189,'Redemption Setup'!$P$7:$P$305,"&lt;="&amp;O1189)-SUMIFS('Daily Redemptions'!$R$7:$R$2205,'Daily Redemptions'!$Q$7:$Q$2205,Q1189,'Daily Redemptions'!$P$7:$P$2205,P1189,'Daily Redemptions'!$O$7:$O$2205,"&lt;="&amp;O1189))</x:f>
      </x:c>
      <x:c r="T1189" s="16" t="str">
        <x:f>IF(AND(ISBLANK(O1189),Q1189=""),"",IF(COUNTIFS('Redemption Setup'!$A$7:$A$105,Q1189,'Redemption Setup'!$B$7:$B$105,P1189)&lt;&gt;1,"Tier not in campaign",IF(COUNTIFS('Daily Redemptions'!$O$7:$O$2205,O1189,'Daily Redemptions'!$Q$7:$Q$2205,Q1189)&gt;1,"Duplicate day / tier",IF(OR(ISBLANK(O1189),ISBLANK(R1189)),"Missing date / quantity",IF(OR(R1189&lt;0,MOD(R1189,1)&lt;&gt;0),"Invalid redemption quantity",IF(COUNTIFS('Daily Redemptions'!$A$7:$A$735,O1189,'Daily Redemptions'!$B$7:$B$735,P1189)&lt;&gt;1,"Missing daily performance",IF(S1189&lt;0,"Negative stock","")))))))</x:f>
      </x:c>
    </x:row>
    <x:row r="1190" ht="24" customHeight="1">
      <x:c r="O1190" s="10"/>
      <x:c r="P1190" s="5"/>
      <x:c r="Q1190" s="5"/>
      <x:c r="R1190" s="5"/>
      <x:c r="S1190" s="16" t="str">
        <x:f>IF(OR(ISBLANK(O1190),Q1190=""),"",IFERROR(INDEX('Redemption Setup'!$F$7:$F$105,MATCH(Q1190,'Redemption Setup'!$A$7:$A$105,0)),"")+SUMIFS('Redemption Setup'!$Q$7:$Q$305,'Redemption Setup'!$O$7:$O$305,Q1190,'Redemption Setup'!$P$7:$P$305,"&lt;="&amp;O1190)-SUMIFS('Daily Redemptions'!$R$7:$R$2205,'Daily Redemptions'!$Q$7:$Q$2205,Q1190,'Daily Redemptions'!$P$7:$P$2205,P1190,'Daily Redemptions'!$O$7:$O$2205,"&lt;="&amp;O1190))</x:f>
      </x:c>
      <x:c r="T1190" s="16" t="str">
        <x:f>IF(AND(ISBLANK(O1190),Q1190=""),"",IF(COUNTIFS('Redemption Setup'!$A$7:$A$105,Q1190,'Redemption Setup'!$B$7:$B$105,P1190)&lt;&gt;1,"Tier not in campaign",IF(COUNTIFS('Daily Redemptions'!$O$7:$O$2205,O1190,'Daily Redemptions'!$Q$7:$Q$2205,Q1190)&gt;1,"Duplicate day / tier",IF(OR(ISBLANK(O1190),ISBLANK(R1190)),"Missing date / quantity",IF(OR(R1190&lt;0,MOD(R1190,1)&lt;&gt;0),"Invalid redemption quantity",IF(COUNTIFS('Daily Redemptions'!$A$7:$A$735,O1190,'Daily Redemptions'!$B$7:$B$735,P1190)&lt;&gt;1,"Missing daily performance",IF(S1190&lt;0,"Negative stock","")))))))</x:f>
      </x:c>
    </x:row>
    <x:row r="1191" ht="24" customHeight="1">
      <x:c r="O1191" s="10"/>
      <x:c r="P1191" s="5"/>
      <x:c r="Q1191" s="5"/>
      <x:c r="R1191" s="5"/>
      <x:c r="S1191" s="16" t="str">
        <x:f>IF(OR(ISBLANK(O1191),Q1191=""),"",IFERROR(INDEX('Redemption Setup'!$F$7:$F$105,MATCH(Q1191,'Redemption Setup'!$A$7:$A$105,0)),"")+SUMIFS('Redemption Setup'!$Q$7:$Q$305,'Redemption Setup'!$O$7:$O$305,Q1191,'Redemption Setup'!$P$7:$P$305,"&lt;="&amp;O1191)-SUMIFS('Daily Redemptions'!$R$7:$R$2205,'Daily Redemptions'!$Q$7:$Q$2205,Q1191,'Daily Redemptions'!$P$7:$P$2205,P1191,'Daily Redemptions'!$O$7:$O$2205,"&lt;="&amp;O1191))</x:f>
      </x:c>
      <x:c r="T1191" s="16" t="str">
        <x:f>IF(AND(ISBLANK(O1191),Q1191=""),"",IF(COUNTIFS('Redemption Setup'!$A$7:$A$105,Q1191,'Redemption Setup'!$B$7:$B$105,P1191)&lt;&gt;1,"Tier not in campaign",IF(COUNTIFS('Daily Redemptions'!$O$7:$O$2205,O1191,'Daily Redemptions'!$Q$7:$Q$2205,Q1191)&gt;1,"Duplicate day / tier",IF(OR(ISBLANK(O1191),ISBLANK(R1191)),"Missing date / quantity",IF(OR(R1191&lt;0,MOD(R1191,1)&lt;&gt;0),"Invalid redemption quantity",IF(COUNTIFS('Daily Redemptions'!$A$7:$A$735,O1191,'Daily Redemptions'!$B$7:$B$735,P1191)&lt;&gt;1,"Missing daily performance",IF(S1191&lt;0,"Negative stock","")))))))</x:f>
      </x:c>
    </x:row>
    <x:row r="1192" ht="24" customHeight="1">
      <x:c r="O1192" s="10"/>
      <x:c r="P1192" s="5"/>
      <x:c r="Q1192" s="5"/>
      <x:c r="R1192" s="5"/>
      <x:c r="S1192" s="16" t="str">
        <x:f>IF(OR(ISBLANK(O1192),Q1192=""),"",IFERROR(INDEX('Redemption Setup'!$F$7:$F$105,MATCH(Q1192,'Redemption Setup'!$A$7:$A$105,0)),"")+SUMIFS('Redemption Setup'!$Q$7:$Q$305,'Redemption Setup'!$O$7:$O$305,Q1192,'Redemption Setup'!$P$7:$P$305,"&lt;="&amp;O1192)-SUMIFS('Daily Redemptions'!$R$7:$R$2205,'Daily Redemptions'!$Q$7:$Q$2205,Q1192,'Daily Redemptions'!$P$7:$P$2205,P1192,'Daily Redemptions'!$O$7:$O$2205,"&lt;="&amp;O1192))</x:f>
      </x:c>
      <x:c r="T1192" s="16" t="str">
        <x:f>IF(AND(ISBLANK(O1192),Q1192=""),"",IF(COUNTIFS('Redemption Setup'!$A$7:$A$105,Q1192,'Redemption Setup'!$B$7:$B$105,P1192)&lt;&gt;1,"Tier not in campaign",IF(COUNTIFS('Daily Redemptions'!$O$7:$O$2205,O1192,'Daily Redemptions'!$Q$7:$Q$2205,Q1192)&gt;1,"Duplicate day / tier",IF(OR(ISBLANK(O1192),ISBLANK(R1192)),"Missing date / quantity",IF(OR(R1192&lt;0,MOD(R1192,1)&lt;&gt;0),"Invalid redemption quantity",IF(COUNTIFS('Daily Redemptions'!$A$7:$A$735,O1192,'Daily Redemptions'!$B$7:$B$735,P1192)&lt;&gt;1,"Missing daily performance",IF(S1192&lt;0,"Negative stock","")))))))</x:f>
      </x:c>
    </x:row>
    <x:row r="1193" ht="24" customHeight="1">
      <x:c r="O1193" s="10"/>
      <x:c r="P1193" s="5"/>
      <x:c r="Q1193" s="5"/>
      <x:c r="R1193" s="5"/>
      <x:c r="S1193" s="16" t="str">
        <x:f>IF(OR(ISBLANK(O1193),Q1193=""),"",IFERROR(INDEX('Redemption Setup'!$F$7:$F$105,MATCH(Q1193,'Redemption Setup'!$A$7:$A$105,0)),"")+SUMIFS('Redemption Setup'!$Q$7:$Q$305,'Redemption Setup'!$O$7:$O$305,Q1193,'Redemption Setup'!$P$7:$P$305,"&lt;="&amp;O1193)-SUMIFS('Daily Redemptions'!$R$7:$R$2205,'Daily Redemptions'!$Q$7:$Q$2205,Q1193,'Daily Redemptions'!$P$7:$P$2205,P1193,'Daily Redemptions'!$O$7:$O$2205,"&lt;="&amp;O1193))</x:f>
      </x:c>
      <x:c r="T1193" s="16" t="str">
        <x:f>IF(AND(ISBLANK(O1193),Q1193=""),"",IF(COUNTIFS('Redemption Setup'!$A$7:$A$105,Q1193,'Redemption Setup'!$B$7:$B$105,P1193)&lt;&gt;1,"Tier not in campaign",IF(COUNTIFS('Daily Redemptions'!$O$7:$O$2205,O1193,'Daily Redemptions'!$Q$7:$Q$2205,Q1193)&gt;1,"Duplicate day / tier",IF(OR(ISBLANK(O1193),ISBLANK(R1193)),"Missing date / quantity",IF(OR(R1193&lt;0,MOD(R1193,1)&lt;&gt;0),"Invalid redemption quantity",IF(COUNTIFS('Daily Redemptions'!$A$7:$A$735,O1193,'Daily Redemptions'!$B$7:$B$735,P1193)&lt;&gt;1,"Missing daily performance",IF(S1193&lt;0,"Negative stock","")))))))</x:f>
      </x:c>
    </x:row>
    <x:row r="1194" ht="24" customHeight="1">
      <x:c r="O1194" s="10"/>
      <x:c r="P1194" s="5"/>
      <x:c r="Q1194" s="5"/>
      <x:c r="R1194" s="5"/>
      <x:c r="S1194" s="16" t="str">
        <x:f>IF(OR(ISBLANK(O1194),Q1194=""),"",IFERROR(INDEX('Redemption Setup'!$F$7:$F$105,MATCH(Q1194,'Redemption Setup'!$A$7:$A$105,0)),"")+SUMIFS('Redemption Setup'!$Q$7:$Q$305,'Redemption Setup'!$O$7:$O$305,Q1194,'Redemption Setup'!$P$7:$P$305,"&lt;="&amp;O1194)-SUMIFS('Daily Redemptions'!$R$7:$R$2205,'Daily Redemptions'!$Q$7:$Q$2205,Q1194,'Daily Redemptions'!$P$7:$P$2205,P1194,'Daily Redemptions'!$O$7:$O$2205,"&lt;="&amp;O1194))</x:f>
      </x:c>
      <x:c r="T1194" s="16" t="str">
        <x:f>IF(AND(ISBLANK(O1194),Q1194=""),"",IF(COUNTIFS('Redemption Setup'!$A$7:$A$105,Q1194,'Redemption Setup'!$B$7:$B$105,P1194)&lt;&gt;1,"Tier not in campaign",IF(COUNTIFS('Daily Redemptions'!$O$7:$O$2205,O1194,'Daily Redemptions'!$Q$7:$Q$2205,Q1194)&gt;1,"Duplicate day / tier",IF(OR(ISBLANK(O1194),ISBLANK(R1194)),"Missing date / quantity",IF(OR(R1194&lt;0,MOD(R1194,1)&lt;&gt;0),"Invalid redemption quantity",IF(COUNTIFS('Daily Redemptions'!$A$7:$A$735,O1194,'Daily Redemptions'!$B$7:$B$735,P1194)&lt;&gt;1,"Missing daily performance",IF(S1194&lt;0,"Negative stock","")))))))</x:f>
      </x:c>
    </x:row>
    <x:row r="1195" ht="24" customHeight="1">
      <x:c r="O1195" s="10"/>
      <x:c r="P1195" s="5"/>
      <x:c r="Q1195" s="5"/>
      <x:c r="R1195" s="5"/>
      <x:c r="S1195" s="16" t="str">
        <x:f>IF(OR(ISBLANK(O1195),Q1195=""),"",IFERROR(INDEX('Redemption Setup'!$F$7:$F$105,MATCH(Q1195,'Redemption Setup'!$A$7:$A$105,0)),"")+SUMIFS('Redemption Setup'!$Q$7:$Q$305,'Redemption Setup'!$O$7:$O$305,Q1195,'Redemption Setup'!$P$7:$P$305,"&lt;="&amp;O1195)-SUMIFS('Daily Redemptions'!$R$7:$R$2205,'Daily Redemptions'!$Q$7:$Q$2205,Q1195,'Daily Redemptions'!$P$7:$P$2205,P1195,'Daily Redemptions'!$O$7:$O$2205,"&lt;="&amp;O1195))</x:f>
      </x:c>
      <x:c r="T1195" s="16" t="str">
        <x:f>IF(AND(ISBLANK(O1195),Q1195=""),"",IF(COUNTIFS('Redemption Setup'!$A$7:$A$105,Q1195,'Redemption Setup'!$B$7:$B$105,P1195)&lt;&gt;1,"Tier not in campaign",IF(COUNTIFS('Daily Redemptions'!$O$7:$O$2205,O1195,'Daily Redemptions'!$Q$7:$Q$2205,Q1195)&gt;1,"Duplicate day / tier",IF(OR(ISBLANK(O1195),ISBLANK(R1195)),"Missing date / quantity",IF(OR(R1195&lt;0,MOD(R1195,1)&lt;&gt;0),"Invalid redemption quantity",IF(COUNTIFS('Daily Redemptions'!$A$7:$A$735,O1195,'Daily Redemptions'!$B$7:$B$735,P1195)&lt;&gt;1,"Missing daily performance",IF(S1195&lt;0,"Negative stock","")))))))</x:f>
      </x:c>
    </x:row>
    <x:row r="1196" ht="24" customHeight="1">
      <x:c r="O1196" s="10"/>
      <x:c r="P1196" s="5"/>
      <x:c r="Q1196" s="5"/>
      <x:c r="R1196" s="5"/>
      <x:c r="S1196" s="16" t="str">
        <x:f>IF(OR(ISBLANK(O1196),Q1196=""),"",IFERROR(INDEX('Redemption Setup'!$F$7:$F$105,MATCH(Q1196,'Redemption Setup'!$A$7:$A$105,0)),"")+SUMIFS('Redemption Setup'!$Q$7:$Q$305,'Redemption Setup'!$O$7:$O$305,Q1196,'Redemption Setup'!$P$7:$P$305,"&lt;="&amp;O1196)-SUMIFS('Daily Redemptions'!$R$7:$R$2205,'Daily Redemptions'!$Q$7:$Q$2205,Q1196,'Daily Redemptions'!$P$7:$P$2205,P1196,'Daily Redemptions'!$O$7:$O$2205,"&lt;="&amp;O1196))</x:f>
      </x:c>
      <x:c r="T1196" s="16" t="str">
        <x:f>IF(AND(ISBLANK(O1196),Q1196=""),"",IF(COUNTIFS('Redemption Setup'!$A$7:$A$105,Q1196,'Redemption Setup'!$B$7:$B$105,P1196)&lt;&gt;1,"Tier not in campaign",IF(COUNTIFS('Daily Redemptions'!$O$7:$O$2205,O1196,'Daily Redemptions'!$Q$7:$Q$2205,Q1196)&gt;1,"Duplicate day / tier",IF(OR(ISBLANK(O1196),ISBLANK(R1196)),"Missing date / quantity",IF(OR(R1196&lt;0,MOD(R1196,1)&lt;&gt;0),"Invalid redemption quantity",IF(COUNTIFS('Daily Redemptions'!$A$7:$A$735,O1196,'Daily Redemptions'!$B$7:$B$735,P1196)&lt;&gt;1,"Missing daily performance",IF(S1196&lt;0,"Negative stock","")))))))</x:f>
      </x:c>
    </x:row>
    <x:row r="1197" ht="24" customHeight="1">
      <x:c r="O1197" s="10"/>
      <x:c r="P1197" s="5"/>
      <x:c r="Q1197" s="5"/>
      <x:c r="R1197" s="5"/>
      <x:c r="S1197" s="16" t="str">
        <x:f>IF(OR(ISBLANK(O1197),Q1197=""),"",IFERROR(INDEX('Redemption Setup'!$F$7:$F$105,MATCH(Q1197,'Redemption Setup'!$A$7:$A$105,0)),"")+SUMIFS('Redemption Setup'!$Q$7:$Q$305,'Redemption Setup'!$O$7:$O$305,Q1197,'Redemption Setup'!$P$7:$P$305,"&lt;="&amp;O1197)-SUMIFS('Daily Redemptions'!$R$7:$R$2205,'Daily Redemptions'!$Q$7:$Q$2205,Q1197,'Daily Redemptions'!$P$7:$P$2205,P1197,'Daily Redemptions'!$O$7:$O$2205,"&lt;="&amp;O1197))</x:f>
      </x:c>
      <x:c r="T1197" s="16" t="str">
        <x:f>IF(AND(ISBLANK(O1197),Q1197=""),"",IF(COUNTIFS('Redemption Setup'!$A$7:$A$105,Q1197,'Redemption Setup'!$B$7:$B$105,P1197)&lt;&gt;1,"Tier not in campaign",IF(COUNTIFS('Daily Redemptions'!$O$7:$O$2205,O1197,'Daily Redemptions'!$Q$7:$Q$2205,Q1197)&gt;1,"Duplicate day / tier",IF(OR(ISBLANK(O1197),ISBLANK(R1197)),"Missing date / quantity",IF(OR(R1197&lt;0,MOD(R1197,1)&lt;&gt;0),"Invalid redemption quantity",IF(COUNTIFS('Daily Redemptions'!$A$7:$A$735,O1197,'Daily Redemptions'!$B$7:$B$735,P1197)&lt;&gt;1,"Missing daily performance",IF(S1197&lt;0,"Negative stock","")))))))</x:f>
      </x:c>
    </x:row>
    <x:row r="1198" ht="24" customHeight="1">
      <x:c r="O1198" s="10"/>
      <x:c r="P1198" s="5"/>
      <x:c r="Q1198" s="5"/>
      <x:c r="R1198" s="5"/>
      <x:c r="S1198" s="16" t="str">
        <x:f>IF(OR(ISBLANK(O1198),Q1198=""),"",IFERROR(INDEX('Redemption Setup'!$F$7:$F$105,MATCH(Q1198,'Redemption Setup'!$A$7:$A$105,0)),"")+SUMIFS('Redemption Setup'!$Q$7:$Q$305,'Redemption Setup'!$O$7:$O$305,Q1198,'Redemption Setup'!$P$7:$P$305,"&lt;="&amp;O1198)-SUMIFS('Daily Redemptions'!$R$7:$R$2205,'Daily Redemptions'!$Q$7:$Q$2205,Q1198,'Daily Redemptions'!$P$7:$P$2205,P1198,'Daily Redemptions'!$O$7:$O$2205,"&lt;="&amp;O1198))</x:f>
      </x:c>
      <x:c r="T1198" s="16" t="str">
        <x:f>IF(AND(ISBLANK(O1198),Q1198=""),"",IF(COUNTIFS('Redemption Setup'!$A$7:$A$105,Q1198,'Redemption Setup'!$B$7:$B$105,P1198)&lt;&gt;1,"Tier not in campaign",IF(COUNTIFS('Daily Redemptions'!$O$7:$O$2205,O1198,'Daily Redemptions'!$Q$7:$Q$2205,Q1198)&gt;1,"Duplicate day / tier",IF(OR(ISBLANK(O1198),ISBLANK(R1198)),"Missing date / quantity",IF(OR(R1198&lt;0,MOD(R1198,1)&lt;&gt;0),"Invalid redemption quantity",IF(COUNTIFS('Daily Redemptions'!$A$7:$A$735,O1198,'Daily Redemptions'!$B$7:$B$735,P1198)&lt;&gt;1,"Missing daily performance",IF(S1198&lt;0,"Negative stock","")))))))</x:f>
      </x:c>
    </x:row>
    <x:row r="1199" ht="24" customHeight="1">
      <x:c r="O1199" s="10"/>
      <x:c r="P1199" s="5"/>
      <x:c r="Q1199" s="5"/>
      <x:c r="R1199" s="5"/>
      <x:c r="S1199" s="16" t="str">
        <x:f>IF(OR(ISBLANK(O1199),Q1199=""),"",IFERROR(INDEX('Redemption Setup'!$F$7:$F$105,MATCH(Q1199,'Redemption Setup'!$A$7:$A$105,0)),"")+SUMIFS('Redemption Setup'!$Q$7:$Q$305,'Redemption Setup'!$O$7:$O$305,Q1199,'Redemption Setup'!$P$7:$P$305,"&lt;="&amp;O1199)-SUMIFS('Daily Redemptions'!$R$7:$R$2205,'Daily Redemptions'!$Q$7:$Q$2205,Q1199,'Daily Redemptions'!$P$7:$P$2205,P1199,'Daily Redemptions'!$O$7:$O$2205,"&lt;="&amp;O1199))</x:f>
      </x:c>
      <x:c r="T1199" s="16" t="str">
        <x:f>IF(AND(ISBLANK(O1199),Q1199=""),"",IF(COUNTIFS('Redemption Setup'!$A$7:$A$105,Q1199,'Redemption Setup'!$B$7:$B$105,P1199)&lt;&gt;1,"Tier not in campaign",IF(COUNTIFS('Daily Redemptions'!$O$7:$O$2205,O1199,'Daily Redemptions'!$Q$7:$Q$2205,Q1199)&gt;1,"Duplicate day / tier",IF(OR(ISBLANK(O1199),ISBLANK(R1199)),"Missing date / quantity",IF(OR(R1199&lt;0,MOD(R1199,1)&lt;&gt;0),"Invalid redemption quantity",IF(COUNTIFS('Daily Redemptions'!$A$7:$A$735,O1199,'Daily Redemptions'!$B$7:$B$735,P1199)&lt;&gt;1,"Missing daily performance",IF(S1199&lt;0,"Negative stock","")))))))</x:f>
      </x:c>
    </x:row>
    <x:row r="1200" ht="24" customHeight="1">
      <x:c r="O1200" s="10"/>
      <x:c r="P1200" s="5"/>
      <x:c r="Q1200" s="5"/>
      <x:c r="R1200" s="5"/>
      <x:c r="S1200" s="16" t="str">
        <x:f>IF(OR(ISBLANK(O1200),Q1200=""),"",IFERROR(INDEX('Redemption Setup'!$F$7:$F$105,MATCH(Q1200,'Redemption Setup'!$A$7:$A$105,0)),"")+SUMIFS('Redemption Setup'!$Q$7:$Q$305,'Redemption Setup'!$O$7:$O$305,Q1200,'Redemption Setup'!$P$7:$P$305,"&lt;="&amp;O1200)-SUMIFS('Daily Redemptions'!$R$7:$R$2205,'Daily Redemptions'!$Q$7:$Q$2205,Q1200,'Daily Redemptions'!$P$7:$P$2205,P1200,'Daily Redemptions'!$O$7:$O$2205,"&lt;="&amp;O1200))</x:f>
      </x:c>
      <x:c r="T1200" s="16" t="str">
        <x:f>IF(AND(ISBLANK(O1200),Q1200=""),"",IF(COUNTIFS('Redemption Setup'!$A$7:$A$105,Q1200,'Redemption Setup'!$B$7:$B$105,P1200)&lt;&gt;1,"Tier not in campaign",IF(COUNTIFS('Daily Redemptions'!$O$7:$O$2205,O1200,'Daily Redemptions'!$Q$7:$Q$2205,Q1200)&gt;1,"Duplicate day / tier",IF(OR(ISBLANK(O1200),ISBLANK(R1200)),"Missing date / quantity",IF(OR(R1200&lt;0,MOD(R1200,1)&lt;&gt;0),"Invalid redemption quantity",IF(COUNTIFS('Daily Redemptions'!$A$7:$A$735,O1200,'Daily Redemptions'!$B$7:$B$735,P1200)&lt;&gt;1,"Missing daily performance",IF(S1200&lt;0,"Negative stock","")))))))</x:f>
      </x:c>
    </x:row>
    <x:row r="1201" ht="24" customHeight="1">
      <x:c r="O1201" s="10"/>
      <x:c r="P1201" s="5"/>
      <x:c r="Q1201" s="5"/>
      <x:c r="R1201" s="5"/>
      <x:c r="S1201" s="16" t="str">
        <x:f>IF(OR(ISBLANK(O1201),Q1201=""),"",IFERROR(INDEX('Redemption Setup'!$F$7:$F$105,MATCH(Q1201,'Redemption Setup'!$A$7:$A$105,0)),"")+SUMIFS('Redemption Setup'!$Q$7:$Q$305,'Redemption Setup'!$O$7:$O$305,Q1201,'Redemption Setup'!$P$7:$P$305,"&lt;="&amp;O1201)-SUMIFS('Daily Redemptions'!$R$7:$R$2205,'Daily Redemptions'!$Q$7:$Q$2205,Q1201,'Daily Redemptions'!$P$7:$P$2205,P1201,'Daily Redemptions'!$O$7:$O$2205,"&lt;="&amp;O1201))</x:f>
      </x:c>
      <x:c r="T1201" s="16" t="str">
        <x:f>IF(AND(ISBLANK(O1201),Q1201=""),"",IF(COUNTIFS('Redemption Setup'!$A$7:$A$105,Q1201,'Redemption Setup'!$B$7:$B$105,P1201)&lt;&gt;1,"Tier not in campaign",IF(COUNTIFS('Daily Redemptions'!$O$7:$O$2205,O1201,'Daily Redemptions'!$Q$7:$Q$2205,Q1201)&gt;1,"Duplicate day / tier",IF(OR(ISBLANK(O1201),ISBLANK(R1201)),"Missing date / quantity",IF(OR(R1201&lt;0,MOD(R1201,1)&lt;&gt;0),"Invalid redemption quantity",IF(COUNTIFS('Daily Redemptions'!$A$7:$A$735,O1201,'Daily Redemptions'!$B$7:$B$735,P1201)&lt;&gt;1,"Missing daily performance",IF(S1201&lt;0,"Negative stock","")))))))</x:f>
      </x:c>
    </x:row>
    <x:row r="1202" ht="24" customHeight="1">
      <x:c r="O1202" s="10"/>
      <x:c r="P1202" s="5"/>
      <x:c r="Q1202" s="5"/>
      <x:c r="R1202" s="5"/>
      <x:c r="S1202" s="16" t="str">
        <x:f>IF(OR(ISBLANK(O1202),Q1202=""),"",IFERROR(INDEX('Redemption Setup'!$F$7:$F$105,MATCH(Q1202,'Redemption Setup'!$A$7:$A$105,0)),"")+SUMIFS('Redemption Setup'!$Q$7:$Q$305,'Redemption Setup'!$O$7:$O$305,Q1202,'Redemption Setup'!$P$7:$P$305,"&lt;="&amp;O1202)-SUMIFS('Daily Redemptions'!$R$7:$R$2205,'Daily Redemptions'!$Q$7:$Q$2205,Q1202,'Daily Redemptions'!$P$7:$P$2205,P1202,'Daily Redemptions'!$O$7:$O$2205,"&lt;="&amp;O1202))</x:f>
      </x:c>
      <x:c r="T1202" s="16" t="str">
        <x:f>IF(AND(ISBLANK(O1202),Q1202=""),"",IF(COUNTIFS('Redemption Setup'!$A$7:$A$105,Q1202,'Redemption Setup'!$B$7:$B$105,P1202)&lt;&gt;1,"Tier not in campaign",IF(COUNTIFS('Daily Redemptions'!$O$7:$O$2205,O1202,'Daily Redemptions'!$Q$7:$Q$2205,Q1202)&gt;1,"Duplicate day / tier",IF(OR(ISBLANK(O1202),ISBLANK(R1202)),"Missing date / quantity",IF(OR(R1202&lt;0,MOD(R1202,1)&lt;&gt;0),"Invalid redemption quantity",IF(COUNTIFS('Daily Redemptions'!$A$7:$A$735,O1202,'Daily Redemptions'!$B$7:$B$735,P1202)&lt;&gt;1,"Missing daily performance",IF(S1202&lt;0,"Negative stock","")))))))</x:f>
      </x:c>
    </x:row>
    <x:row r="1203" ht="24" customHeight="1">
      <x:c r="O1203" s="10"/>
      <x:c r="P1203" s="5"/>
      <x:c r="Q1203" s="5"/>
      <x:c r="R1203" s="5"/>
      <x:c r="S1203" s="16" t="str">
        <x:f>IF(OR(ISBLANK(O1203),Q1203=""),"",IFERROR(INDEX('Redemption Setup'!$F$7:$F$105,MATCH(Q1203,'Redemption Setup'!$A$7:$A$105,0)),"")+SUMIFS('Redemption Setup'!$Q$7:$Q$305,'Redemption Setup'!$O$7:$O$305,Q1203,'Redemption Setup'!$P$7:$P$305,"&lt;="&amp;O1203)-SUMIFS('Daily Redemptions'!$R$7:$R$2205,'Daily Redemptions'!$Q$7:$Q$2205,Q1203,'Daily Redemptions'!$P$7:$P$2205,P1203,'Daily Redemptions'!$O$7:$O$2205,"&lt;="&amp;O1203))</x:f>
      </x:c>
      <x:c r="T1203" s="16" t="str">
        <x:f>IF(AND(ISBLANK(O1203),Q1203=""),"",IF(COUNTIFS('Redemption Setup'!$A$7:$A$105,Q1203,'Redemption Setup'!$B$7:$B$105,P1203)&lt;&gt;1,"Tier not in campaign",IF(COUNTIFS('Daily Redemptions'!$O$7:$O$2205,O1203,'Daily Redemptions'!$Q$7:$Q$2205,Q1203)&gt;1,"Duplicate day / tier",IF(OR(ISBLANK(O1203),ISBLANK(R1203)),"Missing date / quantity",IF(OR(R1203&lt;0,MOD(R1203,1)&lt;&gt;0),"Invalid redemption quantity",IF(COUNTIFS('Daily Redemptions'!$A$7:$A$735,O1203,'Daily Redemptions'!$B$7:$B$735,P1203)&lt;&gt;1,"Missing daily performance",IF(S1203&lt;0,"Negative stock","")))))))</x:f>
      </x:c>
    </x:row>
    <x:row r="1204" ht="24" customHeight="1">
      <x:c r="O1204" s="10"/>
      <x:c r="P1204" s="5"/>
      <x:c r="Q1204" s="5"/>
      <x:c r="R1204" s="5"/>
      <x:c r="S1204" s="16" t="str">
        <x:f>IF(OR(ISBLANK(O1204),Q1204=""),"",IFERROR(INDEX('Redemption Setup'!$F$7:$F$105,MATCH(Q1204,'Redemption Setup'!$A$7:$A$105,0)),"")+SUMIFS('Redemption Setup'!$Q$7:$Q$305,'Redemption Setup'!$O$7:$O$305,Q1204,'Redemption Setup'!$P$7:$P$305,"&lt;="&amp;O1204)-SUMIFS('Daily Redemptions'!$R$7:$R$2205,'Daily Redemptions'!$Q$7:$Q$2205,Q1204,'Daily Redemptions'!$P$7:$P$2205,P1204,'Daily Redemptions'!$O$7:$O$2205,"&lt;="&amp;O1204))</x:f>
      </x:c>
      <x:c r="T1204" s="16" t="str">
        <x:f>IF(AND(ISBLANK(O1204),Q1204=""),"",IF(COUNTIFS('Redemption Setup'!$A$7:$A$105,Q1204,'Redemption Setup'!$B$7:$B$105,P1204)&lt;&gt;1,"Tier not in campaign",IF(COUNTIFS('Daily Redemptions'!$O$7:$O$2205,O1204,'Daily Redemptions'!$Q$7:$Q$2205,Q1204)&gt;1,"Duplicate day / tier",IF(OR(ISBLANK(O1204),ISBLANK(R1204)),"Missing date / quantity",IF(OR(R1204&lt;0,MOD(R1204,1)&lt;&gt;0),"Invalid redemption quantity",IF(COUNTIFS('Daily Redemptions'!$A$7:$A$735,O1204,'Daily Redemptions'!$B$7:$B$735,P1204)&lt;&gt;1,"Missing daily performance",IF(S1204&lt;0,"Negative stock","")))))))</x:f>
      </x:c>
    </x:row>
    <x:row r="1205" ht="24" customHeight="1">
      <x:c r="O1205" s="10"/>
      <x:c r="P1205" s="5"/>
      <x:c r="Q1205" s="5"/>
      <x:c r="R1205" s="5"/>
      <x:c r="S1205" s="16" t="str">
        <x:f>IF(OR(ISBLANK(O1205),Q1205=""),"",IFERROR(INDEX('Redemption Setup'!$F$7:$F$105,MATCH(Q1205,'Redemption Setup'!$A$7:$A$105,0)),"")+SUMIFS('Redemption Setup'!$Q$7:$Q$305,'Redemption Setup'!$O$7:$O$305,Q1205,'Redemption Setup'!$P$7:$P$305,"&lt;="&amp;O1205)-SUMIFS('Daily Redemptions'!$R$7:$R$2205,'Daily Redemptions'!$Q$7:$Q$2205,Q1205,'Daily Redemptions'!$P$7:$P$2205,P1205,'Daily Redemptions'!$O$7:$O$2205,"&lt;="&amp;O1205))</x:f>
      </x:c>
      <x:c r="T1205" s="16" t="str">
        <x:f>IF(AND(ISBLANK(O1205),Q1205=""),"",IF(COUNTIFS('Redemption Setup'!$A$7:$A$105,Q1205,'Redemption Setup'!$B$7:$B$105,P1205)&lt;&gt;1,"Tier not in campaign",IF(COUNTIFS('Daily Redemptions'!$O$7:$O$2205,O1205,'Daily Redemptions'!$Q$7:$Q$2205,Q1205)&gt;1,"Duplicate day / tier",IF(OR(ISBLANK(O1205),ISBLANK(R1205)),"Missing date / quantity",IF(OR(R1205&lt;0,MOD(R1205,1)&lt;&gt;0),"Invalid redemption quantity",IF(COUNTIFS('Daily Redemptions'!$A$7:$A$735,O1205,'Daily Redemptions'!$B$7:$B$735,P1205)&lt;&gt;1,"Missing daily performance",IF(S1205&lt;0,"Negative stock","")))))))</x:f>
      </x:c>
    </x:row>
    <x:row r="1206" ht="24" customHeight="1">
      <x:c r="O1206" s="10"/>
      <x:c r="P1206" s="5"/>
      <x:c r="Q1206" s="5"/>
      <x:c r="R1206" s="5"/>
      <x:c r="S1206" s="16" t="str">
        <x:f>IF(OR(ISBLANK(O1206),Q1206=""),"",IFERROR(INDEX('Redemption Setup'!$F$7:$F$105,MATCH(Q1206,'Redemption Setup'!$A$7:$A$105,0)),"")+SUMIFS('Redemption Setup'!$Q$7:$Q$305,'Redemption Setup'!$O$7:$O$305,Q1206,'Redemption Setup'!$P$7:$P$305,"&lt;="&amp;O1206)-SUMIFS('Daily Redemptions'!$R$7:$R$2205,'Daily Redemptions'!$Q$7:$Q$2205,Q1206,'Daily Redemptions'!$P$7:$P$2205,P1206,'Daily Redemptions'!$O$7:$O$2205,"&lt;="&amp;O1206))</x:f>
      </x:c>
      <x:c r="T1206" s="16" t="str">
        <x:f>IF(AND(ISBLANK(O1206),Q1206=""),"",IF(COUNTIFS('Redemption Setup'!$A$7:$A$105,Q1206,'Redemption Setup'!$B$7:$B$105,P1206)&lt;&gt;1,"Tier not in campaign",IF(COUNTIFS('Daily Redemptions'!$O$7:$O$2205,O1206,'Daily Redemptions'!$Q$7:$Q$2205,Q1206)&gt;1,"Duplicate day / tier",IF(OR(ISBLANK(O1206),ISBLANK(R1206)),"Missing date / quantity",IF(OR(R1206&lt;0,MOD(R1206,1)&lt;&gt;0),"Invalid redemption quantity",IF(COUNTIFS('Daily Redemptions'!$A$7:$A$735,O1206,'Daily Redemptions'!$B$7:$B$735,P1206)&lt;&gt;1,"Missing daily performance",IF(S1206&lt;0,"Negative stock","")))))))</x:f>
      </x:c>
    </x:row>
    <x:row r="1207" ht="24" customHeight="1">
      <x:c r="O1207" s="10"/>
      <x:c r="P1207" s="5"/>
      <x:c r="Q1207" s="5"/>
      <x:c r="R1207" s="5"/>
      <x:c r="S1207" s="16" t="str">
        <x:f>IF(OR(ISBLANK(O1207),Q1207=""),"",IFERROR(INDEX('Redemption Setup'!$F$7:$F$105,MATCH(Q1207,'Redemption Setup'!$A$7:$A$105,0)),"")+SUMIFS('Redemption Setup'!$Q$7:$Q$305,'Redemption Setup'!$O$7:$O$305,Q1207,'Redemption Setup'!$P$7:$P$305,"&lt;="&amp;O1207)-SUMIFS('Daily Redemptions'!$R$7:$R$2205,'Daily Redemptions'!$Q$7:$Q$2205,Q1207,'Daily Redemptions'!$P$7:$P$2205,P1207,'Daily Redemptions'!$O$7:$O$2205,"&lt;="&amp;O1207))</x:f>
      </x:c>
      <x:c r="T1207" s="16" t="str">
        <x:f>IF(AND(ISBLANK(O1207),Q1207=""),"",IF(COUNTIFS('Redemption Setup'!$A$7:$A$105,Q1207,'Redemption Setup'!$B$7:$B$105,P1207)&lt;&gt;1,"Tier not in campaign",IF(COUNTIFS('Daily Redemptions'!$O$7:$O$2205,O1207,'Daily Redemptions'!$Q$7:$Q$2205,Q1207)&gt;1,"Duplicate day / tier",IF(OR(ISBLANK(O1207),ISBLANK(R1207)),"Missing date / quantity",IF(OR(R1207&lt;0,MOD(R1207,1)&lt;&gt;0),"Invalid redemption quantity",IF(COUNTIFS('Daily Redemptions'!$A$7:$A$735,O1207,'Daily Redemptions'!$B$7:$B$735,P1207)&lt;&gt;1,"Missing daily performance",IF(S1207&lt;0,"Negative stock","")))))))</x:f>
      </x:c>
    </x:row>
    <x:row r="1208" ht="24" customHeight="1">
      <x:c r="O1208" s="10"/>
      <x:c r="P1208" s="5"/>
      <x:c r="Q1208" s="5"/>
      <x:c r="R1208" s="5"/>
      <x:c r="S1208" s="16" t="str">
        <x:f>IF(OR(ISBLANK(O1208),Q1208=""),"",IFERROR(INDEX('Redemption Setup'!$F$7:$F$105,MATCH(Q1208,'Redemption Setup'!$A$7:$A$105,0)),"")+SUMIFS('Redemption Setup'!$Q$7:$Q$305,'Redemption Setup'!$O$7:$O$305,Q1208,'Redemption Setup'!$P$7:$P$305,"&lt;="&amp;O1208)-SUMIFS('Daily Redemptions'!$R$7:$R$2205,'Daily Redemptions'!$Q$7:$Q$2205,Q1208,'Daily Redemptions'!$P$7:$P$2205,P1208,'Daily Redemptions'!$O$7:$O$2205,"&lt;="&amp;O1208))</x:f>
      </x:c>
      <x:c r="T1208" s="16" t="str">
        <x:f>IF(AND(ISBLANK(O1208),Q1208=""),"",IF(COUNTIFS('Redemption Setup'!$A$7:$A$105,Q1208,'Redemption Setup'!$B$7:$B$105,P1208)&lt;&gt;1,"Tier not in campaign",IF(COUNTIFS('Daily Redemptions'!$O$7:$O$2205,O1208,'Daily Redemptions'!$Q$7:$Q$2205,Q1208)&gt;1,"Duplicate day / tier",IF(OR(ISBLANK(O1208),ISBLANK(R1208)),"Missing date / quantity",IF(OR(R1208&lt;0,MOD(R1208,1)&lt;&gt;0),"Invalid redemption quantity",IF(COUNTIFS('Daily Redemptions'!$A$7:$A$735,O1208,'Daily Redemptions'!$B$7:$B$735,P1208)&lt;&gt;1,"Missing daily performance",IF(S1208&lt;0,"Negative stock","")))))))</x:f>
      </x:c>
    </x:row>
    <x:row r="1209" ht="24" customHeight="1">
      <x:c r="O1209" s="10"/>
      <x:c r="P1209" s="5"/>
      <x:c r="Q1209" s="5"/>
      <x:c r="R1209" s="5"/>
      <x:c r="S1209" s="16" t="str">
        <x:f>IF(OR(ISBLANK(O1209),Q1209=""),"",IFERROR(INDEX('Redemption Setup'!$F$7:$F$105,MATCH(Q1209,'Redemption Setup'!$A$7:$A$105,0)),"")+SUMIFS('Redemption Setup'!$Q$7:$Q$305,'Redemption Setup'!$O$7:$O$305,Q1209,'Redemption Setup'!$P$7:$P$305,"&lt;="&amp;O1209)-SUMIFS('Daily Redemptions'!$R$7:$R$2205,'Daily Redemptions'!$Q$7:$Q$2205,Q1209,'Daily Redemptions'!$P$7:$P$2205,P1209,'Daily Redemptions'!$O$7:$O$2205,"&lt;="&amp;O1209))</x:f>
      </x:c>
      <x:c r="T1209" s="16" t="str">
        <x:f>IF(AND(ISBLANK(O1209),Q1209=""),"",IF(COUNTIFS('Redemption Setup'!$A$7:$A$105,Q1209,'Redemption Setup'!$B$7:$B$105,P1209)&lt;&gt;1,"Tier not in campaign",IF(COUNTIFS('Daily Redemptions'!$O$7:$O$2205,O1209,'Daily Redemptions'!$Q$7:$Q$2205,Q1209)&gt;1,"Duplicate day / tier",IF(OR(ISBLANK(O1209),ISBLANK(R1209)),"Missing date / quantity",IF(OR(R1209&lt;0,MOD(R1209,1)&lt;&gt;0),"Invalid redemption quantity",IF(COUNTIFS('Daily Redemptions'!$A$7:$A$735,O1209,'Daily Redemptions'!$B$7:$B$735,P1209)&lt;&gt;1,"Missing daily performance",IF(S1209&lt;0,"Negative stock","")))))))</x:f>
      </x:c>
    </x:row>
    <x:row r="1210" ht="24" customHeight="1">
      <x:c r="O1210" s="10"/>
      <x:c r="P1210" s="5"/>
      <x:c r="Q1210" s="5"/>
      <x:c r="R1210" s="5"/>
      <x:c r="S1210" s="16" t="str">
        <x:f>IF(OR(ISBLANK(O1210),Q1210=""),"",IFERROR(INDEX('Redemption Setup'!$F$7:$F$105,MATCH(Q1210,'Redemption Setup'!$A$7:$A$105,0)),"")+SUMIFS('Redemption Setup'!$Q$7:$Q$305,'Redemption Setup'!$O$7:$O$305,Q1210,'Redemption Setup'!$P$7:$P$305,"&lt;="&amp;O1210)-SUMIFS('Daily Redemptions'!$R$7:$R$2205,'Daily Redemptions'!$Q$7:$Q$2205,Q1210,'Daily Redemptions'!$P$7:$P$2205,P1210,'Daily Redemptions'!$O$7:$O$2205,"&lt;="&amp;O1210))</x:f>
      </x:c>
      <x:c r="T1210" s="16" t="str">
        <x:f>IF(AND(ISBLANK(O1210),Q1210=""),"",IF(COUNTIFS('Redemption Setup'!$A$7:$A$105,Q1210,'Redemption Setup'!$B$7:$B$105,P1210)&lt;&gt;1,"Tier not in campaign",IF(COUNTIFS('Daily Redemptions'!$O$7:$O$2205,O1210,'Daily Redemptions'!$Q$7:$Q$2205,Q1210)&gt;1,"Duplicate day / tier",IF(OR(ISBLANK(O1210),ISBLANK(R1210)),"Missing date / quantity",IF(OR(R1210&lt;0,MOD(R1210,1)&lt;&gt;0),"Invalid redemption quantity",IF(COUNTIFS('Daily Redemptions'!$A$7:$A$735,O1210,'Daily Redemptions'!$B$7:$B$735,P1210)&lt;&gt;1,"Missing daily performance",IF(S1210&lt;0,"Negative stock","")))))))</x:f>
      </x:c>
    </x:row>
    <x:row r="1211" ht="24" customHeight="1">
      <x:c r="O1211" s="10"/>
      <x:c r="P1211" s="5"/>
      <x:c r="Q1211" s="5"/>
      <x:c r="R1211" s="5"/>
      <x:c r="S1211" s="16" t="str">
        <x:f>IF(OR(ISBLANK(O1211),Q1211=""),"",IFERROR(INDEX('Redemption Setup'!$F$7:$F$105,MATCH(Q1211,'Redemption Setup'!$A$7:$A$105,0)),"")+SUMIFS('Redemption Setup'!$Q$7:$Q$305,'Redemption Setup'!$O$7:$O$305,Q1211,'Redemption Setup'!$P$7:$P$305,"&lt;="&amp;O1211)-SUMIFS('Daily Redemptions'!$R$7:$R$2205,'Daily Redemptions'!$Q$7:$Q$2205,Q1211,'Daily Redemptions'!$P$7:$P$2205,P1211,'Daily Redemptions'!$O$7:$O$2205,"&lt;="&amp;O1211))</x:f>
      </x:c>
      <x:c r="T1211" s="16" t="str">
        <x:f>IF(AND(ISBLANK(O1211),Q1211=""),"",IF(COUNTIFS('Redemption Setup'!$A$7:$A$105,Q1211,'Redemption Setup'!$B$7:$B$105,P1211)&lt;&gt;1,"Tier not in campaign",IF(COUNTIFS('Daily Redemptions'!$O$7:$O$2205,O1211,'Daily Redemptions'!$Q$7:$Q$2205,Q1211)&gt;1,"Duplicate day / tier",IF(OR(ISBLANK(O1211),ISBLANK(R1211)),"Missing date / quantity",IF(OR(R1211&lt;0,MOD(R1211,1)&lt;&gt;0),"Invalid redemption quantity",IF(COUNTIFS('Daily Redemptions'!$A$7:$A$735,O1211,'Daily Redemptions'!$B$7:$B$735,P1211)&lt;&gt;1,"Missing daily performance",IF(S1211&lt;0,"Negative stock","")))))))</x:f>
      </x:c>
    </x:row>
    <x:row r="1212" ht="24" customHeight="1">
      <x:c r="O1212" s="10"/>
      <x:c r="P1212" s="5"/>
      <x:c r="Q1212" s="5"/>
      <x:c r="R1212" s="5"/>
      <x:c r="S1212" s="16" t="str">
        <x:f>IF(OR(ISBLANK(O1212),Q1212=""),"",IFERROR(INDEX('Redemption Setup'!$F$7:$F$105,MATCH(Q1212,'Redemption Setup'!$A$7:$A$105,0)),"")+SUMIFS('Redemption Setup'!$Q$7:$Q$305,'Redemption Setup'!$O$7:$O$305,Q1212,'Redemption Setup'!$P$7:$P$305,"&lt;="&amp;O1212)-SUMIFS('Daily Redemptions'!$R$7:$R$2205,'Daily Redemptions'!$Q$7:$Q$2205,Q1212,'Daily Redemptions'!$P$7:$P$2205,P1212,'Daily Redemptions'!$O$7:$O$2205,"&lt;="&amp;O1212))</x:f>
      </x:c>
      <x:c r="T1212" s="16" t="str">
        <x:f>IF(AND(ISBLANK(O1212),Q1212=""),"",IF(COUNTIFS('Redemption Setup'!$A$7:$A$105,Q1212,'Redemption Setup'!$B$7:$B$105,P1212)&lt;&gt;1,"Tier not in campaign",IF(COUNTIFS('Daily Redemptions'!$O$7:$O$2205,O1212,'Daily Redemptions'!$Q$7:$Q$2205,Q1212)&gt;1,"Duplicate day / tier",IF(OR(ISBLANK(O1212),ISBLANK(R1212)),"Missing date / quantity",IF(OR(R1212&lt;0,MOD(R1212,1)&lt;&gt;0),"Invalid redemption quantity",IF(COUNTIFS('Daily Redemptions'!$A$7:$A$735,O1212,'Daily Redemptions'!$B$7:$B$735,P1212)&lt;&gt;1,"Missing daily performance",IF(S1212&lt;0,"Negative stock","")))))))</x:f>
      </x:c>
    </x:row>
    <x:row r="1213" ht="24" customHeight="1">
      <x:c r="O1213" s="10"/>
      <x:c r="P1213" s="5"/>
      <x:c r="Q1213" s="5"/>
      <x:c r="R1213" s="5"/>
      <x:c r="S1213" s="16" t="str">
        <x:f>IF(OR(ISBLANK(O1213),Q1213=""),"",IFERROR(INDEX('Redemption Setup'!$F$7:$F$105,MATCH(Q1213,'Redemption Setup'!$A$7:$A$105,0)),"")+SUMIFS('Redemption Setup'!$Q$7:$Q$305,'Redemption Setup'!$O$7:$O$305,Q1213,'Redemption Setup'!$P$7:$P$305,"&lt;="&amp;O1213)-SUMIFS('Daily Redemptions'!$R$7:$R$2205,'Daily Redemptions'!$Q$7:$Q$2205,Q1213,'Daily Redemptions'!$P$7:$P$2205,P1213,'Daily Redemptions'!$O$7:$O$2205,"&lt;="&amp;O1213))</x:f>
      </x:c>
      <x:c r="T1213" s="16" t="str">
        <x:f>IF(AND(ISBLANK(O1213),Q1213=""),"",IF(COUNTIFS('Redemption Setup'!$A$7:$A$105,Q1213,'Redemption Setup'!$B$7:$B$105,P1213)&lt;&gt;1,"Tier not in campaign",IF(COUNTIFS('Daily Redemptions'!$O$7:$O$2205,O1213,'Daily Redemptions'!$Q$7:$Q$2205,Q1213)&gt;1,"Duplicate day / tier",IF(OR(ISBLANK(O1213),ISBLANK(R1213)),"Missing date / quantity",IF(OR(R1213&lt;0,MOD(R1213,1)&lt;&gt;0),"Invalid redemption quantity",IF(COUNTIFS('Daily Redemptions'!$A$7:$A$735,O1213,'Daily Redemptions'!$B$7:$B$735,P1213)&lt;&gt;1,"Missing daily performance",IF(S1213&lt;0,"Negative stock","")))))))</x:f>
      </x:c>
    </x:row>
    <x:row r="1214" ht="24" customHeight="1">
      <x:c r="O1214" s="10"/>
      <x:c r="P1214" s="5"/>
      <x:c r="Q1214" s="5"/>
      <x:c r="R1214" s="5"/>
      <x:c r="S1214" s="16" t="str">
        <x:f>IF(OR(ISBLANK(O1214),Q1214=""),"",IFERROR(INDEX('Redemption Setup'!$F$7:$F$105,MATCH(Q1214,'Redemption Setup'!$A$7:$A$105,0)),"")+SUMIFS('Redemption Setup'!$Q$7:$Q$305,'Redemption Setup'!$O$7:$O$305,Q1214,'Redemption Setup'!$P$7:$P$305,"&lt;="&amp;O1214)-SUMIFS('Daily Redemptions'!$R$7:$R$2205,'Daily Redemptions'!$Q$7:$Q$2205,Q1214,'Daily Redemptions'!$P$7:$P$2205,P1214,'Daily Redemptions'!$O$7:$O$2205,"&lt;="&amp;O1214))</x:f>
      </x:c>
      <x:c r="T1214" s="16" t="str">
        <x:f>IF(AND(ISBLANK(O1214),Q1214=""),"",IF(COUNTIFS('Redemption Setup'!$A$7:$A$105,Q1214,'Redemption Setup'!$B$7:$B$105,P1214)&lt;&gt;1,"Tier not in campaign",IF(COUNTIFS('Daily Redemptions'!$O$7:$O$2205,O1214,'Daily Redemptions'!$Q$7:$Q$2205,Q1214)&gt;1,"Duplicate day / tier",IF(OR(ISBLANK(O1214),ISBLANK(R1214)),"Missing date / quantity",IF(OR(R1214&lt;0,MOD(R1214,1)&lt;&gt;0),"Invalid redemption quantity",IF(COUNTIFS('Daily Redemptions'!$A$7:$A$735,O1214,'Daily Redemptions'!$B$7:$B$735,P1214)&lt;&gt;1,"Missing daily performance",IF(S1214&lt;0,"Negative stock","")))))))</x:f>
      </x:c>
    </x:row>
    <x:row r="1215" ht="24" customHeight="1">
      <x:c r="O1215" s="10"/>
      <x:c r="P1215" s="5"/>
      <x:c r="Q1215" s="5"/>
      <x:c r="R1215" s="5"/>
      <x:c r="S1215" s="16" t="str">
        <x:f>IF(OR(ISBLANK(O1215),Q1215=""),"",IFERROR(INDEX('Redemption Setup'!$F$7:$F$105,MATCH(Q1215,'Redemption Setup'!$A$7:$A$105,0)),"")+SUMIFS('Redemption Setup'!$Q$7:$Q$305,'Redemption Setup'!$O$7:$O$305,Q1215,'Redemption Setup'!$P$7:$P$305,"&lt;="&amp;O1215)-SUMIFS('Daily Redemptions'!$R$7:$R$2205,'Daily Redemptions'!$Q$7:$Q$2205,Q1215,'Daily Redemptions'!$P$7:$P$2205,P1215,'Daily Redemptions'!$O$7:$O$2205,"&lt;="&amp;O1215))</x:f>
      </x:c>
      <x:c r="T1215" s="16" t="str">
        <x:f>IF(AND(ISBLANK(O1215),Q1215=""),"",IF(COUNTIFS('Redemption Setup'!$A$7:$A$105,Q1215,'Redemption Setup'!$B$7:$B$105,P1215)&lt;&gt;1,"Tier not in campaign",IF(COUNTIFS('Daily Redemptions'!$O$7:$O$2205,O1215,'Daily Redemptions'!$Q$7:$Q$2205,Q1215)&gt;1,"Duplicate day / tier",IF(OR(ISBLANK(O1215),ISBLANK(R1215)),"Missing date / quantity",IF(OR(R1215&lt;0,MOD(R1215,1)&lt;&gt;0),"Invalid redemption quantity",IF(COUNTIFS('Daily Redemptions'!$A$7:$A$735,O1215,'Daily Redemptions'!$B$7:$B$735,P1215)&lt;&gt;1,"Missing daily performance",IF(S1215&lt;0,"Negative stock","")))))))</x:f>
      </x:c>
    </x:row>
    <x:row r="1216" ht="24" customHeight="1">
      <x:c r="O1216" s="10"/>
      <x:c r="P1216" s="5"/>
      <x:c r="Q1216" s="5"/>
      <x:c r="R1216" s="5"/>
      <x:c r="S1216" s="16" t="str">
        <x:f>IF(OR(ISBLANK(O1216),Q1216=""),"",IFERROR(INDEX('Redemption Setup'!$F$7:$F$105,MATCH(Q1216,'Redemption Setup'!$A$7:$A$105,0)),"")+SUMIFS('Redemption Setup'!$Q$7:$Q$305,'Redemption Setup'!$O$7:$O$305,Q1216,'Redemption Setup'!$P$7:$P$305,"&lt;="&amp;O1216)-SUMIFS('Daily Redemptions'!$R$7:$R$2205,'Daily Redemptions'!$Q$7:$Q$2205,Q1216,'Daily Redemptions'!$P$7:$P$2205,P1216,'Daily Redemptions'!$O$7:$O$2205,"&lt;="&amp;O1216))</x:f>
      </x:c>
      <x:c r="T1216" s="16" t="str">
        <x:f>IF(AND(ISBLANK(O1216),Q1216=""),"",IF(COUNTIFS('Redemption Setup'!$A$7:$A$105,Q1216,'Redemption Setup'!$B$7:$B$105,P1216)&lt;&gt;1,"Tier not in campaign",IF(COUNTIFS('Daily Redemptions'!$O$7:$O$2205,O1216,'Daily Redemptions'!$Q$7:$Q$2205,Q1216)&gt;1,"Duplicate day / tier",IF(OR(ISBLANK(O1216),ISBLANK(R1216)),"Missing date / quantity",IF(OR(R1216&lt;0,MOD(R1216,1)&lt;&gt;0),"Invalid redemption quantity",IF(COUNTIFS('Daily Redemptions'!$A$7:$A$735,O1216,'Daily Redemptions'!$B$7:$B$735,P1216)&lt;&gt;1,"Missing daily performance",IF(S1216&lt;0,"Negative stock","")))))))</x:f>
      </x:c>
    </x:row>
    <x:row r="1217" ht="24" customHeight="1">
      <x:c r="O1217" s="10"/>
      <x:c r="P1217" s="5"/>
      <x:c r="Q1217" s="5"/>
      <x:c r="R1217" s="5"/>
      <x:c r="S1217" s="16" t="str">
        <x:f>IF(OR(ISBLANK(O1217),Q1217=""),"",IFERROR(INDEX('Redemption Setup'!$F$7:$F$105,MATCH(Q1217,'Redemption Setup'!$A$7:$A$105,0)),"")+SUMIFS('Redemption Setup'!$Q$7:$Q$305,'Redemption Setup'!$O$7:$O$305,Q1217,'Redemption Setup'!$P$7:$P$305,"&lt;="&amp;O1217)-SUMIFS('Daily Redemptions'!$R$7:$R$2205,'Daily Redemptions'!$Q$7:$Q$2205,Q1217,'Daily Redemptions'!$P$7:$P$2205,P1217,'Daily Redemptions'!$O$7:$O$2205,"&lt;="&amp;O1217))</x:f>
      </x:c>
      <x:c r="T1217" s="16" t="str">
        <x:f>IF(AND(ISBLANK(O1217),Q1217=""),"",IF(COUNTIFS('Redemption Setup'!$A$7:$A$105,Q1217,'Redemption Setup'!$B$7:$B$105,P1217)&lt;&gt;1,"Tier not in campaign",IF(COUNTIFS('Daily Redemptions'!$O$7:$O$2205,O1217,'Daily Redemptions'!$Q$7:$Q$2205,Q1217)&gt;1,"Duplicate day / tier",IF(OR(ISBLANK(O1217),ISBLANK(R1217)),"Missing date / quantity",IF(OR(R1217&lt;0,MOD(R1217,1)&lt;&gt;0),"Invalid redemption quantity",IF(COUNTIFS('Daily Redemptions'!$A$7:$A$735,O1217,'Daily Redemptions'!$B$7:$B$735,P1217)&lt;&gt;1,"Missing daily performance",IF(S1217&lt;0,"Negative stock","")))))))</x:f>
      </x:c>
    </x:row>
    <x:row r="1218" ht="24" customHeight="1">
      <x:c r="O1218" s="10"/>
      <x:c r="P1218" s="5"/>
      <x:c r="Q1218" s="5"/>
      <x:c r="R1218" s="5"/>
      <x:c r="S1218" s="16" t="str">
        <x:f>IF(OR(ISBLANK(O1218),Q1218=""),"",IFERROR(INDEX('Redemption Setup'!$F$7:$F$105,MATCH(Q1218,'Redemption Setup'!$A$7:$A$105,0)),"")+SUMIFS('Redemption Setup'!$Q$7:$Q$305,'Redemption Setup'!$O$7:$O$305,Q1218,'Redemption Setup'!$P$7:$P$305,"&lt;="&amp;O1218)-SUMIFS('Daily Redemptions'!$R$7:$R$2205,'Daily Redemptions'!$Q$7:$Q$2205,Q1218,'Daily Redemptions'!$P$7:$P$2205,P1218,'Daily Redemptions'!$O$7:$O$2205,"&lt;="&amp;O1218))</x:f>
      </x:c>
      <x:c r="T1218" s="16" t="str">
        <x:f>IF(AND(ISBLANK(O1218),Q1218=""),"",IF(COUNTIFS('Redemption Setup'!$A$7:$A$105,Q1218,'Redemption Setup'!$B$7:$B$105,P1218)&lt;&gt;1,"Tier not in campaign",IF(COUNTIFS('Daily Redemptions'!$O$7:$O$2205,O1218,'Daily Redemptions'!$Q$7:$Q$2205,Q1218)&gt;1,"Duplicate day / tier",IF(OR(ISBLANK(O1218),ISBLANK(R1218)),"Missing date / quantity",IF(OR(R1218&lt;0,MOD(R1218,1)&lt;&gt;0),"Invalid redemption quantity",IF(COUNTIFS('Daily Redemptions'!$A$7:$A$735,O1218,'Daily Redemptions'!$B$7:$B$735,P1218)&lt;&gt;1,"Missing daily performance",IF(S1218&lt;0,"Negative stock","")))))))</x:f>
      </x:c>
    </x:row>
    <x:row r="1219" ht="24" customHeight="1">
      <x:c r="O1219" s="10"/>
      <x:c r="P1219" s="5"/>
      <x:c r="Q1219" s="5"/>
      <x:c r="R1219" s="5"/>
      <x:c r="S1219" s="16" t="str">
        <x:f>IF(OR(ISBLANK(O1219),Q1219=""),"",IFERROR(INDEX('Redemption Setup'!$F$7:$F$105,MATCH(Q1219,'Redemption Setup'!$A$7:$A$105,0)),"")+SUMIFS('Redemption Setup'!$Q$7:$Q$305,'Redemption Setup'!$O$7:$O$305,Q1219,'Redemption Setup'!$P$7:$P$305,"&lt;="&amp;O1219)-SUMIFS('Daily Redemptions'!$R$7:$R$2205,'Daily Redemptions'!$Q$7:$Q$2205,Q1219,'Daily Redemptions'!$P$7:$P$2205,P1219,'Daily Redemptions'!$O$7:$O$2205,"&lt;="&amp;O1219))</x:f>
      </x:c>
      <x:c r="T1219" s="16" t="str">
        <x:f>IF(AND(ISBLANK(O1219),Q1219=""),"",IF(COUNTIFS('Redemption Setup'!$A$7:$A$105,Q1219,'Redemption Setup'!$B$7:$B$105,P1219)&lt;&gt;1,"Tier not in campaign",IF(COUNTIFS('Daily Redemptions'!$O$7:$O$2205,O1219,'Daily Redemptions'!$Q$7:$Q$2205,Q1219)&gt;1,"Duplicate day / tier",IF(OR(ISBLANK(O1219),ISBLANK(R1219)),"Missing date / quantity",IF(OR(R1219&lt;0,MOD(R1219,1)&lt;&gt;0),"Invalid redemption quantity",IF(COUNTIFS('Daily Redemptions'!$A$7:$A$735,O1219,'Daily Redemptions'!$B$7:$B$735,P1219)&lt;&gt;1,"Missing daily performance",IF(S1219&lt;0,"Negative stock","")))))))</x:f>
      </x:c>
    </x:row>
    <x:row r="1220" ht="24" customHeight="1">
      <x:c r="O1220" s="10"/>
      <x:c r="P1220" s="5"/>
      <x:c r="Q1220" s="5"/>
      <x:c r="R1220" s="5"/>
      <x:c r="S1220" s="16" t="str">
        <x:f>IF(OR(ISBLANK(O1220),Q1220=""),"",IFERROR(INDEX('Redemption Setup'!$F$7:$F$105,MATCH(Q1220,'Redemption Setup'!$A$7:$A$105,0)),"")+SUMIFS('Redemption Setup'!$Q$7:$Q$305,'Redemption Setup'!$O$7:$O$305,Q1220,'Redemption Setup'!$P$7:$P$305,"&lt;="&amp;O1220)-SUMIFS('Daily Redemptions'!$R$7:$R$2205,'Daily Redemptions'!$Q$7:$Q$2205,Q1220,'Daily Redemptions'!$P$7:$P$2205,P1220,'Daily Redemptions'!$O$7:$O$2205,"&lt;="&amp;O1220))</x:f>
      </x:c>
      <x:c r="T1220" s="16" t="str">
        <x:f>IF(AND(ISBLANK(O1220),Q1220=""),"",IF(COUNTIFS('Redemption Setup'!$A$7:$A$105,Q1220,'Redemption Setup'!$B$7:$B$105,P1220)&lt;&gt;1,"Tier not in campaign",IF(COUNTIFS('Daily Redemptions'!$O$7:$O$2205,O1220,'Daily Redemptions'!$Q$7:$Q$2205,Q1220)&gt;1,"Duplicate day / tier",IF(OR(ISBLANK(O1220),ISBLANK(R1220)),"Missing date / quantity",IF(OR(R1220&lt;0,MOD(R1220,1)&lt;&gt;0),"Invalid redemption quantity",IF(COUNTIFS('Daily Redemptions'!$A$7:$A$735,O1220,'Daily Redemptions'!$B$7:$B$735,P1220)&lt;&gt;1,"Missing daily performance",IF(S1220&lt;0,"Negative stock","")))))))</x:f>
      </x:c>
    </x:row>
    <x:row r="1221" ht="24" customHeight="1">
      <x:c r="O1221" s="10"/>
      <x:c r="P1221" s="5"/>
      <x:c r="Q1221" s="5"/>
      <x:c r="R1221" s="5"/>
      <x:c r="S1221" s="16" t="str">
        <x:f>IF(OR(ISBLANK(O1221),Q1221=""),"",IFERROR(INDEX('Redemption Setup'!$F$7:$F$105,MATCH(Q1221,'Redemption Setup'!$A$7:$A$105,0)),"")+SUMIFS('Redemption Setup'!$Q$7:$Q$305,'Redemption Setup'!$O$7:$O$305,Q1221,'Redemption Setup'!$P$7:$P$305,"&lt;="&amp;O1221)-SUMIFS('Daily Redemptions'!$R$7:$R$2205,'Daily Redemptions'!$Q$7:$Q$2205,Q1221,'Daily Redemptions'!$P$7:$P$2205,P1221,'Daily Redemptions'!$O$7:$O$2205,"&lt;="&amp;O1221))</x:f>
      </x:c>
      <x:c r="T1221" s="16" t="str">
        <x:f>IF(AND(ISBLANK(O1221),Q1221=""),"",IF(COUNTIFS('Redemption Setup'!$A$7:$A$105,Q1221,'Redemption Setup'!$B$7:$B$105,P1221)&lt;&gt;1,"Tier not in campaign",IF(COUNTIFS('Daily Redemptions'!$O$7:$O$2205,O1221,'Daily Redemptions'!$Q$7:$Q$2205,Q1221)&gt;1,"Duplicate day / tier",IF(OR(ISBLANK(O1221),ISBLANK(R1221)),"Missing date / quantity",IF(OR(R1221&lt;0,MOD(R1221,1)&lt;&gt;0),"Invalid redemption quantity",IF(COUNTIFS('Daily Redemptions'!$A$7:$A$735,O1221,'Daily Redemptions'!$B$7:$B$735,P1221)&lt;&gt;1,"Missing daily performance",IF(S1221&lt;0,"Negative stock","")))))))</x:f>
      </x:c>
    </x:row>
    <x:row r="1222" ht="24" customHeight="1">
      <x:c r="O1222" s="10"/>
      <x:c r="P1222" s="5"/>
      <x:c r="Q1222" s="5"/>
      <x:c r="R1222" s="5"/>
      <x:c r="S1222" s="16" t="str">
        <x:f>IF(OR(ISBLANK(O1222),Q1222=""),"",IFERROR(INDEX('Redemption Setup'!$F$7:$F$105,MATCH(Q1222,'Redemption Setup'!$A$7:$A$105,0)),"")+SUMIFS('Redemption Setup'!$Q$7:$Q$305,'Redemption Setup'!$O$7:$O$305,Q1222,'Redemption Setup'!$P$7:$P$305,"&lt;="&amp;O1222)-SUMIFS('Daily Redemptions'!$R$7:$R$2205,'Daily Redemptions'!$Q$7:$Q$2205,Q1222,'Daily Redemptions'!$P$7:$P$2205,P1222,'Daily Redemptions'!$O$7:$O$2205,"&lt;="&amp;O1222))</x:f>
      </x:c>
      <x:c r="T1222" s="16" t="str">
        <x:f>IF(AND(ISBLANK(O1222),Q1222=""),"",IF(COUNTIFS('Redemption Setup'!$A$7:$A$105,Q1222,'Redemption Setup'!$B$7:$B$105,P1222)&lt;&gt;1,"Tier not in campaign",IF(COUNTIFS('Daily Redemptions'!$O$7:$O$2205,O1222,'Daily Redemptions'!$Q$7:$Q$2205,Q1222)&gt;1,"Duplicate day / tier",IF(OR(ISBLANK(O1222),ISBLANK(R1222)),"Missing date / quantity",IF(OR(R1222&lt;0,MOD(R1222,1)&lt;&gt;0),"Invalid redemption quantity",IF(COUNTIFS('Daily Redemptions'!$A$7:$A$735,O1222,'Daily Redemptions'!$B$7:$B$735,P1222)&lt;&gt;1,"Missing daily performance",IF(S1222&lt;0,"Negative stock","")))))))</x:f>
      </x:c>
    </x:row>
    <x:row r="1223" ht="24" customHeight="1">
      <x:c r="O1223" s="10"/>
      <x:c r="P1223" s="5"/>
      <x:c r="Q1223" s="5"/>
      <x:c r="R1223" s="5"/>
      <x:c r="S1223" s="16" t="str">
        <x:f>IF(OR(ISBLANK(O1223),Q1223=""),"",IFERROR(INDEX('Redemption Setup'!$F$7:$F$105,MATCH(Q1223,'Redemption Setup'!$A$7:$A$105,0)),"")+SUMIFS('Redemption Setup'!$Q$7:$Q$305,'Redemption Setup'!$O$7:$O$305,Q1223,'Redemption Setup'!$P$7:$P$305,"&lt;="&amp;O1223)-SUMIFS('Daily Redemptions'!$R$7:$R$2205,'Daily Redemptions'!$Q$7:$Q$2205,Q1223,'Daily Redemptions'!$P$7:$P$2205,P1223,'Daily Redemptions'!$O$7:$O$2205,"&lt;="&amp;O1223))</x:f>
      </x:c>
      <x:c r="T1223" s="16" t="str">
        <x:f>IF(AND(ISBLANK(O1223),Q1223=""),"",IF(COUNTIFS('Redemption Setup'!$A$7:$A$105,Q1223,'Redemption Setup'!$B$7:$B$105,P1223)&lt;&gt;1,"Tier not in campaign",IF(COUNTIFS('Daily Redemptions'!$O$7:$O$2205,O1223,'Daily Redemptions'!$Q$7:$Q$2205,Q1223)&gt;1,"Duplicate day / tier",IF(OR(ISBLANK(O1223),ISBLANK(R1223)),"Missing date / quantity",IF(OR(R1223&lt;0,MOD(R1223,1)&lt;&gt;0),"Invalid redemption quantity",IF(COUNTIFS('Daily Redemptions'!$A$7:$A$735,O1223,'Daily Redemptions'!$B$7:$B$735,P1223)&lt;&gt;1,"Missing daily performance",IF(S1223&lt;0,"Negative stock","")))))))</x:f>
      </x:c>
    </x:row>
    <x:row r="1224" ht="24" customHeight="1">
      <x:c r="O1224" s="10"/>
      <x:c r="P1224" s="5"/>
      <x:c r="Q1224" s="5"/>
      <x:c r="R1224" s="5"/>
      <x:c r="S1224" s="16" t="str">
        <x:f>IF(OR(ISBLANK(O1224),Q1224=""),"",IFERROR(INDEX('Redemption Setup'!$F$7:$F$105,MATCH(Q1224,'Redemption Setup'!$A$7:$A$105,0)),"")+SUMIFS('Redemption Setup'!$Q$7:$Q$305,'Redemption Setup'!$O$7:$O$305,Q1224,'Redemption Setup'!$P$7:$P$305,"&lt;="&amp;O1224)-SUMIFS('Daily Redemptions'!$R$7:$R$2205,'Daily Redemptions'!$Q$7:$Q$2205,Q1224,'Daily Redemptions'!$P$7:$P$2205,P1224,'Daily Redemptions'!$O$7:$O$2205,"&lt;="&amp;O1224))</x:f>
      </x:c>
      <x:c r="T1224" s="16" t="str">
        <x:f>IF(AND(ISBLANK(O1224),Q1224=""),"",IF(COUNTIFS('Redemption Setup'!$A$7:$A$105,Q1224,'Redemption Setup'!$B$7:$B$105,P1224)&lt;&gt;1,"Tier not in campaign",IF(COUNTIFS('Daily Redemptions'!$O$7:$O$2205,O1224,'Daily Redemptions'!$Q$7:$Q$2205,Q1224)&gt;1,"Duplicate day / tier",IF(OR(ISBLANK(O1224),ISBLANK(R1224)),"Missing date / quantity",IF(OR(R1224&lt;0,MOD(R1224,1)&lt;&gt;0),"Invalid redemption quantity",IF(COUNTIFS('Daily Redemptions'!$A$7:$A$735,O1224,'Daily Redemptions'!$B$7:$B$735,P1224)&lt;&gt;1,"Missing daily performance",IF(S1224&lt;0,"Negative stock","")))))))</x:f>
      </x:c>
    </x:row>
    <x:row r="1225" ht="24" customHeight="1">
      <x:c r="O1225" s="10"/>
      <x:c r="P1225" s="5"/>
      <x:c r="Q1225" s="5"/>
      <x:c r="R1225" s="5"/>
      <x:c r="S1225" s="16" t="str">
        <x:f>IF(OR(ISBLANK(O1225),Q1225=""),"",IFERROR(INDEX('Redemption Setup'!$F$7:$F$105,MATCH(Q1225,'Redemption Setup'!$A$7:$A$105,0)),"")+SUMIFS('Redemption Setup'!$Q$7:$Q$305,'Redemption Setup'!$O$7:$O$305,Q1225,'Redemption Setup'!$P$7:$P$305,"&lt;="&amp;O1225)-SUMIFS('Daily Redemptions'!$R$7:$R$2205,'Daily Redemptions'!$Q$7:$Q$2205,Q1225,'Daily Redemptions'!$P$7:$P$2205,P1225,'Daily Redemptions'!$O$7:$O$2205,"&lt;="&amp;O1225))</x:f>
      </x:c>
      <x:c r="T1225" s="16" t="str">
        <x:f>IF(AND(ISBLANK(O1225),Q1225=""),"",IF(COUNTIFS('Redemption Setup'!$A$7:$A$105,Q1225,'Redemption Setup'!$B$7:$B$105,P1225)&lt;&gt;1,"Tier not in campaign",IF(COUNTIFS('Daily Redemptions'!$O$7:$O$2205,O1225,'Daily Redemptions'!$Q$7:$Q$2205,Q1225)&gt;1,"Duplicate day / tier",IF(OR(ISBLANK(O1225),ISBLANK(R1225)),"Missing date / quantity",IF(OR(R1225&lt;0,MOD(R1225,1)&lt;&gt;0),"Invalid redemption quantity",IF(COUNTIFS('Daily Redemptions'!$A$7:$A$735,O1225,'Daily Redemptions'!$B$7:$B$735,P1225)&lt;&gt;1,"Missing daily performance",IF(S1225&lt;0,"Negative stock","")))))))</x:f>
      </x:c>
    </x:row>
    <x:row r="1226" ht="24" customHeight="1">
      <x:c r="O1226" s="10"/>
      <x:c r="P1226" s="5"/>
      <x:c r="Q1226" s="5"/>
      <x:c r="R1226" s="5"/>
      <x:c r="S1226" s="16" t="str">
        <x:f>IF(OR(ISBLANK(O1226),Q1226=""),"",IFERROR(INDEX('Redemption Setup'!$F$7:$F$105,MATCH(Q1226,'Redemption Setup'!$A$7:$A$105,0)),"")+SUMIFS('Redemption Setup'!$Q$7:$Q$305,'Redemption Setup'!$O$7:$O$305,Q1226,'Redemption Setup'!$P$7:$P$305,"&lt;="&amp;O1226)-SUMIFS('Daily Redemptions'!$R$7:$R$2205,'Daily Redemptions'!$Q$7:$Q$2205,Q1226,'Daily Redemptions'!$P$7:$P$2205,P1226,'Daily Redemptions'!$O$7:$O$2205,"&lt;="&amp;O1226))</x:f>
      </x:c>
      <x:c r="T1226" s="16" t="str">
        <x:f>IF(AND(ISBLANK(O1226),Q1226=""),"",IF(COUNTIFS('Redemption Setup'!$A$7:$A$105,Q1226,'Redemption Setup'!$B$7:$B$105,P1226)&lt;&gt;1,"Tier not in campaign",IF(COUNTIFS('Daily Redemptions'!$O$7:$O$2205,O1226,'Daily Redemptions'!$Q$7:$Q$2205,Q1226)&gt;1,"Duplicate day / tier",IF(OR(ISBLANK(O1226),ISBLANK(R1226)),"Missing date / quantity",IF(OR(R1226&lt;0,MOD(R1226,1)&lt;&gt;0),"Invalid redemption quantity",IF(COUNTIFS('Daily Redemptions'!$A$7:$A$735,O1226,'Daily Redemptions'!$B$7:$B$735,P1226)&lt;&gt;1,"Missing daily performance",IF(S1226&lt;0,"Negative stock","")))))))</x:f>
      </x:c>
    </x:row>
    <x:row r="1227" ht="24" customHeight="1">
      <x:c r="O1227" s="10"/>
      <x:c r="P1227" s="5"/>
      <x:c r="Q1227" s="5"/>
      <x:c r="R1227" s="5"/>
      <x:c r="S1227" s="16" t="str">
        <x:f>IF(OR(ISBLANK(O1227),Q1227=""),"",IFERROR(INDEX('Redemption Setup'!$F$7:$F$105,MATCH(Q1227,'Redemption Setup'!$A$7:$A$105,0)),"")+SUMIFS('Redemption Setup'!$Q$7:$Q$305,'Redemption Setup'!$O$7:$O$305,Q1227,'Redemption Setup'!$P$7:$P$305,"&lt;="&amp;O1227)-SUMIFS('Daily Redemptions'!$R$7:$R$2205,'Daily Redemptions'!$Q$7:$Q$2205,Q1227,'Daily Redemptions'!$P$7:$P$2205,P1227,'Daily Redemptions'!$O$7:$O$2205,"&lt;="&amp;O1227))</x:f>
      </x:c>
      <x:c r="T1227" s="16" t="str">
        <x:f>IF(AND(ISBLANK(O1227),Q1227=""),"",IF(COUNTIFS('Redemption Setup'!$A$7:$A$105,Q1227,'Redemption Setup'!$B$7:$B$105,P1227)&lt;&gt;1,"Tier not in campaign",IF(COUNTIFS('Daily Redemptions'!$O$7:$O$2205,O1227,'Daily Redemptions'!$Q$7:$Q$2205,Q1227)&gt;1,"Duplicate day / tier",IF(OR(ISBLANK(O1227),ISBLANK(R1227)),"Missing date / quantity",IF(OR(R1227&lt;0,MOD(R1227,1)&lt;&gt;0),"Invalid redemption quantity",IF(COUNTIFS('Daily Redemptions'!$A$7:$A$735,O1227,'Daily Redemptions'!$B$7:$B$735,P1227)&lt;&gt;1,"Missing daily performance",IF(S1227&lt;0,"Negative stock","")))))))</x:f>
      </x:c>
    </x:row>
    <x:row r="1228" ht="24" customHeight="1">
      <x:c r="O1228" s="10"/>
      <x:c r="P1228" s="5"/>
      <x:c r="Q1228" s="5"/>
      <x:c r="R1228" s="5"/>
      <x:c r="S1228" s="16" t="str">
        <x:f>IF(OR(ISBLANK(O1228),Q1228=""),"",IFERROR(INDEX('Redemption Setup'!$F$7:$F$105,MATCH(Q1228,'Redemption Setup'!$A$7:$A$105,0)),"")+SUMIFS('Redemption Setup'!$Q$7:$Q$305,'Redemption Setup'!$O$7:$O$305,Q1228,'Redemption Setup'!$P$7:$P$305,"&lt;="&amp;O1228)-SUMIFS('Daily Redemptions'!$R$7:$R$2205,'Daily Redemptions'!$Q$7:$Q$2205,Q1228,'Daily Redemptions'!$P$7:$P$2205,P1228,'Daily Redemptions'!$O$7:$O$2205,"&lt;="&amp;O1228))</x:f>
      </x:c>
      <x:c r="T1228" s="16" t="str">
        <x:f>IF(AND(ISBLANK(O1228),Q1228=""),"",IF(COUNTIFS('Redemption Setup'!$A$7:$A$105,Q1228,'Redemption Setup'!$B$7:$B$105,P1228)&lt;&gt;1,"Tier not in campaign",IF(COUNTIFS('Daily Redemptions'!$O$7:$O$2205,O1228,'Daily Redemptions'!$Q$7:$Q$2205,Q1228)&gt;1,"Duplicate day / tier",IF(OR(ISBLANK(O1228),ISBLANK(R1228)),"Missing date / quantity",IF(OR(R1228&lt;0,MOD(R1228,1)&lt;&gt;0),"Invalid redemption quantity",IF(COUNTIFS('Daily Redemptions'!$A$7:$A$735,O1228,'Daily Redemptions'!$B$7:$B$735,P1228)&lt;&gt;1,"Missing daily performance",IF(S1228&lt;0,"Negative stock","")))))))</x:f>
      </x:c>
    </x:row>
    <x:row r="1229" ht="24" customHeight="1">
      <x:c r="O1229" s="10"/>
      <x:c r="P1229" s="5"/>
      <x:c r="Q1229" s="5"/>
      <x:c r="R1229" s="5"/>
      <x:c r="S1229" s="16" t="str">
        <x:f>IF(OR(ISBLANK(O1229),Q1229=""),"",IFERROR(INDEX('Redemption Setup'!$F$7:$F$105,MATCH(Q1229,'Redemption Setup'!$A$7:$A$105,0)),"")+SUMIFS('Redemption Setup'!$Q$7:$Q$305,'Redemption Setup'!$O$7:$O$305,Q1229,'Redemption Setup'!$P$7:$P$305,"&lt;="&amp;O1229)-SUMIFS('Daily Redemptions'!$R$7:$R$2205,'Daily Redemptions'!$Q$7:$Q$2205,Q1229,'Daily Redemptions'!$P$7:$P$2205,P1229,'Daily Redemptions'!$O$7:$O$2205,"&lt;="&amp;O1229))</x:f>
      </x:c>
      <x:c r="T1229" s="16" t="str">
        <x:f>IF(AND(ISBLANK(O1229),Q1229=""),"",IF(COUNTIFS('Redemption Setup'!$A$7:$A$105,Q1229,'Redemption Setup'!$B$7:$B$105,P1229)&lt;&gt;1,"Tier not in campaign",IF(COUNTIFS('Daily Redemptions'!$O$7:$O$2205,O1229,'Daily Redemptions'!$Q$7:$Q$2205,Q1229)&gt;1,"Duplicate day / tier",IF(OR(ISBLANK(O1229),ISBLANK(R1229)),"Missing date / quantity",IF(OR(R1229&lt;0,MOD(R1229,1)&lt;&gt;0),"Invalid redemption quantity",IF(COUNTIFS('Daily Redemptions'!$A$7:$A$735,O1229,'Daily Redemptions'!$B$7:$B$735,P1229)&lt;&gt;1,"Missing daily performance",IF(S1229&lt;0,"Negative stock","")))))))</x:f>
      </x:c>
    </x:row>
    <x:row r="1230" ht="24" customHeight="1">
      <x:c r="O1230" s="10"/>
      <x:c r="P1230" s="5"/>
      <x:c r="Q1230" s="5"/>
      <x:c r="R1230" s="5"/>
      <x:c r="S1230" s="16" t="str">
        <x:f>IF(OR(ISBLANK(O1230),Q1230=""),"",IFERROR(INDEX('Redemption Setup'!$F$7:$F$105,MATCH(Q1230,'Redemption Setup'!$A$7:$A$105,0)),"")+SUMIFS('Redemption Setup'!$Q$7:$Q$305,'Redemption Setup'!$O$7:$O$305,Q1230,'Redemption Setup'!$P$7:$P$305,"&lt;="&amp;O1230)-SUMIFS('Daily Redemptions'!$R$7:$R$2205,'Daily Redemptions'!$Q$7:$Q$2205,Q1230,'Daily Redemptions'!$P$7:$P$2205,P1230,'Daily Redemptions'!$O$7:$O$2205,"&lt;="&amp;O1230))</x:f>
      </x:c>
      <x:c r="T1230" s="16" t="str">
        <x:f>IF(AND(ISBLANK(O1230),Q1230=""),"",IF(COUNTIFS('Redemption Setup'!$A$7:$A$105,Q1230,'Redemption Setup'!$B$7:$B$105,P1230)&lt;&gt;1,"Tier not in campaign",IF(COUNTIFS('Daily Redemptions'!$O$7:$O$2205,O1230,'Daily Redemptions'!$Q$7:$Q$2205,Q1230)&gt;1,"Duplicate day / tier",IF(OR(ISBLANK(O1230),ISBLANK(R1230)),"Missing date / quantity",IF(OR(R1230&lt;0,MOD(R1230,1)&lt;&gt;0),"Invalid redemption quantity",IF(COUNTIFS('Daily Redemptions'!$A$7:$A$735,O1230,'Daily Redemptions'!$B$7:$B$735,P1230)&lt;&gt;1,"Missing daily performance",IF(S1230&lt;0,"Negative stock","")))))))</x:f>
      </x:c>
    </x:row>
    <x:row r="1231" ht="24" customHeight="1">
      <x:c r="O1231" s="10"/>
      <x:c r="P1231" s="5"/>
      <x:c r="Q1231" s="5"/>
      <x:c r="R1231" s="5"/>
      <x:c r="S1231" s="16" t="str">
        <x:f>IF(OR(ISBLANK(O1231),Q1231=""),"",IFERROR(INDEX('Redemption Setup'!$F$7:$F$105,MATCH(Q1231,'Redemption Setup'!$A$7:$A$105,0)),"")+SUMIFS('Redemption Setup'!$Q$7:$Q$305,'Redemption Setup'!$O$7:$O$305,Q1231,'Redemption Setup'!$P$7:$P$305,"&lt;="&amp;O1231)-SUMIFS('Daily Redemptions'!$R$7:$R$2205,'Daily Redemptions'!$Q$7:$Q$2205,Q1231,'Daily Redemptions'!$P$7:$P$2205,P1231,'Daily Redemptions'!$O$7:$O$2205,"&lt;="&amp;O1231))</x:f>
      </x:c>
      <x:c r="T1231" s="16" t="str">
        <x:f>IF(AND(ISBLANK(O1231),Q1231=""),"",IF(COUNTIFS('Redemption Setup'!$A$7:$A$105,Q1231,'Redemption Setup'!$B$7:$B$105,P1231)&lt;&gt;1,"Tier not in campaign",IF(COUNTIFS('Daily Redemptions'!$O$7:$O$2205,O1231,'Daily Redemptions'!$Q$7:$Q$2205,Q1231)&gt;1,"Duplicate day / tier",IF(OR(ISBLANK(O1231),ISBLANK(R1231)),"Missing date / quantity",IF(OR(R1231&lt;0,MOD(R1231,1)&lt;&gt;0),"Invalid redemption quantity",IF(COUNTIFS('Daily Redemptions'!$A$7:$A$735,O1231,'Daily Redemptions'!$B$7:$B$735,P1231)&lt;&gt;1,"Missing daily performance",IF(S1231&lt;0,"Negative stock","")))))))</x:f>
      </x:c>
    </x:row>
    <x:row r="1232" ht="24" customHeight="1">
      <x:c r="O1232" s="10"/>
      <x:c r="P1232" s="5"/>
      <x:c r="Q1232" s="5"/>
      <x:c r="R1232" s="5"/>
      <x:c r="S1232" s="16" t="str">
        <x:f>IF(OR(ISBLANK(O1232),Q1232=""),"",IFERROR(INDEX('Redemption Setup'!$F$7:$F$105,MATCH(Q1232,'Redemption Setup'!$A$7:$A$105,0)),"")+SUMIFS('Redemption Setup'!$Q$7:$Q$305,'Redemption Setup'!$O$7:$O$305,Q1232,'Redemption Setup'!$P$7:$P$305,"&lt;="&amp;O1232)-SUMIFS('Daily Redemptions'!$R$7:$R$2205,'Daily Redemptions'!$Q$7:$Q$2205,Q1232,'Daily Redemptions'!$P$7:$P$2205,P1232,'Daily Redemptions'!$O$7:$O$2205,"&lt;="&amp;O1232))</x:f>
      </x:c>
      <x:c r="T1232" s="16" t="str">
        <x:f>IF(AND(ISBLANK(O1232),Q1232=""),"",IF(COUNTIFS('Redemption Setup'!$A$7:$A$105,Q1232,'Redemption Setup'!$B$7:$B$105,P1232)&lt;&gt;1,"Tier not in campaign",IF(COUNTIFS('Daily Redemptions'!$O$7:$O$2205,O1232,'Daily Redemptions'!$Q$7:$Q$2205,Q1232)&gt;1,"Duplicate day / tier",IF(OR(ISBLANK(O1232),ISBLANK(R1232)),"Missing date / quantity",IF(OR(R1232&lt;0,MOD(R1232,1)&lt;&gt;0),"Invalid redemption quantity",IF(COUNTIFS('Daily Redemptions'!$A$7:$A$735,O1232,'Daily Redemptions'!$B$7:$B$735,P1232)&lt;&gt;1,"Missing daily performance",IF(S1232&lt;0,"Negative stock","")))))))</x:f>
      </x:c>
    </x:row>
    <x:row r="1233" ht="24" customHeight="1">
      <x:c r="O1233" s="10"/>
      <x:c r="P1233" s="5"/>
      <x:c r="Q1233" s="5"/>
      <x:c r="R1233" s="5"/>
      <x:c r="S1233" s="16" t="str">
        <x:f>IF(OR(ISBLANK(O1233),Q1233=""),"",IFERROR(INDEX('Redemption Setup'!$F$7:$F$105,MATCH(Q1233,'Redemption Setup'!$A$7:$A$105,0)),"")+SUMIFS('Redemption Setup'!$Q$7:$Q$305,'Redemption Setup'!$O$7:$O$305,Q1233,'Redemption Setup'!$P$7:$P$305,"&lt;="&amp;O1233)-SUMIFS('Daily Redemptions'!$R$7:$R$2205,'Daily Redemptions'!$Q$7:$Q$2205,Q1233,'Daily Redemptions'!$P$7:$P$2205,P1233,'Daily Redemptions'!$O$7:$O$2205,"&lt;="&amp;O1233))</x:f>
      </x:c>
      <x:c r="T1233" s="16" t="str">
        <x:f>IF(AND(ISBLANK(O1233),Q1233=""),"",IF(COUNTIFS('Redemption Setup'!$A$7:$A$105,Q1233,'Redemption Setup'!$B$7:$B$105,P1233)&lt;&gt;1,"Tier not in campaign",IF(COUNTIFS('Daily Redemptions'!$O$7:$O$2205,O1233,'Daily Redemptions'!$Q$7:$Q$2205,Q1233)&gt;1,"Duplicate day / tier",IF(OR(ISBLANK(O1233),ISBLANK(R1233)),"Missing date / quantity",IF(OR(R1233&lt;0,MOD(R1233,1)&lt;&gt;0),"Invalid redemption quantity",IF(COUNTIFS('Daily Redemptions'!$A$7:$A$735,O1233,'Daily Redemptions'!$B$7:$B$735,P1233)&lt;&gt;1,"Missing daily performance",IF(S1233&lt;0,"Negative stock","")))))))</x:f>
      </x:c>
    </x:row>
    <x:row r="1234" ht="24" customHeight="1">
      <x:c r="O1234" s="10"/>
      <x:c r="P1234" s="5"/>
      <x:c r="Q1234" s="5"/>
      <x:c r="R1234" s="5"/>
      <x:c r="S1234" s="16" t="str">
        <x:f>IF(OR(ISBLANK(O1234),Q1234=""),"",IFERROR(INDEX('Redemption Setup'!$F$7:$F$105,MATCH(Q1234,'Redemption Setup'!$A$7:$A$105,0)),"")+SUMIFS('Redemption Setup'!$Q$7:$Q$305,'Redemption Setup'!$O$7:$O$305,Q1234,'Redemption Setup'!$P$7:$P$305,"&lt;="&amp;O1234)-SUMIFS('Daily Redemptions'!$R$7:$R$2205,'Daily Redemptions'!$Q$7:$Q$2205,Q1234,'Daily Redemptions'!$P$7:$P$2205,P1234,'Daily Redemptions'!$O$7:$O$2205,"&lt;="&amp;O1234))</x:f>
      </x:c>
      <x:c r="T1234" s="16" t="str">
        <x:f>IF(AND(ISBLANK(O1234),Q1234=""),"",IF(COUNTIFS('Redemption Setup'!$A$7:$A$105,Q1234,'Redemption Setup'!$B$7:$B$105,P1234)&lt;&gt;1,"Tier not in campaign",IF(COUNTIFS('Daily Redemptions'!$O$7:$O$2205,O1234,'Daily Redemptions'!$Q$7:$Q$2205,Q1234)&gt;1,"Duplicate day / tier",IF(OR(ISBLANK(O1234),ISBLANK(R1234)),"Missing date / quantity",IF(OR(R1234&lt;0,MOD(R1234,1)&lt;&gt;0),"Invalid redemption quantity",IF(COUNTIFS('Daily Redemptions'!$A$7:$A$735,O1234,'Daily Redemptions'!$B$7:$B$735,P1234)&lt;&gt;1,"Missing daily performance",IF(S1234&lt;0,"Negative stock","")))))))</x:f>
      </x:c>
    </x:row>
    <x:row r="1235" ht="24" customHeight="1">
      <x:c r="O1235" s="10"/>
      <x:c r="P1235" s="5"/>
      <x:c r="Q1235" s="5"/>
      <x:c r="R1235" s="5"/>
      <x:c r="S1235" s="16" t="str">
        <x:f>IF(OR(ISBLANK(O1235),Q1235=""),"",IFERROR(INDEX('Redemption Setup'!$F$7:$F$105,MATCH(Q1235,'Redemption Setup'!$A$7:$A$105,0)),"")+SUMIFS('Redemption Setup'!$Q$7:$Q$305,'Redemption Setup'!$O$7:$O$305,Q1235,'Redemption Setup'!$P$7:$P$305,"&lt;="&amp;O1235)-SUMIFS('Daily Redemptions'!$R$7:$R$2205,'Daily Redemptions'!$Q$7:$Q$2205,Q1235,'Daily Redemptions'!$P$7:$P$2205,P1235,'Daily Redemptions'!$O$7:$O$2205,"&lt;="&amp;O1235))</x:f>
      </x:c>
      <x:c r="T1235" s="16" t="str">
        <x:f>IF(AND(ISBLANK(O1235),Q1235=""),"",IF(COUNTIFS('Redemption Setup'!$A$7:$A$105,Q1235,'Redemption Setup'!$B$7:$B$105,P1235)&lt;&gt;1,"Tier not in campaign",IF(COUNTIFS('Daily Redemptions'!$O$7:$O$2205,O1235,'Daily Redemptions'!$Q$7:$Q$2205,Q1235)&gt;1,"Duplicate day / tier",IF(OR(ISBLANK(O1235),ISBLANK(R1235)),"Missing date / quantity",IF(OR(R1235&lt;0,MOD(R1235,1)&lt;&gt;0),"Invalid redemption quantity",IF(COUNTIFS('Daily Redemptions'!$A$7:$A$735,O1235,'Daily Redemptions'!$B$7:$B$735,P1235)&lt;&gt;1,"Missing daily performance",IF(S1235&lt;0,"Negative stock","")))))))</x:f>
      </x:c>
    </x:row>
    <x:row r="1236" ht="24" customHeight="1">
      <x:c r="O1236" s="10"/>
      <x:c r="P1236" s="5"/>
      <x:c r="Q1236" s="5"/>
      <x:c r="R1236" s="5"/>
      <x:c r="S1236" s="16" t="str">
        <x:f>IF(OR(ISBLANK(O1236),Q1236=""),"",IFERROR(INDEX('Redemption Setup'!$F$7:$F$105,MATCH(Q1236,'Redemption Setup'!$A$7:$A$105,0)),"")+SUMIFS('Redemption Setup'!$Q$7:$Q$305,'Redemption Setup'!$O$7:$O$305,Q1236,'Redemption Setup'!$P$7:$P$305,"&lt;="&amp;O1236)-SUMIFS('Daily Redemptions'!$R$7:$R$2205,'Daily Redemptions'!$Q$7:$Q$2205,Q1236,'Daily Redemptions'!$P$7:$P$2205,P1236,'Daily Redemptions'!$O$7:$O$2205,"&lt;="&amp;O1236))</x:f>
      </x:c>
      <x:c r="T1236" s="16" t="str">
        <x:f>IF(AND(ISBLANK(O1236),Q1236=""),"",IF(COUNTIFS('Redemption Setup'!$A$7:$A$105,Q1236,'Redemption Setup'!$B$7:$B$105,P1236)&lt;&gt;1,"Tier not in campaign",IF(COUNTIFS('Daily Redemptions'!$O$7:$O$2205,O1236,'Daily Redemptions'!$Q$7:$Q$2205,Q1236)&gt;1,"Duplicate day / tier",IF(OR(ISBLANK(O1236),ISBLANK(R1236)),"Missing date / quantity",IF(OR(R1236&lt;0,MOD(R1236,1)&lt;&gt;0),"Invalid redemption quantity",IF(COUNTIFS('Daily Redemptions'!$A$7:$A$735,O1236,'Daily Redemptions'!$B$7:$B$735,P1236)&lt;&gt;1,"Missing daily performance",IF(S1236&lt;0,"Negative stock","")))))))</x:f>
      </x:c>
    </x:row>
    <x:row r="1237" ht="24" customHeight="1">
      <x:c r="O1237" s="10"/>
      <x:c r="P1237" s="5"/>
      <x:c r="Q1237" s="5"/>
      <x:c r="R1237" s="5"/>
      <x:c r="S1237" s="16" t="str">
        <x:f>IF(OR(ISBLANK(O1237),Q1237=""),"",IFERROR(INDEX('Redemption Setup'!$F$7:$F$105,MATCH(Q1237,'Redemption Setup'!$A$7:$A$105,0)),"")+SUMIFS('Redemption Setup'!$Q$7:$Q$305,'Redemption Setup'!$O$7:$O$305,Q1237,'Redemption Setup'!$P$7:$P$305,"&lt;="&amp;O1237)-SUMIFS('Daily Redemptions'!$R$7:$R$2205,'Daily Redemptions'!$Q$7:$Q$2205,Q1237,'Daily Redemptions'!$P$7:$P$2205,P1237,'Daily Redemptions'!$O$7:$O$2205,"&lt;="&amp;O1237))</x:f>
      </x:c>
      <x:c r="T1237" s="16" t="str">
        <x:f>IF(AND(ISBLANK(O1237),Q1237=""),"",IF(COUNTIFS('Redemption Setup'!$A$7:$A$105,Q1237,'Redemption Setup'!$B$7:$B$105,P1237)&lt;&gt;1,"Tier not in campaign",IF(COUNTIFS('Daily Redemptions'!$O$7:$O$2205,O1237,'Daily Redemptions'!$Q$7:$Q$2205,Q1237)&gt;1,"Duplicate day / tier",IF(OR(ISBLANK(O1237),ISBLANK(R1237)),"Missing date / quantity",IF(OR(R1237&lt;0,MOD(R1237,1)&lt;&gt;0),"Invalid redemption quantity",IF(COUNTIFS('Daily Redemptions'!$A$7:$A$735,O1237,'Daily Redemptions'!$B$7:$B$735,P1237)&lt;&gt;1,"Missing daily performance",IF(S1237&lt;0,"Negative stock","")))))))</x:f>
      </x:c>
    </x:row>
    <x:row r="1238" ht="24" customHeight="1">
      <x:c r="O1238" s="10"/>
      <x:c r="P1238" s="5"/>
      <x:c r="Q1238" s="5"/>
      <x:c r="R1238" s="5"/>
      <x:c r="S1238" s="16" t="str">
        <x:f>IF(OR(ISBLANK(O1238),Q1238=""),"",IFERROR(INDEX('Redemption Setup'!$F$7:$F$105,MATCH(Q1238,'Redemption Setup'!$A$7:$A$105,0)),"")+SUMIFS('Redemption Setup'!$Q$7:$Q$305,'Redemption Setup'!$O$7:$O$305,Q1238,'Redemption Setup'!$P$7:$P$305,"&lt;="&amp;O1238)-SUMIFS('Daily Redemptions'!$R$7:$R$2205,'Daily Redemptions'!$Q$7:$Q$2205,Q1238,'Daily Redemptions'!$P$7:$P$2205,P1238,'Daily Redemptions'!$O$7:$O$2205,"&lt;="&amp;O1238))</x:f>
      </x:c>
      <x:c r="T1238" s="16" t="str">
        <x:f>IF(AND(ISBLANK(O1238),Q1238=""),"",IF(COUNTIFS('Redemption Setup'!$A$7:$A$105,Q1238,'Redemption Setup'!$B$7:$B$105,P1238)&lt;&gt;1,"Tier not in campaign",IF(COUNTIFS('Daily Redemptions'!$O$7:$O$2205,O1238,'Daily Redemptions'!$Q$7:$Q$2205,Q1238)&gt;1,"Duplicate day / tier",IF(OR(ISBLANK(O1238),ISBLANK(R1238)),"Missing date / quantity",IF(OR(R1238&lt;0,MOD(R1238,1)&lt;&gt;0),"Invalid redemption quantity",IF(COUNTIFS('Daily Redemptions'!$A$7:$A$735,O1238,'Daily Redemptions'!$B$7:$B$735,P1238)&lt;&gt;1,"Missing daily performance",IF(S1238&lt;0,"Negative stock","")))))))</x:f>
      </x:c>
    </x:row>
    <x:row r="1239" ht="24" customHeight="1">
      <x:c r="O1239" s="10"/>
      <x:c r="P1239" s="5"/>
      <x:c r="Q1239" s="5"/>
      <x:c r="R1239" s="5"/>
      <x:c r="S1239" s="16" t="str">
        <x:f>IF(OR(ISBLANK(O1239),Q1239=""),"",IFERROR(INDEX('Redemption Setup'!$F$7:$F$105,MATCH(Q1239,'Redemption Setup'!$A$7:$A$105,0)),"")+SUMIFS('Redemption Setup'!$Q$7:$Q$305,'Redemption Setup'!$O$7:$O$305,Q1239,'Redemption Setup'!$P$7:$P$305,"&lt;="&amp;O1239)-SUMIFS('Daily Redemptions'!$R$7:$R$2205,'Daily Redemptions'!$Q$7:$Q$2205,Q1239,'Daily Redemptions'!$P$7:$P$2205,P1239,'Daily Redemptions'!$O$7:$O$2205,"&lt;="&amp;O1239))</x:f>
      </x:c>
      <x:c r="T1239" s="16" t="str">
        <x:f>IF(AND(ISBLANK(O1239),Q1239=""),"",IF(COUNTIFS('Redemption Setup'!$A$7:$A$105,Q1239,'Redemption Setup'!$B$7:$B$105,P1239)&lt;&gt;1,"Tier not in campaign",IF(COUNTIFS('Daily Redemptions'!$O$7:$O$2205,O1239,'Daily Redemptions'!$Q$7:$Q$2205,Q1239)&gt;1,"Duplicate day / tier",IF(OR(ISBLANK(O1239),ISBLANK(R1239)),"Missing date / quantity",IF(OR(R1239&lt;0,MOD(R1239,1)&lt;&gt;0),"Invalid redemption quantity",IF(COUNTIFS('Daily Redemptions'!$A$7:$A$735,O1239,'Daily Redemptions'!$B$7:$B$735,P1239)&lt;&gt;1,"Missing daily performance",IF(S1239&lt;0,"Negative stock","")))))))</x:f>
      </x:c>
    </x:row>
    <x:row r="1240" ht="24" customHeight="1">
      <x:c r="O1240" s="10"/>
      <x:c r="P1240" s="5"/>
      <x:c r="Q1240" s="5"/>
      <x:c r="R1240" s="5"/>
      <x:c r="S1240" s="16" t="str">
        <x:f>IF(OR(ISBLANK(O1240),Q1240=""),"",IFERROR(INDEX('Redemption Setup'!$F$7:$F$105,MATCH(Q1240,'Redemption Setup'!$A$7:$A$105,0)),"")+SUMIFS('Redemption Setup'!$Q$7:$Q$305,'Redemption Setup'!$O$7:$O$305,Q1240,'Redemption Setup'!$P$7:$P$305,"&lt;="&amp;O1240)-SUMIFS('Daily Redemptions'!$R$7:$R$2205,'Daily Redemptions'!$Q$7:$Q$2205,Q1240,'Daily Redemptions'!$P$7:$P$2205,P1240,'Daily Redemptions'!$O$7:$O$2205,"&lt;="&amp;O1240))</x:f>
      </x:c>
      <x:c r="T1240" s="16" t="str">
        <x:f>IF(AND(ISBLANK(O1240),Q1240=""),"",IF(COUNTIFS('Redemption Setup'!$A$7:$A$105,Q1240,'Redemption Setup'!$B$7:$B$105,P1240)&lt;&gt;1,"Tier not in campaign",IF(COUNTIFS('Daily Redemptions'!$O$7:$O$2205,O1240,'Daily Redemptions'!$Q$7:$Q$2205,Q1240)&gt;1,"Duplicate day / tier",IF(OR(ISBLANK(O1240),ISBLANK(R1240)),"Missing date / quantity",IF(OR(R1240&lt;0,MOD(R1240,1)&lt;&gt;0),"Invalid redemption quantity",IF(COUNTIFS('Daily Redemptions'!$A$7:$A$735,O1240,'Daily Redemptions'!$B$7:$B$735,P1240)&lt;&gt;1,"Missing daily performance",IF(S1240&lt;0,"Negative stock","")))))))</x:f>
      </x:c>
    </x:row>
    <x:row r="1241" ht="24" customHeight="1">
      <x:c r="O1241" s="10"/>
      <x:c r="P1241" s="5"/>
      <x:c r="Q1241" s="5"/>
      <x:c r="R1241" s="5"/>
      <x:c r="S1241" s="16" t="str">
        <x:f>IF(OR(ISBLANK(O1241),Q1241=""),"",IFERROR(INDEX('Redemption Setup'!$F$7:$F$105,MATCH(Q1241,'Redemption Setup'!$A$7:$A$105,0)),"")+SUMIFS('Redemption Setup'!$Q$7:$Q$305,'Redemption Setup'!$O$7:$O$305,Q1241,'Redemption Setup'!$P$7:$P$305,"&lt;="&amp;O1241)-SUMIFS('Daily Redemptions'!$R$7:$R$2205,'Daily Redemptions'!$Q$7:$Q$2205,Q1241,'Daily Redemptions'!$P$7:$P$2205,P1241,'Daily Redemptions'!$O$7:$O$2205,"&lt;="&amp;O1241))</x:f>
      </x:c>
      <x:c r="T1241" s="16" t="str">
        <x:f>IF(AND(ISBLANK(O1241),Q1241=""),"",IF(COUNTIFS('Redemption Setup'!$A$7:$A$105,Q1241,'Redemption Setup'!$B$7:$B$105,P1241)&lt;&gt;1,"Tier not in campaign",IF(COUNTIFS('Daily Redemptions'!$O$7:$O$2205,O1241,'Daily Redemptions'!$Q$7:$Q$2205,Q1241)&gt;1,"Duplicate day / tier",IF(OR(ISBLANK(O1241),ISBLANK(R1241)),"Missing date / quantity",IF(OR(R1241&lt;0,MOD(R1241,1)&lt;&gt;0),"Invalid redemption quantity",IF(COUNTIFS('Daily Redemptions'!$A$7:$A$735,O1241,'Daily Redemptions'!$B$7:$B$735,P1241)&lt;&gt;1,"Missing daily performance",IF(S1241&lt;0,"Negative stock","")))))))</x:f>
      </x:c>
    </x:row>
    <x:row r="1242" ht="24" customHeight="1">
      <x:c r="O1242" s="10"/>
      <x:c r="P1242" s="5"/>
      <x:c r="Q1242" s="5"/>
      <x:c r="R1242" s="5"/>
      <x:c r="S1242" s="16" t="str">
        <x:f>IF(OR(ISBLANK(O1242),Q1242=""),"",IFERROR(INDEX('Redemption Setup'!$F$7:$F$105,MATCH(Q1242,'Redemption Setup'!$A$7:$A$105,0)),"")+SUMIFS('Redemption Setup'!$Q$7:$Q$305,'Redemption Setup'!$O$7:$O$305,Q1242,'Redemption Setup'!$P$7:$P$305,"&lt;="&amp;O1242)-SUMIFS('Daily Redemptions'!$R$7:$R$2205,'Daily Redemptions'!$Q$7:$Q$2205,Q1242,'Daily Redemptions'!$P$7:$P$2205,P1242,'Daily Redemptions'!$O$7:$O$2205,"&lt;="&amp;O1242))</x:f>
      </x:c>
      <x:c r="T1242" s="16" t="str">
        <x:f>IF(AND(ISBLANK(O1242),Q1242=""),"",IF(COUNTIFS('Redemption Setup'!$A$7:$A$105,Q1242,'Redemption Setup'!$B$7:$B$105,P1242)&lt;&gt;1,"Tier not in campaign",IF(COUNTIFS('Daily Redemptions'!$O$7:$O$2205,O1242,'Daily Redemptions'!$Q$7:$Q$2205,Q1242)&gt;1,"Duplicate day / tier",IF(OR(ISBLANK(O1242),ISBLANK(R1242)),"Missing date / quantity",IF(OR(R1242&lt;0,MOD(R1242,1)&lt;&gt;0),"Invalid redemption quantity",IF(COUNTIFS('Daily Redemptions'!$A$7:$A$735,O1242,'Daily Redemptions'!$B$7:$B$735,P1242)&lt;&gt;1,"Missing daily performance",IF(S1242&lt;0,"Negative stock","")))))))</x:f>
      </x:c>
    </x:row>
    <x:row r="1243" ht="24" customHeight="1">
      <x:c r="O1243" s="10"/>
      <x:c r="P1243" s="5"/>
      <x:c r="Q1243" s="5"/>
      <x:c r="R1243" s="5"/>
      <x:c r="S1243" s="16" t="str">
        <x:f>IF(OR(ISBLANK(O1243),Q1243=""),"",IFERROR(INDEX('Redemption Setup'!$F$7:$F$105,MATCH(Q1243,'Redemption Setup'!$A$7:$A$105,0)),"")+SUMIFS('Redemption Setup'!$Q$7:$Q$305,'Redemption Setup'!$O$7:$O$305,Q1243,'Redemption Setup'!$P$7:$P$305,"&lt;="&amp;O1243)-SUMIFS('Daily Redemptions'!$R$7:$R$2205,'Daily Redemptions'!$Q$7:$Q$2205,Q1243,'Daily Redemptions'!$P$7:$P$2205,P1243,'Daily Redemptions'!$O$7:$O$2205,"&lt;="&amp;O1243))</x:f>
      </x:c>
      <x:c r="T1243" s="16" t="str">
        <x:f>IF(AND(ISBLANK(O1243),Q1243=""),"",IF(COUNTIFS('Redemption Setup'!$A$7:$A$105,Q1243,'Redemption Setup'!$B$7:$B$105,P1243)&lt;&gt;1,"Tier not in campaign",IF(COUNTIFS('Daily Redemptions'!$O$7:$O$2205,O1243,'Daily Redemptions'!$Q$7:$Q$2205,Q1243)&gt;1,"Duplicate day / tier",IF(OR(ISBLANK(O1243),ISBLANK(R1243)),"Missing date / quantity",IF(OR(R1243&lt;0,MOD(R1243,1)&lt;&gt;0),"Invalid redemption quantity",IF(COUNTIFS('Daily Redemptions'!$A$7:$A$735,O1243,'Daily Redemptions'!$B$7:$B$735,P1243)&lt;&gt;1,"Missing daily performance",IF(S1243&lt;0,"Negative stock","")))))))</x:f>
      </x:c>
    </x:row>
    <x:row r="1244" ht="24" customHeight="1">
      <x:c r="O1244" s="10"/>
      <x:c r="P1244" s="5"/>
      <x:c r="Q1244" s="5"/>
      <x:c r="R1244" s="5"/>
      <x:c r="S1244" s="16" t="str">
        <x:f>IF(OR(ISBLANK(O1244),Q1244=""),"",IFERROR(INDEX('Redemption Setup'!$F$7:$F$105,MATCH(Q1244,'Redemption Setup'!$A$7:$A$105,0)),"")+SUMIFS('Redemption Setup'!$Q$7:$Q$305,'Redemption Setup'!$O$7:$O$305,Q1244,'Redemption Setup'!$P$7:$P$305,"&lt;="&amp;O1244)-SUMIFS('Daily Redemptions'!$R$7:$R$2205,'Daily Redemptions'!$Q$7:$Q$2205,Q1244,'Daily Redemptions'!$P$7:$P$2205,P1244,'Daily Redemptions'!$O$7:$O$2205,"&lt;="&amp;O1244))</x:f>
      </x:c>
      <x:c r="T1244" s="16" t="str">
        <x:f>IF(AND(ISBLANK(O1244),Q1244=""),"",IF(COUNTIFS('Redemption Setup'!$A$7:$A$105,Q1244,'Redemption Setup'!$B$7:$B$105,P1244)&lt;&gt;1,"Tier not in campaign",IF(COUNTIFS('Daily Redemptions'!$O$7:$O$2205,O1244,'Daily Redemptions'!$Q$7:$Q$2205,Q1244)&gt;1,"Duplicate day / tier",IF(OR(ISBLANK(O1244),ISBLANK(R1244)),"Missing date / quantity",IF(OR(R1244&lt;0,MOD(R1244,1)&lt;&gt;0),"Invalid redemption quantity",IF(COUNTIFS('Daily Redemptions'!$A$7:$A$735,O1244,'Daily Redemptions'!$B$7:$B$735,P1244)&lt;&gt;1,"Missing daily performance",IF(S1244&lt;0,"Negative stock","")))))))</x:f>
      </x:c>
    </x:row>
    <x:row r="1245" ht="24" customHeight="1">
      <x:c r="O1245" s="10"/>
      <x:c r="P1245" s="5"/>
      <x:c r="Q1245" s="5"/>
      <x:c r="R1245" s="5"/>
      <x:c r="S1245" s="16" t="str">
        <x:f>IF(OR(ISBLANK(O1245),Q1245=""),"",IFERROR(INDEX('Redemption Setup'!$F$7:$F$105,MATCH(Q1245,'Redemption Setup'!$A$7:$A$105,0)),"")+SUMIFS('Redemption Setup'!$Q$7:$Q$305,'Redemption Setup'!$O$7:$O$305,Q1245,'Redemption Setup'!$P$7:$P$305,"&lt;="&amp;O1245)-SUMIFS('Daily Redemptions'!$R$7:$R$2205,'Daily Redemptions'!$Q$7:$Q$2205,Q1245,'Daily Redemptions'!$P$7:$P$2205,P1245,'Daily Redemptions'!$O$7:$O$2205,"&lt;="&amp;O1245))</x:f>
      </x:c>
      <x:c r="T1245" s="16" t="str">
        <x:f>IF(AND(ISBLANK(O1245),Q1245=""),"",IF(COUNTIFS('Redemption Setup'!$A$7:$A$105,Q1245,'Redemption Setup'!$B$7:$B$105,P1245)&lt;&gt;1,"Tier not in campaign",IF(COUNTIFS('Daily Redemptions'!$O$7:$O$2205,O1245,'Daily Redemptions'!$Q$7:$Q$2205,Q1245)&gt;1,"Duplicate day / tier",IF(OR(ISBLANK(O1245),ISBLANK(R1245)),"Missing date / quantity",IF(OR(R1245&lt;0,MOD(R1245,1)&lt;&gt;0),"Invalid redemption quantity",IF(COUNTIFS('Daily Redemptions'!$A$7:$A$735,O1245,'Daily Redemptions'!$B$7:$B$735,P1245)&lt;&gt;1,"Missing daily performance",IF(S1245&lt;0,"Negative stock","")))))))</x:f>
      </x:c>
    </x:row>
    <x:row r="1246" ht="24" customHeight="1">
      <x:c r="O1246" s="10"/>
      <x:c r="P1246" s="5"/>
      <x:c r="Q1246" s="5"/>
      <x:c r="R1246" s="5"/>
      <x:c r="S1246" s="16" t="str">
        <x:f>IF(OR(ISBLANK(O1246),Q1246=""),"",IFERROR(INDEX('Redemption Setup'!$F$7:$F$105,MATCH(Q1246,'Redemption Setup'!$A$7:$A$105,0)),"")+SUMIFS('Redemption Setup'!$Q$7:$Q$305,'Redemption Setup'!$O$7:$O$305,Q1246,'Redemption Setup'!$P$7:$P$305,"&lt;="&amp;O1246)-SUMIFS('Daily Redemptions'!$R$7:$R$2205,'Daily Redemptions'!$Q$7:$Q$2205,Q1246,'Daily Redemptions'!$P$7:$P$2205,P1246,'Daily Redemptions'!$O$7:$O$2205,"&lt;="&amp;O1246))</x:f>
      </x:c>
      <x:c r="T1246" s="16" t="str">
        <x:f>IF(AND(ISBLANK(O1246),Q1246=""),"",IF(COUNTIFS('Redemption Setup'!$A$7:$A$105,Q1246,'Redemption Setup'!$B$7:$B$105,P1246)&lt;&gt;1,"Tier not in campaign",IF(COUNTIFS('Daily Redemptions'!$O$7:$O$2205,O1246,'Daily Redemptions'!$Q$7:$Q$2205,Q1246)&gt;1,"Duplicate day / tier",IF(OR(ISBLANK(O1246),ISBLANK(R1246)),"Missing date / quantity",IF(OR(R1246&lt;0,MOD(R1246,1)&lt;&gt;0),"Invalid redemption quantity",IF(COUNTIFS('Daily Redemptions'!$A$7:$A$735,O1246,'Daily Redemptions'!$B$7:$B$735,P1246)&lt;&gt;1,"Missing daily performance",IF(S1246&lt;0,"Negative stock","")))))))</x:f>
      </x:c>
    </x:row>
    <x:row r="1247" ht="24" customHeight="1">
      <x:c r="O1247" s="10"/>
      <x:c r="P1247" s="5"/>
      <x:c r="Q1247" s="5"/>
      <x:c r="R1247" s="5"/>
      <x:c r="S1247" s="16" t="str">
        <x:f>IF(OR(ISBLANK(O1247),Q1247=""),"",IFERROR(INDEX('Redemption Setup'!$F$7:$F$105,MATCH(Q1247,'Redemption Setup'!$A$7:$A$105,0)),"")+SUMIFS('Redemption Setup'!$Q$7:$Q$305,'Redemption Setup'!$O$7:$O$305,Q1247,'Redemption Setup'!$P$7:$P$305,"&lt;="&amp;O1247)-SUMIFS('Daily Redemptions'!$R$7:$R$2205,'Daily Redemptions'!$Q$7:$Q$2205,Q1247,'Daily Redemptions'!$P$7:$P$2205,P1247,'Daily Redemptions'!$O$7:$O$2205,"&lt;="&amp;O1247))</x:f>
      </x:c>
      <x:c r="T1247" s="16" t="str">
        <x:f>IF(AND(ISBLANK(O1247),Q1247=""),"",IF(COUNTIFS('Redemption Setup'!$A$7:$A$105,Q1247,'Redemption Setup'!$B$7:$B$105,P1247)&lt;&gt;1,"Tier not in campaign",IF(COUNTIFS('Daily Redemptions'!$O$7:$O$2205,O1247,'Daily Redemptions'!$Q$7:$Q$2205,Q1247)&gt;1,"Duplicate day / tier",IF(OR(ISBLANK(O1247),ISBLANK(R1247)),"Missing date / quantity",IF(OR(R1247&lt;0,MOD(R1247,1)&lt;&gt;0),"Invalid redemption quantity",IF(COUNTIFS('Daily Redemptions'!$A$7:$A$735,O1247,'Daily Redemptions'!$B$7:$B$735,P1247)&lt;&gt;1,"Missing daily performance",IF(S1247&lt;0,"Negative stock","")))))))</x:f>
      </x:c>
    </x:row>
    <x:row r="1248" ht="24" customHeight="1">
      <x:c r="O1248" s="10"/>
      <x:c r="P1248" s="5"/>
      <x:c r="Q1248" s="5"/>
      <x:c r="R1248" s="5"/>
      <x:c r="S1248" s="16" t="str">
        <x:f>IF(OR(ISBLANK(O1248),Q1248=""),"",IFERROR(INDEX('Redemption Setup'!$F$7:$F$105,MATCH(Q1248,'Redemption Setup'!$A$7:$A$105,0)),"")+SUMIFS('Redemption Setup'!$Q$7:$Q$305,'Redemption Setup'!$O$7:$O$305,Q1248,'Redemption Setup'!$P$7:$P$305,"&lt;="&amp;O1248)-SUMIFS('Daily Redemptions'!$R$7:$R$2205,'Daily Redemptions'!$Q$7:$Q$2205,Q1248,'Daily Redemptions'!$P$7:$P$2205,P1248,'Daily Redemptions'!$O$7:$O$2205,"&lt;="&amp;O1248))</x:f>
      </x:c>
      <x:c r="T1248" s="16" t="str">
        <x:f>IF(AND(ISBLANK(O1248),Q1248=""),"",IF(COUNTIFS('Redemption Setup'!$A$7:$A$105,Q1248,'Redemption Setup'!$B$7:$B$105,P1248)&lt;&gt;1,"Tier not in campaign",IF(COUNTIFS('Daily Redemptions'!$O$7:$O$2205,O1248,'Daily Redemptions'!$Q$7:$Q$2205,Q1248)&gt;1,"Duplicate day / tier",IF(OR(ISBLANK(O1248),ISBLANK(R1248)),"Missing date / quantity",IF(OR(R1248&lt;0,MOD(R1248,1)&lt;&gt;0),"Invalid redemption quantity",IF(COUNTIFS('Daily Redemptions'!$A$7:$A$735,O1248,'Daily Redemptions'!$B$7:$B$735,P1248)&lt;&gt;1,"Missing daily performance",IF(S1248&lt;0,"Negative stock","")))))))</x:f>
      </x:c>
    </x:row>
    <x:row r="1249" ht="24" customHeight="1">
      <x:c r="O1249" s="10"/>
      <x:c r="P1249" s="5"/>
      <x:c r="Q1249" s="5"/>
      <x:c r="R1249" s="5"/>
      <x:c r="S1249" s="16" t="str">
        <x:f>IF(OR(ISBLANK(O1249),Q1249=""),"",IFERROR(INDEX('Redemption Setup'!$F$7:$F$105,MATCH(Q1249,'Redemption Setup'!$A$7:$A$105,0)),"")+SUMIFS('Redemption Setup'!$Q$7:$Q$305,'Redemption Setup'!$O$7:$O$305,Q1249,'Redemption Setup'!$P$7:$P$305,"&lt;="&amp;O1249)-SUMIFS('Daily Redemptions'!$R$7:$R$2205,'Daily Redemptions'!$Q$7:$Q$2205,Q1249,'Daily Redemptions'!$P$7:$P$2205,P1249,'Daily Redemptions'!$O$7:$O$2205,"&lt;="&amp;O1249))</x:f>
      </x:c>
      <x:c r="T1249" s="16" t="str">
        <x:f>IF(AND(ISBLANK(O1249),Q1249=""),"",IF(COUNTIFS('Redemption Setup'!$A$7:$A$105,Q1249,'Redemption Setup'!$B$7:$B$105,P1249)&lt;&gt;1,"Tier not in campaign",IF(COUNTIFS('Daily Redemptions'!$O$7:$O$2205,O1249,'Daily Redemptions'!$Q$7:$Q$2205,Q1249)&gt;1,"Duplicate day / tier",IF(OR(ISBLANK(O1249),ISBLANK(R1249)),"Missing date / quantity",IF(OR(R1249&lt;0,MOD(R1249,1)&lt;&gt;0),"Invalid redemption quantity",IF(COUNTIFS('Daily Redemptions'!$A$7:$A$735,O1249,'Daily Redemptions'!$B$7:$B$735,P1249)&lt;&gt;1,"Missing daily performance",IF(S1249&lt;0,"Negative stock","")))))))</x:f>
      </x:c>
    </x:row>
    <x:row r="1250" ht="24" customHeight="1">
      <x:c r="O1250" s="10"/>
      <x:c r="P1250" s="5"/>
      <x:c r="Q1250" s="5"/>
      <x:c r="R1250" s="5"/>
      <x:c r="S1250" s="16" t="str">
        <x:f>IF(OR(ISBLANK(O1250),Q1250=""),"",IFERROR(INDEX('Redemption Setup'!$F$7:$F$105,MATCH(Q1250,'Redemption Setup'!$A$7:$A$105,0)),"")+SUMIFS('Redemption Setup'!$Q$7:$Q$305,'Redemption Setup'!$O$7:$O$305,Q1250,'Redemption Setup'!$P$7:$P$305,"&lt;="&amp;O1250)-SUMIFS('Daily Redemptions'!$R$7:$R$2205,'Daily Redemptions'!$Q$7:$Q$2205,Q1250,'Daily Redemptions'!$P$7:$P$2205,P1250,'Daily Redemptions'!$O$7:$O$2205,"&lt;="&amp;O1250))</x:f>
      </x:c>
      <x:c r="T1250" s="16" t="str">
        <x:f>IF(AND(ISBLANK(O1250),Q1250=""),"",IF(COUNTIFS('Redemption Setup'!$A$7:$A$105,Q1250,'Redemption Setup'!$B$7:$B$105,P1250)&lt;&gt;1,"Tier not in campaign",IF(COUNTIFS('Daily Redemptions'!$O$7:$O$2205,O1250,'Daily Redemptions'!$Q$7:$Q$2205,Q1250)&gt;1,"Duplicate day / tier",IF(OR(ISBLANK(O1250),ISBLANK(R1250)),"Missing date / quantity",IF(OR(R1250&lt;0,MOD(R1250,1)&lt;&gt;0),"Invalid redemption quantity",IF(COUNTIFS('Daily Redemptions'!$A$7:$A$735,O1250,'Daily Redemptions'!$B$7:$B$735,P1250)&lt;&gt;1,"Missing daily performance",IF(S1250&lt;0,"Negative stock","")))))))</x:f>
      </x:c>
    </x:row>
    <x:row r="1251" ht="24" customHeight="1">
      <x:c r="O1251" s="10"/>
      <x:c r="P1251" s="5"/>
      <x:c r="Q1251" s="5"/>
      <x:c r="R1251" s="5"/>
      <x:c r="S1251" s="16" t="str">
        <x:f>IF(OR(ISBLANK(O1251),Q1251=""),"",IFERROR(INDEX('Redemption Setup'!$F$7:$F$105,MATCH(Q1251,'Redemption Setup'!$A$7:$A$105,0)),"")+SUMIFS('Redemption Setup'!$Q$7:$Q$305,'Redemption Setup'!$O$7:$O$305,Q1251,'Redemption Setup'!$P$7:$P$305,"&lt;="&amp;O1251)-SUMIFS('Daily Redemptions'!$R$7:$R$2205,'Daily Redemptions'!$Q$7:$Q$2205,Q1251,'Daily Redemptions'!$P$7:$P$2205,P1251,'Daily Redemptions'!$O$7:$O$2205,"&lt;="&amp;O1251))</x:f>
      </x:c>
      <x:c r="T1251" s="16" t="str">
        <x:f>IF(AND(ISBLANK(O1251),Q1251=""),"",IF(COUNTIFS('Redemption Setup'!$A$7:$A$105,Q1251,'Redemption Setup'!$B$7:$B$105,P1251)&lt;&gt;1,"Tier not in campaign",IF(COUNTIFS('Daily Redemptions'!$O$7:$O$2205,O1251,'Daily Redemptions'!$Q$7:$Q$2205,Q1251)&gt;1,"Duplicate day / tier",IF(OR(ISBLANK(O1251),ISBLANK(R1251)),"Missing date / quantity",IF(OR(R1251&lt;0,MOD(R1251,1)&lt;&gt;0),"Invalid redemption quantity",IF(COUNTIFS('Daily Redemptions'!$A$7:$A$735,O1251,'Daily Redemptions'!$B$7:$B$735,P1251)&lt;&gt;1,"Missing daily performance",IF(S1251&lt;0,"Negative stock","")))))))</x:f>
      </x:c>
    </x:row>
    <x:row r="1252" ht="24" customHeight="1">
      <x:c r="O1252" s="10"/>
      <x:c r="P1252" s="5"/>
      <x:c r="Q1252" s="5"/>
      <x:c r="R1252" s="5"/>
      <x:c r="S1252" s="16" t="str">
        <x:f>IF(OR(ISBLANK(O1252),Q1252=""),"",IFERROR(INDEX('Redemption Setup'!$F$7:$F$105,MATCH(Q1252,'Redemption Setup'!$A$7:$A$105,0)),"")+SUMIFS('Redemption Setup'!$Q$7:$Q$305,'Redemption Setup'!$O$7:$O$305,Q1252,'Redemption Setup'!$P$7:$P$305,"&lt;="&amp;O1252)-SUMIFS('Daily Redemptions'!$R$7:$R$2205,'Daily Redemptions'!$Q$7:$Q$2205,Q1252,'Daily Redemptions'!$P$7:$P$2205,P1252,'Daily Redemptions'!$O$7:$O$2205,"&lt;="&amp;O1252))</x:f>
      </x:c>
      <x:c r="T1252" s="16" t="str">
        <x:f>IF(AND(ISBLANK(O1252),Q1252=""),"",IF(COUNTIFS('Redemption Setup'!$A$7:$A$105,Q1252,'Redemption Setup'!$B$7:$B$105,P1252)&lt;&gt;1,"Tier not in campaign",IF(COUNTIFS('Daily Redemptions'!$O$7:$O$2205,O1252,'Daily Redemptions'!$Q$7:$Q$2205,Q1252)&gt;1,"Duplicate day / tier",IF(OR(ISBLANK(O1252),ISBLANK(R1252)),"Missing date / quantity",IF(OR(R1252&lt;0,MOD(R1252,1)&lt;&gt;0),"Invalid redemption quantity",IF(COUNTIFS('Daily Redemptions'!$A$7:$A$735,O1252,'Daily Redemptions'!$B$7:$B$735,P1252)&lt;&gt;1,"Missing daily performance",IF(S1252&lt;0,"Negative stock","")))))))</x:f>
      </x:c>
    </x:row>
    <x:row r="1253" ht="24" customHeight="1">
      <x:c r="O1253" s="10"/>
      <x:c r="P1253" s="5"/>
      <x:c r="Q1253" s="5"/>
      <x:c r="R1253" s="5"/>
      <x:c r="S1253" s="16" t="str">
        <x:f>IF(OR(ISBLANK(O1253),Q1253=""),"",IFERROR(INDEX('Redemption Setup'!$F$7:$F$105,MATCH(Q1253,'Redemption Setup'!$A$7:$A$105,0)),"")+SUMIFS('Redemption Setup'!$Q$7:$Q$305,'Redemption Setup'!$O$7:$O$305,Q1253,'Redemption Setup'!$P$7:$P$305,"&lt;="&amp;O1253)-SUMIFS('Daily Redemptions'!$R$7:$R$2205,'Daily Redemptions'!$Q$7:$Q$2205,Q1253,'Daily Redemptions'!$P$7:$P$2205,P1253,'Daily Redemptions'!$O$7:$O$2205,"&lt;="&amp;O1253))</x:f>
      </x:c>
      <x:c r="T1253" s="16" t="str">
        <x:f>IF(AND(ISBLANK(O1253),Q1253=""),"",IF(COUNTIFS('Redemption Setup'!$A$7:$A$105,Q1253,'Redemption Setup'!$B$7:$B$105,P1253)&lt;&gt;1,"Tier not in campaign",IF(COUNTIFS('Daily Redemptions'!$O$7:$O$2205,O1253,'Daily Redemptions'!$Q$7:$Q$2205,Q1253)&gt;1,"Duplicate day / tier",IF(OR(ISBLANK(O1253),ISBLANK(R1253)),"Missing date / quantity",IF(OR(R1253&lt;0,MOD(R1253,1)&lt;&gt;0),"Invalid redemption quantity",IF(COUNTIFS('Daily Redemptions'!$A$7:$A$735,O1253,'Daily Redemptions'!$B$7:$B$735,P1253)&lt;&gt;1,"Missing daily performance",IF(S1253&lt;0,"Negative stock","")))))))</x:f>
      </x:c>
    </x:row>
    <x:row r="1254" ht="24" customHeight="1">
      <x:c r="O1254" s="10"/>
      <x:c r="P1254" s="5"/>
      <x:c r="Q1254" s="5"/>
      <x:c r="R1254" s="5"/>
      <x:c r="S1254" s="16" t="str">
        <x:f>IF(OR(ISBLANK(O1254),Q1254=""),"",IFERROR(INDEX('Redemption Setup'!$F$7:$F$105,MATCH(Q1254,'Redemption Setup'!$A$7:$A$105,0)),"")+SUMIFS('Redemption Setup'!$Q$7:$Q$305,'Redemption Setup'!$O$7:$O$305,Q1254,'Redemption Setup'!$P$7:$P$305,"&lt;="&amp;O1254)-SUMIFS('Daily Redemptions'!$R$7:$R$2205,'Daily Redemptions'!$Q$7:$Q$2205,Q1254,'Daily Redemptions'!$P$7:$P$2205,P1254,'Daily Redemptions'!$O$7:$O$2205,"&lt;="&amp;O1254))</x:f>
      </x:c>
      <x:c r="T1254" s="16" t="str">
        <x:f>IF(AND(ISBLANK(O1254),Q1254=""),"",IF(COUNTIFS('Redemption Setup'!$A$7:$A$105,Q1254,'Redemption Setup'!$B$7:$B$105,P1254)&lt;&gt;1,"Tier not in campaign",IF(COUNTIFS('Daily Redemptions'!$O$7:$O$2205,O1254,'Daily Redemptions'!$Q$7:$Q$2205,Q1254)&gt;1,"Duplicate day / tier",IF(OR(ISBLANK(O1254),ISBLANK(R1254)),"Missing date / quantity",IF(OR(R1254&lt;0,MOD(R1254,1)&lt;&gt;0),"Invalid redemption quantity",IF(COUNTIFS('Daily Redemptions'!$A$7:$A$735,O1254,'Daily Redemptions'!$B$7:$B$735,P1254)&lt;&gt;1,"Missing daily performance",IF(S1254&lt;0,"Negative stock","")))))))</x:f>
      </x:c>
    </x:row>
    <x:row r="1255" ht="24" customHeight="1">
      <x:c r="O1255" s="10"/>
      <x:c r="P1255" s="5"/>
      <x:c r="Q1255" s="5"/>
      <x:c r="R1255" s="5"/>
      <x:c r="S1255" s="16" t="str">
        <x:f>IF(OR(ISBLANK(O1255),Q1255=""),"",IFERROR(INDEX('Redemption Setup'!$F$7:$F$105,MATCH(Q1255,'Redemption Setup'!$A$7:$A$105,0)),"")+SUMIFS('Redemption Setup'!$Q$7:$Q$305,'Redemption Setup'!$O$7:$O$305,Q1255,'Redemption Setup'!$P$7:$P$305,"&lt;="&amp;O1255)-SUMIFS('Daily Redemptions'!$R$7:$R$2205,'Daily Redemptions'!$Q$7:$Q$2205,Q1255,'Daily Redemptions'!$P$7:$P$2205,P1255,'Daily Redemptions'!$O$7:$O$2205,"&lt;="&amp;O1255))</x:f>
      </x:c>
      <x:c r="T1255" s="16" t="str">
        <x:f>IF(AND(ISBLANK(O1255),Q1255=""),"",IF(COUNTIFS('Redemption Setup'!$A$7:$A$105,Q1255,'Redemption Setup'!$B$7:$B$105,P1255)&lt;&gt;1,"Tier not in campaign",IF(COUNTIFS('Daily Redemptions'!$O$7:$O$2205,O1255,'Daily Redemptions'!$Q$7:$Q$2205,Q1255)&gt;1,"Duplicate day / tier",IF(OR(ISBLANK(O1255),ISBLANK(R1255)),"Missing date / quantity",IF(OR(R1255&lt;0,MOD(R1255,1)&lt;&gt;0),"Invalid redemption quantity",IF(COUNTIFS('Daily Redemptions'!$A$7:$A$735,O1255,'Daily Redemptions'!$B$7:$B$735,P1255)&lt;&gt;1,"Missing daily performance",IF(S1255&lt;0,"Negative stock","")))))))</x:f>
      </x:c>
    </x:row>
    <x:row r="1256" ht="24" customHeight="1">
      <x:c r="O1256" s="10"/>
      <x:c r="P1256" s="5"/>
      <x:c r="Q1256" s="5"/>
      <x:c r="R1256" s="5"/>
      <x:c r="S1256" s="16" t="str">
        <x:f>IF(OR(ISBLANK(O1256),Q1256=""),"",IFERROR(INDEX('Redemption Setup'!$F$7:$F$105,MATCH(Q1256,'Redemption Setup'!$A$7:$A$105,0)),"")+SUMIFS('Redemption Setup'!$Q$7:$Q$305,'Redemption Setup'!$O$7:$O$305,Q1256,'Redemption Setup'!$P$7:$P$305,"&lt;="&amp;O1256)-SUMIFS('Daily Redemptions'!$R$7:$R$2205,'Daily Redemptions'!$Q$7:$Q$2205,Q1256,'Daily Redemptions'!$P$7:$P$2205,P1256,'Daily Redemptions'!$O$7:$O$2205,"&lt;="&amp;O1256))</x:f>
      </x:c>
      <x:c r="T1256" s="16" t="str">
        <x:f>IF(AND(ISBLANK(O1256),Q1256=""),"",IF(COUNTIFS('Redemption Setup'!$A$7:$A$105,Q1256,'Redemption Setup'!$B$7:$B$105,P1256)&lt;&gt;1,"Tier not in campaign",IF(COUNTIFS('Daily Redemptions'!$O$7:$O$2205,O1256,'Daily Redemptions'!$Q$7:$Q$2205,Q1256)&gt;1,"Duplicate day / tier",IF(OR(ISBLANK(O1256),ISBLANK(R1256)),"Missing date / quantity",IF(OR(R1256&lt;0,MOD(R1256,1)&lt;&gt;0),"Invalid redemption quantity",IF(COUNTIFS('Daily Redemptions'!$A$7:$A$735,O1256,'Daily Redemptions'!$B$7:$B$735,P1256)&lt;&gt;1,"Missing daily performance",IF(S1256&lt;0,"Negative stock","")))))))</x:f>
      </x:c>
    </x:row>
    <x:row r="1257" ht="24" customHeight="1">
      <x:c r="O1257" s="10"/>
      <x:c r="P1257" s="5"/>
      <x:c r="Q1257" s="5"/>
      <x:c r="R1257" s="5"/>
      <x:c r="S1257" s="16" t="str">
        <x:f>IF(OR(ISBLANK(O1257),Q1257=""),"",IFERROR(INDEX('Redemption Setup'!$F$7:$F$105,MATCH(Q1257,'Redemption Setup'!$A$7:$A$105,0)),"")+SUMIFS('Redemption Setup'!$Q$7:$Q$305,'Redemption Setup'!$O$7:$O$305,Q1257,'Redemption Setup'!$P$7:$P$305,"&lt;="&amp;O1257)-SUMIFS('Daily Redemptions'!$R$7:$R$2205,'Daily Redemptions'!$Q$7:$Q$2205,Q1257,'Daily Redemptions'!$P$7:$P$2205,P1257,'Daily Redemptions'!$O$7:$O$2205,"&lt;="&amp;O1257))</x:f>
      </x:c>
      <x:c r="T1257" s="16" t="str">
        <x:f>IF(AND(ISBLANK(O1257),Q1257=""),"",IF(COUNTIFS('Redemption Setup'!$A$7:$A$105,Q1257,'Redemption Setup'!$B$7:$B$105,P1257)&lt;&gt;1,"Tier not in campaign",IF(COUNTIFS('Daily Redemptions'!$O$7:$O$2205,O1257,'Daily Redemptions'!$Q$7:$Q$2205,Q1257)&gt;1,"Duplicate day / tier",IF(OR(ISBLANK(O1257),ISBLANK(R1257)),"Missing date / quantity",IF(OR(R1257&lt;0,MOD(R1257,1)&lt;&gt;0),"Invalid redemption quantity",IF(COUNTIFS('Daily Redemptions'!$A$7:$A$735,O1257,'Daily Redemptions'!$B$7:$B$735,P1257)&lt;&gt;1,"Missing daily performance",IF(S1257&lt;0,"Negative stock","")))))))</x:f>
      </x:c>
    </x:row>
    <x:row r="1258" ht="24" customHeight="1">
      <x:c r="O1258" s="10"/>
      <x:c r="P1258" s="5"/>
      <x:c r="Q1258" s="5"/>
      <x:c r="R1258" s="5"/>
      <x:c r="S1258" s="16" t="str">
        <x:f>IF(OR(ISBLANK(O1258),Q1258=""),"",IFERROR(INDEX('Redemption Setup'!$F$7:$F$105,MATCH(Q1258,'Redemption Setup'!$A$7:$A$105,0)),"")+SUMIFS('Redemption Setup'!$Q$7:$Q$305,'Redemption Setup'!$O$7:$O$305,Q1258,'Redemption Setup'!$P$7:$P$305,"&lt;="&amp;O1258)-SUMIFS('Daily Redemptions'!$R$7:$R$2205,'Daily Redemptions'!$Q$7:$Q$2205,Q1258,'Daily Redemptions'!$P$7:$P$2205,P1258,'Daily Redemptions'!$O$7:$O$2205,"&lt;="&amp;O1258))</x:f>
      </x:c>
      <x:c r="T1258" s="16" t="str">
        <x:f>IF(AND(ISBLANK(O1258),Q1258=""),"",IF(COUNTIFS('Redemption Setup'!$A$7:$A$105,Q1258,'Redemption Setup'!$B$7:$B$105,P1258)&lt;&gt;1,"Tier not in campaign",IF(COUNTIFS('Daily Redemptions'!$O$7:$O$2205,O1258,'Daily Redemptions'!$Q$7:$Q$2205,Q1258)&gt;1,"Duplicate day / tier",IF(OR(ISBLANK(O1258),ISBLANK(R1258)),"Missing date / quantity",IF(OR(R1258&lt;0,MOD(R1258,1)&lt;&gt;0),"Invalid redemption quantity",IF(COUNTIFS('Daily Redemptions'!$A$7:$A$735,O1258,'Daily Redemptions'!$B$7:$B$735,P1258)&lt;&gt;1,"Missing daily performance",IF(S1258&lt;0,"Negative stock","")))))))</x:f>
      </x:c>
    </x:row>
    <x:row r="1259" ht="24" customHeight="1">
      <x:c r="O1259" s="10"/>
      <x:c r="P1259" s="5"/>
      <x:c r="Q1259" s="5"/>
      <x:c r="R1259" s="5"/>
      <x:c r="S1259" s="16" t="str">
        <x:f>IF(OR(ISBLANK(O1259),Q1259=""),"",IFERROR(INDEX('Redemption Setup'!$F$7:$F$105,MATCH(Q1259,'Redemption Setup'!$A$7:$A$105,0)),"")+SUMIFS('Redemption Setup'!$Q$7:$Q$305,'Redemption Setup'!$O$7:$O$305,Q1259,'Redemption Setup'!$P$7:$P$305,"&lt;="&amp;O1259)-SUMIFS('Daily Redemptions'!$R$7:$R$2205,'Daily Redemptions'!$Q$7:$Q$2205,Q1259,'Daily Redemptions'!$P$7:$P$2205,P1259,'Daily Redemptions'!$O$7:$O$2205,"&lt;="&amp;O1259))</x:f>
      </x:c>
      <x:c r="T1259" s="16" t="str">
        <x:f>IF(AND(ISBLANK(O1259),Q1259=""),"",IF(COUNTIFS('Redemption Setup'!$A$7:$A$105,Q1259,'Redemption Setup'!$B$7:$B$105,P1259)&lt;&gt;1,"Tier not in campaign",IF(COUNTIFS('Daily Redemptions'!$O$7:$O$2205,O1259,'Daily Redemptions'!$Q$7:$Q$2205,Q1259)&gt;1,"Duplicate day / tier",IF(OR(ISBLANK(O1259),ISBLANK(R1259)),"Missing date / quantity",IF(OR(R1259&lt;0,MOD(R1259,1)&lt;&gt;0),"Invalid redemption quantity",IF(COUNTIFS('Daily Redemptions'!$A$7:$A$735,O1259,'Daily Redemptions'!$B$7:$B$735,P1259)&lt;&gt;1,"Missing daily performance",IF(S1259&lt;0,"Negative stock","")))))))</x:f>
      </x:c>
    </x:row>
    <x:row r="1260" ht="24" customHeight="1">
      <x:c r="O1260" s="10"/>
      <x:c r="P1260" s="5"/>
      <x:c r="Q1260" s="5"/>
      <x:c r="R1260" s="5"/>
      <x:c r="S1260" s="16" t="str">
        <x:f>IF(OR(ISBLANK(O1260),Q1260=""),"",IFERROR(INDEX('Redemption Setup'!$F$7:$F$105,MATCH(Q1260,'Redemption Setup'!$A$7:$A$105,0)),"")+SUMIFS('Redemption Setup'!$Q$7:$Q$305,'Redemption Setup'!$O$7:$O$305,Q1260,'Redemption Setup'!$P$7:$P$305,"&lt;="&amp;O1260)-SUMIFS('Daily Redemptions'!$R$7:$R$2205,'Daily Redemptions'!$Q$7:$Q$2205,Q1260,'Daily Redemptions'!$P$7:$P$2205,P1260,'Daily Redemptions'!$O$7:$O$2205,"&lt;="&amp;O1260))</x:f>
      </x:c>
      <x:c r="T1260" s="16" t="str">
        <x:f>IF(AND(ISBLANK(O1260),Q1260=""),"",IF(COUNTIFS('Redemption Setup'!$A$7:$A$105,Q1260,'Redemption Setup'!$B$7:$B$105,P1260)&lt;&gt;1,"Tier not in campaign",IF(COUNTIFS('Daily Redemptions'!$O$7:$O$2205,O1260,'Daily Redemptions'!$Q$7:$Q$2205,Q1260)&gt;1,"Duplicate day / tier",IF(OR(ISBLANK(O1260),ISBLANK(R1260)),"Missing date / quantity",IF(OR(R1260&lt;0,MOD(R1260,1)&lt;&gt;0),"Invalid redemption quantity",IF(COUNTIFS('Daily Redemptions'!$A$7:$A$735,O1260,'Daily Redemptions'!$B$7:$B$735,P1260)&lt;&gt;1,"Missing daily performance",IF(S1260&lt;0,"Negative stock","")))))))</x:f>
      </x:c>
    </x:row>
    <x:row r="1261" ht="24" customHeight="1">
      <x:c r="O1261" s="10"/>
      <x:c r="P1261" s="5"/>
      <x:c r="Q1261" s="5"/>
      <x:c r="R1261" s="5"/>
      <x:c r="S1261" s="16" t="str">
        <x:f>IF(OR(ISBLANK(O1261),Q1261=""),"",IFERROR(INDEX('Redemption Setup'!$F$7:$F$105,MATCH(Q1261,'Redemption Setup'!$A$7:$A$105,0)),"")+SUMIFS('Redemption Setup'!$Q$7:$Q$305,'Redemption Setup'!$O$7:$O$305,Q1261,'Redemption Setup'!$P$7:$P$305,"&lt;="&amp;O1261)-SUMIFS('Daily Redemptions'!$R$7:$R$2205,'Daily Redemptions'!$Q$7:$Q$2205,Q1261,'Daily Redemptions'!$P$7:$P$2205,P1261,'Daily Redemptions'!$O$7:$O$2205,"&lt;="&amp;O1261))</x:f>
      </x:c>
      <x:c r="T1261" s="16" t="str">
        <x:f>IF(AND(ISBLANK(O1261),Q1261=""),"",IF(COUNTIFS('Redemption Setup'!$A$7:$A$105,Q1261,'Redemption Setup'!$B$7:$B$105,P1261)&lt;&gt;1,"Tier not in campaign",IF(COUNTIFS('Daily Redemptions'!$O$7:$O$2205,O1261,'Daily Redemptions'!$Q$7:$Q$2205,Q1261)&gt;1,"Duplicate day / tier",IF(OR(ISBLANK(O1261),ISBLANK(R1261)),"Missing date / quantity",IF(OR(R1261&lt;0,MOD(R1261,1)&lt;&gt;0),"Invalid redemption quantity",IF(COUNTIFS('Daily Redemptions'!$A$7:$A$735,O1261,'Daily Redemptions'!$B$7:$B$735,P1261)&lt;&gt;1,"Missing daily performance",IF(S1261&lt;0,"Negative stock","")))))))</x:f>
      </x:c>
    </x:row>
    <x:row r="1262" ht="24" customHeight="1">
      <x:c r="O1262" s="10"/>
      <x:c r="P1262" s="5"/>
      <x:c r="Q1262" s="5"/>
      <x:c r="R1262" s="5"/>
      <x:c r="S1262" s="16" t="str">
        <x:f>IF(OR(ISBLANK(O1262),Q1262=""),"",IFERROR(INDEX('Redemption Setup'!$F$7:$F$105,MATCH(Q1262,'Redemption Setup'!$A$7:$A$105,0)),"")+SUMIFS('Redemption Setup'!$Q$7:$Q$305,'Redemption Setup'!$O$7:$O$305,Q1262,'Redemption Setup'!$P$7:$P$305,"&lt;="&amp;O1262)-SUMIFS('Daily Redemptions'!$R$7:$R$2205,'Daily Redemptions'!$Q$7:$Q$2205,Q1262,'Daily Redemptions'!$P$7:$P$2205,P1262,'Daily Redemptions'!$O$7:$O$2205,"&lt;="&amp;O1262))</x:f>
      </x:c>
      <x:c r="T1262" s="16" t="str">
        <x:f>IF(AND(ISBLANK(O1262),Q1262=""),"",IF(COUNTIFS('Redemption Setup'!$A$7:$A$105,Q1262,'Redemption Setup'!$B$7:$B$105,P1262)&lt;&gt;1,"Tier not in campaign",IF(COUNTIFS('Daily Redemptions'!$O$7:$O$2205,O1262,'Daily Redemptions'!$Q$7:$Q$2205,Q1262)&gt;1,"Duplicate day / tier",IF(OR(ISBLANK(O1262),ISBLANK(R1262)),"Missing date / quantity",IF(OR(R1262&lt;0,MOD(R1262,1)&lt;&gt;0),"Invalid redemption quantity",IF(COUNTIFS('Daily Redemptions'!$A$7:$A$735,O1262,'Daily Redemptions'!$B$7:$B$735,P1262)&lt;&gt;1,"Missing daily performance",IF(S1262&lt;0,"Negative stock","")))))))</x:f>
      </x:c>
    </x:row>
    <x:row r="1263" ht="24" customHeight="1">
      <x:c r="O1263" s="10"/>
      <x:c r="P1263" s="5"/>
      <x:c r="Q1263" s="5"/>
      <x:c r="R1263" s="5"/>
      <x:c r="S1263" s="16" t="str">
        <x:f>IF(OR(ISBLANK(O1263),Q1263=""),"",IFERROR(INDEX('Redemption Setup'!$F$7:$F$105,MATCH(Q1263,'Redemption Setup'!$A$7:$A$105,0)),"")+SUMIFS('Redemption Setup'!$Q$7:$Q$305,'Redemption Setup'!$O$7:$O$305,Q1263,'Redemption Setup'!$P$7:$P$305,"&lt;="&amp;O1263)-SUMIFS('Daily Redemptions'!$R$7:$R$2205,'Daily Redemptions'!$Q$7:$Q$2205,Q1263,'Daily Redemptions'!$P$7:$P$2205,P1263,'Daily Redemptions'!$O$7:$O$2205,"&lt;="&amp;O1263))</x:f>
      </x:c>
      <x:c r="T1263" s="16" t="str">
        <x:f>IF(AND(ISBLANK(O1263),Q1263=""),"",IF(COUNTIFS('Redemption Setup'!$A$7:$A$105,Q1263,'Redemption Setup'!$B$7:$B$105,P1263)&lt;&gt;1,"Tier not in campaign",IF(COUNTIFS('Daily Redemptions'!$O$7:$O$2205,O1263,'Daily Redemptions'!$Q$7:$Q$2205,Q1263)&gt;1,"Duplicate day / tier",IF(OR(ISBLANK(O1263),ISBLANK(R1263)),"Missing date / quantity",IF(OR(R1263&lt;0,MOD(R1263,1)&lt;&gt;0),"Invalid redemption quantity",IF(COUNTIFS('Daily Redemptions'!$A$7:$A$735,O1263,'Daily Redemptions'!$B$7:$B$735,P1263)&lt;&gt;1,"Missing daily performance",IF(S1263&lt;0,"Negative stock","")))))))</x:f>
      </x:c>
    </x:row>
    <x:row r="1264" ht="24" customHeight="1">
      <x:c r="O1264" s="10"/>
      <x:c r="P1264" s="5"/>
      <x:c r="Q1264" s="5"/>
      <x:c r="R1264" s="5"/>
      <x:c r="S1264" s="16" t="str">
        <x:f>IF(OR(ISBLANK(O1264),Q1264=""),"",IFERROR(INDEX('Redemption Setup'!$F$7:$F$105,MATCH(Q1264,'Redemption Setup'!$A$7:$A$105,0)),"")+SUMIFS('Redemption Setup'!$Q$7:$Q$305,'Redemption Setup'!$O$7:$O$305,Q1264,'Redemption Setup'!$P$7:$P$305,"&lt;="&amp;O1264)-SUMIFS('Daily Redemptions'!$R$7:$R$2205,'Daily Redemptions'!$Q$7:$Q$2205,Q1264,'Daily Redemptions'!$P$7:$P$2205,P1264,'Daily Redemptions'!$O$7:$O$2205,"&lt;="&amp;O1264))</x:f>
      </x:c>
      <x:c r="T1264" s="16" t="str">
        <x:f>IF(AND(ISBLANK(O1264),Q1264=""),"",IF(COUNTIFS('Redemption Setup'!$A$7:$A$105,Q1264,'Redemption Setup'!$B$7:$B$105,P1264)&lt;&gt;1,"Tier not in campaign",IF(COUNTIFS('Daily Redemptions'!$O$7:$O$2205,O1264,'Daily Redemptions'!$Q$7:$Q$2205,Q1264)&gt;1,"Duplicate day / tier",IF(OR(ISBLANK(O1264),ISBLANK(R1264)),"Missing date / quantity",IF(OR(R1264&lt;0,MOD(R1264,1)&lt;&gt;0),"Invalid redemption quantity",IF(COUNTIFS('Daily Redemptions'!$A$7:$A$735,O1264,'Daily Redemptions'!$B$7:$B$735,P1264)&lt;&gt;1,"Missing daily performance",IF(S1264&lt;0,"Negative stock","")))))))</x:f>
      </x:c>
    </x:row>
    <x:row r="1265" ht="24" customHeight="1">
      <x:c r="O1265" s="10"/>
      <x:c r="P1265" s="5"/>
      <x:c r="Q1265" s="5"/>
      <x:c r="R1265" s="5"/>
      <x:c r="S1265" s="16" t="str">
        <x:f>IF(OR(ISBLANK(O1265),Q1265=""),"",IFERROR(INDEX('Redemption Setup'!$F$7:$F$105,MATCH(Q1265,'Redemption Setup'!$A$7:$A$105,0)),"")+SUMIFS('Redemption Setup'!$Q$7:$Q$305,'Redemption Setup'!$O$7:$O$305,Q1265,'Redemption Setup'!$P$7:$P$305,"&lt;="&amp;O1265)-SUMIFS('Daily Redemptions'!$R$7:$R$2205,'Daily Redemptions'!$Q$7:$Q$2205,Q1265,'Daily Redemptions'!$P$7:$P$2205,P1265,'Daily Redemptions'!$O$7:$O$2205,"&lt;="&amp;O1265))</x:f>
      </x:c>
      <x:c r="T1265" s="16" t="str">
        <x:f>IF(AND(ISBLANK(O1265),Q1265=""),"",IF(COUNTIFS('Redemption Setup'!$A$7:$A$105,Q1265,'Redemption Setup'!$B$7:$B$105,P1265)&lt;&gt;1,"Tier not in campaign",IF(COUNTIFS('Daily Redemptions'!$O$7:$O$2205,O1265,'Daily Redemptions'!$Q$7:$Q$2205,Q1265)&gt;1,"Duplicate day / tier",IF(OR(ISBLANK(O1265),ISBLANK(R1265)),"Missing date / quantity",IF(OR(R1265&lt;0,MOD(R1265,1)&lt;&gt;0),"Invalid redemption quantity",IF(COUNTIFS('Daily Redemptions'!$A$7:$A$735,O1265,'Daily Redemptions'!$B$7:$B$735,P1265)&lt;&gt;1,"Missing daily performance",IF(S1265&lt;0,"Negative stock","")))))))</x:f>
      </x:c>
    </x:row>
    <x:row r="1266" ht="24" customHeight="1">
      <x:c r="O1266" s="10"/>
      <x:c r="P1266" s="5"/>
      <x:c r="Q1266" s="5"/>
      <x:c r="R1266" s="5"/>
      <x:c r="S1266" s="16" t="str">
        <x:f>IF(OR(ISBLANK(O1266),Q1266=""),"",IFERROR(INDEX('Redemption Setup'!$F$7:$F$105,MATCH(Q1266,'Redemption Setup'!$A$7:$A$105,0)),"")+SUMIFS('Redemption Setup'!$Q$7:$Q$305,'Redemption Setup'!$O$7:$O$305,Q1266,'Redemption Setup'!$P$7:$P$305,"&lt;="&amp;O1266)-SUMIFS('Daily Redemptions'!$R$7:$R$2205,'Daily Redemptions'!$Q$7:$Q$2205,Q1266,'Daily Redemptions'!$P$7:$P$2205,P1266,'Daily Redemptions'!$O$7:$O$2205,"&lt;="&amp;O1266))</x:f>
      </x:c>
      <x:c r="T1266" s="16" t="str">
        <x:f>IF(AND(ISBLANK(O1266),Q1266=""),"",IF(COUNTIFS('Redemption Setup'!$A$7:$A$105,Q1266,'Redemption Setup'!$B$7:$B$105,P1266)&lt;&gt;1,"Tier not in campaign",IF(COUNTIFS('Daily Redemptions'!$O$7:$O$2205,O1266,'Daily Redemptions'!$Q$7:$Q$2205,Q1266)&gt;1,"Duplicate day / tier",IF(OR(ISBLANK(O1266),ISBLANK(R1266)),"Missing date / quantity",IF(OR(R1266&lt;0,MOD(R1266,1)&lt;&gt;0),"Invalid redemption quantity",IF(COUNTIFS('Daily Redemptions'!$A$7:$A$735,O1266,'Daily Redemptions'!$B$7:$B$735,P1266)&lt;&gt;1,"Missing daily performance",IF(S1266&lt;0,"Negative stock","")))))))</x:f>
      </x:c>
    </x:row>
    <x:row r="1267" ht="24" customHeight="1">
      <x:c r="O1267" s="10"/>
      <x:c r="P1267" s="5"/>
      <x:c r="Q1267" s="5"/>
      <x:c r="R1267" s="5"/>
      <x:c r="S1267" s="16" t="str">
        <x:f>IF(OR(ISBLANK(O1267),Q1267=""),"",IFERROR(INDEX('Redemption Setup'!$F$7:$F$105,MATCH(Q1267,'Redemption Setup'!$A$7:$A$105,0)),"")+SUMIFS('Redemption Setup'!$Q$7:$Q$305,'Redemption Setup'!$O$7:$O$305,Q1267,'Redemption Setup'!$P$7:$P$305,"&lt;="&amp;O1267)-SUMIFS('Daily Redemptions'!$R$7:$R$2205,'Daily Redemptions'!$Q$7:$Q$2205,Q1267,'Daily Redemptions'!$P$7:$P$2205,P1267,'Daily Redemptions'!$O$7:$O$2205,"&lt;="&amp;O1267))</x:f>
      </x:c>
      <x:c r="T1267" s="16" t="str">
        <x:f>IF(AND(ISBLANK(O1267),Q1267=""),"",IF(COUNTIFS('Redemption Setup'!$A$7:$A$105,Q1267,'Redemption Setup'!$B$7:$B$105,P1267)&lt;&gt;1,"Tier not in campaign",IF(COUNTIFS('Daily Redemptions'!$O$7:$O$2205,O1267,'Daily Redemptions'!$Q$7:$Q$2205,Q1267)&gt;1,"Duplicate day / tier",IF(OR(ISBLANK(O1267),ISBLANK(R1267)),"Missing date / quantity",IF(OR(R1267&lt;0,MOD(R1267,1)&lt;&gt;0),"Invalid redemption quantity",IF(COUNTIFS('Daily Redemptions'!$A$7:$A$735,O1267,'Daily Redemptions'!$B$7:$B$735,P1267)&lt;&gt;1,"Missing daily performance",IF(S1267&lt;0,"Negative stock","")))))))</x:f>
      </x:c>
    </x:row>
    <x:row r="1268" ht="24" customHeight="1">
      <x:c r="O1268" s="10"/>
      <x:c r="P1268" s="5"/>
      <x:c r="Q1268" s="5"/>
      <x:c r="R1268" s="5"/>
      <x:c r="S1268" s="16" t="str">
        <x:f>IF(OR(ISBLANK(O1268),Q1268=""),"",IFERROR(INDEX('Redemption Setup'!$F$7:$F$105,MATCH(Q1268,'Redemption Setup'!$A$7:$A$105,0)),"")+SUMIFS('Redemption Setup'!$Q$7:$Q$305,'Redemption Setup'!$O$7:$O$305,Q1268,'Redemption Setup'!$P$7:$P$305,"&lt;="&amp;O1268)-SUMIFS('Daily Redemptions'!$R$7:$R$2205,'Daily Redemptions'!$Q$7:$Q$2205,Q1268,'Daily Redemptions'!$P$7:$P$2205,P1268,'Daily Redemptions'!$O$7:$O$2205,"&lt;="&amp;O1268))</x:f>
      </x:c>
      <x:c r="T1268" s="16" t="str">
        <x:f>IF(AND(ISBLANK(O1268),Q1268=""),"",IF(COUNTIFS('Redemption Setup'!$A$7:$A$105,Q1268,'Redemption Setup'!$B$7:$B$105,P1268)&lt;&gt;1,"Tier not in campaign",IF(COUNTIFS('Daily Redemptions'!$O$7:$O$2205,O1268,'Daily Redemptions'!$Q$7:$Q$2205,Q1268)&gt;1,"Duplicate day / tier",IF(OR(ISBLANK(O1268),ISBLANK(R1268)),"Missing date / quantity",IF(OR(R1268&lt;0,MOD(R1268,1)&lt;&gt;0),"Invalid redemption quantity",IF(COUNTIFS('Daily Redemptions'!$A$7:$A$735,O1268,'Daily Redemptions'!$B$7:$B$735,P1268)&lt;&gt;1,"Missing daily performance",IF(S1268&lt;0,"Negative stock","")))))))</x:f>
      </x:c>
    </x:row>
    <x:row r="1269" ht="24" customHeight="1">
      <x:c r="O1269" s="10"/>
      <x:c r="P1269" s="5"/>
      <x:c r="Q1269" s="5"/>
      <x:c r="R1269" s="5"/>
      <x:c r="S1269" s="16" t="str">
        <x:f>IF(OR(ISBLANK(O1269),Q1269=""),"",IFERROR(INDEX('Redemption Setup'!$F$7:$F$105,MATCH(Q1269,'Redemption Setup'!$A$7:$A$105,0)),"")+SUMIFS('Redemption Setup'!$Q$7:$Q$305,'Redemption Setup'!$O$7:$O$305,Q1269,'Redemption Setup'!$P$7:$P$305,"&lt;="&amp;O1269)-SUMIFS('Daily Redemptions'!$R$7:$R$2205,'Daily Redemptions'!$Q$7:$Q$2205,Q1269,'Daily Redemptions'!$P$7:$P$2205,P1269,'Daily Redemptions'!$O$7:$O$2205,"&lt;="&amp;O1269))</x:f>
      </x:c>
      <x:c r="T1269" s="16" t="str">
        <x:f>IF(AND(ISBLANK(O1269),Q1269=""),"",IF(COUNTIFS('Redemption Setup'!$A$7:$A$105,Q1269,'Redemption Setup'!$B$7:$B$105,P1269)&lt;&gt;1,"Tier not in campaign",IF(COUNTIFS('Daily Redemptions'!$O$7:$O$2205,O1269,'Daily Redemptions'!$Q$7:$Q$2205,Q1269)&gt;1,"Duplicate day / tier",IF(OR(ISBLANK(O1269),ISBLANK(R1269)),"Missing date / quantity",IF(OR(R1269&lt;0,MOD(R1269,1)&lt;&gt;0),"Invalid redemption quantity",IF(COUNTIFS('Daily Redemptions'!$A$7:$A$735,O1269,'Daily Redemptions'!$B$7:$B$735,P1269)&lt;&gt;1,"Missing daily performance",IF(S1269&lt;0,"Negative stock","")))))))</x:f>
      </x:c>
    </x:row>
    <x:row r="1270" ht="24" customHeight="1">
      <x:c r="O1270" s="10"/>
      <x:c r="P1270" s="5"/>
      <x:c r="Q1270" s="5"/>
      <x:c r="R1270" s="5"/>
      <x:c r="S1270" s="16" t="str">
        <x:f>IF(OR(ISBLANK(O1270),Q1270=""),"",IFERROR(INDEX('Redemption Setup'!$F$7:$F$105,MATCH(Q1270,'Redemption Setup'!$A$7:$A$105,0)),"")+SUMIFS('Redemption Setup'!$Q$7:$Q$305,'Redemption Setup'!$O$7:$O$305,Q1270,'Redemption Setup'!$P$7:$P$305,"&lt;="&amp;O1270)-SUMIFS('Daily Redemptions'!$R$7:$R$2205,'Daily Redemptions'!$Q$7:$Q$2205,Q1270,'Daily Redemptions'!$P$7:$P$2205,P1270,'Daily Redemptions'!$O$7:$O$2205,"&lt;="&amp;O1270))</x:f>
      </x:c>
      <x:c r="T1270" s="16" t="str">
        <x:f>IF(AND(ISBLANK(O1270),Q1270=""),"",IF(COUNTIFS('Redemption Setup'!$A$7:$A$105,Q1270,'Redemption Setup'!$B$7:$B$105,P1270)&lt;&gt;1,"Tier not in campaign",IF(COUNTIFS('Daily Redemptions'!$O$7:$O$2205,O1270,'Daily Redemptions'!$Q$7:$Q$2205,Q1270)&gt;1,"Duplicate day / tier",IF(OR(ISBLANK(O1270),ISBLANK(R1270)),"Missing date / quantity",IF(OR(R1270&lt;0,MOD(R1270,1)&lt;&gt;0),"Invalid redemption quantity",IF(COUNTIFS('Daily Redemptions'!$A$7:$A$735,O1270,'Daily Redemptions'!$B$7:$B$735,P1270)&lt;&gt;1,"Missing daily performance",IF(S1270&lt;0,"Negative stock","")))))))</x:f>
      </x:c>
    </x:row>
    <x:row r="1271" ht="24" customHeight="1">
      <x:c r="O1271" s="10"/>
      <x:c r="P1271" s="5"/>
      <x:c r="Q1271" s="5"/>
      <x:c r="R1271" s="5"/>
      <x:c r="S1271" s="16" t="str">
        <x:f>IF(OR(ISBLANK(O1271),Q1271=""),"",IFERROR(INDEX('Redemption Setup'!$F$7:$F$105,MATCH(Q1271,'Redemption Setup'!$A$7:$A$105,0)),"")+SUMIFS('Redemption Setup'!$Q$7:$Q$305,'Redemption Setup'!$O$7:$O$305,Q1271,'Redemption Setup'!$P$7:$P$305,"&lt;="&amp;O1271)-SUMIFS('Daily Redemptions'!$R$7:$R$2205,'Daily Redemptions'!$Q$7:$Q$2205,Q1271,'Daily Redemptions'!$P$7:$P$2205,P1271,'Daily Redemptions'!$O$7:$O$2205,"&lt;="&amp;O1271))</x:f>
      </x:c>
      <x:c r="T1271" s="16" t="str">
        <x:f>IF(AND(ISBLANK(O1271),Q1271=""),"",IF(COUNTIFS('Redemption Setup'!$A$7:$A$105,Q1271,'Redemption Setup'!$B$7:$B$105,P1271)&lt;&gt;1,"Tier not in campaign",IF(COUNTIFS('Daily Redemptions'!$O$7:$O$2205,O1271,'Daily Redemptions'!$Q$7:$Q$2205,Q1271)&gt;1,"Duplicate day / tier",IF(OR(ISBLANK(O1271),ISBLANK(R1271)),"Missing date / quantity",IF(OR(R1271&lt;0,MOD(R1271,1)&lt;&gt;0),"Invalid redemption quantity",IF(COUNTIFS('Daily Redemptions'!$A$7:$A$735,O1271,'Daily Redemptions'!$B$7:$B$735,P1271)&lt;&gt;1,"Missing daily performance",IF(S1271&lt;0,"Negative stock","")))))))</x:f>
      </x:c>
    </x:row>
    <x:row r="1272" ht="24" customHeight="1">
      <x:c r="O1272" s="10"/>
      <x:c r="P1272" s="5"/>
      <x:c r="Q1272" s="5"/>
      <x:c r="R1272" s="5"/>
      <x:c r="S1272" s="16" t="str">
        <x:f>IF(OR(ISBLANK(O1272),Q1272=""),"",IFERROR(INDEX('Redemption Setup'!$F$7:$F$105,MATCH(Q1272,'Redemption Setup'!$A$7:$A$105,0)),"")+SUMIFS('Redemption Setup'!$Q$7:$Q$305,'Redemption Setup'!$O$7:$O$305,Q1272,'Redemption Setup'!$P$7:$P$305,"&lt;="&amp;O1272)-SUMIFS('Daily Redemptions'!$R$7:$R$2205,'Daily Redemptions'!$Q$7:$Q$2205,Q1272,'Daily Redemptions'!$P$7:$P$2205,P1272,'Daily Redemptions'!$O$7:$O$2205,"&lt;="&amp;O1272))</x:f>
      </x:c>
      <x:c r="T1272" s="16" t="str">
        <x:f>IF(AND(ISBLANK(O1272),Q1272=""),"",IF(COUNTIFS('Redemption Setup'!$A$7:$A$105,Q1272,'Redemption Setup'!$B$7:$B$105,P1272)&lt;&gt;1,"Tier not in campaign",IF(COUNTIFS('Daily Redemptions'!$O$7:$O$2205,O1272,'Daily Redemptions'!$Q$7:$Q$2205,Q1272)&gt;1,"Duplicate day / tier",IF(OR(ISBLANK(O1272),ISBLANK(R1272)),"Missing date / quantity",IF(OR(R1272&lt;0,MOD(R1272,1)&lt;&gt;0),"Invalid redemption quantity",IF(COUNTIFS('Daily Redemptions'!$A$7:$A$735,O1272,'Daily Redemptions'!$B$7:$B$735,P1272)&lt;&gt;1,"Missing daily performance",IF(S1272&lt;0,"Negative stock","")))))))</x:f>
      </x:c>
    </x:row>
    <x:row r="1273" ht="24" customHeight="1">
      <x:c r="O1273" s="10"/>
      <x:c r="P1273" s="5"/>
      <x:c r="Q1273" s="5"/>
      <x:c r="R1273" s="5"/>
      <x:c r="S1273" s="16" t="str">
        <x:f>IF(OR(ISBLANK(O1273),Q1273=""),"",IFERROR(INDEX('Redemption Setup'!$F$7:$F$105,MATCH(Q1273,'Redemption Setup'!$A$7:$A$105,0)),"")+SUMIFS('Redemption Setup'!$Q$7:$Q$305,'Redemption Setup'!$O$7:$O$305,Q1273,'Redemption Setup'!$P$7:$P$305,"&lt;="&amp;O1273)-SUMIFS('Daily Redemptions'!$R$7:$R$2205,'Daily Redemptions'!$Q$7:$Q$2205,Q1273,'Daily Redemptions'!$P$7:$P$2205,P1273,'Daily Redemptions'!$O$7:$O$2205,"&lt;="&amp;O1273))</x:f>
      </x:c>
      <x:c r="T1273" s="16" t="str">
        <x:f>IF(AND(ISBLANK(O1273),Q1273=""),"",IF(COUNTIFS('Redemption Setup'!$A$7:$A$105,Q1273,'Redemption Setup'!$B$7:$B$105,P1273)&lt;&gt;1,"Tier not in campaign",IF(COUNTIFS('Daily Redemptions'!$O$7:$O$2205,O1273,'Daily Redemptions'!$Q$7:$Q$2205,Q1273)&gt;1,"Duplicate day / tier",IF(OR(ISBLANK(O1273),ISBLANK(R1273)),"Missing date / quantity",IF(OR(R1273&lt;0,MOD(R1273,1)&lt;&gt;0),"Invalid redemption quantity",IF(COUNTIFS('Daily Redemptions'!$A$7:$A$735,O1273,'Daily Redemptions'!$B$7:$B$735,P1273)&lt;&gt;1,"Missing daily performance",IF(S1273&lt;0,"Negative stock","")))))))</x:f>
      </x:c>
    </x:row>
    <x:row r="1274" ht="24" customHeight="1">
      <x:c r="O1274" s="10"/>
      <x:c r="P1274" s="5"/>
      <x:c r="Q1274" s="5"/>
      <x:c r="R1274" s="5"/>
      <x:c r="S1274" s="16" t="str">
        <x:f>IF(OR(ISBLANK(O1274),Q1274=""),"",IFERROR(INDEX('Redemption Setup'!$F$7:$F$105,MATCH(Q1274,'Redemption Setup'!$A$7:$A$105,0)),"")+SUMIFS('Redemption Setup'!$Q$7:$Q$305,'Redemption Setup'!$O$7:$O$305,Q1274,'Redemption Setup'!$P$7:$P$305,"&lt;="&amp;O1274)-SUMIFS('Daily Redemptions'!$R$7:$R$2205,'Daily Redemptions'!$Q$7:$Q$2205,Q1274,'Daily Redemptions'!$P$7:$P$2205,P1274,'Daily Redemptions'!$O$7:$O$2205,"&lt;="&amp;O1274))</x:f>
      </x:c>
      <x:c r="T1274" s="16" t="str">
        <x:f>IF(AND(ISBLANK(O1274),Q1274=""),"",IF(COUNTIFS('Redemption Setup'!$A$7:$A$105,Q1274,'Redemption Setup'!$B$7:$B$105,P1274)&lt;&gt;1,"Tier not in campaign",IF(COUNTIFS('Daily Redemptions'!$O$7:$O$2205,O1274,'Daily Redemptions'!$Q$7:$Q$2205,Q1274)&gt;1,"Duplicate day / tier",IF(OR(ISBLANK(O1274),ISBLANK(R1274)),"Missing date / quantity",IF(OR(R1274&lt;0,MOD(R1274,1)&lt;&gt;0),"Invalid redemption quantity",IF(COUNTIFS('Daily Redemptions'!$A$7:$A$735,O1274,'Daily Redemptions'!$B$7:$B$735,P1274)&lt;&gt;1,"Missing daily performance",IF(S1274&lt;0,"Negative stock","")))))))</x:f>
      </x:c>
    </x:row>
    <x:row r="1275" ht="24" customHeight="1">
      <x:c r="O1275" s="10"/>
      <x:c r="P1275" s="5"/>
      <x:c r="Q1275" s="5"/>
      <x:c r="R1275" s="5"/>
      <x:c r="S1275" s="16" t="str">
        <x:f>IF(OR(ISBLANK(O1275),Q1275=""),"",IFERROR(INDEX('Redemption Setup'!$F$7:$F$105,MATCH(Q1275,'Redemption Setup'!$A$7:$A$105,0)),"")+SUMIFS('Redemption Setup'!$Q$7:$Q$305,'Redemption Setup'!$O$7:$O$305,Q1275,'Redemption Setup'!$P$7:$P$305,"&lt;="&amp;O1275)-SUMIFS('Daily Redemptions'!$R$7:$R$2205,'Daily Redemptions'!$Q$7:$Q$2205,Q1275,'Daily Redemptions'!$P$7:$P$2205,P1275,'Daily Redemptions'!$O$7:$O$2205,"&lt;="&amp;O1275))</x:f>
      </x:c>
      <x:c r="T1275" s="16" t="str">
        <x:f>IF(AND(ISBLANK(O1275),Q1275=""),"",IF(COUNTIFS('Redemption Setup'!$A$7:$A$105,Q1275,'Redemption Setup'!$B$7:$B$105,P1275)&lt;&gt;1,"Tier not in campaign",IF(COUNTIFS('Daily Redemptions'!$O$7:$O$2205,O1275,'Daily Redemptions'!$Q$7:$Q$2205,Q1275)&gt;1,"Duplicate day / tier",IF(OR(ISBLANK(O1275),ISBLANK(R1275)),"Missing date / quantity",IF(OR(R1275&lt;0,MOD(R1275,1)&lt;&gt;0),"Invalid redemption quantity",IF(COUNTIFS('Daily Redemptions'!$A$7:$A$735,O1275,'Daily Redemptions'!$B$7:$B$735,P1275)&lt;&gt;1,"Missing daily performance",IF(S1275&lt;0,"Negative stock","")))))))</x:f>
      </x:c>
    </x:row>
    <x:row r="1276" ht="24" customHeight="1">
      <x:c r="O1276" s="10"/>
      <x:c r="P1276" s="5"/>
      <x:c r="Q1276" s="5"/>
      <x:c r="R1276" s="5"/>
      <x:c r="S1276" s="16" t="str">
        <x:f>IF(OR(ISBLANK(O1276),Q1276=""),"",IFERROR(INDEX('Redemption Setup'!$F$7:$F$105,MATCH(Q1276,'Redemption Setup'!$A$7:$A$105,0)),"")+SUMIFS('Redemption Setup'!$Q$7:$Q$305,'Redemption Setup'!$O$7:$O$305,Q1276,'Redemption Setup'!$P$7:$P$305,"&lt;="&amp;O1276)-SUMIFS('Daily Redemptions'!$R$7:$R$2205,'Daily Redemptions'!$Q$7:$Q$2205,Q1276,'Daily Redemptions'!$P$7:$P$2205,P1276,'Daily Redemptions'!$O$7:$O$2205,"&lt;="&amp;O1276))</x:f>
      </x:c>
      <x:c r="T1276" s="16" t="str">
        <x:f>IF(AND(ISBLANK(O1276),Q1276=""),"",IF(COUNTIFS('Redemption Setup'!$A$7:$A$105,Q1276,'Redemption Setup'!$B$7:$B$105,P1276)&lt;&gt;1,"Tier not in campaign",IF(COUNTIFS('Daily Redemptions'!$O$7:$O$2205,O1276,'Daily Redemptions'!$Q$7:$Q$2205,Q1276)&gt;1,"Duplicate day / tier",IF(OR(ISBLANK(O1276),ISBLANK(R1276)),"Missing date / quantity",IF(OR(R1276&lt;0,MOD(R1276,1)&lt;&gt;0),"Invalid redemption quantity",IF(COUNTIFS('Daily Redemptions'!$A$7:$A$735,O1276,'Daily Redemptions'!$B$7:$B$735,P1276)&lt;&gt;1,"Missing daily performance",IF(S1276&lt;0,"Negative stock","")))))))</x:f>
      </x:c>
    </x:row>
    <x:row r="1277" ht="24" customHeight="1">
      <x:c r="O1277" s="10"/>
      <x:c r="P1277" s="5"/>
      <x:c r="Q1277" s="5"/>
      <x:c r="R1277" s="5"/>
      <x:c r="S1277" s="16" t="str">
        <x:f>IF(OR(ISBLANK(O1277),Q1277=""),"",IFERROR(INDEX('Redemption Setup'!$F$7:$F$105,MATCH(Q1277,'Redemption Setup'!$A$7:$A$105,0)),"")+SUMIFS('Redemption Setup'!$Q$7:$Q$305,'Redemption Setup'!$O$7:$O$305,Q1277,'Redemption Setup'!$P$7:$P$305,"&lt;="&amp;O1277)-SUMIFS('Daily Redemptions'!$R$7:$R$2205,'Daily Redemptions'!$Q$7:$Q$2205,Q1277,'Daily Redemptions'!$P$7:$P$2205,P1277,'Daily Redemptions'!$O$7:$O$2205,"&lt;="&amp;O1277))</x:f>
      </x:c>
      <x:c r="T1277" s="16" t="str">
        <x:f>IF(AND(ISBLANK(O1277),Q1277=""),"",IF(COUNTIFS('Redemption Setup'!$A$7:$A$105,Q1277,'Redemption Setup'!$B$7:$B$105,P1277)&lt;&gt;1,"Tier not in campaign",IF(COUNTIFS('Daily Redemptions'!$O$7:$O$2205,O1277,'Daily Redemptions'!$Q$7:$Q$2205,Q1277)&gt;1,"Duplicate day / tier",IF(OR(ISBLANK(O1277),ISBLANK(R1277)),"Missing date / quantity",IF(OR(R1277&lt;0,MOD(R1277,1)&lt;&gt;0),"Invalid redemption quantity",IF(COUNTIFS('Daily Redemptions'!$A$7:$A$735,O1277,'Daily Redemptions'!$B$7:$B$735,P1277)&lt;&gt;1,"Missing daily performance",IF(S1277&lt;0,"Negative stock","")))))))</x:f>
      </x:c>
    </x:row>
    <x:row r="1278" ht="24" customHeight="1">
      <x:c r="O1278" s="10"/>
      <x:c r="P1278" s="5"/>
      <x:c r="Q1278" s="5"/>
      <x:c r="R1278" s="5"/>
      <x:c r="S1278" s="16" t="str">
        <x:f>IF(OR(ISBLANK(O1278),Q1278=""),"",IFERROR(INDEX('Redemption Setup'!$F$7:$F$105,MATCH(Q1278,'Redemption Setup'!$A$7:$A$105,0)),"")+SUMIFS('Redemption Setup'!$Q$7:$Q$305,'Redemption Setup'!$O$7:$O$305,Q1278,'Redemption Setup'!$P$7:$P$305,"&lt;="&amp;O1278)-SUMIFS('Daily Redemptions'!$R$7:$R$2205,'Daily Redemptions'!$Q$7:$Q$2205,Q1278,'Daily Redemptions'!$P$7:$P$2205,P1278,'Daily Redemptions'!$O$7:$O$2205,"&lt;="&amp;O1278))</x:f>
      </x:c>
      <x:c r="T1278" s="16" t="str">
        <x:f>IF(AND(ISBLANK(O1278),Q1278=""),"",IF(COUNTIFS('Redemption Setup'!$A$7:$A$105,Q1278,'Redemption Setup'!$B$7:$B$105,P1278)&lt;&gt;1,"Tier not in campaign",IF(COUNTIFS('Daily Redemptions'!$O$7:$O$2205,O1278,'Daily Redemptions'!$Q$7:$Q$2205,Q1278)&gt;1,"Duplicate day / tier",IF(OR(ISBLANK(O1278),ISBLANK(R1278)),"Missing date / quantity",IF(OR(R1278&lt;0,MOD(R1278,1)&lt;&gt;0),"Invalid redemption quantity",IF(COUNTIFS('Daily Redemptions'!$A$7:$A$735,O1278,'Daily Redemptions'!$B$7:$B$735,P1278)&lt;&gt;1,"Missing daily performance",IF(S1278&lt;0,"Negative stock","")))))))</x:f>
      </x:c>
    </x:row>
    <x:row r="1279" ht="24" customHeight="1">
      <x:c r="O1279" s="10"/>
      <x:c r="P1279" s="5"/>
      <x:c r="Q1279" s="5"/>
      <x:c r="R1279" s="5"/>
      <x:c r="S1279" s="16" t="str">
        <x:f>IF(OR(ISBLANK(O1279),Q1279=""),"",IFERROR(INDEX('Redemption Setup'!$F$7:$F$105,MATCH(Q1279,'Redemption Setup'!$A$7:$A$105,0)),"")+SUMIFS('Redemption Setup'!$Q$7:$Q$305,'Redemption Setup'!$O$7:$O$305,Q1279,'Redemption Setup'!$P$7:$P$305,"&lt;="&amp;O1279)-SUMIFS('Daily Redemptions'!$R$7:$R$2205,'Daily Redemptions'!$Q$7:$Q$2205,Q1279,'Daily Redemptions'!$P$7:$P$2205,P1279,'Daily Redemptions'!$O$7:$O$2205,"&lt;="&amp;O1279))</x:f>
      </x:c>
      <x:c r="T1279" s="16" t="str">
        <x:f>IF(AND(ISBLANK(O1279),Q1279=""),"",IF(COUNTIFS('Redemption Setup'!$A$7:$A$105,Q1279,'Redemption Setup'!$B$7:$B$105,P1279)&lt;&gt;1,"Tier not in campaign",IF(COUNTIFS('Daily Redemptions'!$O$7:$O$2205,O1279,'Daily Redemptions'!$Q$7:$Q$2205,Q1279)&gt;1,"Duplicate day / tier",IF(OR(ISBLANK(O1279),ISBLANK(R1279)),"Missing date / quantity",IF(OR(R1279&lt;0,MOD(R1279,1)&lt;&gt;0),"Invalid redemption quantity",IF(COUNTIFS('Daily Redemptions'!$A$7:$A$735,O1279,'Daily Redemptions'!$B$7:$B$735,P1279)&lt;&gt;1,"Missing daily performance",IF(S1279&lt;0,"Negative stock","")))))))</x:f>
      </x:c>
    </x:row>
    <x:row r="1280" ht="24" customHeight="1">
      <x:c r="O1280" s="10"/>
      <x:c r="P1280" s="5"/>
      <x:c r="Q1280" s="5"/>
      <x:c r="R1280" s="5"/>
      <x:c r="S1280" s="16" t="str">
        <x:f>IF(OR(ISBLANK(O1280),Q1280=""),"",IFERROR(INDEX('Redemption Setup'!$F$7:$F$105,MATCH(Q1280,'Redemption Setup'!$A$7:$A$105,0)),"")+SUMIFS('Redemption Setup'!$Q$7:$Q$305,'Redemption Setup'!$O$7:$O$305,Q1280,'Redemption Setup'!$P$7:$P$305,"&lt;="&amp;O1280)-SUMIFS('Daily Redemptions'!$R$7:$R$2205,'Daily Redemptions'!$Q$7:$Q$2205,Q1280,'Daily Redemptions'!$P$7:$P$2205,P1280,'Daily Redemptions'!$O$7:$O$2205,"&lt;="&amp;O1280))</x:f>
      </x:c>
      <x:c r="T1280" s="16" t="str">
        <x:f>IF(AND(ISBLANK(O1280),Q1280=""),"",IF(COUNTIFS('Redemption Setup'!$A$7:$A$105,Q1280,'Redemption Setup'!$B$7:$B$105,P1280)&lt;&gt;1,"Tier not in campaign",IF(COUNTIFS('Daily Redemptions'!$O$7:$O$2205,O1280,'Daily Redemptions'!$Q$7:$Q$2205,Q1280)&gt;1,"Duplicate day / tier",IF(OR(ISBLANK(O1280),ISBLANK(R1280)),"Missing date / quantity",IF(OR(R1280&lt;0,MOD(R1280,1)&lt;&gt;0),"Invalid redemption quantity",IF(COUNTIFS('Daily Redemptions'!$A$7:$A$735,O1280,'Daily Redemptions'!$B$7:$B$735,P1280)&lt;&gt;1,"Missing daily performance",IF(S1280&lt;0,"Negative stock","")))))))</x:f>
      </x:c>
    </x:row>
    <x:row r="1281" ht="24" customHeight="1">
      <x:c r="O1281" s="10"/>
      <x:c r="P1281" s="5"/>
      <x:c r="Q1281" s="5"/>
      <x:c r="R1281" s="5"/>
      <x:c r="S1281" s="16" t="str">
        <x:f>IF(OR(ISBLANK(O1281),Q1281=""),"",IFERROR(INDEX('Redemption Setup'!$F$7:$F$105,MATCH(Q1281,'Redemption Setup'!$A$7:$A$105,0)),"")+SUMIFS('Redemption Setup'!$Q$7:$Q$305,'Redemption Setup'!$O$7:$O$305,Q1281,'Redemption Setup'!$P$7:$P$305,"&lt;="&amp;O1281)-SUMIFS('Daily Redemptions'!$R$7:$R$2205,'Daily Redemptions'!$Q$7:$Q$2205,Q1281,'Daily Redemptions'!$P$7:$P$2205,P1281,'Daily Redemptions'!$O$7:$O$2205,"&lt;="&amp;O1281))</x:f>
      </x:c>
      <x:c r="T1281" s="16" t="str">
        <x:f>IF(AND(ISBLANK(O1281),Q1281=""),"",IF(COUNTIFS('Redemption Setup'!$A$7:$A$105,Q1281,'Redemption Setup'!$B$7:$B$105,P1281)&lt;&gt;1,"Tier not in campaign",IF(COUNTIFS('Daily Redemptions'!$O$7:$O$2205,O1281,'Daily Redemptions'!$Q$7:$Q$2205,Q1281)&gt;1,"Duplicate day / tier",IF(OR(ISBLANK(O1281),ISBLANK(R1281)),"Missing date / quantity",IF(OR(R1281&lt;0,MOD(R1281,1)&lt;&gt;0),"Invalid redemption quantity",IF(COUNTIFS('Daily Redemptions'!$A$7:$A$735,O1281,'Daily Redemptions'!$B$7:$B$735,P1281)&lt;&gt;1,"Missing daily performance",IF(S1281&lt;0,"Negative stock","")))))))</x:f>
      </x:c>
    </x:row>
    <x:row r="1282" ht="24" customHeight="1">
      <x:c r="O1282" s="10"/>
      <x:c r="P1282" s="5"/>
      <x:c r="Q1282" s="5"/>
      <x:c r="R1282" s="5"/>
      <x:c r="S1282" s="16" t="str">
        <x:f>IF(OR(ISBLANK(O1282),Q1282=""),"",IFERROR(INDEX('Redemption Setup'!$F$7:$F$105,MATCH(Q1282,'Redemption Setup'!$A$7:$A$105,0)),"")+SUMIFS('Redemption Setup'!$Q$7:$Q$305,'Redemption Setup'!$O$7:$O$305,Q1282,'Redemption Setup'!$P$7:$P$305,"&lt;="&amp;O1282)-SUMIFS('Daily Redemptions'!$R$7:$R$2205,'Daily Redemptions'!$Q$7:$Q$2205,Q1282,'Daily Redemptions'!$P$7:$P$2205,P1282,'Daily Redemptions'!$O$7:$O$2205,"&lt;="&amp;O1282))</x:f>
      </x:c>
      <x:c r="T1282" s="16" t="str">
        <x:f>IF(AND(ISBLANK(O1282),Q1282=""),"",IF(COUNTIFS('Redemption Setup'!$A$7:$A$105,Q1282,'Redemption Setup'!$B$7:$B$105,P1282)&lt;&gt;1,"Tier not in campaign",IF(COUNTIFS('Daily Redemptions'!$O$7:$O$2205,O1282,'Daily Redemptions'!$Q$7:$Q$2205,Q1282)&gt;1,"Duplicate day / tier",IF(OR(ISBLANK(O1282),ISBLANK(R1282)),"Missing date / quantity",IF(OR(R1282&lt;0,MOD(R1282,1)&lt;&gt;0),"Invalid redemption quantity",IF(COUNTIFS('Daily Redemptions'!$A$7:$A$735,O1282,'Daily Redemptions'!$B$7:$B$735,P1282)&lt;&gt;1,"Missing daily performance",IF(S1282&lt;0,"Negative stock","")))))))</x:f>
      </x:c>
    </x:row>
    <x:row r="1283" ht="24" customHeight="1">
      <x:c r="O1283" s="10"/>
      <x:c r="P1283" s="5"/>
      <x:c r="Q1283" s="5"/>
      <x:c r="R1283" s="5"/>
      <x:c r="S1283" s="16" t="str">
        <x:f>IF(OR(ISBLANK(O1283),Q1283=""),"",IFERROR(INDEX('Redemption Setup'!$F$7:$F$105,MATCH(Q1283,'Redemption Setup'!$A$7:$A$105,0)),"")+SUMIFS('Redemption Setup'!$Q$7:$Q$305,'Redemption Setup'!$O$7:$O$305,Q1283,'Redemption Setup'!$P$7:$P$305,"&lt;="&amp;O1283)-SUMIFS('Daily Redemptions'!$R$7:$R$2205,'Daily Redemptions'!$Q$7:$Q$2205,Q1283,'Daily Redemptions'!$P$7:$P$2205,P1283,'Daily Redemptions'!$O$7:$O$2205,"&lt;="&amp;O1283))</x:f>
      </x:c>
      <x:c r="T1283" s="16" t="str">
        <x:f>IF(AND(ISBLANK(O1283),Q1283=""),"",IF(COUNTIFS('Redemption Setup'!$A$7:$A$105,Q1283,'Redemption Setup'!$B$7:$B$105,P1283)&lt;&gt;1,"Tier not in campaign",IF(COUNTIFS('Daily Redemptions'!$O$7:$O$2205,O1283,'Daily Redemptions'!$Q$7:$Q$2205,Q1283)&gt;1,"Duplicate day / tier",IF(OR(ISBLANK(O1283),ISBLANK(R1283)),"Missing date / quantity",IF(OR(R1283&lt;0,MOD(R1283,1)&lt;&gt;0),"Invalid redemption quantity",IF(COUNTIFS('Daily Redemptions'!$A$7:$A$735,O1283,'Daily Redemptions'!$B$7:$B$735,P1283)&lt;&gt;1,"Missing daily performance",IF(S1283&lt;0,"Negative stock","")))))))</x:f>
      </x:c>
    </x:row>
    <x:row r="1284" ht="24" customHeight="1">
      <x:c r="O1284" s="10"/>
      <x:c r="P1284" s="5"/>
      <x:c r="Q1284" s="5"/>
      <x:c r="R1284" s="5"/>
      <x:c r="S1284" s="16" t="str">
        <x:f>IF(OR(ISBLANK(O1284),Q1284=""),"",IFERROR(INDEX('Redemption Setup'!$F$7:$F$105,MATCH(Q1284,'Redemption Setup'!$A$7:$A$105,0)),"")+SUMIFS('Redemption Setup'!$Q$7:$Q$305,'Redemption Setup'!$O$7:$O$305,Q1284,'Redemption Setup'!$P$7:$P$305,"&lt;="&amp;O1284)-SUMIFS('Daily Redemptions'!$R$7:$R$2205,'Daily Redemptions'!$Q$7:$Q$2205,Q1284,'Daily Redemptions'!$P$7:$P$2205,P1284,'Daily Redemptions'!$O$7:$O$2205,"&lt;="&amp;O1284))</x:f>
      </x:c>
      <x:c r="T1284" s="16" t="str">
        <x:f>IF(AND(ISBLANK(O1284),Q1284=""),"",IF(COUNTIFS('Redemption Setup'!$A$7:$A$105,Q1284,'Redemption Setup'!$B$7:$B$105,P1284)&lt;&gt;1,"Tier not in campaign",IF(COUNTIFS('Daily Redemptions'!$O$7:$O$2205,O1284,'Daily Redemptions'!$Q$7:$Q$2205,Q1284)&gt;1,"Duplicate day / tier",IF(OR(ISBLANK(O1284),ISBLANK(R1284)),"Missing date / quantity",IF(OR(R1284&lt;0,MOD(R1284,1)&lt;&gt;0),"Invalid redemption quantity",IF(COUNTIFS('Daily Redemptions'!$A$7:$A$735,O1284,'Daily Redemptions'!$B$7:$B$735,P1284)&lt;&gt;1,"Missing daily performance",IF(S1284&lt;0,"Negative stock","")))))))</x:f>
      </x:c>
    </x:row>
    <x:row r="1285" ht="24" customHeight="1">
      <x:c r="O1285" s="10"/>
      <x:c r="P1285" s="5"/>
      <x:c r="Q1285" s="5"/>
      <x:c r="R1285" s="5"/>
      <x:c r="S1285" s="16" t="str">
        <x:f>IF(OR(ISBLANK(O1285),Q1285=""),"",IFERROR(INDEX('Redemption Setup'!$F$7:$F$105,MATCH(Q1285,'Redemption Setup'!$A$7:$A$105,0)),"")+SUMIFS('Redemption Setup'!$Q$7:$Q$305,'Redemption Setup'!$O$7:$O$305,Q1285,'Redemption Setup'!$P$7:$P$305,"&lt;="&amp;O1285)-SUMIFS('Daily Redemptions'!$R$7:$R$2205,'Daily Redemptions'!$Q$7:$Q$2205,Q1285,'Daily Redemptions'!$P$7:$P$2205,P1285,'Daily Redemptions'!$O$7:$O$2205,"&lt;="&amp;O1285))</x:f>
      </x:c>
      <x:c r="T1285" s="16" t="str">
        <x:f>IF(AND(ISBLANK(O1285),Q1285=""),"",IF(COUNTIFS('Redemption Setup'!$A$7:$A$105,Q1285,'Redemption Setup'!$B$7:$B$105,P1285)&lt;&gt;1,"Tier not in campaign",IF(COUNTIFS('Daily Redemptions'!$O$7:$O$2205,O1285,'Daily Redemptions'!$Q$7:$Q$2205,Q1285)&gt;1,"Duplicate day / tier",IF(OR(ISBLANK(O1285),ISBLANK(R1285)),"Missing date / quantity",IF(OR(R1285&lt;0,MOD(R1285,1)&lt;&gt;0),"Invalid redemption quantity",IF(COUNTIFS('Daily Redemptions'!$A$7:$A$735,O1285,'Daily Redemptions'!$B$7:$B$735,P1285)&lt;&gt;1,"Missing daily performance",IF(S1285&lt;0,"Negative stock","")))))))</x:f>
      </x:c>
    </x:row>
    <x:row r="1286" ht="24" customHeight="1">
      <x:c r="O1286" s="10"/>
      <x:c r="P1286" s="5"/>
      <x:c r="Q1286" s="5"/>
      <x:c r="R1286" s="5"/>
      <x:c r="S1286" s="16" t="str">
        <x:f>IF(OR(ISBLANK(O1286),Q1286=""),"",IFERROR(INDEX('Redemption Setup'!$F$7:$F$105,MATCH(Q1286,'Redemption Setup'!$A$7:$A$105,0)),"")+SUMIFS('Redemption Setup'!$Q$7:$Q$305,'Redemption Setup'!$O$7:$O$305,Q1286,'Redemption Setup'!$P$7:$P$305,"&lt;="&amp;O1286)-SUMIFS('Daily Redemptions'!$R$7:$R$2205,'Daily Redemptions'!$Q$7:$Q$2205,Q1286,'Daily Redemptions'!$P$7:$P$2205,P1286,'Daily Redemptions'!$O$7:$O$2205,"&lt;="&amp;O1286))</x:f>
      </x:c>
      <x:c r="T1286" s="16" t="str">
        <x:f>IF(AND(ISBLANK(O1286),Q1286=""),"",IF(COUNTIFS('Redemption Setup'!$A$7:$A$105,Q1286,'Redemption Setup'!$B$7:$B$105,P1286)&lt;&gt;1,"Tier not in campaign",IF(COUNTIFS('Daily Redemptions'!$O$7:$O$2205,O1286,'Daily Redemptions'!$Q$7:$Q$2205,Q1286)&gt;1,"Duplicate day / tier",IF(OR(ISBLANK(O1286),ISBLANK(R1286)),"Missing date / quantity",IF(OR(R1286&lt;0,MOD(R1286,1)&lt;&gt;0),"Invalid redemption quantity",IF(COUNTIFS('Daily Redemptions'!$A$7:$A$735,O1286,'Daily Redemptions'!$B$7:$B$735,P1286)&lt;&gt;1,"Missing daily performance",IF(S1286&lt;0,"Negative stock","")))))))</x:f>
      </x:c>
    </x:row>
    <x:row r="1287" ht="24" customHeight="1">
      <x:c r="O1287" s="10"/>
      <x:c r="P1287" s="5"/>
      <x:c r="Q1287" s="5"/>
      <x:c r="R1287" s="5"/>
      <x:c r="S1287" s="16" t="str">
        <x:f>IF(OR(ISBLANK(O1287),Q1287=""),"",IFERROR(INDEX('Redemption Setup'!$F$7:$F$105,MATCH(Q1287,'Redemption Setup'!$A$7:$A$105,0)),"")+SUMIFS('Redemption Setup'!$Q$7:$Q$305,'Redemption Setup'!$O$7:$O$305,Q1287,'Redemption Setup'!$P$7:$P$305,"&lt;="&amp;O1287)-SUMIFS('Daily Redemptions'!$R$7:$R$2205,'Daily Redemptions'!$Q$7:$Q$2205,Q1287,'Daily Redemptions'!$P$7:$P$2205,P1287,'Daily Redemptions'!$O$7:$O$2205,"&lt;="&amp;O1287))</x:f>
      </x:c>
      <x:c r="T1287" s="16" t="str">
        <x:f>IF(AND(ISBLANK(O1287),Q1287=""),"",IF(COUNTIFS('Redemption Setup'!$A$7:$A$105,Q1287,'Redemption Setup'!$B$7:$B$105,P1287)&lt;&gt;1,"Tier not in campaign",IF(COUNTIFS('Daily Redemptions'!$O$7:$O$2205,O1287,'Daily Redemptions'!$Q$7:$Q$2205,Q1287)&gt;1,"Duplicate day / tier",IF(OR(ISBLANK(O1287),ISBLANK(R1287)),"Missing date / quantity",IF(OR(R1287&lt;0,MOD(R1287,1)&lt;&gt;0),"Invalid redemption quantity",IF(COUNTIFS('Daily Redemptions'!$A$7:$A$735,O1287,'Daily Redemptions'!$B$7:$B$735,P1287)&lt;&gt;1,"Missing daily performance",IF(S1287&lt;0,"Negative stock","")))))))</x:f>
      </x:c>
    </x:row>
    <x:row r="1288" ht="24" customHeight="1">
      <x:c r="O1288" s="10"/>
      <x:c r="P1288" s="5"/>
      <x:c r="Q1288" s="5"/>
      <x:c r="R1288" s="5"/>
      <x:c r="S1288" s="16" t="str">
        <x:f>IF(OR(ISBLANK(O1288),Q1288=""),"",IFERROR(INDEX('Redemption Setup'!$F$7:$F$105,MATCH(Q1288,'Redemption Setup'!$A$7:$A$105,0)),"")+SUMIFS('Redemption Setup'!$Q$7:$Q$305,'Redemption Setup'!$O$7:$O$305,Q1288,'Redemption Setup'!$P$7:$P$305,"&lt;="&amp;O1288)-SUMIFS('Daily Redemptions'!$R$7:$R$2205,'Daily Redemptions'!$Q$7:$Q$2205,Q1288,'Daily Redemptions'!$P$7:$P$2205,P1288,'Daily Redemptions'!$O$7:$O$2205,"&lt;="&amp;O1288))</x:f>
      </x:c>
      <x:c r="T1288" s="16" t="str">
        <x:f>IF(AND(ISBLANK(O1288),Q1288=""),"",IF(COUNTIFS('Redemption Setup'!$A$7:$A$105,Q1288,'Redemption Setup'!$B$7:$B$105,P1288)&lt;&gt;1,"Tier not in campaign",IF(COUNTIFS('Daily Redemptions'!$O$7:$O$2205,O1288,'Daily Redemptions'!$Q$7:$Q$2205,Q1288)&gt;1,"Duplicate day / tier",IF(OR(ISBLANK(O1288),ISBLANK(R1288)),"Missing date / quantity",IF(OR(R1288&lt;0,MOD(R1288,1)&lt;&gt;0),"Invalid redemption quantity",IF(COUNTIFS('Daily Redemptions'!$A$7:$A$735,O1288,'Daily Redemptions'!$B$7:$B$735,P1288)&lt;&gt;1,"Missing daily performance",IF(S1288&lt;0,"Negative stock","")))))))</x:f>
      </x:c>
    </x:row>
    <x:row r="1289" ht="24" customHeight="1">
      <x:c r="O1289" s="10"/>
      <x:c r="P1289" s="5"/>
      <x:c r="Q1289" s="5"/>
      <x:c r="R1289" s="5"/>
      <x:c r="S1289" s="16" t="str">
        <x:f>IF(OR(ISBLANK(O1289),Q1289=""),"",IFERROR(INDEX('Redemption Setup'!$F$7:$F$105,MATCH(Q1289,'Redemption Setup'!$A$7:$A$105,0)),"")+SUMIFS('Redemption Setup'!$Q$7:$Q$305,'Redemption Setup'!$O$7:$O$305,Q1289,'Redemption Setup'!$P$7:$P$305,"&lt;="&amp;O1289)-SUMIFS('Daily Redemptions'!$R$7:$R$2205,'Daily Redemptions'!$Q$7:$Q$2205,Q1289,'Daily Redemptions'!$P$7:$P$2205,P1289,'Daily Redemptions'!$O$7:$O$2205,"&lt;="&amp;O1289))</x:f>
      </x:c>
      <x:c r="T1289" s="16" t="str">
        <x:f>IF(AND(ISBLANK(O1289),Q1289=""),"",IF(COUNTIFS('Redemption Setup'!$A$7:$A$105,Q1289,'Redemption Setup'!$B$7:$B$105,P1289)&lt;&gt;1,"Tier not in campaign",IF(COUNTIFS('Daily Redemptions'!$O$7:$O$2205,O1289,'Daily Redemptions'!$Q$7:$Q$2205,Q1289)&gt;1,"Duplicate day / tier",IF(OR(ISBLANK(O1289),ISBLANK(R1289)),"Missing date / quantity",IF(OR(R1289&lt;0,MOD(R1289,1)&lt;&gt;0),"Invalid redemption quantity",IF(COUNTIFS('Daily Redemptions'!$A$7:$A$735,O1289,'Daily Redemptions'!$B$7:$B$735,P1289)&lt;&gt;1,"Missing daily performance",IF(S1289&lt;0,"Negative stock","")))))))</x:f>
      </x:c>
    </x:row>
    <x:row r="1290" ht="24" customHeight="1">
      <x:c r="O1290" s="10"/>
      <x:c r="P1290" s="5"/>
      <x:c r="Q1290" s="5"/>
      <x:c r="R1290" s="5"/>
      <x:c r="S1290" s="16" t="str">
        <x:f>IF(OR(ISBLANK(O1290),Q1290=""),"",IFERROR(INDEX('Redemption Setup'!$F$7:$F$105,MATCH(Q1290,'Redemption Setup'!$A$7:$A$105,0)),"")+SUMIFS('Redemption Setup'!$Q$7:$Q$305,'Redemption Setup'!$O$7:$O$305,Q1290,'Redemption Setup'!$P$7:$P$305,"&lt;="&amp;O1290)-SUMIFS('Daily Redemptions'!$R$7:$R$2205,'Daily Redemptions'!$Q$7:$Q$2205,Q1290,'Daily Redemptions'!$P$7:$P$2205,P1290,'Daily Redemptions'!$O$7:$O$2205,"&lt;="&amp;O1290))</x:f>
      </x:c>
      <x:c r="T1290" s="16" t="str">
        <x:f>IF(AND(ISBLANK(O1290),Q1290=""),"",IF(COUNTIFS('Redemption Setup'!$A$7:$A$105,Q1290,'Redemption Setup'!$B$7:$B$105,P1290)&lt;&gt;1,"Tier not in campaign",IF(COUNTIFS('Daily Redemptions'!$O$7:$O$2205,O1290,'Daily Redemptions'!$Q$7:$Q$2205,Q1290)&gt;1,"Duplicate day / tier",IF(OR(ISBLANK(O1290),ISBLANK(R1290)),"Missing date / quantity",IF(OR(R1290&lt;0,MOD(R1290,1)&lt;&gt;0),"Invalid redemption quantity",IF(COUNTIFS('Daily Redemptions'!$A$7:$A$735,O1290,'Daily Redemptions'!$B$7:$B$735,P1290)&lt;&gt;1,"Missing daily performance",IF(S1290&lt;0,"Negative stock","")))))))</x:f>
      </x:c>
    </x:row>
    <x:row r="1291" ht="24" customHeight="1">
      <x:c r="O1291" s="10"/>
      <x:c r="P1291" s="5"/>
      <x:c r="Q1291" s="5"/>
      <x:c r="R1291" s="5"/>
      <x:c r="S1291" s="16" t="str">
        <x:f>IF(OR(ISBLANK(O1291),Q1291=""),"",IFERROR(INDEX('Redemption Setup'!$F$7:$F$105,MATCH(Q1291,'Redemption Setup'!$A$7:$A$105,0)),"")+SUMIFS('Redemption Setup'!$Q$7:$Q$305,'Redemption Setup'!$O$7:$O$305,Q1291,'Redemption Setup'!$P$7:$P$305,"&lt;="&amp;O1291)-SUMIFS('Daily Redemptions'!$R$7:$R$2205,'Daily Redemptions'!$Q$7:$Q$2205,Q1291,'Daily Redemptions'!$P$7:$P$2205,P1291,'Daily Redemptions'!$O$7:$O$2205,"&lt;="&amp;O1291))</x:f>
      </x:c>
      <x:c r="T1291" s="16" t="str">
        <x:f>IF(AND(ISBLANK(O1291),Q1291=""),"",IF(COUNTIFS('Redemption Setup'!$A$7:$A$105,Q1291,'Redemption Setup'!$B$7:$B$105,P1291)&lt;&gt;1,"Tier not in campaign",IF(COUNTIFS('Daily Redemptions'!$O$7:$O$2205,O1291,'Daily Redemptions'!$Q$7:$Q$2205,Q1291)&gt;1,"Duplicate day / tier",IF(OR(ISBLANK(O1291),ISBLANK(R1291)),"Missing date / quantity",IF(OR(R1291&lt;0,MOD(R1291,1)&lt;&gt;0),"Invalid redemption quantity",IF(COUNTIFS('Daily Redemptions'!$A$7:$A$735,O1291,'Daily Redemptions'!$B$7:$B$735,P1291)&lt;&gt;1,"Missing daily performance",IF(S1291&lt;0,"Negative stock","")))))))</x:f>
      </x:c>
    </x:row>
    <x:row r="1292" ht="24" customHeight="1">
      <x:c r="O1292" s="10"/>
      <x:c r="P1292" s="5"/>
      <x:c r="Q1292" s="5"/>
      <x:c r="R1292" s="5"/>
      <x:c r="S1292" s="16" t="str">
        <x:f>IF(OR(ISBLANK(O1292),Q1292=""),"",IFERROR(INDEX('Redemption Setup'!$F$7:$F$105,MATCH(Q1292,'Redemption Setup'!$A$7:$A$105,0)),"")+SUMIFS('Redemption Setup'!$Q$7:$Q$305,'Redemption Setup'!$O$7:$O$305,Q1292,'Redemption Setup'!$P$7:$P$305,"&lt;="&amp;O1292)-SUMIFS('Daily Redemptions'!$R$7:$R$2205,'Daily Redemptions'!$Q$7:$Q$2205,Q1292,'Daily Redemptions'!$P$7:$P$2205,P1292,'Daily Redemptions'!$O$7:$O$2205,"&lt;="&amp;O1292))</x:f>
      </x:c>
      <x:c r="T1292" s="16" t="str">
        <x:f>IF(AND(ISBLANK(O1292),Q1292=""),"",IF(COUNTIFS('Redemption Setup'!$A$7:$A$105,Q1292,'Redemption Setup'!$B$7:$B$105,P1292)&lt;&gt;1,"Tier not in campaign",IF(COUNTIFS('Daily Redemptions'!$O$7:$O$2205,O1292,'Daily Redemptions'!$Q$7:$Q$2205,Q1292)&gt;1,"Duplicate day / tier",IF(OR(ISBLANK(O1292),ISBLANK(R1292)),"Missing date / quantity",IF(OR(R1292&lt;0,MOD(R1292,1)&lt;&gt;0),"Invalid redemption quantity",IF(COUNTIFS('Daily Redemptions'!$A$7:$A$735,O1292,'Daily Redemptions'!$B$7:$B$735,P1292)&lt;&gt;1,"Missing daily performance",IF(S1292&lt;0,"Negative stock","")))))))</x:f>
      </x:c>
    </x:row>
    <x:row r="1293" ht="24" customHeight="1">
      <x:c r="O1293" s="10"/>
      <x:c r="P1293" s="5"/>
      <x:c r="Q1293" s="5"/>
      <x:c r="R1293" s="5"/>
      <x:c r="S1293" s="16" t="str">
        <x:f>IF(OR(ISBLANK(O1293),Q1293=""),"",IFERROR(INDEX('Redemption Setup'!$F$7:$F$105,MATCH(Q1293,'Redemption Setup'!$A$7:$A$105,0)),"")+SUMIFS('Redemption Setup'!$Q$7:$Q$305,'Redemption Setup'!$O$7:$O$305,Q1293,'Redemption Setup'!$P$7:$P$305,"&lt;="&amp;O1293)-SUMIFS('Daily Redemptions'!$R$7:$R$2205,'Daily Redemptions'!$Q$7:$Q$2205,Q1293,'Daily Redemptions'!$P$7:$P$2205,P1293,'Daily Redemptions'!$O$7:$O$2205,"&lt;="&amp;O1293))</x:f>
      </x:c>
      <x:c r="T1293" s="16" t="str">
        <x:f>IF(AND(ISBLANK(O1293),Q1293=""),"",IF(COUNTIFS('Redemption Setup'!$A$7:$A$105,Q1293,'Redemption Setup'!$B$7:$B$105,P1293)&lt;&gt;1,"Tier not in campaign",IF(COUNTIFS('Daily Redemptions'!$O$7:$O$2205,O1293,'Daily Redemptions'!$Q$7:$Q$2205,Q1293)&gt;1,"Duplicate day / tier",IF(OR(ISBLANK(O1293),ISBLANK(R1293)),"Missing date / quantity",IF(OR(R1293&lt;0,MOD(R1293,1)&lt;&gt;0),"Invalid redemption quantity",IF(COUNTIFS('Daily Redemptions'!$A$7:$A$735,O1293,'Daily Redemptions'!$B$7:$B$735,P1293)&lt;&gt;1,"Missing daily performance",IF(S1293&lt;0,"Negative stock","")))))))</x:f>
      </x:c>
    </x:row>
    <x:row r="1294" ht="24" customHeight="1">
      <x:c r="O1294" s="10"/>
      <x:c r="P1294" s="5"/>
      <x:c r="Q1294" s="5"/>
      <x:c r="R1294" s="5"/>
      <x:c r="S1294" s="16" t="str">
        <x:f>IF(OR(ISBLANK(O1294),Q1294=""),"",IFERROR(INDEX('Redemption Setup'!$F$7:$F$105,MATCH(Q1294,'Redemption Setup'!$A$7:$A$105,0)),"")+SUMIFS('Redemption Setup'!$Q$7:$Q$305,'Redemption Setup'!$O$7:$O$305,Q1294,'Redemption Setup'!$P$7:$P$305,"&lt;="&amp;O1294)-SUMIFS('Daily Redemptions'!$R$7:$R$2205,'Daily Redemptions'!$Q$7:$Q$2205,Q1294,'Daily Redemptions'!$P$7:$P$2205,P1294,'Daily Redemptions'!$O$7:$O$2205,"&lt;="&amp;O1294))</x:f>
      </x:c>
      <x:c r="T1294" s="16" t="str">
        <x:f>IF(AND(ISBLANK(O1294),Q1294=""),"",IF(COUNTIFS('Redemption Setup'!$A$7:$A$105,Q1294,'Redemption Setup'!$B$7:$B$105,P1294)&lt;&gt;1,"Tier not in campaign",IF(COUNTIFS('Daily Redemptions'!$O$7:$O$2205,O1294,'Daily Redemptions'!$Q$7:$Q$2205,Q1294)&gt;1,"Duplicate day / tier",IF(OR(ISBLANK(O1294),ISBLANK(R1294)),"Missing date / quantity",IF(OR(R1294&lt;0,MOD(R1294,1)&lt;&gt;0),"Invalid redemption quantity",IF(COUNTIFS('Daily Redemptions'!$A$7:$A$735,O1294,'Daily Redemptions'!$B$7:$B$735,P1294)&lt;&gt;1,"Missing daily performance",IF(S1294&lt;0,"Negative stock","")))))))</x:f>
      </x:c>
    </x:row>
    <x:row r="1295" ht="24" customHeight="1">
      <x:c r="O1295" s="10"/>
      <x:c r="P1295" s="5"/>
      <x:c r="Q1295" s="5"/>
      <x:c r="R1295" s="5"/>
      <x:c r="S1295" s="16" t="str">
        <x:f>IF(OR(ISBLANK(O1295),Q1295=""),"",IFERROR(INDEX('Redemption Setup'!$F$7:$F$105,MATCH(Q1295,'Redemption Setup'!$A$7:$A$105,0)),"")+SUMIFS('Redemption Setup'!$Q$7:$Q$305,'Redemption Setup'!$O$7:$O$305,Q1295,'Redemption Setup'!$P$7:$P$305,"&lt;="&amp;O1295)-SUMIFS('Daily Redemptions'!$R$7:$R$2205,'Daily Redemptions'!$Q$7:$Q$2205,Q1295,'Daily Redemptions'!$P$7:$P$2205,P1295,'Daily Redemptions'!$O$7:$O$2205,"&lt;="&amp;O1295))</x:f>
      </x:c>
      <x:c r="T1295" s="16" t="str">
        <x:f>IF(AND(ISBLANK(O1295),Q1295=""),"",IF(COUNTIFS('Redemption Setup'!$A$7:$A$105,Q1295,'Redemption Setup'!$B$7:$B$105,P1295)&lt;&gt;1,"Tier not in campaign",IF(COUNTIFS('Daily Redemptions'!$O$7:$O$2205,O1295,'Daily Redemptions'!$Q$7:$Q$2205,Q1295)&gt;1,"Duplicate day / tier",IF(OR(ISBLANK(O1295),ISBLANK(R1295)),"Missing date / quantity",IF(OR(R1295&lt;0,MOD(R1295,1)&lt;&gt;0),"Invalid redemption quantity",IF(COUNTIFS('Daily Redemptions'!$A$7:$A$735,O1295,'Daily Redemptions'!$B$7:$B$735,P1295)&lt;&gt;1,"Missing daily performance",IF(S1295&lt;0,"Negative stock","")))))))</x:f>
      </x:c>
    </x:row>
    <x:row r="1296" ht="24" customHeight="1">
      <x:c r="O1296" s="10"/>
      <x:c r="P1296" s="5"/>
      <x:c r="Q1296" s="5"/>
      <x:c r="R1296" s="5"/>
      <x:c r="S1296" s="16" t="str">
        <x:f>IF(OR(ISBLANK(O1296),Q1296=""),"",IFERROR(INDEX('Redemption Setup'!$F$7:$F$105,MATCH(Q1296,'Redemption Setup'!$A$7:$A$105,0)),"")+SUMIFS('Redemption Setup'!$Q$7:$Q$305,'Redemption Setup'!$O$7:$O$305,Q1296,'Redemption Setup'!$P$7:$P$305,"&lt;="&amp;O1296)-SUMIFS('Daily Redemptions'!$R$7:$R$2205,'Daily Redemptions'!$Q$7:$Q$2205,Q1296,'Daily Redemptions'!$P$7:$P$2205,P1296,'Daily Redemptions'!$O$7:$O$2205,"&lt;="&amp;O1296))</x:f>
      </x:c>
      <x:c r="T1296" s="16" t="str">
        <x:f>IF(AND(ISBLANK(O1296),Q1296=""),"",IF(COUNTIFS('Redemption Setup'!$A$7:$A$105,Q1296,'Redemption Setup'!$B$7:$B$105,P1296)&lt;&gt;1,"Tier not in campaign",IF(COUNTIFS('Daily Redemptions'!$O$7:$O$2205,O1296,'Daily Redemptions'!$Q$7:$Q$2205,Q1296)&gt;1,"Duplicate day / tier",IF(OR(ISBLANK(O1296),ISBLANK(R1296)),"Missing date / quantity",IF(OR(R1296&lt;0,MOD(R1296,1)&lt;&gt;0),"Invalid redemption quantity",IF(COUNTIFS('Daily Redemptions'!$A$7:$A$735,O1296,'Daily Redemptions'!$B$7:$B$735,P1296)&lt;&gt;1,"Missing daily performance",IF(S1296&lt;0,"Negative stock","")))))))</x:f>
      </x:c>
    </x:row>
    <x:row r="1297" ht="24" customHeight="1">
      <x:c r="O1297" s="10"/>
      <x:c r="P1297" s="5"/>
      <x:c r="Q1297" s="5"/>
      <x:c r="R1297" s="5"/>
      <x:c r="S1297" s="16" t="str">
        <x:f>IF(OR(ISBLANK(O1297),Q1297=""),"",IFERROR(INDEX('Redemption Setup'!$F$7:$F$105,MATCH(Q1297,'Redemption Setup'!$A$7:$A$105,0)),"")+SUMIFS('Redemption Setup'!$Q$7:$Q$305,'Redemption Setup'!$O$7:$O$305,Q1297,'Redemption Setup'!$P$7:$P$305,"&lt;="&amp;O1297)-SUMIFS('Daily Redemptions'!$R$7:$R$2205,'Daily Redemptions'!$Q$7:$Q$2205,Q1297,'Daily Redemptions'!$P$7:$P$2205,P1297,'Daily Redemptions'!$O$7:$O$2205,"&lt;="&amp;O1297))</x:f>
      </x:c>
      <x:c r="T1297" s="16" t="str">
        <x:f>IF(AND(ISBLANK(O1297),Q1297=""),"",IF(COUNTIFS('Redemption Setup'!$A$7:$A$105,Q1297,'Redemption Setup'!$B$7:$B$105,P1297)&lt;&gt;1,"Tier not in campaign",IF(COUNTIFS('Daily Redemptions'!$O$7:$O$2205,O1297,'Daily Redemptions'!$Q$7:$Q$2205,Q1297)&gt;1,"Duplicate day / tier",IF(OR(ISBLANK(O1297),ISBLANK(R1297)),"Missing date / quantity",IF(OR(R1297&lt;0,MOD(R1297,1)&lt;&gt;0),"Invalid redemption quantity",IF(COUNTIFS('Daily Redemptions'!$A$7:$A$735,O1297,'Daily Redemptions'!$B$7:$B$735,P1297)&lt;&gt;1,"Missing daily performance",IF(S1297&lt;0,"Negative stock","")))))))</x:f>
      </x:c>
    </x:row>
    <x:row r="1298" ht="24" customHeight="1">
      <x:c r="O1298" s="10"/>
      <x:c r="P1298" s="5"/>
      <x:c r="Q1298" s="5"/>
      <x:c r="R1298" s="5"/>
      <x:c r="S1298" s="16" t="str">
        <x:f>IF(OR(ISBLANK(O1298),Q1298=""),"",IFERROR(INDEX('Redemption Setup'!$F$7:$F$105,MATCH(Q1298,'Redemption Setup'!$A$7:$A$105,0)),"")+SUMIFS('Redemption Setup'!$Q$7:$Q$305,'Redemption Setup'!$O$7:$O$305,Q1298,'Redemption Setup'!$P$7:$P$305,"&lt;="&amp;O1298)-SUMIFS('Daily Redemptions'!$R$7:$R$2205,'Daily Redemptions'!$Q$7:$Q$2205,Q1298,'Daily Redemptions'!$P$7:$P$2205,P1298,'Daily Redemptions'!$O$7:$O$2205,"&lt;="&amp;O1298))</x:f>
      </x:c>
      <x:c r="T1298" s="16" t="str">
        <x:f>IF(AND(ISBLANK(O1298),Q1298=""),"",IF(COUNTIFS('Redemption Setup'!$A$7:$A$105,Q1298,'Redemption Setup'!$B$7:$B$105,P1298)&lt;&gt;1,"Tier not in campaign",IF(COUNTIFS('Daily Redemptions'!$O$7:$O$2205,O1298,'Daily Redemptions'!$Q$7:$Q$2205,Q1298)&gt;1,"Duplicate day / tier",IF(OR(ISBLANK(O1298),ISBLANK(R1298)),"Missing date / quantity",IF(OR(R1298&lt;0,MOD(R1298,1)&lt;&gt;0),"Invalid redemption quantity",IF(COUNTIFS('Daily Redemptions'!$A$7:$A$735,O1298,'Daily Redemptions'!$B$7:$B$735,P1298)&lt;&gt;1,"Missing daily performance",IF(S1298&lt;0,"Negative stock","")))))))</x:f>
      </x:c>
    </x:row>
    <x:row r="1299" ht="24" customHeight="1">
      <x:c r="O1299" s="10"/>
      <x:c r="P1299" s="5"/>
      <x:c r="Q1299" s="5"/>
      <x:c r="R1299" s="5"/>
      <x:c r="S1299" s="16" t="str">
        <x:f>IF(OR(ISBLANK(O1299),Q1299=""),"",IFERROR(INDEX('Redemption Setup'!$F$7:$F$105,MATCH(Q1299,'Redemption Setup'!$A$7:$A$105,0)),"")+SUMIFS('Redemption Setup'!$Q$7:$Q$305,'Redemption Setup'!$O$7:$O$305,Q1299,'Redemption Setup'!$P$7:$P$305,"&lt;="&amp;O1299)-SUMIFS('Daily Redemptions'!$R$7:$R$2205,'Daily Redemptions'!$Q$7:$Q$2205,Q1299,'Daily Redemptions'!$P$7:$P$2205,P1299,'Daily Redemptions'!$O$7:$O$2205,"&lt;="&amp;O1299))</x:f>
      </x:c>
      <x:c r="T1299" s="16" t="str">
        <x:f>IF(AND(ISBLANK(O1299),Q1299=""),"",IF(COUNTIFS('Redemption Setup'!$A$7:$A$105,Q1299,'Redemption Setup'!$B$7:$B$105,P1299)&lt;&gt;1,"Tier not in campaign",IF(COUNTIFS('Daily Redemptions'!$O$7:$O$2205,O1299,'Daily Redemptions'!$Q$7:$Q$2205,Q1299)&gt;1,"Duplicate day / tier",IF(OR(ISBLANK(O1299),ISBLANK(R1299)),"Missing date / quantity",IF(OR(R1299&lt;0,MOD(R1299,1)&lt;&gt;0),"Invalid redemption quantity",IF(COUNTIFS('Daily Redemptions'!$A$7:$A$735,O1299,'Daily Redemptions'!$B$7:$B$735,P1299)&lt;&gt;1,"Missing daily performance",IF(S1299&lt;0,"Negative stock","")))))))</x:f>
      </x:c>
    </x:row>
    <x:row r="1300" ht="24" customHeight="1">
      <x:c r="O1300" s="10"/>
      <x:c r="P1300" s="5"/>
      <x:c r="Q1300" s="5"/>
      <x:c r="R1300" s="5"/>
      <x:c r="S1300" s="16" t="str">
        <x:f>IF(OR(ISBLANK(O1300),Q1300=""),"",IFERROR(INDEX('Redemption Setup'!$F$7:$F$105,MATCH(Q1300,'Redemption Setup'!$A$7:$A$105,0)),"")+SUMIFS('Redemption Setup'!$Q$7:$Q$305,'Redemption Setup'!$O$7:$O$305,Q1300,'Redemption Setup'!$P$7:$P$305,"&lt;="&amp;O1300)-SUMIFS('Daily Redemptions'!$R$7:$R$2205,'Daily Redemptions'!$Q$7:$Q$2205,Q1300,'Daily Redemptions'!$P$7:$P$2205,P1300,'Daily Redemptions'!$O$7:$O$2205,"&lt;="&amp;O1300))</x:f>
      </x:c>
      <x:c r="T1300" s="16" t="str">
        <x:f>IF(AND(ISBLANK(O1300),Q1300=""),"",IF(COUNTIFS('Redemption Setup'!$A$7:$A$105,Q1300,'Redemption Setup'!$B$7:$B$105,P1300)&lt;&gt;1,"Tier not in campaign",IF(COUNTIFS('Daily Redemptions'!$O$7:$O$2205,O1300,'Daily Redemptions'!$Q$7:$Q$2205,Q1300)&gt;1,"Duplicate day / tier",IF(OR(ISBLANK(O1300),ISBLANK(R1300)),"Missing date / quantity",IF(OR(R1300&lt;0,MOD(R1300,1)&lt;&gt;0),"Invalid redemption quantity",IF(COUNTIFS('Daily Redemptions'!$A$7:$A$735,O1300,'Daily Redemptions'!$B$7:$B$735,P1300)&lt;&gt;1,"Missing daily performance",IF(S1300&lt;0,"Negative stock","")))))))</x:f>
      </x:c>
    </x:row>
    <x:row r="1301" ht="24" customHeight="1">
      <x:c r="O1301" s="10"/>
      <x:c r="P1301" s="5"/>
      <x:c r="Q1301" s="5"/>
      <x:c r="R1301" s="5"/>
      <x:c r="S1301" s="16" t="str">
        <x:f>IF(OR(ISBLANK(O1301),Q1301=""),"",IFERROR(INDEX('Redemption Setup'!$F$7:$F$105,MATCH(Q1301,'Redemption Setup'!$A$7:$A$105,0)),"")+SUMIFS('Redemption Setup'!$Q$7:$Q$305,'Redemption Setup'!$O$7:$O$305,Q1301,'Redemption Setup'!$P$7:$P$305,"&lt;="&amp;O1301)-SUMIFS('Daily Redemptions'!$R$7:$R$2205,'Daily Redemptions'!$Q$7:$Q$2205,Q1301,'Daily Redemptions'!$P$7:$P$2205,P1301,'Daily Redemptions'!$O$7:$O$2205,"&lt;="&amp;O1301))</x:f>
      </x:c>
      <x:c r="T1301" s="16" t="str">
        <x:f>IF(AND(ISBLANK(O1301),Q1301=""),"",IF(COUNTIFS('Redemption Setup'!$A$7:$A$105,Q1301,'Redemption Setup'!$B$7:$B$105,P1301)&lt;&gt;1,"Tier not in campaign",IF(COUNTIFS('Daily Redemptions'!$O$7:$O$2205,O1301,'Daily Redemptions'!$Q$7:$Q$2205,Q1301)&gt;1,"Duplicate day / tier",IF(OR(ISBLANK(O1301),ISBLANK(R1301)),"Missing date / quantity",IF(OR(R1301&lt;0,MOD(R1301,1)&lt;&gt;0),"Invalid redemption quantity",IF(COUNTIFS('Daily Redemptions'!$A$7:$A$735,O1301,'Daily Redemptions'!$B$7:$B$735,P1301)&lt;&gt;1,"Missing daily performance",IF(S1301&lt;0,"Negative stock","")))))))</x:f>
      </x:c>
    </x:row>
    <x:row r="1302" ht="24" customHeight="1">
      <x:c r="O1302" s="10"/>
      <x:c r="P1302" s="5"/>
      <x:c r="Q1302" s="5"/>
      <x:c r="R1302" s="5"/>
      <x:c r="S1302" s="16" t="str">
        <x:f>IF(OR(ISBLANK(O1302),Q1302=""),"",IFERROR(INDEX('Redemption Setup'!$F$7:$F$105,MATCH(Q1302,'Redemption Setup'!$A$7:$A$105,0)),"")+SUMIFS('Redemption Setup'!$Q$7:$Q$305,'Redemption Setup'!$O$7:$O$305,Q1302,'Redemption Setup'!$P$7:$P$305,"&lt;="&amp;O1302)-SUMIFS('Daily Redemptions'!$R$7:$R$2205,'Daily Redemptions'!$Q$7:$Q$2205,Q1302,'Daily Redemptions'!$P$7:$P$2205,P1302,'Daily Redemptions'!$O$7:$O$2205,"&lt;="&amp;O1302))</x:f>
      </x:c>
      <x:c r="T1302" s="16" t="str">
        <x:f>IF(AND(ISBLANK(O1302),Q1302=""),"",IF(COUNTIFS('Redemption Setup'!$A$7:$A$105,Q1302,'Redemption Setup'!$B$7:$B$105,P1302)&lt;&gt;1,"Tier not in campaign",IF(COUNTIFS('Daily Redemptions'!$O$7:$O$2205,O1302,'Daily Redemptions'!$Q$7:$Q$2205,Q1302)&gt;1,"Duplicate day / tier",IF(OR(ISBLANK(O1302),ISBLANK(R1302)),"Missing date / quantity",IF(OR(R1302&lt;0,MOD(R1302,1)&lt;&gt;0),"Invalid redemption quantity",IF(COUNTIFS('Daily Redemptions'!$A$7:$A$735,O1302,'Daily Redemptions'!$B$7:$B$735,P1302)&lt;&gt;1,"Missing daily performance",IF(S1302&lt;0,"Negative stock","")))))))</x:f>
      </x:c>
    </x:row>
    <x:row r="1303" ht="24" customHeight="1">
      <x:c r="O1303" s="10"/>
      <x:c r="P1303" s="5"/>
      <x:c r="Q1303" s="5"/>
      <x:c r="R1303" s="5"/>
      <x:c r="S1303" s="16" t="str">
        <x:f>IF(OR(ISBLANK(O1303),Q1303=""),"",IFERROR(INDEX('Redemption Setup'!$F$7:$F$105,MATCH(Q1303,'Redemption Setup'!$A$7:$A$105,0)),"")+SUMIFS('Redemption Setup'!$Q$7:$Q$305,'Redemption Setup'!$O$7:$O$305,Q1303,'Redemption Setup'!$P$7:$P$305,"&lt;="&amp;O1303)-SUMIFS('Daily Redemptions'!$R$7:$R$2205,'Daily Redemptions'!$Q$7:$Q$2205,Q1303,'Daily Redemptions'!$P$7:$P$2205,P1303,'Daily Redemptions'!$O$7:$O$2205,"&lt;="&amp;O1303))</x:f>
      </x:c>
      <x:c r="T1303" s="16" t="str">
        <x:f>IF(AND(ISBLANK(O1303),Q1303=""),"",IF(COUNTIFS('Redemption Setup'!$A$7:$A$105,Q1303,'Redemption Setup'!$B$7:$B$105,P1303)&lt;&gt;1,"Tier not in campaign",IF(COUNTIFS('Daily Redemptions'!$O$7:$O$2205,O1303,'Daily Redemptions'!$Q$7:$Q$2205,Q1303)&gt;1,"Duplicate day / tier",IF(OR(ISBLANK(O1303),ISBLANK(R1303)),"Missing date / quantity",IF(OR(R1303&lt;0,MOD(R1303,1)&lt;&gt;0),"Invalid redemption quantity",IF(COUNTIFS('Daily Redemptions'!$A$7:$A$735,O1303,'Daily Redemptions'!$B$7:$B$735,P1303)&lt;&gt;1,"Missing daily performance",IF(S1303&lt;0,"Negative stock","")))))))</x:f>
      </x:c>
    </x:row>
    <x:row r="1304" ht="24" customHeight="1">
      <x:c r="O1304" s="10"/>
      <x:c r="P1304" s="5"/>
      <x:c r="Q1304" s="5"/>
      <x:c r="R1304" s="5"/>
      <x:c r="S1304" s="16" t="str">
        <x:f>IF(OR(ISBLANK(O1304),Q1304=""),"",IFERROR(INDEX('Redemption Setup'!$F$7:$F$105,MATCH(Q1304,'Redemption Setup'!$A$7:$A$105,0)),"")+SUMIFS('Redemption Setup'!$Q$7:$Q$305,'Redemption Setup'!$O$7:$O$305,Q1304,'Redemption Setup'!$P$7:$P$305,"&lt;="&amp;O1304)-SUMIFS('Daily Redemptions'!$R$7:$R$2205,'Daily Redemptions'!$Q$7:$Q$2205,Q1304,'Daily Redemptions'!$P$7:$P$2205,P1304,'Daily Redemptions'!$O$7:$O$2205,"&lt;="&amp;O1304))</x:f>
      </x:c>
      <x:c r="T1304" s="16" t="str">
        <x:f>IF(AND(ISBLANK(O1304),Q1304=""),"",IF(COUNTIFS('Redemption Setup'!$A$7:$A$105,Q1304,'Redemption Setup'!$B$7:$B$105,P1304)&lt;&gt;1,"Tier not in campaign",IF(COUNTIFS('Daily Redemptions'!$O$7:$O$2205,O1304,'Daily Redemptions'!$Q$7:$Q$2205,Q1304)&gt;1,"Duplicate day / tier",IF(OR(ISBLANK(O1304),ISBLANK(R1304)),"Missing date / quantity",IF(OR(R1304&lt;0,MOD(R1304,1)&lt;&gt;0),"Invalid redemption quantity",IF(COUNTIFS('Daily Redemptions'!$A$7:$A$735,O1304,'Daily Redemptions'!$B$7:$B$735,P1304)&lt;&gt;1,"Missing daily performance",IF(S1304&lt;0,"Negative stock","")))))))</x:f>
      </x:c>
    </x:row>
    <x:row r="1305" ht="24" customHeight="1">
      <x:c r="O1305" s="10"/>
      <x:c r="P1305" s="5"/>
      <x:c r="Q1305" s="5"/>
      <x:c r="R1305" s="5"/>
      <x:c r="S1305" s="16" t="str">
        <x:f>IF(OR(ISBLANK(O1305),Q1305=""),"",IFERROR(INDEX('Redemption Setup'!$F$7:$F$105,MATCH(Q1305,'Redemption Setup'!$A$7:$A$105,0)),"")+SUMIFS('Redemption Setup'!$Q$7:$Q$305,'Redemption Setup'!$O$7:$O$305,Q1305,'Redemption Setup'!$P$7:$P$305,"&lt;="&amp;O1305)-SUMIFS('Daily Redemptions'!$R$7:$R$2205,'Daily Redemptions'!$Q$7:$Q$2205,Q1305,'Daily Redemptions'!$P$7:$P$2205,P1305,'Daily Redemptions'!$O$7:$O$2205,"&lt;="&amp;O1305))</x:f>
      </x:c>
      <x:c r="T1305" s="16" t="str">
        <x:f>IF(AND(ISBLANK(O1305),Q1305=""),"",IF(COUNTIFS('Redemption Setup'!$A$7:$A$105,Q1305,'Redemption Setup'!$B$7:$B$105,P1305)&lt;&gt;1,"Tier not in campaign",IF(COUNTIFS('Daily Redemptions'!$O$7:$O$2205,O1305,'Daily Redemptions'!$Q$7:$Q$2205,Q1305)&gt;1,"Duplicate day / tier",IF(OR(ISBLANK(O1305),ISBLANK(R1305)),"Missing date / quantity",IF(OR(R1305&lt;0,MOD(R1305,1)&lt;&gt;0),"Invalid redemption quantity",IF(COUNTIFS('Daily Redemptions'!$A$7:$A$735,O1305,'Daily Redemptions'!$B$7:$B$735,P1305)&lt;&gt;1,"Missing daily performance",IF(S1305&lt;0,"Negative stock","")))))))</x:f>
      </x:c>
    </x:row>
    <x:row r="1306" ht="24" customHeight="1">
      <x:c r="O1306" s="10"/>
      <x:c r="P1306" s="5"/>
      <x:c r="Q1306" s="5"/>
      <x:c r="R1306" s="5"/>
      <x:c r="S1306" s="16" t="str">
        <x:f>IF(OR(ISBLANK(O1306),Q1306=""),"",IFERROR(INDEX('Redemption Setup'!$F$7:$F$105,MATCH(Q1306,'Redemption Setup'!$A$7:$A$105,0)),"")+SUMIFS('Redemption Setup'!$Q$7:$Q$305,'Redemption Setup'!$O$7:$O$305,Q1306,'Redemption Setup'!$P$7:$P$305,"&lt;="&amp;O1306)-SUMIFS('Daily Redemptions'!$R$7:$R$2205,'Daily Redemptions'!$Q$7:$Q$2205,Q1306,'Daily Redemptions'!$P$7:$P$2205,P1306,'Daily Redemptions'!$O$7:$O$2205,"&lt;="&amp;O1306))</x:f>
      </x:c>
      <x:c r="T1306" s="16" t="str">
        <x:f>IF(AND(ISBLANK(O1306),Q1306=""),"",IF(COUNTIFS('Redemption Setup'!$A$7:$A$105,Q1306,'Redemption Setup'!$B$7:$B$105,P1306)&lt;&gt;1,"Tier not in campaign",IF(COUNTIFS('Daily Redemptions'!$O$7:$O$2205,O1306,'Daily Redemptions'!$Q$7:$Q$2205,Q1306)&gt;1,"Duplicate day / tier",IF(OR(ISBLANK(O1306),ISBLANK(R1306)),"Missing date / quantity",IF(OR(R1306&lt;0,MOD(R1306,1)&lt;&gt;0),"Invalid redemption quantity",IF(COUNTIFS('Daily Redemptions'!$A$7:$A$735,O1306,'Daily Redemptions'!$B$7:$B$735,P1306)&lt;&gt;1,"Missing daily performance",IF(S1306&lt;0,"Negative stock","")))))))</x:f>
      </x:c>
    </x:row>
    <x:row r="1307" ht="24" customHeight="1">
      <x:c r="O1307" s="10"/>
      <x:c r="P1307" s="5"/>
      <x:c r="Q1307" s="5"/>
      <x:c r="R1307" s="5"/>
      <x:c r="S1307" s="16" t="str">
        <x:f>IF(OR(ISBLANK(O1307),Q1307=""),"",IFERROR(INDEX('Redemption Setup'!$F$7:$F$105,MATCH(Q1307,'Redemption Setup'!$A$7:$A$105,0)),"")+SUMIFS('Redemption Setup'!$Q$7:$Q$305,'Redemption Setup'!$O$7:$O$305,Q1307,'Redemption Setup'!$P$7:$P$305,"&lt;="&amp;O1307)-SUMIFS('Daily Redemptions'!$R$7:$R$2205,'Daily Redemptions'!$Q$7:$Q$2205,Q1307,'Daily Redemptions'!$P$7:$P$2205,P1307,'Daily Redemptions'!$O$7:$O$2205,"&lt;="&amp;O1307))</x:f>
      </x:c>
      <x:c r="T1307" s="16" t="str">
        <x:f>IF(AND(ISBLANK(O1307),Q1307=""),"",IF(COUNTIFS('Redemption Setup'!$A$7:$A$105,Q1307,'Redemption Setup'!$B$7:$B$105,P1307)&lt;&gt;1,"Tier not in campaign",IF(COUNTIFS('Daily Redemptions'!$O$7:$O$2205,O1307,'Daily Redemptions'!$Q$7:$Q$2205,Q1307)&gt;1,"Duplicate day / tier",IF(OR(ISBLANK(O1307),ISBLANK(R1307)),"Missing date / quantity",IF(OR(R1307&lt;0,MOD(R1307,1)&lt;&gt;0),"Invalid redemption quantity",IF(COUNTIFS('Daily Redemptions'!$A$7:$A$735,O1307,'Daily Redemptions'!$B$7:$B$735,P1307)&lt;&gt;1,"Missing daily performance",IF(S1307&lt;0,"Negative stock","")))))))</x:f>
      </x:c>
    </x:row>
    <x:row r="1308" ht="24" customHeight="1">
      <x:c r="O1308" s="10"/>
      <x:c r="P1308" s="5"/>
      <x:c r="Q1308" s="5"/>
      <x:c r="R1308" s="5"/>
      <x:c r="S1308" s="16" t="str">
        <x:f>IF(OR(ISBLANK(O1308),Q1308=""),"",IFERROR(INDEX('Redemption Setup'!$F$7:$F$105,MATCH(Q1308,'Redemption Setup'!$A$7:$A$105,0)),"")+SUMIFS('Redemption Setup'!$Q$7:$Q$305,'Redemption Setup'!$O$7:$O$305,Q1308,'Redemption Setup'!$P$7:$P$305,"&lt;="&amp;O1308)-SUMIFS('Daily Redemptions'!$R$7:$R$2205,'Daily Redemptions'!$Q$7:$Q$2205,Q1308,'Daily Redemptions'!$P$7:$P$2205,P1308,'Daily Redemptions'!$O$7:$O$2205,"&lt;="&amp;O1308))</x:f>
      </x:c>
      <x:c r="T1308" s="16" t="str">
        <x:f>IF(AND(ISBLANK(O1308),Q1308=""),"",IF(COUNTIFS('Redemption Setup'!$A$7:$A$105,Q1308,'Redemption Setup'!$B$7:$B$105,P1308)&lt;&gt;1,"Tier not in campaign",IF(COUNTIFS('Daily Redemptions'!$O$7:$O$2205,O1308,'Daily Redemptions'!$Q$7:$Q$2205,Q1308)&gt;1,"Duplicate day / tier",IF(OR(ISBLANK(O1308),ISBLANK(R1308)),"Missing date / quantity",IF(OR(R1308&lt;0,MOD(R1308,1)&lt;&gt;0),"Invalid redemption quantity",IF(COUNTIFS('Daily Redemptions'!$A$7:$A$735,O1308,'Daily Redemptions'!$B$7:$B$735,P1308)&lt;&gt;1,"Missing daily performance",IF(S1308&lt;0,"Negative stock","")))))))</x:f>
      </x:c>
    </x:row>
    <x:row r="1309" ht="24" customHeight="1">
      <x:c r="O1309" s="10"/>
      <x:c r="P1309" s="5"/>
      <x:c r="Q1309" s="5"/>
      <x:c r="R1309" s="5"/>
      <x:c r="S1309" s="16" t="str">
        <x:f>IF(OR(ISBLANK(O1309),Q1309=""),"",IFERROR(INDEX('Redemption Setup'!$F$7:$F$105,MATCH(Q1309,'Redemption Setup'!$A$7:$A$105,0)),"")+SUMIFS('Redemption Setup'!$Q$7:$Q$305,'Redemption Setup'!$O$7:$O$305,Q1309,'Redemption Setup'!$P$7:$P$305,"&lt;="&amp;O1309)-SUMIFS('Daily Redemptions'!$R$7:$R$2205,'Daily Redemptions'!$Q$7:$Q$2205,Q1309,'Daily Redemptions'!$P$7:$P$2205,P1309,'Daily Redemptions'!$O$7:$O$2205,"&lt;="&amp;O1309))</x:f>
      </x:c>
      <x:c r="T1309" s="16" t="str">
        <x:f>IF(AND(ISBLANK(O1309),Q1309=""),"",IF(COUNTIFS('Redemption Setup'!$A$7:$A$105,Q1309,'Redemption Setup'!$B$7:$B$105,P1309)&lt;&gt;1,"Tier not in campaign",IF(COUNTIFS('Daily Redemptions'!$O$7:$O$2205,O1309,'Daily Redemptions'!$Q$7:$Q$2205,Q1309)&gt;1,"Duplicate day / tier",IF(OR(ISBLANK(O1309),ISBLANK(R1309)),"Missing date / quantity",IF(OR(R1309&lt;0,MOD(R1309,1)&lt;&gt;0),"Invalid redemption quantity",IF(COUNTIFS('Daily Redemptions'!$A$7:$A$735,O1309,'Daily Redemptions'!$B$7:$B$735,P1309)&lt;&gt;1,"Missing daily performance",IF(S1309&lt;0,"Negative stock","")))))))</x:f>
      </x:c>
    </x:row>
    <x:row r="1310" ht="24" customHeight="1">
      <x:c r="O1310" s="10"/>
      <x:c r="P1310" s="5"/>
      <x:c r="Q1310" s="5"/>
      <x:c r="R1310" s="5"/>
      <x:c r="S1310" s="16" t="str">
        <x:f>IF(OR(ISBLANK(O1310),Q1310=""),"",IFERROR(INDEX('Redemption Setup'!$F$7:$F$105,MATCH(Q1310,'Redemption Setup'!$A$7:$A$105,0)),"")+SUMIFS('Redemption Setup'!$Q$7:$Q$305,'Redemption Setup'!$O$7:$O$305,Q1310,'Redemption Setup'!$P$7:$P$305,"&lt;="&amp;O1310)-SUMIFS('Daily Redemptions'!$R$7:$R$2205,'Daily Redemptions'!$Q$7:$Q$2205,Q1310,'Daily Redemptions'!$P$7:$P$2205,P1310,'Daily Redemptions'!$O$7:$O$2205,"&lt;="&amp;O1310))</x:f>
      </x:c>
      <x:c r="T1310" s="16" t="str">
        <x:f>IF(AND(ISBLANK(O1310),Q1310=""),"",IF(COUNTIFS('Redemption Setup'!$A$7:$A$105,Q1310,'Redemption Setup'!$B$7:$B$105,P1310)&lt;&gt;1,"Tier not in campaign",IF(COUNTIFS('Daily Redemptions'!$O$7:$O$2205,O1310,'Daily Redemptions'!$Q$7:$Q$2205,Q1310)&gt;1,"Duplicate day / tier",IF(OR(ISBLANK(O1310),ISBLANK(R1310)),"Missing date / quantity",IF(OR(R1310&lt;0,MOD(R1310,1)&lt;&gt;0),"Invalid redemption quantity",IF(COUNTIFS('Daily Redemptions'!$A$7:$A$735,O1310,'Daily Redemptions'!$B$7:$B$735,P1310)&lt;&gt;1,"Missing daily performance",IF(S1310&lt;0,"Negative stock","")))))))</x:f>
      </x:c>
    </x:row>
    <x:row r="1311" ht="24" customHeight="1">
      <x:c r="O1311" s="10"/>
      <x:c r="P1311" s="5"/>
      <x:c r="Q1311" s="5"/>
      <x:c r="R1311" s="5"/>
      <x:c r="S1311" s="16" t="str">
        <x:f>IF(OR(ISBLANK(O1311),Q1311=""),"",IFERROR(INDEX('Redemption Setup'!$F$7:$F$105,MATCH(Q1311,'Redemption Setup'!$A$7:$A$105,0)),"")+SUMIFS('Redemption Setup'!$Q$7:$Q$305,'Redemption Setup'!$O$7:$O$305,Q1311,'Redemption Setup'!$P$7:$P$305,"&lt;="&amp;O1311)-SUMIFS('Daily Redemptions'!$R$7:$R$2205,'Daily Redemptions'!$Q$7:$Q$2205,Q1311,'Daily Redemptions'!$P$7:$P$2205,P1311,'Daily Redemptions'!$O$7:$O$2205,"&lt;="&amp;O1311))</x:f>
      </x:c>
      <x:c r="T1311" s="16" t="str">
        <x:f>IF(AND(ISBLANK(O1311),Q1311=""),"",IF(COUNTIFS('Redemption Setup'!$A$7:$A$105,Q1311,'Redemption Setup'!$B$7:$B$105,P1311)&lt;&gt;1,"Tier not in campaign",IF(COUNTIFS('Daily Redemptions'!$O$7:$O$2205,O1311,'Daily Redemptions'!$Q$7:$Q$2205,Q1311)&gt;1,"Duplicate day / tier",IF(OR(ISBLANK(O1311),ISBLANK(R1311)),"Missing date / quantity",IF(OR(R1311&lt;0,MOD(R1311,1)&lt;&gt;0),"Invalid redemption quantity",IF(COUNTIFS('Daily Redemptions'!$A$7:$A$735,O1311,'Daily Redemptions'!$B$7:$B$735,P1311)&lt;&gt;1,"Missing daily performance",IF(S1311&lt;0,"Negative stock","")))))))</x:f>
      </x:c>
    </x:row>
    <x:row r="1312" ht="24" customHeight="1">
      <x:c r="O1312" s="10"/>
      <x:c r="P1312" s="5"/>
      <x:c r="Q1312" s="5"/>
      <x:c r="R1312" s="5"/>
      <x:c r="S1312" s="16" t="str">
        <x:f>IF(OR(ISBLANK(O1312),Q1312=""),"",IFERROR(INDEX('Redemption Setup'!$F$7:$F$105,MATCH(Q1312,'Redemption Setup'!$A$7:$A$105,0)),"")+SUMIFS('Redemption Setup'!$Q$7:$Q$305,'Redemption Setup'!$O$7:$O$305,Q1312,'Redemption Setup'!$P$7:$P$305,"&lt;="&amp;O1312)-SUMIFS('Daily Redemptions'!$R$7:$R$2205,'Daily Redemptions'!$Q$7:$Q$2205,Q1312,'Daily Redemptions'!$P$7:$P$2205,P1312,'Daily Redemptions'!$O$7:$O$2205,"&lt;="&amp;O1312))</x:f>
      </x:c>
      <x:c r="T1312" s="16" t="str">
        <x:f>IF(AND(ISBLANK(O1312),Q1312=""),"",IF(COUNTIFS('Redemption Setup'!$A$7:$A$105,Q1312,'Redemption Setup'!$B$7:$B$105,P1312)&lt;&gt;1,"Tier not in campaign",IF(COUNTIFS('Daily Redemptions'!$O$7:$O$2205,O1312,'Daily Redemptions'!$Q$7:$Q$2205,Q1312)&gt;1,"Duplicate day / tier",IF(OR(ISBLANK(O1312),ISBLANK(R1312)),"Missing date / quantity",IF(OR(R1312&lt;0,MOD(R1312,1)&lt;&gt;0),"Invalid redemption quantity",IF(COUNTIFS('Daily Redemptions'!$A$7:$A$735,O1312,'Daily Redemptions'!$B$7:$B$735,P1312)&lt;&gt;1,"Missing daily performance",IF(S1312&lt;0,"Negative stock","")))))))</x:f>
      </x:c>
    </x:row>
    <x:row r="1313" ht="24" customHeight="1">
      <x:c r="O1313" s="10"/>
      <x:c r="P1313" s="5"/>
      <x:c r="Q1313" s="5"/>
      <x:c r="R1313" s="5"/>
      <x:c r="S1313" s="16" t="str">
        <x:f>IF(OR(ISBLANK(O1313),Q1313=""),"",IFERROR(INDEX('Redemption Setup'!$F$7:$F$105,MATCH(Q1313,'Redemption Setup'!$A$7:$A$105,0)),"")+SUMIFS('Redemption Setup'!$Q$7:$Q$305,'Redemption Setup'!$O$7:$O$305,Q1313,'Redemption Setup'!$P$7:$P$305,"&lt;="&amp;O1313)-SUMIFS('Daily Redemptions'!$R$7:$R$2205,'Daily Redemptions'!$Q$7:$Q$2205,Q1313,'Daily Redemptions'!$P$7:$P$2205,P1313,'Daily Redemptions'!$O$7:$O$2205,"&lt;="&amp;O1313))</x:f>
      </x:c>
      <x:c r="T1313" s="16" t="str">
        <x:f>IF(AND(ISBLANK(O1313),Q1313=""),"",IF(COUNTIFS('Redemption Setup'!$A$7:$A$105,Q1313,'Redemption Setup'!$B$7:$B$105,P1313)&lt;&gt;1,"Tier not in campaign",IF(COUNTIFS('Daily Redemptions'!$O$7:$O$2205,O1313,'Daily Redemptions'!$Q$7:$Q$2205,Q1313)&gt;1,"Duplicate day / tier",IF(OR(ISBLANK(O1313),ISBLANK(R1313)),"Missing date / quantity",IF(OR(R1313&lt;0,MOD(R1313,1)&lt;&gt;0),"Invalid redemption quantity",IF(COUNTIFS('Daily Redemptions'!$A$7:$A$735,O1313,'Daily Redemptions'!$B$7:$B$735,P1313)&lt;&gt;1,"Missing daily performance",IF(S1313&lt;0,"Negative stock","")))))))</x:f>
      </x:c>
    </x:row>
    <x:row r="1314" ht="24" customHeight="1">
      <x:c r="O1314" s="10"/>
      <x:c r="P1314" s="5"/>
      <x:c r="Q1314" s="5"/>
      <x:c r="R1314" s="5"/>
      <x:c r="S1314" s="16" t="str">
        <x:f>IF(OR(ISBLANK(O1314),Q1314=""),"",IFERROR(INDEX('Redemption Setup'!$F$7:$F$105,MATCH(Q1314,'Redemption Setup'!$A$7:$A$105,0)),"")+SUMIFS('Redemption Setup'!$Q$7:$Q$305,'Redemption Setup'!$O$7:$O$305,Q1314,'Redemption Setup'!$P$7:$P$305,"&lt;="&amp;O1314)-SUMIFS('Daily Redemptions'!$R$7:$R$2205,'Daily Redemptions'!$Q$7:$Q$2205,Q1314,'Daily Redemptions'!$P$7:$P$2205,P1314,'Daily Redemptions'!$O$7:$O$2205,"&lt;="&amp;O1314))</x:f>
      </x:c>
      <x:c r="T1314" s="16" t="str">
        <x:f>IF(AND(ISBLANK(O1314),Q1314=""),"",IF(COUNTIFS('Redemption Setup'!$A$7:$A$105,Q1314,'Redemption Setup'!$B$7:$B$105,P1314)&lt;&gt;1,"Tier not in campaign",IF(COUNTIFS('Daily Redemptions'!$O$7:$O$2205,O1314,'Daily Redemptions'!$Q$7:$Q$2205,Q1314)&gt;1,"Duplicate day / tier",IF(OR(ISBLANK(O1314),ISBLANK(R1314)),"Missing date / quantity",IF(OR(R1314&lt;0,MOD(R1314,1)&lt;&gt;0),"Invalid redemption quantity",IF(COUNTIFS('Daily Redemptions'!$A$7:$A$735,O1314,'Daily Redemptions'!$B$7:$B$735,P1314)&lt;&gt;1,"Missing daily performance",IF(S1314&lt;0,"Negative stock","")))))))</x:f>
      </x:c>
    </x:row>
    <x:row r="1315" ht="24" customHeight="1">
      <x:c r="O1315" s="10"/>
      <x:c r="P1315" s="5"/>
      <x:c r="Q1315" s="5"/>
      <x:c r="R1315" s="5"/>
      <x:c r="S1315" s="16" t="str">
        <x:f>IF(OR(ISBLANK(O1315),Q1315=""),"",IFERROR(INDEX('Redemption Setup'!$F$7:$F$105,MATCH(Q1315,'Redemption Setup'!$A$7:$A$105,0)),"")+SUMIFS('Redemption Setup'!$Q$7:$Q$305,'Redemption Setup'!$O$7:$O$305,Q1315,'Redemption Setup'!$P$7:$P$305,"&lt;="&amp;O1315)-SUMIFS('Daily Redemptions'!$R$7:$R$2205,'Daily Redemptions'!$Q$7:$Q$2205,Q1315,'Daily Redemptions'!$P$7:$P$2205,P1315,'Daily Redemptions'!$O$7:$O$2205,"&lt;="&amp;O1315))</x:f>
      </x:c>
      <x:c r="T1315" s="16" t="str">
        <x:f>IF(AND(ISBLANK(O1315),Q1315=""),"",IF(COUNTIFS('Redemption Setup'!$A$7:$A$105,Q1315,'Redemption Setup'!$B$7:$B$105,P1315)&lt;&gt;1,"Tier not in campaign",IF(COUNTIFS('Daily Redemptions'!$O$7:$O$2205,O1315,'Daily Redemptions'!$Q$7:$Q$2205,Q1315)&gt;1,"Duplicate day / tier",IF(OR(ISBLANK(O1315),ISBLANK(R1315)),"Missing date / quantity",IF(OR(R1315&lt;0,MOD(R1315,1)&lt;&gt;0),"Invalid redemption quantity",IF(COUNTIFS('Daily Redemptions'!$A$7:$A$735,O1315,'Daily Redemptions'!$B$7:$B$735,P1315)&lt;&gt;1,"Missing daily performance",IF(S1315&lt;0,"Negative stock","")))))))</x:f>
      </x:c>
    </x:row>
    <x:row r="1316" ht="24" customHeight="1">
      <x:c r="O1316" s="10"/>
      <x:c r="P1316" s="5"/>
      <x:c r="Q1316" s="5"/>
      <x:c r="R1316" s="5"/>
      <x:c r="S1316" s="16" t="str">
        <x:f>IF(OR(ISBLANK(O1316),Q1316=""),"",IFERROR(INDEX('Redemption Setup'!$F$7:$F$105,MATCH(Q1316,'Redemption Setup'!$A$7:$A$105,0)),"")+SUMIFS('Redemption Setup'!$Q$7:$Q$305,'Redemption Setup'!$O$7:$O$305,Q1316,'Redemption Setup'!$P$7:$P$305,"&lt;="&amp;O1316)-SUMIFS('Daily Redemptions'!$R$7:$R$2205,'Daily Redemptions'!$Q$7:$Q$2205,Q1316,'Daily Redemptions'!$P$7:$P$2205,P1316,'Daily Redemptions'!$O$7:$O$2205,"&lt;="&amp;O1316))</x:f>
      </x:c>
      <x:c r="T1316" s="16" t="str">
        <x:f>IF(AND(ISBLANK(O1316),Q1316=""),"",IF(COUNTIFS('Redemption Setup'!$A$7:$A$105,Q1316,'Redemption Setup'!$B$7:$B$105,P1316)&lt;&gt;1,"Tier not in campaign",IF(COUNTIFS('Daily Redemptions'!$O$7:$O$2205,O1316,'Daily Redemptions'!$Q$7:$Q$2205,Q1316)&gt;1,"Duplicate day / tier",IF(OR(ISBLANK(O1316),ISBLANK(R1316)),"Missing date / quantity",IF(OR(R1316&lt;0,MOD(R1316,1)&lt;&gt;0),"Invalid redemption quantity",IF(COUNTIFS('Daily Redemptions'!$A$7:$A$735,O1316,'Daily Redemptions'!$B$7:$B$735,P1316)&lt;&gt;1,"Missing daily performance",IF(S1316&lt;0,"Negative stock","")))))))</x:f>
      </x:c>
    </x:row>
    <x:row r="1317" ht="24" customHeight="1">
      <x:c r="O1317" s="10"/>
      <x:c r="P1317" s="5"/>
      <x:c r="Q1317" s="5"/>
      <x:c r="R1317" s="5"/>
      <x:c r="S1317" s="16" t="str">
        <x:f>IF(OR(ISBLANK(O1317),Q1317=""),"",IFERROR(INDEX('Redemption Setup'!$F$7:$F$105,MATCH(Q1317,'Redemption Setup'!$A$7:$A$105,0)),"")+SUMIFS('Redemption Setup'!$Q$7:$Q$305,'Redemption Setup'!$O$7:$O$305,Q1317,'Redemption Setup'!$P$7:$P$305,"&lt;="&amp;O1317)-SUMIFS('Daily Redemptions'!$R$7:$R$2205,'Daily Redemptions'!$Q$7:$Q$2205,Q1317,'Daily Redemptions'!$P$7:$P$2205,P1317,'Daily Redemptions'!$O$7:$O$2205,"&lt;="&amp;O1317))</x:f>
      </x:c>
      <x:c r="T1317" s="16" t="str">
        <x:f>IF(AND(ISBLANK(O1317),Q1317=""),"",IF(COUNTIFS('Redemption Setup'!$A$7:$A$105,Q1317,'Redemption Setup'!$B$7:$B$105,P1317)&lt;&gt;1,"Tier not in campaign",IF(COUNTIFS('Daily Redemptions'!$O$7:$O$2205,O1317,'Daily Redemptions'!$Q$7:$Q$2205,Q1317)&gt;1,"Duplicate day / tier",IF(OR(ISBLANK(O1317),ISBLANK(R1317)),"Missing date / quantity",IF(OR(R1317&lt;0,MOD(R1317,1)&lt;&gt;0),"Invalid redemption quantity",IF(COUNTIFS('Daily Redemptions'!$A$7:$A$735,O1317,'Daily Redemptions'!$B$7:$B$735,P1317)&lt;&gt;1,"Missing daily performance",IF(S1317&lt;0,"Negative stock","")))))))</x:f>
      </x:c>
    </x:row>
    <x:row r="1318" ht="24" customHeight="1">
      <x:c r="O1318" s="10"/>
      <x:c r="P1318" s="5"/>
      <x:c r="Q1318" s="5"/>
      <x:c r="R1318" s="5"/>
      <x:c r="S1318" s="16" t="str">
        <x:f>IF(OR(ISBLANK(O1318),Q1318=""),"",IFERROR(INDEX('Redemption Setup'!$F$7:$F$105,MATCH(Q1318,'Redemption Setup'!$A$7:$A$105,0)),"")+SUMIFS('Redemption Setup'!$Q$7:$Q$305,'Redemption Setup'!$O$7:$O$305,Q1318,'Redemption Setup'!$P$7:$P$305,"&lt;="&amp;O1318)-SUMIFS('Daily Redemptions'!$R$7:$R$2205,'Daily Redemptions'!$Q$7:$Q$2205,Q1318,'Daily Redemptions'!$P$7:$P$2205,P1318,'Daily Redemptions'!$O$7:$O$2205,"&lt;="&amp;O1318))</x:f>
      </x:c>
      <x:c r="T1318" s="16" t="str">
        <x:f>IF(AND(ISBLANK(O1318),Q1318=""),"",IF(COUNTIFS('Redemption Setup'!$A$7:$A$105,Q1318,'Redemption Setup'!$B$7:$B$105,P1318)&lt;&gt;1,"Tier not in campaign",IF(COUNTIFS('Daily Redemptions'!$O$7:$O$2205,O1318,'Daily Redemptions'!$Q$7:$Q$2205,Q1318)&gt;1,"Duplicate day / tier",IF(OR(ISBLANK(O1318),ISBLANK(R1318)),"Missing date / quantity",IF(OR(R1318&lt;0,MOD(R1318,1)&lt;&gt;0),"Invalid redemption quantity",IF(COUNTIFS('Daily Redemptions'!$A$7:$A$735,O1318,'Daily Redemptions'!$B$7:$B$735,P1318)&lt;&gt;1,"Missing daily performance",IF(S1318&lt;0,"Negative stock","")))))))</x:f>
      </x:c>
    </x:row>
    <x:row r="1319" ht="24" customHeight="1">
      <x:c r="O1319" s="10"/>
      <x:c r="P1319" s="5"/>
      <x:c r="Q1319" s="5"/>
      <x:c r="R1319" s="5"/>
      <x:c r="S1319" s="16" t="str">
        <x:f>IF(OR(ISBLANK(O1319),Q1319=""),"",IFERROR(INDEX('Redemption Setup'!$F$7:$F$105,MATCH(Q1319,'Redemption Setup'!$A$7:$A$105,0)),"")+SUMIFS('Redemption Setup'!$Q$7:$Q$305,'Redemption Setup'!$O$7:$O$305,Q1319,'Redemption Setup'!$P$7:$P$305,"&lt;="&amp;O1319)-SUMIFS('Daily Redemptions'!$R$7:$R$2205,'Daily Redemptions'!$Q$7:$Q$2205,Q1319,'Daily Redemptions'!$P$7:$P$2205,P1319,'Daily Redemptions'!$O$7:$O$2205,"&lt;="&amp;O1319))</x:f>
      </x:c>
      <x:c r="T1319" s="16" t="str">
        <x:f>IF(AND(ISBLANK(O1319),Q1319=""),"",IF(COUNTIFS('Redemption Setup'!$A$7:$A$105,Q1319,'Redemption Setup'!$B$7:$B$105,P1319)&lt;&gt;1,"Tier not in campaign",IF(COUNTIFS('Daily Redemptions'!$O$7:$O$2205,O1319,'Daily Redemptions'!$Q$7:$Q$2205,Q1319)&gt;1,"Duplicate day / tier",IF(OR(ISBLANK(O1319),ISBLANK(R1319)),"Missing date / quantity",IF(OR(R1319&lt;0,MOD(R1319,1)&lt;&gt;0),"Invalid redemption quantity",IF(COUNTIFS('Daily Redemptions'!$A$7:$A$735,O1319,'Daily Redemptions'!$B$7:$B$735,P1319)&lt;&gt;1,"Missing daily performance",IF(S1319&lt;0,"Negative stock","")))))))</x:f>
      </x:c>
    </x:row>
    <x:row r="1320" ht="24" customHeight="1">
      <x:c r="O1320" s="10"/>
      <x:c r="P1320" s="5"/>
      <x:c r="Q1320" s="5"/>
      <x:c r="R1320" s="5"/>
      <x:c r="S1320" s="16" t="str">
        <x:f>IF(OR(ISBLANK(O1320),Q1320=""),"",IFERROR(INDEX('Redemption Setup'!$F$7:$F$105,MATCH(Q1320,'Redemption Setup'!$A$7:$A$105,0)),"")+SUMIFS('Redemption Setup'!$Q$7:$Q$305,'Redemption Setup'!$O$7:$O$305,Q1320,'Redemption Setup'!$P$7:$P$305,"&lt;="&amp;O1320)-SUMIFS('Daily Redemptions'!$R$7:$R$2205,'Daily Redemptions'!$Q$7:$Q$2205,Q1320,'Daily Redemptions'!$P$7:$P$2205,P1320,'Daily Redemptions'!$O$7:$O$2205,"&lt;="&amp;O1320))</x:f>
      </x:c>
      <x:c r="T1320" s="16" t="str">
        <x:f>IF(AND(ISBLANK(O1320),Q1320=""),"",IF(COUNTIFS('Redemption Setup'!$A$7:$A$105,Q1320,'Redemption Setup'!$B$7:$B$105,P1320)&lt;&gt;1,"Tier not in campaign",IF(COUNTIFS('Daily Redemptions'!$O$7:$O$2205,O1320,'Daily Redemptions'!$Q$7:$Q$2205,Q1320)&gt;1,"Duplicate day / tier",IF(OR(ISBLANK(O1320),ISBLANK(R1320)),"Missing date / quantity",IF(OR(R1320&lt;0,MOD(R1320,1)&lt;&gt;0),"Invalid redemption quantity",IF(COUNTIFS('Daily Redemptions'!$A$7:$A$735,O1320,'Daily Redemptions'!$B$7:$B$735,P1320)&lt;&gt;1,"Missing daily performance",IF(S1320&lt;0,"Negative stock","")))))))</x:f>
      </x:c>
    </x:row>
    <x:row r="1321" ht="24" customHeight="1">
      <x:c r="O1321" s="10"/>
      <x:c r="P1321" s="5"/>
      <x:c r="Q1321" s="5"/>
      <x:c r="R1321" s="5"/>
      <x:c r="S1321" s="16" t="str">
        <x:f>IF(OR(ISBLANK(O1321),Q1321=""),"",IFERROR(INDEX('Redemption Setup'!$F$7:$F$105,MATCH(Q1321,'Redemption Setup'!$A$7:$A$105,0)),"")+SUMIFS('Redemption Setup'!$Q$7:$Q$305,'Redemption Setup'!$O$7:$O$305,Q1321,'Redemption Setup'!$P$7:$P$305,"&lt;="&amp;O1321)-SUMIFS('Daily Redemptions'!$R$7:$R$2205,'Daily Redemptions'!$Q$7:$Q$2205,Q1321,'Daily Redemptions'!$P$7:$P$2205,P1321,'Daily Redemptions'!$O$7:$O$2205,"&lt;="&amp;O1321))</x:f>
      </x:c>
      <x:c r="T1321" s="16" t="str">
        <x:f>IF(AND(ISBLANK(O1321),Q1321=""),"",IF(COUNTIFS('Redemption Setup'!$A$7:$A$105,Q1321,'Redemption Setup'!$B$7:$B$105,P1321)&lt;&gt;1,"Tier not in campaign",IF(COUNTIFS('Daily Redemptions'!$O$7:$O$2205,O1321,'Daily Redemptions'!$Q$7:$Q$2205,Q1321)&gt;1,"Duplicate day / tier",IF(OR(ISBLANK(O1321),ISBLANK(R1321)),"Missing date / quantity",IF(OR(R1321&lt;0,MOD(R1321,1)&lt;&gt;0),"Invalid redemption quantity",IF(COUNTIFS('Daily Redemptions'!$A$7:$A$735,O1321,'Daily Redemptions'!$B$7:$B$735,P1321)&lt;&gt;1,"Missing daily performance",IF(S1321&lt;0,"Negative stock","")))))))</x:f>
      </x:c>
    </x:row>
    <x:row r="1322" ht="24" customHeight="1">
      <x:c r="O1322" s="10"/>
      <x:c r="P1322" s="5"/>
      <x:c r="Q1322" s="5"/>
      <x:c r="R1322" s="5"/>
      <x:c r="S1322" s="16" t="str">
        <x:f>IF(OR(ISBLANK(O1322),Q1322=""),"",IFERROR(INDEX('Redemption Setup'!$F$7:$F$105,MATCH(Q1322,'Redemption Setup'!$A$7:$A$105,0)),"")+SUMIFS('Redemption Setup'!$Q$7:$Q$305,'Redemption Setup'!$O$7:$O$305,Q1322,'Redemption Setup'!$P$7:$P$305,"&lt;="&amp;O1322)-SUMIFS('Daily Redemptions'!$R$7:$R$2205,'Daily Redemptions'!$Q$7:$Q$2205,Q1322,'Daily Redemptions'!$P$7:$P$2205,P1322,'Daily Redemptions'!$O$7:$O$2205,"&lt;="&amp;O1322))</x:f>
      </x:c>
      <x:c r="T1322" s="16" t="str">
        <x:f>IF(AND(ISBLANK(O1322),Q1322=""),"",IF(COUNTIFS('Redemption Setup'!$A$7:$A$105,Q1322,'Redemption Setup'!$B$7:$B$105,P1322)&lt;&gt;1,"Tier not in campaign",IF(COUNTIFS('Daily Redemptions'!$O$7:$O$2205,O1322,'Daily Redemptions'!$Q$7:$Q$2205,Q1322)&gt;1,"Duplicate day / tier",IF(OR(ISBLANK(O1322),ISBLANK(R1322)),"Missing date / quantity",IF(OR(R1322&lt;0,MOD(R1322,1)&lt;&gt;0),"Invalid redemption quantity",IF(COUNTIFS('Daily Redemptions'!$A$7:$A$735,O1322,'Daily Redemptions'!$B$7:$B$735,P1322)&lt;&gt;1,"Missing daily performance",IF(S1322&lt;0,"Negative stock","")))))))</x:f>
      </x:c>
    </x:row>
    <x:row r="1323" ht="24" customHeight="1">
      <x:c r="O1323" s="10"/>
      <x:c r="P1323" s="5"/>
      <x:c r="Q1323" s="5"/>
      <x:c r="R1323" s="5"/>
      <x:c r="S1323" s="16" t="str">
        <x:f>IF(OR(ISBLANK(O1323),Q1323=""),"",IFERROR(INDEX('Redemption Setup'!$F$7:$F$105,MATCH(Q1323,'Redemption Setup'!$A$7:$A$105,0)),"")+SUMIFS('Redemption Setup'!$Q$7:$Q$305,'Redemption Setup'!$O$7:$O$305,Q1323,'Redemption Setup'!$P$7:$P$305,"&lt;="&amp;O1323)-SUMIFS('Daily Redemptions'!$R$7:$R$2205,'Daily Redemptions'!$Q$7:$Q$2205,Q1323,'Daily Redemptions'!$P$7:$P$2205,P1323,'Daily Redemptions'!$O$7:$O$2205,"&lt;="&amp;O1323))</x:f>
      </x:c>
      <x:c r="T1323" s="16" t="str">
        <x:f>IF(AND(ISBLANK(O1323),Q1323=""),"",IF(COUNTIFS('Redemption Setup'!$A$7:$A$105,Q1323,'Redemption Setup'!$B$7:$B$105,P1323)&lt;&gt;1,"Tier not in campaign",IF(COUNTIFS('Daily Redemptions'!$O$7:$O$2205,O1323,'Daily Redemptions'!$Q$7:$Q$2205,Q1323)&gt;1,"Duplicate day / tier",IF(OR(ISBLANK(O1323),ISBLANK(R1323)),"Missing date / quantity",IF(OR(R1323&lt;0,MOD(R1323,1)&lt;&gt;0),"Invalid redemption quantity",IF(COUNTIFS('Daily Redemptions'!$A$7:$A$735,O1323,'Daily Redemptions'!$B$7:$B$735,P1323)&lt;&gt;1,"Missing daily performance",IF(S1323&lt;0,"Negative stock","")))))))</x:f>
      </x:c>
    </x:row>
    <x:row r="1324" ht="24" customHeight="1">
      <x:c r="O1324" s="10"/>
      <x:c r="P1324" s="5"/>
      <x:c r="Q1324" s="5"/>
      <x:c r="R1324" s="5"/>
      <x:c r="S1324" s="16" t="str">
        <x:f>IF(OR(ISBLANK(O1324),Q1324=""),"",IFERROR(INDEX('Redemption Setup'!$F$7:$F$105,MATCH(Q1324,'Redemption Setup'!$A$7:$A$105,0)),"")+SUMIFS('Redemption Setup'!$Q$7:$Q$305,'Redemption Setup'!$O$7:$O$305,Q1324,'Redemption Setup'!$P$7:$P$305,"&lt;="&amp;O1324)-SUMIFS('Daily Redemptions'!$R$7:$R$2205,'Daily Redemptions'!$Q$7:$Q$2205,Q1324,'Daily Redemptions'!$P$7:$P$2205,P1324,'Daily Redemptions'!$O$7:$O$2205,"&lt;="&amp;O1324))</x:f>
      </x:c>
      <x:c r="T1324" s="16" t="str">
        <x:f>IF(AND(ISBLANK(O1324),Q1324=""),"",IF(COUNTIFS('Redemption Setup'!$A$7:$A$105,Q1324,'Redemption Setup'!$B$7:$B$105,P1324)&lt;&gt;1,"Tier not in campaign",IF(COUNTIFS('Daily Redemptions'!$O$7:$O$2205,O1324,'Daily Redemptions'!$Q$7:$Q$2205,Q1324)&gt;1,"Duplicate day / tier",IF(OR(ISBLANK(O1324),ISBLANK(R1324)),"Missing date / quantity",IF(OR(R1324&lt;0,MOD(R1324,1)&lt;&gt;0),"Invalid redemption quantity",IF(COUNTIFS('Daily Redemptions'!$A$7:$A$735,O1324,'Daily Redemptions'!$B$7:$B$735,P1324)&lt;&gt;1,"Missing daily performance",IF(S1324&lt;0,"Negative stock","")))))))</x:f>
      </x:c>
    </x:row>
    <x:row r="1325" ht="24" customHeight="1">
      <x:c r="O1325" s="10"/>
      <x:c r="P1325" s="5"/>
      <x:c r="Q1325" s="5"/>
      <x:c r="R1325" s="5"/>
      <x:c r="S1325" s="16" t="str">
        <x:f>IF(OR(ISBLANK(O1325),Q1325=""),"",IFERROR(INDEX('Redemption Setup'!$F$7:$F$105,MATCH(Q1325,'Redemption Setup'!$A$7:$A$105,0)),"")+SUMIFS('Redemption Setup'!$Q$7:$Q$305,'Redemption Setup'!$O$7:$O$305,Q1325,'Redemption Setup'!$P$7:$P$305,"&lt;="&amp;O1325)-SUMIFS('Daily Redemptions'!$R$7:$R$2205,'Daily Redemptions'!$Q$7:$Q$2205,Q1325,'Daily Redemptions'!$P$7:$P$2205,P1325,'Daily Redemptions'!$O$7:$O$2205,"&lt;="&amp;O1325))</x:f>
      </x:c>
      <x:c r="T1325" s="16" t="str">
        <x:f>IF(AND(ISBLANK(O1325),Q1325=""),"",IF(COUNTIFS('Redemption Setup'!$A$7:$A$105,Q1325,'Redemption Setup'!$B$7:$B$105,P1325)&lt;&gt;1,"Tier not in campaign",IF(COUNTIFS('Daily Redemptions'!$O$7:$O$2205,O1325,'Daily Redemptions'!$Q$7:$Q$2205,Q1325)&gt;1,"Duplicate day / tier",IF(OR(ISBLANK(O1325),ISBLANK(R1325)),"Missing date / quantity",IF(OR(R1325&lt;0,MOD(R1325,1)&lt;&gt;0),"Invalid redemption quantity",IF(COUNTIFS('Daily Redemptions'!$A$7:$A$735,O1325,'Daily Redemptions'!$B$7:$B$735,P1325)&lt;&gt;1,"Missing daily performance",IF(S1325&lt;0,"Negative stock","")))))))</x:f>
      </x:c>
    </x:row>
    <x:row r="1326" ht="24" customHeight="1">
      <x:c r="O1326" s="10"/>
      <x:c r="P1326" s="5"/>
      <x:c r="Q1326" s="5"/>
      <x:c r="R1326" s="5"/>
      <x:c r="S1326" s="16" t="str">
        <x:f>IF(OR(ISBLANK(O1326),Q1326=""),"",IFERROR(INDEX('Redemption Setup'!$F$7:$F$105,MATCH(Q1326,'Redemption Setup'!$A$7:$A$105,0)),"")+SUMIFS('Redemption Setup'!$Q$7:$Q$305,'Redemption Setup'!$O$7:$O$305,Q1326,'Redemption Setup'!$P$7:$P$305,"&lt;="&amp;O1326)-SUMIFS('Daily Redemptions'!$R$7:$R$2205,'Daily Redemptions'!$Q$7:$Q$2205,Q1326,'Daily Redemptions'!$P$7:$P$2205,P1326,'Daily Redemptions'!$O$7:$O$2205,"&lt;="&amp;O1326))</x:f>
      </x:c>
      <x:c r="T1326" s="16" t="str">
        <x:f>IF(AND(ISBLANK(O1326),Q1326=""),"",IF(COUNTIFS('Redemption Setup'!$A$7:$A$105,Q1326,'Redemption Setup'!$B$7:$B$105,P1326)&lt;&gt;1,"Tier not in campaign",IF(COUNTIFS('Daily Redemptions'!$O$7:$O$2205,O1326,'Daily Redemptions'!$Q$7:$Q$2205,Q1326)&gt;1,"Duplicate day / tier",IF(OR(ISBLANK(O1326),ISBLANK(R1326)),"Missing date / quantity",IF(OR(R1326&lt;0,MOD(R1326,1)&lt;&gt;0),"Invalid redemption quantity",IF(COUNTIFS('Daily Redemptions'!$A$7:$A$735,O1326,'Daily Redemptions'!$B$7:$B$735,P1326)&lt;&gt;1,"Missing daily performance",IF(S1326&lt;0,"Negative stock","")))))))</x:f>
      </x:c>
    </x:row>
    <x:row r="1327" ht="24" customHeight="1">
      <x:c r="O1327" s="10"/>
      <x:c r="P1327" s="5"/>
      <x:c r="Q1327" s="5"/>
      <x:c r="R1327" s="5"/>
      <x:c r="S1327" s="16" t="str">
        <x:f>IF(OR(ISBLANK(O1327),Q1327=""),"",IFERROR(INDEX('Redemption Setup'!$F$7:$F$105,MATCH(Q1327,'Redemption Setup'!$A$7:$A$105,0)),"")+SUMIFS('Redemption Setup'!$Q$7:$Q$305,'Redemption Setup'!$O$7:$O$305,Q1327,'Redemption Setup'!$P$7:$P$305,"&lt;="&amp;O1327)-SUMIFS('Daily Redemptions'!$R$7:$R$2205,'Daily Redemptions'!$Q$7:$Q$2205,Q1327,'Daily Redemptions'!$P$7:$P$2205,P1327,'Daily Redemptions'!$O$7:$O$2205,"&lt;="&amp;O1327))</x:f>
      </x:c>
      <x:c r="T1327" s="16" t="str">
        <x:f>IF(AND(ISBLANK(O1327),Q1327=""),"",IF(COUNTIFS('Redemption Setup'!$A$7:$A$105,Q1327,'Redemption Setup'!$B$7:$B$105,P1327)&lt;&gt;1,"Tier not in campaign",IF(COUNTIFS('Daily Redemptions'!$O$7:$O$2205,O1327,'Daily Redemptions'!$Q$7:$Q$2205,Q1327)&gt;1,"Duplicate day / tier",IF(OR(ISBLANK(O1327),ISBLANK(R1327)),"Missing date / quantity",IF(OR(R1327&lt;0,MOD(R1327,1)&lt;&gt;0),"Invalid redemption quantity",IF(COUNTIFS('Daily Redemptions'!$A$7:$A$735,O1327,'Daily Redemptions'!$B$7:$B$735,P1327)&lt;&gt;1,"Missing daily performance",IF(S1327&lt;0,"Negative stock","")))))))</x:f>
      </x:c>
    </x:row>
    <x:row r="1328" ht="24" customHeight="1">
      <x:c r="O1328" s="10"/>
      <x:c r="P1328" s="5"/>
      <x:c r="Q1328" s="5"/>
      <x:c r="R1328" s="5"/>
      <x:c r="S1328" s="16" t="str">
        <x:f>IF(OR(ISBLANK(O1328),Q1328=""),"",IFERROR(INDEX('Redemption Setup'!$F$7:$F$105,MATCH(Q1328,'Redemption Setup'!$A$7:$A$105,0)),"")+SUMIFS('Redemption Setup'!$Q$7:$Q$305,'Redemption Setup'!$O$7:$O$305,Q1328,'Redemption Setup'!$P$7:$P$305,"&lt;="&amp;O1328)-SUMIFS('Daily Redemptions'!$R$7:$R$2205,'Daily Redemptions'!$Q$7:$Q$2205,Q1328,'Daily Redemptions'!$P$7:$P$2205,P1328,'Daily Redemptions'!$O$7:$O$2205,"&lt;="&amp;O1328))</x:f>
      </x:c>
      <x:c r="T1328" s="16" t="str">
        <x:f>IF(AND(ISBLANK(O1328),Q1328=""),"",IF(COUNTIFS('Redemption Setup'!$A$7:$A$105,Q1328,'Redemption Setup'!$B$7:$B$105,P1328)&lt;&gt;1,"Tier not in campaign",IF(COUNTIFS('Daily Redemptions'!$O$7:$O$2205,O1328,'Daily Redemptions'!$Q$7:$Q$2205,Q1328)&gt;1,"Duplicate day / tier",IF(OR(ISBLANK(O1328),ISBLANK(R1328)),"Missing date / quantity",IF(OR(R1328&lt;0,MOD(R1328,1)&lt;&gt;0),"Invalid redemption quantity",IF(COUNTIFS('Daily Redemptions'!$A$7:$A$735,O1328,'Daily Redemptions'!$B$7:$B$735,P1328)&lt;&gt;1,"Missing daily performance",IF(S1328&lt;0,"Negative stock","")))))))</x:f>
      </x:c>
    </x:row>
    <x:row r="1329" ht="24" customHeight="1">
      <x:c r="O1329" s="10"/>
      <x:c r="P1329" s="5"/>
      <x:c r="Q1329" s="5"/>
      <x:c r="R1329" s="5"/>
      <x:c r="S1329" s="16" t="str">
        <x:f>IF(OR(ISBLANK(O1329),Q1329=""),"",IFERROR(INDEX('Redemption Setup'!$F$7:$F$105,MATCH(Q1329,'Redemption Setup'!$A$7:$A$105,0)),"")+SUMIFS('Redemption Setup'!$Q$7:$Q$305,'Redemption Setup'!$O$7:$O$305,Q1329,'Redemption Setup'!$P$7:$P$305,"&lt;="&amp;O1329)-SUMIFS('Daily Redemptions'!$R$7:$R$2205,'Daily Redemptions'!$Q$7:$Q$2205,Q1329,'Daily Redemptions'!$P$7:$P$2205,P1329,'Daily Redemptions'!$O$7:$O$2205,"&lt;="&amp;O1329))</x:f>
      </x:c>
      <x:c r="T1329" s="16" t="str">
        <x:f>IF(AND(ISBLANK(O1329),Q1329=""),"",IF(COUNTIFS('Redemption Setup'!$A$7:$A$105,Q1329,'Redemption Setup'!$B$7:$B$105,P1329)&lt;&gt;1,"Tier not in campaign",IF(COUNTIFS('Daily Redemptions'!$O$7:$O$2205,O1329,'Daily Redemptions'!$Q$7:$Q$2205,Q1329)&gt;1,"Duplicate day / tier",IF(OR(ISBLANK(O1329),ISBLANK(R1329)),"Missing date / quantity",IF(OR(R1329&lt;0,MOD(R1329,1)&lt;&gt;0),"Invalid redemption quantity",IF(COUNTIFS('Daily Redemptions'!$A$7:$A$735,O1329,'Daily Redemptions'!$B$7:$B$735,P1329)&lt;&gt;1,"Missing daily performance",IF(S1329&lt;0,"Negative stock","")))))))</x:f>
      </x:c>
    </x:row>
    <x:row r="1330" ht="24" customHeight="1">
      <x:c r="O1330" s="10"/>
      <x:c r="P1330" s="5"/>
      <x:c r="Q1330" s="5"/>
      <x:c r="R1330" s="5"/>
      <x:c r="S1330" s="16" t="str">
        <x:f>IF(OR(ISBLANK(O1330),Q1330=""),"",IFERROR(INDEX('Redemption Setup'!$F$7:$F$105,MATCH(Q1330,'Redemption Setup'!$A$7:$A$105,0)),"")+SUMIFS('Redemption Setup'!$Q$7:$Q$305,'Redemption Setup'!$O$7:$O$305,Q1330,'Redemption Setup'!$P$7:$P$305,"&lt;="&amp;O1330)-SUMIFS('Daily Redemptions'!$R$7:$R$2205,'Daily Redemptions'!$Q$7:$Q$2205,Q1330,'Daily Redemptions'!$P$7:$P$2205,P1330,'Daily Redemptions'!$O$7:$O$2205,"&lt;="&amp;O1330))</x:f>
      </x:c>
      <x:c r="T1330" s="16" t="str">
        <x:f>IF(AND(ISBLANK(O1330),Q1330=""),"",IF(COUNTIFS('Redemption Setup'!$A$7:$A$105,Q1330,'Redemption Setup'!$B$7:$B$105,P1330)&lt;&gt;1,"Tier not in campaign",IF(COUNTIFS('Daily Redemptions'!$O$7:$O$2205,O1330,'Daily Redemptions'!$Q$7:$Q$2205,Q1330)&gt;1,"Duplicate day / tier",IF(OR(ISBLANK(O1330),ISBLANK(R1330)),"Missing date / quantity",IF(OR(R1330&lt;0,MOD(R1330,1)&lt;&gt;0),"Invalid redemption quantity",IF(COUNTIFS('Daily Redemptions'!$A$7:$A$735,O1330,'Daily Redemptions'!$B$7:$B$735,P1330)&lt;&gt;1,"Missing daily performance",IF(S1330&lt;0,"Negative stock","")))))))</x:f>
      </x:c>
    </x:row>
    <x:row r="1331" ht="24" customHeight="1">
      <x:c r="O1331" s="10"/>
      <x:c r="P1331" s="5"/>
      <x:c r="Q1331" s="5"/>
      <x:c r="R1331" s="5"/>
      <x:c r="S1331" s="16" t="str">
        <x:f>IF(OR(ISBLANK(O1331),Q1331=""),"",IFERROR(INDEX('Redemption Setup'!$F$7:$F$105,MATCH(Q1331,'Redemption Setup'!$A$7:$A$105,0)),"")+SUMIFS('Redemption Setup'!$Q$7:$Q$305,'Redemption Setup'!$O$7:$O$305,Q1331,'Redemption Setup'!$P$7:$P$305,"&lt;="&amp;O1331)-SUMIFS('Daily Redemptions'!$R$7:$R$2205,'Daily Redemptions'!$Q$7:$Q$2205,Q1331,'Daily Redemptions'!$P$7:$P$2205,P1331,'Daily Redemptions'!$O$7:$O$2205,"&lt;="&amp;O1331))</x:f>
      </x:c>
      <x:c r="T1331" s="16" t="str">
        <x:f>IF(AND(ISBLANK(O1331),Q1331=""),"",IF(COUNTIFS('Redemption Setup'!$A$7:$A$105,Q1331,'Redemption Setup'!$B$7:$B$105,P1331)&lt;&gt;1,"Tier not in campaign",IF(COUNTIFS('Daily Redemptions'!$O$7:$O$2205,O1331,'Daily Redemptions'!$Q$7:$Q$2205,Q1331)&gt;1,"Duplicate day / tier",IF(OR(ISBLANK(O1331),ISBLANK(R1331)),"Missing date / quantity",IF(OR(R1331&lt;0,MOD(R1331,1)&lt;&gt;0),"Invalid redemption quantity",IF(COUNTIFS('Daily Redemptions'!$A$7:$A$735,O1331,'Daily Redemptions'!$B$7:$B$735,P1331)&lt;&gt;1,"Missing daily performance",IF(S1331&lt;0,"Negative stock","")))))))</x:f>
      </x:c>
    </x:row>
    <x:row r="1332" ht="24" customHeight="1">
      <x:c r="O1332" s="10"/>
      <x:c r="P1332" s="5"/>
      <x:c r="Q1332" s="5"/>
      <x:c r="R1332" s="5"/>
      <x:c r="S1332" s="16" t="str">
        <x:f>IF(OR(ISBLANK(O1332),Q1332=""),"",IFERROR(INDEX('Redemption Setup'!$F$7:$F$105,MATCH(Q1332,'Redemption Setup'!$A$7:$A$105,0)),"")+SUMIFS('Redemption Setup'!$Q$7:$Q$305,'Redemption Setup'!$O$7:$O$305,Q1332,'Redemption Setup'!$P$7:$P$305,"&lt;="&amp;O1332)-SUMIFS('Daily Redemptions'!$R$7:$R$2205,'Daily Redemptions'!$Q$7:$Q$2205,Q1332,'Daily Redemptions'!$P$7:$P$2205,P1332,'Daily Redemptions'!$O$7:$O$2205,"&lt;="&amp;O1332))</x:f>
      </x:c>
      <x:c r="T1332" s="16" t="str">
        <x:f>IF(AND(ISBLANK(O1332),Q1332=""),"",IF(COUNTIFS('Redemption Setup'!$A$7:$A$105,Q1332,'Redemption Setup'!$B$7:$B$105,P1332)&lt;&gt;1,"Tier not in campaign",IF(COUNTIFS('Daily Redemptions'!$O$7:$O$2205,O1332,'Daily Redemptions'!$Q$7:$Q$2205,Q1332)&gt;1,"Duplicate day / tier",IF(OR(ISBLANK(O1332),ISBLANK(R1332)),"Missing date / quantity",IF(OR(R1332&lt;0,MOD(R1332,1)&lt;&gt;0),"Invalid redemption quantity",IF(COUNTIFS('Daily Redemptions'!$A$7:$A$735,O1332,'Daily Redemptions'!$B$7:$B$735,P1332)&lt;&gt;1,"Missing daily performance",IF(S1332&lt;0,"Negative stock","")))))))</x:f>
      </x:c>
    </x:row>
    <x:row r="1333" ht="24" customHeight="1">
      <x:c r="O1333" s="10"/>
      <x:c r="P1333" s="5"/>
      <x:c r="Q1333" s="5"/>
      <x:c r="R1333" s="5"/>
      <x:c r="S1333" s="16" t="str">
        <x:f>IF(OR(ISBLANK(O1333),Q1333=""),"",IFERROR(INDEX('Redemption Setup'!$F$7:$F$105,MATCH(Q1333,'Redemption Setup'!$A$7:$A$105,0)),"")+SUMIFS('Redemption Setup'!$Q$7:$Q$305,'Redemption Setup'!$O$7:$O$305,Q1333,'Redemption Setup'!$P$7:$P$305,"&lt;="&amp;O1333)-SUMIFS('Daily Redemptions'!$R$7:$R$2205,'Daily Redemptions'!$Q$7:$Q$2205,Q1333,'Daily Redemptions'!$P$7:$P$2205,P1333,'Daily Redemptions'!$O$7:$O$2205,"&lt;="&amp;O1333))</x:f>
      </x:c>
      <x:c r="T1333" s="16" t="str">
        <x:f>IF(AND(ISBLANK(O1333),Q1333=""),"",IF(COUNTIFS('Redemption Setup'!$A$7:$A$105,Q1333,'Redemption Setup'!$B$7:$B$105,P1333)&lt;&gt;1,"Tier not in campaign",IF(COUNTIFS('Daily Redemptions'!$O$7:$O$2205,O1333,'Daily Redemptions'!$Q$7:$Q$2205,Q1333)&gt;1,"Duplicate day / tier",IF(OR(ISBLANK(O1333),ISBLANK(R1333)),"Missing date / quantity",IF(OR(R1333&lt;0,MOD(R1333,1)&lt;&gt;0),"Invalid redemption quantity",IF(COUNTIFS('Daily Redemptions'!$A$7:$A$735,O1333,'Daily Redemptions'!$B$7:$B$735,P1333)&lt;&gt;1,"Missing daily performance",IF(S1333&lt;0,"Negative stock","")))))))</x:f>
      </x:c>
    </x:row>
    <x:row r="1334" ht="24" customHeight="1">
      <x:c r="O1334" s="10"/>
      <x:c r="P1334" s="5"/>
      <x:c r="Q1334" s="5"/>
      <x:c r="R1334" s="5"/>
      <x:c r="S1334" s="16" t="str">
        <x:f>IF(OR(ISBLANK(O1334),Q1334=""),"",IFERROR(INDEX('Redemption Setup'!$F$7:$F$105,MATCH(Q1334,'Redemption Setup'!$A$7:$A$105,0)),"")+SUMIFS('Redemption Setup'!$Q$7:$Q$305,'Redemption Setup'!$O$7:$O$305,Q1334,'Redemption Setup'!$P$7:$P$305,"&lt;="&amp;O1334)-SUMIFS('Daily Redemptions'!$R$7:$R$2205,'Daily Redemptions'!$Q$7:$Q$2205,Q1334,'Daily Redemptions'!$P$7:$P$2205,P1334,'Daily Redemptions'!$O$7:$O$2205,"&lt;="&amp;O1334))</x:f>
      </x:c>
      <x:c r="T1334" s="16" t="str">
        <x:f>IF(AND(ISBLANK(O1334),Q1334=""),"",IF(COUNTIFS('Redemption Setup'!$A$7:$A$105,Q1334,'Redemption Setup'!$B$7:$B$105,P1334)&lt;&gt;1,"Tier not in campaign",IF(COUNTIFS('Daily Redemptions'!$O$7:$O$2205,O1334,'Daily Redemptions'!$Q$7:$Q$2205,Q1334)&gt;1,"Duplicate day / tier",IF(OR(ISBLANK(O1334),ISBLANK(R1334)),"Missing date / quantity",IF(OR(R1334&lt;0,MOD(R1334,1)&lt;&gt;0),"Invalid redemption quantity",IF(COUNTIFS('Daily Redemptions'!$A$7:$A$735,O1334,'Daily Redemptions'!$B$7:$B$735,P1334)&lt;&gt;1,"Missing daily performance",IF(S1334&lt;0,"Negative stock","")))))))</x:f>
      </x:c>
    </x:row>
    <x:row r="1335" ht="24" customHeight="1">
      <x:c r="O1335" s="10"/>
      <x:c r="P1335" s="5"/>
      <x:c r="Q1335" s="5"/>
      <x:c r="R1335" s="5"/>
      <x:c r="S1335" s="16" t="str">
        <x:f>IF(OR(ISBLANK(O1335),Q1335=""),"",IFERROR(INDEX('Redemption Setup'!$F$7:$F$105,MATCH(Q1335,'Redemption Setup'!$A$7:$A$105,0)),"")+SUMIFS('Redemption Setup'!$Q$7:$Q$305,'Redemption Setup'!$O$7:$O$305,Q1335,'Redemption Setup'!$P$7:$P$305,"&lt;="&amp;O1335)-SUMIFS('Daily Redemptions'!$R$7:$R$2205,'Daily Redemptions'!$Q$7:$Q$2205,Q1335,'Daily Redemptions'!$P$7:$P$2205,P1335,'Daily Redemptions'!$O$7:$O$2205,"&lt;="&amp;O1335))</x:f>
      </x:c>
      <x:c r="T1335" s="16" t="str">
        <x:f>IF(AND(ISBLANK(O1335),Q1335=""),"",IF(COUNTIFS('Redemption Setup'!$A$7:$A$105,Q1335,'Redemption Setup'!$B$7:$B$105,P1335)&lt;&gt;1,"Tier not in campaign",IF(COUNTIFS('Daily Redemptions'!$O$7:$O$2205,O1335,'Daily Redemptions'!$Q$7:$Q$2205,Q1335)&gt;1,"Duplicate day / tier",IF(OR(ISBLANK(O1335),ISBLANK(R1335)),"Missing date / quantity",IF(OR(R1335&lt;0,MOD(R1335,1)&lt;&gt;0),"Invalid redemption quantity",IF(COUNTIFS('Daily Redemptions'!$A$7:$A$735,O1335,'Daily Redemptions'!$B$7:$B$735,P1335)&lt;&gt;1,"Missing daily performance",IF(S1335&lt;0,"Negative stock","")))))))</x:f>
      </x:c>
    </x:row>
    <x:row r="1336" ht="24" customHeight="1">
      <x:c r="O1336" s="10"/>
      <x:c r="P1336" s="5"/>
      <x:c r="Q1336" s="5"/>
      <x:c r="R1336" s="5"/>
      <x:c r="S1336" s="16" t="str">
        <x:f>IF(OR(ISBLANK(O1336),Q1336=""),"",IFERROR(INDEX('Redemption Setup'!$F$7:$F$105,MATCH(Q1336,'Redemption Setup'!$A$7:$A$105,0)),"")+SUMIFS('Redemption Setup'!$Q$7:$Q$305,'Redemption Setup'!$O$7:$O$305,Q1336,'Redemption Setup'!$P$7:$P$305,"&lt;="&amp;O1336)-SUMIFS('Daily Redemptions'!$R$7:$R$2205,'Daily Redemptions'!$Q$7:$Q$2205,Q1336,'Daily Redemptions'!$P$7:$P$2205,P1336,'Daily Redemptions'!$O$7:$O$2205,"&lt;="&amp;O1336))</x:f>
      </x:c>
      <x:c r="T1336" s="16" t="str">
        <x:f>IF(AND(ISBLANK(O1336),Q1336=""),"",IF(COUNTIFS('Redemption Setup'!$A$7:$A$105,Q1336,'Redemption Setup'!$B$7:$B$105,P1336)&lt;&gt;1,"Tier not in campaign",IF(COUNTIFS('Daily Redemptions'!$O$7:$O$2205,O1336,'Daily Redemptions'!$Q$7:$Q$2205,Q1336)&gt;1,"Duplicate day / tier",IF(OR(ISBLANK(O1336),ISBLANK(R1336)),"Missing date / quantity",IF(OR(R1336&lt;0,MOD(R1336,1)&lt;&gt;0),"Invalid redemption quantity",IF(COUNTIFS('Daily Redemptions'!$A$7:$A$735,O1336,'Daily Redemptions'!$B$7:$B$735,P1336)&lt;&gt;1,"Missing daily performance",IF(S1336&lt;0,"Negative stock","")))))))</x:f>
      </x:c>
    </x:row>
    <x:row r="1337" ht="24" customHeight="1">
      <x:c r="O1337" s="10"/>
      <x:c r="P1337" s="5"/>
      <x:c r="Q1337" s="5"/>
      <x:c r="R1337" s="5"/>
      <x:c r="S1337" s="16" t="str">
        <x:f>IF(OR(ISBLANK(O1337),Q1337=""),"",IFERROR(INDEX('Redemption Setup'!$F$7:$F$105,MATCH(Q1337,'Redemption Setup'!$A$7:$A$105,0)),"")+SUMIFS('Redemption Setup'!$Q$7:$Q$305,'Redemption Setup'!$O$7:$O$305,Q1337,'Redemption Setup'!$P$7:$P$305,"&lt;="&amp;O1337)-SUMIFS('Daily Redemptions'!$R$7:$R$2205,'Daily Redemptions'!$Q$7:$Q$2205,Q1337,'Daily Redemptions'!$P$7:$P$2205,P1337,'Daily Redemptions'!$O$7:$O$2205,"&lt;="&amp;O1337))</x:f>
      </x:c>
      <x:c r="T1337" s="16" t="str">
        <x:f>IF(AND(ISBLANK(O1337),Q1337=""),"",IF(COUNTIFS('Redemption Setup'!$A$7:$A$105,Q1337,'Redemption Setup'!$B$7:$B$105,P1337)&lt;&gt;1,"Tier not in campaign",IF(COUNTIFS('Daily Redemptions'!$O$7:$O$2205,O1337,'Daily Redemptions'!$Q$7:$Q$2205,Q1337)&gt;1,"Duplicate day / tier",IF(OR(ISBLANK(O1337),ISBLANK(R1337)),"Missing date / quantity",IF(OR(R1337&lt;0,MOD(R1337,1)&lt;&gt;0),"Invalid redemption quantity",IF(COUNTIFS('Daily Redemptions'!$A$7:$A$735,O1337,'Daily Redemptions'!$B$7:$B$735,P1337)&lt;&gt;1,"Missing daily performance",IF(S1337&lt;0,"Negative stock","")))))))</x:f>
      </x:c>
    </x:row>
    <x:row r="1338" ht="24" customHeight="1">
      <x:c r="O1338" s="10"/>
      <x:c r="P1338" s="5"/>
      <x:c r="Q1338" s="5"/>
      <x:c r="R1338" s="5"/>
      <x:c r="S1338" s="16" t="str">
        <x:f>IF(OR(ISBLANK(O1338),Q1338=""),"",IFERROR(INDEX('Redemption Setup'!$F$7:$F$105,MATCH(Q1338,'Redemption Setup'!$A$7:$A$105,0)),"")+SUMIFS('Redemption Setup'!$Q$7:$Q$305,'Redemption Setup'!$O$7:$O$305,Q1338,'Redemption Setup'!$P$7:$P$305,"&lt;="&amp;O1338)-SUMIFS('Daily Redemptions'!$R$7:$R$2205,'Daily Redemptions'!$Q$7:$Q$2205,Q1338,'Daily Redemptions'!$P$7:$P$2205,P1338,'Daily Redemptions'!$O$7:$O$2205,"&lt;="&amp;O1338))</x:f>
      </x:c>
      <x:c r="T1338" s="16" t="str">
        <x:f>IF(AND(ISBLANK(O1338),Q1338=""),"",IF(COUNTIFS('Redemption Setup'!$A$7:$A$105,Q1338,'Redemption Setup'!$B$7:$B$105,P1338)&lt;&gt;1,"Tier not in campaign",IF(COUNTIFS('Daily Redemptions'!$O$7:$O$2205,O1338,'Daily Redemptions'!$Q$7:$Q$2205,Q1338)&gt;1,"Duplicate day / tier",IF(OR(ISBLANK(O1338),ISBLANK(R1338)),"Missing date / quantity",IF(OR(R1338&lt;0,MOD(R1338,1)&lt;&gt;0),"Invalid redemption quantity",IF(COUNTIFS('Daily Redemptions'!$A$7:$A$735,O1338,'Daily Redemptions'!$B$7:$B$735,P1338)&lt;&gt;1,"Missing daily performance",IF(S1338&lt;0,"Negative stock","")))))))</x:f>
      </x:c>
    </x:row>
    <x:row r="1339" ht="24" customHeight="1">
      <x:c r="O1339" s="10"/>
      <x:c r="P1339" s="5"/>
      <x:c r="Q1339" s="5"/>
      <x:c r="R1339" s="5"/>
      <x:c r="S1339" s="16" t="str">
        <x:f>IF(OR(ISBLANK(O1339),Q1339=""),"",IFERROR(INDEX('Redemption Setup'!$F$7:$F$105,MATCH(Q1339,'Redemption Setup'!$A$7:$A$105,0)),"")+SUMIFS('Redemption Setup'!$Q$7:$Q$305,'Redemption Setup'!$O$7:$O$305,Q1339,'Redemption Setup'!$P$7:$P$305,"&lt;="&amp;O1339)-SUMIFS('Daily Redemptions'!$R$7:$R$2205,'Daily Redemptions'!$Q$7:$Q$2205,Q1339,'Daily Redemptions'!$P$7:$P$2205,P1339,'Daily Redemptions'!$O$7:$O$2205,"&lt;="&amp;O1339))</x:f>
      </x:c>
      <x:c r="T1339" s="16" t="str">
        <x:f>IF(AND(ISBLANK(O1339),Q1339=""),"",IF(COUNTIFS('Redemption Setup'!$A$7:$A$105,Q1339,'Redemption Setup'!$B$7:$B$105,P1339)&lt;&gt;1,"Tier not in campaign",IF(COUNTIFS('Daily Redemptions'!$O$7:$O$2205,O1339,'Daily Redemptions'!$Q$7:$Q$2205,Q1339)&gt;1,"Duplicate day / tier",IF(OR(ISBLANK(O1339),ISBLANK(R1339)),"Missing date / quantity",IF(OR(R1339&lt;0,MOD(R1339,1)&lt;&gt;0),"Invalid redemption quantity",IF(COUNTIFS('Daily Redemptions'!$A$7:$A$735,O1339,'Daily Redemptions'!$B$7:$B$735,P1339)&lt;&gt;1,"Missing daily performance",IF(S1339&lt;0,"Negative stock","")))))))</x:f>
      </x:c>
    </x:row>
    <x:row r="1340" ht="24" customHeight="1">
      <x:c r="O1340" s="10"/>
      <x:c r="P1340" s="5"/>
      <x:c r="Q1340" s="5"/>
      <x:c r="R1340" s="5"/>
      <x:c r="S1340" s="16" t="str">
        <x:f>IF(OR(ISBLANK(O1340),Q1340=""),"",IFERROR(INDEX('Redemption Setup'!$F$7:$F$105,MATCH(Q1340,'Redemption Setup'!$A$7:$A$105,0)),"")+SUMIFS('Redemption Setup'!$Q$7:$Q$305,'Redemption Setup'!$O$7:$O$305,Q1340,'Redemption Setup'!$P$7:$P$305,"&lt;="&amp;O1340)-SUMIFS('Daily Redemptions'!$R$7:$R$2205,'Daily Redemptions'!$Q$7:$Q$2205,Q1340,'Daily Redemptions'!$P$7:$P$2205,P1340,'Daily Redemptions'!$O$7:$O$2205,"&lt;="&amp;O1340))</x:f>
      </x:c>
      <x:c r="T1340" s="16" t="str">
        <x:f>IF(AND(ISBLANK(O1340),Q1340=""),"",IF(COUNTIFS('Redemption Setup'!$A$7:$A$105,Q1340,'Redemption Setup'!$B$7:$B$105,P1340)&lt;&gt;1,"Tier not in campaign",IF(COUNTIFS('Daily Redemptions'!$O$7:$O$2205,O1340,'Daily Redemptions'!$Q$7:$Q$2205,Q1340)&gt;1,"Duplicate day / tier",IF(OR(ISBLANK(O1340),ISBLANK(R1340)),"Missing date / quantity",IF(OR(R1340&lt;0,MOD(R1340,1)&lt;&gt;0),"Invalid redemption quantity",IF(COUNTIFS('Daily Redemptions'!$A$7:$A$735,O1340,'Daily Redemptions'!$B$7:$B$735,P1340)&lt;&gt;1,"Missing daily performance",IF(S1340&lt;0,"Negative stock","")))))))</x:f>
      </x:c>
    </x:row>
    <x:row r="1341" ht="24" customHeight="1">
      <x:c r="O1341" s="10"/>
      <x:c r="P1341" s="5"/>
      <x:c r="Q1341" s="5"/>
      <x:c r="R1341" s="5"/>
      <x:c r="S1341" s="16" t="str">
        <x:f>IF(OR(ISBLANK(O1341),Q1341=""),"",IFERROR(INDEX('Redemption Setup'!$F$7:$F$105,MATCH(Q1341,'Redemption Setup'!$A$7:$A$105,0)),"")+SUMIFS('Redemption Setup'!$Q$7:$Q$305,'Redemption Setup'!$O$7:$O$305,Q1341,'Redemption Setup'!$P$7:$P$305,"&lt;="&amp;O1341)-SUMIFS('Daily Redemptions'!$R$7:$R$2205,'Daily Redemptions'!$Q$7:$Q$2205,Q1341,'Daily Redemptions'!$P$7:$P$2205,P1341,'Daily Redemptions'!$O$7:$O$2205,"&lt;="&amp;O1341))</x:f>
      </x:c>
      <x:c r="T1341" s="16" t="str">
        <x:f>IF(AND(ISBLANK(O1341),Q1341=""),"",IF(COUNTIFS('Redemption Setup'!$A$7:$A$105,Q1341,'Redemption Setup'!$B$7:$B$105,P1341)&lt;&gt;1,"Tier not in campaign",IF(COUNTIFS('Daily Redemptions'!$O$7:$O$2205,O1341,'Daily Redemptions'!$Q$7:$Q$2205,Q1341)&gt;1,"Duplicate day / tier",IF(OR(ISBLANK(O1341),ISBLANK(R1341)),"Missing date / quantity",IF(OR(R1341&lt;0,MOD(R1341,1)&lt;&gt;0),"Invalid redemption quantity",IF(COUNTIFS('Daily Redemptions'!$A$7:$A$735,O1341,'Daily Redemptions'!$B$7:$B$735,P1341)&lt;&gt;1,"Missing daily performance",IF(S1341&lt;0,"Negative stock","")))))))</x:f>
      </x:c>
    </x:row>
    <x:row r="1342" ht="24" customHeight="1">
      <x:c r="O1342" s="10"/>
      <x:c r="P1342" s="5"/>
      <x:c r="Q1342" s="5"/>
      <x:c r="R1342" s="5"/>
      <x:c r="S1342" s="16" t="str">
        <x:f>IF(OR(ISBLANK(O1342),Q1342=""),"",IFERROR(INDEX('Redemption Setup'!$F$7:$F$105,MATCH(Q1342,'Redemption Setup'!$A$7:$A$105,0)),"")+SUMIFS('Redemption Setup'!$Q$7:$Q$305,'Redemption Setup'!$O$7:$O$305,Q1342,'Redemption Setup'!$P$7:$P$305,"&lt;="&amp;O1342)-SUMIFS('Daily Redemptions'!$R$7:$R$2205,'Daily Redemptions'!$Q$7:$Q$2205,Q1342,'Daily Redemptions'!$P$7:$P$2205,P1342,'Daily Redemptions'!$O$7:$O$2205,"&lt;="&amp;O1342))</x:f>
      </x:c>
      <x:c r="T1342" s="16" t="str">
        <x:f>IF(AND(ISBLANK(O1342),Q1342=""),"",IF(COUNTIFS('Redemption Setup'!$A$7:$A$105,Q1342,'Redemption Setup'!$B$7:$B$105,P1342)&lt;&gt;1,"Tier not in campaign",IF(COUNTIFS('Daily Redemptions'!$O$7:$O$2205,O1342,'Daily Redemptions'!$Q$7:$Q$2205,Q1342)&gt;1,"Duplicate day / tier",IF(OR(ISBLANK(O1342),ISBLANK(R1342)),"Missing date / quantity",IF(OR(R1342&lt;0,MOD(R1342,1)&lt;&gt;0),"Invalid redemption quantity",IF(COUNTIFS('Daily Redemptions'!$A$7:$A$735,O1342,'Daily Redemptions'!$B$7:$B$735,P1342)&lt;&gt;1,"Missing daily performance",IF(S1342&lt;0,"Negative stock","")))))))</x:f>
      </x:c>
    </x:row>
    <x:row r="1343" ht="24" customHeight="1">
      <x:c r="O1343" s="10"/>
      <x:c r="P1343" s="5"/>
      <x:c r="Q1343" s="5"/>
      <x:c r="R1343" s="5"/>
      <x:c r="S1343" s="16" t="str">
        <x:f>IF(OR(ISBLANK(O1343),Q1343=""),"",IFERROR(INDEX('Redemption Setup'!$F$7:$F$105,MATCH(Q1343,'Redemption Setup'!$A$7:$A$105,0)),"")+SUMIFS('Redemption Setup'!$Q$7:$Q$305,'Redemption Setup'!$O$7:$O$305,Q1343,'Redemption Setup'!$P$7:$P$305,"&lt;="&amp;O1343)-SUMIFS('Daily Redemptions'!$R$7:$R$2205,'Daily Redemptions'!$Q$7:$Q$2205,Q1343,'Daily Redemptions'!$P$7:$P$2205,P1343,'Daily Redemptions'!$O$7:$O$2205,"&lt;="&amp;O1343))</x:f>
      </x:c>
      <x:c r="T1343" s="16" t="str">
        <x:f>IF(AND(ISBLANK(O1343),Q1343=""),"",IF(COUNTIFS('Redemption Setup'!$A$7:$A$105,Q1343,'Redemption Setup'!$B$7:$B$105,P1343)&lt;&gt;1,"Tier not in campaign",IF(COUNTIFS('Daily Redemptions'!$O$7:$O$2205,O1343,'Daily Redemptions'!$Q$7:$Q$2205,Q1343)&gt;1,"Duplicate day / tier",IF(OR(ISBLANK(O1343),ISBLANK(R1343)),"Missing date / quantity",IF(OR(R1343&lt;0,MOD(R1343,1)&lt;&gt;0),"Invalid redemption quantity",IF(COUNTIFS('Daily Redemptions'!$A$7:$A$735,O1343,'Daily Redemptions'!$B$7:$B$735,P1343)&lt;&gt;1,"Missing daily performance",IF(S1343&lt;0,"Negative stock","")))))))</x:f>
      </x:c>
    </x:row>
    <x:row r="1344" ht="24" customHeight="1">
      <x:c r="O1344" s="10"/>
      <x:c r="P1344" s="5"/>
      <x:c r="Q1344" s="5"/>
      <x:c r="R1344" s="5"/>
      <x:c r="S1344" s="16" t="str">
        <x:f>IF(OR(ISBLANK(O1344),Q1344=""),"",IFERROR(INDEX('Redemption Setup'!$F$7:$F$105,MATCH(Q1344,'Redemption Setup'!$A$7:$A$105,0)),"")+SUMIFS('Redemption Setup'!$Q$7:$Q$305,'Redemption Setup'!$O$7:$O$305,Q1344,'Redemption Setup'!$P$7:$P$305,"&lt;="&amp;O1344)-SUMIFS('Daily Redemptions'!$R$7:$R$2205,'Daily Redemptions'!$Q$7:$Q$2205,Q1344,'Daily Redemptions'!$P$7:$P$2205,P1344,'Daily Redemptions'!$O$7:$O$2205,"&lt;="&amp;O1344))</x:f>
      </x:c>
      <x:c r="T1344" s="16" t="str">
        <x:f>IF(AND(ISBLANK(O1344),Q1344=""),"",IF(COUNTIFS('Redemption Setup'!$A$7:$A$105,Q1344,'Redemption Setup'!$B$7:$B$105,P1344)&lt;&gt;1,"Tier not in campaign",IF(COUNTIFS('Daily Redemptions'!$O$7:$O$2205,O1344,'Daily Redemptions'!$Q$7:$Q$2205,Q1344)&gt;1,"Duplicate day / tier",IF(OR(ISBLANK(O1344),ISBLANK(R1344)),"Missing date / quantity",IF(OR(R1344&lt;0,MOD(R1344,1)&lt;&gt;0),"Invalid redemption quantity",IF(COUNTIFS('Daily Redemptions'!$A$7:$A$735,O1344,'Daily Redemptions'!$B$7:$B$735,P1344)&lt;&gt;1,"Missing daily performance",IF(S1344&lt;0,"Negative stock","")))))))</x:f>
      </x:c>
    </x:row>
    <x:row r="1345" ht="24" customHeight="1">
      <x:c r="O1345" s="10"/>
      <x:c r="P1345" s="5"/>
      <x:c r="Q1345" s="5"/>
      <x:c r="R1345" s="5"/>
      <x:c r="S1345" s="16" t="str">
        <x:f>IF(OR(ISBLANK(O1345),Q1345=""),"",IFERROR(INDEX('Redemption Setup'!$F$7:$F$105,MATCH(Q1345,'Redemption Setup'!$A$7:$A$105,0)),"")+SUMIFS('Redemption Setup'!$Q$7:$Q$305,'Redemption Setup'!$O$7:$O$305,Q1345,'Redemption Setup'!$P$7:$P$305,"&lt;="&amp;O1345)-SUMIFS('Daily Redemptions'!$R$7:$R$2205,'Daily Redemptions'!$Q$7:$Q$2205,Q1345,'Daily Redemptions'!$P$7:$P$2205,P1345,'Daily Redemptions'!$O$7:$O$2205,"&lt;="&amp;O1345))</x:f>
      </x:c>
      <x:c r="T1345" s="16" t="str">
        <x:f>IF(AND(ISBLANK(O1345),Q1345=""),"",IF(COUNTIFS('Redemption Setup'!$A$7:$A$105,Q1345,'Redemption Setup'!$B$7:$B$105,P1345)&lt;&gt;1,"Tier not in campaign",IF(COUNTIFS('Daily Redemptions'!$O$7:$O$2205,O1345,'Daily Redemptions'!$Q$7:$Q$2205,Q1345)&gt;1,"Duplicate day / tier",IF(OR(ISBLANK(O1345),ISBLANK(R1345)),"Missing date / quantity",IF(OR(R1345&lt;0,MOD(R1345,1)&lt;&gt;0),"Invalid redemption quantity",IF(COUNTIFS('Daily Redemptions'!$A$7:$A$735,O1345,'Daily Redemptions'!$B$7:$B$735,P1345)&lt;&gt;1,"Missing daily performance",IF(S1345&lt;0,"Negative stock","")))))))</x:f>
      </x:c>
    </x:row>
    <x:row r="1346" ht="24" customHeight="1">
      <x:c r="O1346" s="10"/>
      <x:c r="P1346" s="5"/>
      <x:c r="Q1346" s="5"/>
      <x:c r="R1346" s="5"/>
      <x:c r="S1346" s="16" t="str">
        <x:f>IF(OR(ISBLANK(O1346),Q1346=""),"",IFERROR(INDEX('Redemption Setup'!$F$7:$F$105,MATCH(Q1346,'Redemption Setup'!$A$7:$A$105,0)),"")+SUMIFS('Redemption Setup'!$Q$7:$Q$305,'Redemption Setup'!$O$7:$O$305,Q1346,'Redemption Setup'!$P$7:$P$305,"&lt;="&amp;O1346)-SUMIFS('Daily Redemptions'!$R$7:$R$2205,'Daily Redemptions'!$Q$7:$Q$2205,Q1346,'Daily Redemptions'!$P$7:$P$2205,P1346,'Daily Redemptions'!$O$7:$O$2205,"&lt;="&amp;O1346))</x:f>
      </x:c>
      <x:c r="T1346" s="16" t="str">
        <x:f>IF(AND(ISBLANK(O1346),Q1346=""),"",IF(COUNTIFS('Redemption Setup'!$A$7:$A$105,Q1346,'Redemption Setup'!$B$7:$B$105,P1346)&lt;&gt;1,"Tier not in campaign",IF(COUNTIFS('Daily Redemptions'!$O$7:$O$2205,O1346,'Daily Redemptions'!$Q$7:$Q$2205,Q1346)&gt;1,"Duplicate day / tier",IF(OR(ISBLANK(O1346),ISBLANK(R1346)),"Missing date / quantity",IF(OR(R1346&lt;0,MOD(R1346,1)&lt;&gt;0),"Invalid redemption quantity",IF(COUNTIFS('Daily Redemptions'!$A$7:$A$735,O1346,'Daily Redemptions'!$B$7:$B$735,P1346)&lt;&gt;1,"Missing daily performance",IF(S1346&lt;0,"Negative stock","")))))))</x:f>
      </x:c>
    </x:row>
    <x:row r="1347" ht="24" customHeight="1">
      <x:c r="O1347" s="10"/>
      <x:c r="P1347" s="5"/>
      <x:c r="Q1347" s="5"/>
      <x:c r="R1347" s="5"/>
      <x:c r="S1347" s="16" t="str">
        <x:f>IF(OR(ISBLANK(O1347),Q1347=""),"",IFERROR(INDEX('Redemption Setup'!$F$7:$F$105,MATCH(Q1347,'Redemption Setup'!$A$7:$A$105,0)),"")+SUMIFS('Redemption Setup'!$Q$7:$Q$305,'Redemption Setup'!$O$7:$O$305,Q1347,'Redemption Setup'!$P$7:$P$305,"&lt;="&amp;O1347)-SUMIFS('Daily Redemptions'!$R$7:$R$2205,'Daily Redemptions'!$Q$7:$Q$2205,Q1347,'Daily Redemptions'!$P$7:$P$2205,P1347,'Daily Redemptions'!$O$7:$O$2205,"&lt;="&amp;O1347))</x:f>
      </x:c>
      <x:c r="T1347" s="16" t="str">
        <x:f>IF(AND(ISBLANK(O1347),Q1347=""),"",IF(COUNTIFS('Redemption Setup'!$A$7:$A$105,Q1347,'Redemption Setup'!$B$7:$B$105,P1347)&lt;&gt;1,"Tier not in campaign",IF(COUNTIFS('Daily Redemptions'!$O$7:$O$2205,O1347,'Daily Redemptions'!$Q$7:$Q$2205,Q1347)&gt;1,"Duplicate day / tier",IF(OR(ISBLANK(O1347),ISBLANK(R1347)),"Missing date / quantity",IF(OR(R1347&lt;0,MOD(R1347,1)&lt;&gt;0),"Invalid redemption quantity",IF(COUNTIFS('Daily Redemptions'!$A$7:$A$735,O1347,'Daily Redemptions'!$B$7:$B$735,P1347)&lt;&gt;1,"Missing daily performance",IF(S1347&lt;0,"Negative stock","")))))))</x:f>
      </x:c>
    </x:row>
    <x:row r="1348" ht="24" customHeight="1">
      <x:c r="O1348" s="10"/>
      <x:c r="P1348" s="5"/>
      <x:c r="Q1348" s="5"/>
      <x:c r="R1348" s="5"/>
      <x:c r="S1348" s="16" t="str">
        <x:f>IF(OR(ISBLANK(O1348),Q1348=""),"",IFERROR(INDEX('Redemption Setup'!$F$7:$F$105,MATCH(Q1348,'Redemption Setup'!$A$7:$A$105,0)),"")+SUMIFS('Redemption Setup'!$Q$7:$Q$305,'Redemption Setup'!$O$7:$O$305,Q1348,'Redemption Setup'!$P$7:$P$305,"&lt;="&amp;O1348)-SUMIFS('Daily Redemptions'!$R$7:$R$2205,'Daily Redemptions'!$Q$7:$Q$2205,Q1348,'Daily Redemptions'!$P$7:$P$2205,P1348,'Daily Redemptions'!$O$7:$O$2205,"&lt;="&amp;O1348))</x:f>
      </x:c>
      <x:c r="T1348" s="16" t="str">
        <x:f>IF(AND(ISBLANK(O1348),Q1348=""),"",IF(COUNTIFS('Redemption Setup'!$A$7:$A$105,Q1348,'Redemption Setup'!$B$7:$B$105,P1348)&lt;&gt;1,"Tier not in campaign",IF(COUNTIFS('Daily Redemptions'!$O$7:$O$2205,O1348,'Daily Redemptions'!$Q$7:$Q$2205,Q1348)&gt;1,"Duplicate day / tier",IF(OR(ISBLANK(O1348),ISBLANK(R1348)),"Missing date / quantity",IF(OR(R1348&lt;0,MOD(R1348,1)&lt;&gt;0),"Invalid redemption quantity",IF(COUNTIFS('Daily Redemptions'!$A$7:$A$735,O1348,'Daily Redemptions'!$B$7:$B$735,P1348)&lt;&gt;1,"Missing daily performance",IF(S1348&lt;0,"Negative stock","")))))))</x:f>
      </x:c>
    </x:row>
    <x:row r="1349" ht="24" customHeight="1">
      <x:c r="O1349" s="10"/>
      <x:c r="P1349" s="5"/>
      <x:c r="Q1349" s="5"/>
      <x:c r="R1349" s="5"/>
      <x:c r="S1349" s="16" t="str">
        <x:f>IF(OR(ISBLANK(O1349),Q1349=""),"",IFERROR(INDEX('Redemption Setup'!$F$7:$F$105,MATCH(Q1349,'Redemption Setup'!$A$7:$A$105,0)),"")+SUMIFS('Redemption Setup'!$Q$7:$Q$305,'Redemption Setup'!$O$7:$O$305,Q1349,'Redemption Setup'!$P$7:$P$305,"&lt;="&amp;O1349)-SUMIFS('Daily Redemptions'!$R$7:$R$2205,'Daily Redemptions'!$Q$7:$Q$2205,Q1349,'Daily Redemptions'!$P$7:$P$2205,P1349,'Daily Redemptions'!$O$7:$O$2205,"&lt;="&amp;O1349))</x:f>
      </x:c>
      <x:c r="T1349" s="16" t="str">
        <x:f>IF(AND(ISBLANK(O1349),Q1349=""),"",IF(COUNTIFS('Redemption Setup'!$A$7:$A$105,Q1349,'Redemption Setup'!$B$7:$B$105,P1349)&lt;&gt;1,"Tier not in campaign",IF(COUNTIFS('Daily Redemptions'!$O$7:$O$2205,O1349,'Daily Redemptions'!$Q$7:$Q$2205,Q1349)&gt;1,"Duplicate day / tier",IF(OR(ISBLANK(O1349),ISBLANK(R1349)),"Missing date / quantity",IF(OR(R1349&lt;0,MOD(R1349,1)&lt;&gt;0),"Invalid redemption quantity",IF(COUNTIFS('Daily Redemptions'!$A$7:$A$735,O1349,'Daily Redemptions'!$B$7:$B$735,P1349)&lt;&gt;1,"Missing daily performance",IF(S1349&lt;0,"Negative stock","")))))))</x:f>
      </x:c>
    </x:row>
    <x:row r="1350" ht="24" customHeight="1">
      <x:c r="O1350" s="10"/>
      <x:c r="P1350" s="5"/>
      <x:c r="Q1350" s="5"/>
      <x:c r="R1350" s="5"/>
      <x:c r="S1350" s="16" t="str">
        <x:f>IF(OR(ISBLANK(O1350),Q1350=""),"",IFERROR(INDEX('Redemption Setup'!$F$7:$F$105,MATCH(Q1350,'Redemption Setup'!$A$7:$A$105,0)),"")+SUMIFS('Redemption Setup'!$Q$7:$Q$305,'Redemption Setup'!$O$7:$O$305,Q1350,'Redemption Setup'!$P$7:$P$305,"&lt;="&amp;O1350)-SUMIFS('Daily Redemptions'!$R$7:$R$2205,'Daily Redemptions'!$Q$7:$Q$2205,Q1350,'Daily Redemptions'!$P$7:$P$2205,P1350,'Daily Redemptions'!$O$7:$O$2205,"&lt;="&amp;O1350))</x:f>
      </x:c>
      <x:c r="T1350" s="16" t="str">
        <x:f>IF(AND(ISBLANK(O1350),Q1350=""),"",IF(COUNTIFS('Redemption Setup'!$A$7:$A$105,Q1350,'Redemption Setup'!$B$7:$B$105,P1350)&lt;&gt;1,"Tier not in campaign",IF(COUNTIFS('Daily Redemptions'!$O$7:$O$2205,O1350,'Daily Redemptions'!$Q$7:$Q$2205,Q1350)&gt;1,"Duplicate day / tier",IF(OR(ISBLANK(O1350),ISBLANK(R1350)),"Missing date / quantity",IF(OR(R1350&lt;0,MOD(R1350,1)&lt;&gt;0),"Invalid redemption quantity",IF(COUNTIFS('Daily Redemptions'!$A$7:$A$735,O1350,'Daily Redemptions'!$B$7:$B$735,P1350)&lt;&gt;1,"Missing daily performance",IF(S1350&lt;0,"Negative stock","")))))))</x:f>
      </x:c>
    </x:row>
    <x:row r="1351" ht="24" customHeight="1">
      <x:c r="O1351" s="10"/>
      <x:c r="P1351" s="5"/>
      <x:c r="Q1351" s="5"/>
      <x:c r="R1351" s="5"/>
      <x:c r="S1351" s="16" t="str">
        <x:f>IF(OR(ISBLANK(O1351),Q1351=""),"",IFERROR(INDEX('Redemption Setup'!$F$7:$F$105,MATCH(Q1351,'Redemption Setup'!$A$7:$A$105,0)),"")+SUMIFS('Redemption Setup'!$Q$7:$Q$305,'Redemption Setup'!$O$7:$O$305,Q1351,'Redemption Setup'!$P$7:$P$305,"&lt;="&amp;O1351)-SUMIFS('Daily Redemptions'!$R$7:$R$2205,'Daily Redemptions'!$Q$7:$Q$2205,Q1351,'Daily Redemptions'!$P$7:$P$2205,P1351,'Daily Redemptions'!$O$7:$O$2205,"&lt;="&amp;O1351))</x:f>
      </x:c>
      <x:c r="T1351" s="16" t="str">
        <x:f>IF(AND(ISBLANK(O1351),Q1351=""),"",IF(COUNTIFS('Redemption Setup'!$A$7:$A$105,Q1351,'Redemption Setup'!$B$7:$B$105,P1351)&lt;&gt;1,"Tier not in campaign",IF(COUNTIFS('Daily Redemptions'!$O$7:$O$2205,O1351,'Daily Redemptions'!$Q$7:$Q$2205,Q1351)&gt;1,"Duplicate day / tier",IF(OR(ISBLANK(O1351),ISBLANK(R1351)),"Missing date / quantity",IF(OR(R1351&lt;0,MOD(R1351,1)&lt;&gt;0),"Invalid redemption quantity",IF(COUNTIFS('Daily Redemptions'!$A$7:$A$735,O1351,'Daily Redemptions'!$B$7:$B$735,P1351)&lt;&gt;1,"Missing daily performance",IF(S1351&lt;0,"Negative stock","")))))))</x:f>
      </x:c>
    </x:row>
    <x:row r="1352" ht="24" customHeight="1">
      <x:c r="O1352" s="10"/>
      <x:c r="P1352" s="5"/>
      <x:c r="Q1352" s="5"/>
      <x:c r="R1352" s="5"/>
      <x:c r="S1352" s="16" t="str">
        <x:f>IF(OR(ISBLANK(O1352),Q1352=""),"",IFERROR(INDEX('Redemption Setup'!$F$7:$F$105,MATCH(Q1352,'Redemption Setup'!$A$7:$A$105,0)),"")+SUMIFS('Redemption Setup'!$Q$7:$Q$305,'Redemption Setup'!$O$7:$O$305,Q1352,'Redemption Setup'!$P$7:$P$305,"&lt;="&amp;O1352)-SUMIFS('Daily Redemptions'!$R$7:$R$2205,'Daily Redemptions'!$Q$7:$Q$2205,Q1352,'Daily Redemptions'!$P$7:$P$2205,P1352,'Daily Redemptions'!$O$7:$O$2205,"&lt;="&amp;O1352))</x:f>
      </x:c>
      <x:c r="T1352" s="16" t="str">
        <x:f>IF(AND(ISBLANK(O1352),Q1352=""),"",IF(COUNTIFS('Redemption Setup'!$A$7:$A$105,Q1352,'Redemption Setup'!$B$7:$B$105,P1352)&lt;&gt;1,"Tier not in campaign",IF(COUNTIFS('Daily Redemptions'!$O$7:$O$2205,O1352,'Daily Redemptions'!$Q$7:$Q$2205,Q1352)&gt;1,"Duplicate day / tier",IF(OR(ISBLANK(O1352),ISBLANK(R1352)),"Missing date / quantity",IF(OR(R1352&lt;0,MOD(R1352,1)&lt;&gt;0),"Invalid redemption quantity",IF(COUNTIFS('Daily Redemptions'!$A$7:$A$735,O1352,'Daily Redemptions'!$B$7:$B$735,P1352)&lt;&gt;1,"Missing daily performance",IF(S1352&lt;0,"Negative stock","")))))))</x:f>
      </x:c>
    </x:row>
    <x:row r="1353" ht="24" customHeight="1">
      <x:c r="O1353" s="10"/>
      <x:c r="P1353" s="5"/>
      <x:c r="Q1353" s="5"/>
      <x:c r="R1353" s="5"/>
      <x:c r="S1353" s="16" t="str">
        <x:f>IF(OR(ISBLANK(O1353),Q1353=""),"",IFERROR(INDEX('Redemption Setup'!$F$7:$F$105,MATCH(Q1353,'Redemption Setup'!$A$7:$A$105,0)),"")+SUMIFS('Redemption Setup'!$Q$7:$Q$305,'Redemption Setup'!$O$7:$O$305,Q1353,'Redemption Setup'!$P$7:$P$305,"&lt;="&amp;O1353)-SUMIFS('Daily Redemptions'!$R$7:$R$2205,'Daily Redemptions'!$Q$7:$Q$2205,Q1353,'Daily Redemptions'!$P$7:$P$2205,P1353,'Daily Redemptions'!$O$7:$O$2205,"&lt;="&amp;O1353))</x:f>
      </x:c>
      <x:c r="T1353" s="16" t="str">
        <x:f>IF(AND(ISBLANK(O1353),Q1353=""),"",IF(COUNTIFS('Redemption Setup'!$A$7:$A$105,Q1353,'Redemption Setup'!$B$7:$B$105,P1353)&lt;&gt;1,"Tier not in campaign",IF(COUNTIFS('Daily Redemptions'!$O$7:$O$2205,O1353,'Daily Redemptions'!$Q$7:$Q$2205,Q1353)&gt;1,"Duplicate day / tier",IF(OR(ISBLANK(O1353),ISBLANK(R1353)),"Missing date / quantity",IF(OR(R1353&lt;0,MOD(R1353,1)&lt;&gt;0),"Invalid redemption quantity",IF(COUNTIFS('Daily Redemptions'!$A$7:$A$735,O1353,'Daily Redemptions'!$B$7:$B$735,P1353)&lt;&gt;1,"Missing daily performance",IF(S1353&lt;0,"Negative stock","")))))))</x:f>
      </x:c>
    </x:row>
    <x:row r="1354" ht="24" customHeight="1">
      <x:c r="O1354" s="10"/>
      <x:c r="P1354" s="5"/>
      <x:c r="Q1354" s="5"/>
      <x:c r="R1354" s="5"/>
      <x:c r="S1354" s="16" t="str">
        <x:f>IF(OR(ISBLANK(O1354),Q1354=""),"",IFERROR(INDEX('Redemption Setup'!$F$7:$F$105,MATCH(Q1354,'Redemption Setup'!$A$7:$A$105,0)),"")+SUMIFS('Redemption Setup'!$Q$7:$Q$305,'Redemption Setup'!$O$7:$O$305,Q1354,'Redemption Setup'!$P$7:$P$305,"&lt;="&amp;O1354)-SUMIFS('Daily Redemptions'!$R$7:$R$2205,'Daily Redemptions'!$Q$7:$Q$2205,Q1354,'Daily Redemptions'!$P$7:$P$2205,P1354,'Daily Redemptions'!$O$7:$O$2205,"&lt;="&amp;O1354))</x:f>
      </x:c>
      <x:c r="T1354" s="16" t="str">
        <x:f>IF(AND(ISBLANK(O1354),Q1354=""),"",IF(COUNTIFS('Redemption Setup'!$A$7:$A$105,Q1354,'Redemption Setup'!$B$7:$B$105,P1354)&lt;&gt;1,"Tier not in campaign",IF(COUNTIFS('Daily Redemptions'!$O$7:$O$2205,O1354,'Daily Redemptions'!$Q$7:$Q$2205,Q1354)&gt;1,"Duplicate day / tier",IF(OR(ISBLANK(O1354),ISBLANK(R1354)),"Missing date / quantity",IF(OR(R1354&lt;0,MOD(R1354,1)&lt;&gt;0),"Invalid redemption quantity",IF(COUNTIFS('Daily Redemptions'!$A$7:$A$735,O1354,'Daily Redemptions'!$B$7:$B$735,P1354)&lt;&gt;1,"Missing daily performance",IF(S1354&lt;0,"Negative stock","")))))))</x:f>
      </x:c>
    </x:row>
    <x:row r="1355" ht="24" customHeight="1">
      <x:c r="O1355" s="10"/>
      <x:c r="P1355" s="5"/>
      <x:c r="Q1355" s="5"/>
      <x:c r="R1355" s="5"/>
      <x:c r="S1355" s="16" t="str">
        <x:f>IF(OR(ISBLANK(O1355),Q1355=""),"",IFERROR(INDEX('Redemption Setup'!$F$7:$F$105,MATCH(Q1355,'Redemption Setup'!$A$7:$A$105,0)),"")+SUMIFS('Redemption Setup'!$Q$7:$Q$305,'Redemption Setup'!$O$7:$O$305,Q1355,'Redemption Setup'!$P$7:$P$305,"&lt;="&amp;O1355)-SUMIFS('Daily Redemptions'!$R$7:$R$2205,'Daily Redemptions'!$Q$7:$Q$2205,Q1355,'Daily Redemptions'!$P$7:$P$2205,P1355,'Daily Redemptions'!$O$7:$O$2205,"&lt;="&amp;O1355))</x:f>
      </x:c>
      <x:c r="T1355" s="16" t="str">
        <x:f>IF(AND(ISBLANK(O1355),Q1355=""),"",IF(COUNTIFS('Redemption Setup'!$A$7:$A$105,Q1355,'Redemption Setup'!$B$7:$B$105,P1355)&lt;&gt;1,"Tier not in campaign",IF(COUNTIFS('Daily Redemptions'!$O$7:$O$2205,O1355,'Daily Redemptions'!$Q$7:$Q$2205,Q1355)&gt;1,"Duplicate day / tier",IF(OR(ISBLANK(O1355),ISBLANK(R1355)),"Missing date / quantity",IF(OR(R1355&lt;0,MOD(R1355,1)&lt;&gt;0),"Invalid redemption quantity",IF(COUNTIFS('Daily Redemptions'!$A$7:$A$735,O1355,'Daily Redemptions'!$B$7:$B$735,P1355)&lt;&gt;1,"Missing daily performance",IF(S1355&lt;0,"Negative stock","")))))))</x:f>
      </x:c>
    </x:row>
    <x:row r="1356" ht="24" customHeight="1">
      <x:c r="O1356" s="10"/>
      <x:c r="P1356" s="5"/>
      <x:c r="Q1356" s="5"/>
      <x:c r="R1356" s="5"/>
      <x:c r="S1356" s="16" t="str">
        <x:f>IF(OR(ISBLANK(O1356),Q1356=""),"",IFERROR(INDEX('Redemption Setup'!$F$7:$F$105,MATCH(Q1356,'Redemption Setup'!$A$7:$A$105,0)),"")+SUMIFS('Redemption Setup'!$Q$7:$Q$305,'Redemption Setup'!$O$7:$O$305,Q1356,'Redemption Setup'!$P$7:$P$305,"&lt;="&amp;O1356)-SUMIFS('Daily Redemptions'!$R$7:$R$2205,'Daily Redemptions'!$Q$7:$Q$2205,Q1356,'Daily Redemptions'!$P$7:$P$2205,P1356,'Daily Redemptions'!$O$7:$O$2205,"&lt;="&amp;O1356))</x:f>
      </x:c>
      <x:c r="T1356" s="16" t="str">
        <x:f>IF(AND(ISBLANK(O1356),Q1356=""),"",IF(COUNTIFS('Redemption Setup'!$A$7:$A$105,Q1356,'Redemption Setup'!$B$7:$B$105,P1356)&lt;&gt;1,"Tier not in campaign",IF(COUNTIFS('Daily Redemptions'!$O$7:$O$2205,O1356,'Daily Redemptions'!$Q$7:$Q$2205,Q1356)&gt;1,"Duplicate day / tier",IF(OR(ISBLANK(O1356),ISBLANK(R1356)),"Missing date / quantity",IF(OR(R1356&lt;0,MOD(R1356,1)&lt;&gt;0),"Invalid redemption quantity",IF(COUNTIFS('Daily Redemptions'!$A$7:$A$735,O1356,'Daily Redemptions'!$B$7:$B$735,P1356)&lt;&gt;1,"Missing daily performance",IF(S1356&lt;0,"Negative stock","")))))))</x:f>
      </x:c>
    </x:row>
    <x:row r="1357" ht="24" customHeight="1">
      <x:c r="O1357" s="10"/>
      <x:c r="P1357" s="5"/>
      <x:c r="Q1357" s="5"/>
      <x:c r="R1357" s="5"/>
      <x:c r="S1357" s="16" t="str">
        <x:f>IF(OR(ISBLANK(O1357),Q1357=""),"",IFERROR(INDEX('Redemption Setup'!$F$7:$F$105,MATCH(Q1357,'Redemption Setup'!$A$7:$A$105,0)),"")+SUMIFS('Redemption Setup'!$Q$7:$Q$305,'Redemption Setup'!$O$7:$O$305,Q1357,'Redemption Setup'!$P$7:$P$305,"&lt;="&amp;O1357)-SUMIFS('Daily Redemptions'!$R$7:$R$2205,'Daily Redemptions'!$Q$7:$Q$2205,Q1357,'Daily Redemptions'!$P$7:$P$2205,P1357,'Daily Redemptions'!$O$7:$O$2205,"&lt;="&amp;O1357))</x:f>
      </x:c>
      <x:c r="T1357" s="16" t="str">
        <x:f>IF(AND(ISBLANK(O1357),Q1357=""),"",IF(COUNTIFS('Redemption Setup'!$A$7:$A$105,Q1357,'Redemption Setup'!$B$7:$B$105,P1357)&lt;&gt;1,"Tier not in campaign",IF(COUNTIFS('Daily Redemptions'!$O$7:$O$2205,O1357,'Daily Redemptions'!$Q$7:$Q$2205,Q1357)&gt;1,"Duplicate day / tier",IF(OR(ISBLANK(O1357),ISBLANK(R1357)),"Missing date / quantity",IF(OR(R1357&lt;0,MOD(R1357,1)&lt;&gt;0),"Invalid redemption quantity",IF(COUNTIFS('Daily Redemptions'!$A$7:$A$735,O1357,'Daily Redemptions'!$B$7:$B$735,P1357)&lt;&gt;1,"Missing daily performance",IF(S1357&lt;0,"Negative stock","")))))))</x:f>
      </x:c>
    </x:row>
    <x:row r="1358" ht="24" customHeight="1">
      <x:c r="O1358" s="10"/>
      <x:c r="P1358" s="5"/>
      <x:c r="Q1358" s="5"/>
      <x:c r="R1358" s="5"/>
      <x:c r="S1358" s="16" t="str">
        <x:f>IF(OR(ISBLANK(O1358),Q1358=""),"",IFERROR(INDEX('Redemption Setup'!$F$7:$F$105,MATCH(Q1358,'Redemption Setup'!$A$7:$A$105,0)),"")+SUMIFS('Redemption Setup'!$Q$7:$Q$305,'Redemption Setup'!$O$7:$O$305,Q1358,'Redemption Setup'!$P$7:$P$305,"&lt;="&amp;O1358)-SUMIFS('Daily Redemptions'!$R$7:$R$2205,'Daily Redemptions'!$Q$7:$Q$2205,Q1358,'Daily Redemptions'!$P$7:$P$2205,P1358,'Daily Redemptions'!$O$7:$O$2205,"&lt;="&amp;O1358))</x:f>
      </x:c>
      <x:c r="T1358" s="16" t="str">
        <x:f>IF(AND(ISBLANK(O1358),Q1358=""),"",IF(COUNTIFS('Redemption Setup'!$A$7:$A$105,Q1358,'Redemption Setup'!$B$7:$B$105,P1358)&lt;&gt;1,"Tier not in campaign",IF(COUNTIFS('Daily Redemptions'!$O$7:$O$2205,O1358,'Daily Redemptions'!$Q$7:$Q$2205,Q1358)&gt;1,"Duplicate day / tier",IF(OR(ISBLANK(O1358),ISBLANK(R1358)),"Missing date / quantity",IF(OR(R1358&lt;0,MOD(R1358,1)&lt;&gt;0),"Invalid redemption quantity",IF(COUNTIFS('Daily Redemptions'!$A$7:$A$735,O1358,'Daily Redemptions'!$B$7:$B$735,P1358)&lt;&gt;1,"Missing daily performance",IF(S1358&lt;0,"Negative stock","")))))))</x:f>
      </x:c>
    </x:row>
    <x:row r="1359" ht="24" customHeight="1">
      <x:c r="O1359" s="10"/>
      <x:c r="P1359" s="5"/>
      <x:c r="Q1359" s="5"/>
      <x:c r="R1359" s="5"/>
      <x:c r="S1359" s="16" t="str">
        <x:f>IF(OR(ISBLANK(O1359),Q1359=""),"",IFERROR(INDEX('Redemption Setup'!$F$7:$F$105,MATCH(Q1359,'Redemption Setup'!$A$7:$A$105,0)),"")+SUMIFS('Redemption Setup'!$Q$7:$Q$305,'Redemption Setup'!$O$7:$O$305,Q1359,'Redemption Setup'!$P$7:$P$305,"&lt;="&amp;O1359)-SUMIFS('Daily Redemptions'!$R$7:$R$2205,'Daily Redemptions'!$Q$7:$Q$2205,Q1359,'Daily Redemptions'!$P$7:$P$2205,P1359,'Daily Redemptions'!$O$7:$O$2205,"&lt;="&amp;O1359))</x:f>
      </x:c>
      <x:c r="T1359" s="16" t="str">
        <x:f>IF(AND(ISBLANK(O1359),Q1359=""),"",IF(COUNTIFS('Redemption Setup'!$A$7:$A$105,Q1359,'Redemption Setup'!$B$7:$B$105,P1359)&lt;&gt;1,"Tier not in campaign",IF(COUNTIFS('Daily Redemptions'!$O$7:$O$2205,O1359,'Daily Redemptions'!$Q$7:$Q$2205,Q1359)&gt;1,"Duplicate day / tier",IF(OR(ISBLANK(O1359),ISBLANK(R1359)),"Missing date / quantity",IF(OR(R1359&lt;0,MOD(R1359,1)&lt;&gt;0),"Invalid redemption quantity",IF(COUNTIFS('Daily Redemptions'!$A$7:$A$735,O1359,'Daily Redemptions'!$B$7:$B$735,P1359)&lt;&gt;1,"Missing daily performance",IF(S1359&lt;0,"Negative stock","")))))))</x:f>
      </x:c>
    </x:row>
    <x:row r="1360" ht="24" customHeight="1">
      <x:c r="O1360" s="10"/>
      <x:c r="P1360" s="5"/>
      <x:c r="Q1360" s="5"/>
      <x:c r="R1360" s="5"/>
      <x:c r="S1360" s="16" t="str">
        <x:f>IF(OR(ISBLANK(O1360),Q1360=""),"",IFERROR(INDEX('Redemption Setup'!$F$7:$F$105,MATCH(Q1360,'Redemption Setup'!$A$7:$A$105,0)),"")+SUMIFS('Redemption Setup'!$Q$7:$Q$305,'Redemption Setup'!$O$7:$O$305,Q1360,'Redemption Setup'!$P$7:$P$305,"&lt;="&amp;O1360)-SUMIFS('Daily Redemptions'!$R$7:$R$2205,'Daily Redemptions'!$Q$7:$Q$2205,Q1360,'Daily Redemptions'!$P$7:$P$2205,P1360,'Daily Redemptions'!$O$7:$O$2205,"&lt;="&amp;O1360))</x:f>
      </x:c>
      <x:c r="T1360" s="16" t="str">
        <x:f>IF(AND(ISBLANK(O1360),Q1360=""),"",IF(COUNTIFS('Redemption Setup'!$A$7:$A$105,Q1360,'Redemption Setup'!$B$7:$B$105,P1360)&lt;&gt;1,"Tier not in campaign",IF(COUNTIFS('Daily Redemptions'!$O$7:$O$2205,O1360,'Daily Redemptions'!$Q$7:$Q$2205,Q1360)&gt;1,"Duplicate day / tier",IF(OR(ISBLANK(O1360),ISBLANK(R1360)),"Missing date / quantity",IF(OR(R1360&lt;0,MOD(R1360,1)&lt;&gt;0),"Invalid redemption quantity",IF(COUNTIFS('Daily Redemptions'!$A$7:$A$735,O1360,'Daily Redemptions'!$B$7:$B$735,P1360)&lt;&gt;1,"Missing daily performance",IF(S1360&lt;0,"Negative stock","")))))))</x:f>
      </x:c>
    </x:row>
    <x:row r="1361" ht="24" customHeight="1">
      <x:c r="O1361" s="10"/>
      <x:c r="P1361" s="5"/>
      <x:c r="Q1361" s="5"/>
      <x:c r="R1361" s="5"/>
      <x:c r="S1361" s="16" t="str">
        <x:f>IF(OR(ISBLANK(O1361),Q1361=""),"",IFERROR(INDEX('Redemption Setup'!$F$7:$F$105,MATCH(Q1361,'Redemption Setup'!$A$7:$A$105,0)),"")+SUMIFS('Redemption Setup'!$Q$7:$Q$305,'Redemption Setup'!$O$7:$O$305,Q1361,'Redemption Setup'!$P$7:$P$305,"&lt;="&amp;O1361)-SUMIFS('Daily Redemptions'!$R$7:$R$2205,'Daily Redemptions'!$Q$7:$Q$2205,Q1361,'Daily Redemptions'!$P$7:$P$2205,P1361,'Daily Redemptions'!$O$7:$O$2205,"&lt;="&amp;O1361))</x:f>
      </x:c>
      <x:c r="T1361" s="16" t="str">
        <x:f>IF(AND(ISBLANK(O1361),Q1361=""),"",IF(COUNTIFS('Redemption Setup'!$A$7:$A$105,Q1361,'Redemption Setup'!$B$7:$B$105,P1361)&lt;&gt;1,"Tier not in campaign",IF(COUNTIFS('Daily Redemptions'!$O$7:$O$2205,O1361,'Daily Redemptions'!$Q$7:$Q$2205,Q1361)&gt;1,"Duplicate day / tier",IF(OR(ISBLANK(O1361),ISBLANK(R1361)),"Missing date / quantity",IF(OR(R1361&lt;0,MOD(R1361,1)&lt;&gt;0),"Invalid redemption quantity",IF(COUNTIFS('Daily Redemptions'!$A$7:$A$735,O1361,'Daily Redemptions'!$B$7:$B$735,P1361)&lt;&gt;1,"Missing daily performance",IF(S1361&lt;0,"Negative stock","")))))))</x:f>
      </x:c>
    </x:row>
    <x:row r="1362" ht="24" customHeight="1">
      <x:c r="O1362" s="10"/>
      <x:c r="P1362" s="5"/>
      <x:c r="Q1362" s="5"/>
      <x:c r="R1362" s="5"/>
      <x:c r="S1362" s="16" t="str">
        <x:f>IF(OR(ISBLANK(O1362),Q1362=""),"",IFERROR(INDEX('Redemption Setup'!$F$7:$F$105,MATCH(Q1362,'Redemption Setup'!$A$7:$A$105,0)),"")+SUMIFS('Redemption Setup'!$Q$7:$Q$305,'Redemption Setup'!$O$7:$O$305,Q1362,'Redemption Setup'!$P$7:$P$305,"&lt;="&amp;O1362)-SUMIFS('Daily Redemptions'!$R$7:$R$2205,'Daily Redemptions'!$Q$7:$Q$2205,Q1362,'Daily Redemptions'!$P$7:$P$2205,P1362,'Daily Redemptions'!$O$7:$O$2205,"&lt;="&amp;O1362))</x:f>
      </x:c>
      <x:c r="T1362" s="16" t="str">
        <x:f>IF(AND(ISBLANK(O1362),Q1362=""),"",IF(COUNTIFS('Redemption Setup'!$A$7:$A$105,Q1362,'Redemption Setup'!$B$7:$B$105,P1362)&lt;&gt;1,"Tier not in campaign",IF(COUNTIFS('Daily Redemptions'!$O$7:$O$2205,O1362,'Daily Redemptions'!$Q$7:$Q$2205,Q1362)&gt;1,"Duplicate day / tier",IF(OR(ISBLANK(O1362),ISBLANK(R1362)),"Missing date / quantity",IF(OR(R1362&lt;0,MOD(R1362,1)&lt;&gt;0),"Invalid redemption quantity",IF(COUNTIFS('Daily Redemptions'!$A$7:$A$735,O1362,'Daily Redemptions'!$B$7:$B$735,P1362)&lt;&gt;1,"Missing daily performance",IF(S1362&lt;0,"Negative stock","")))))))</x:f>
      </x:c>
    </x:row>
    <x:row r="1363" ht="24" customHeight="1">
      <x:c r="O1363" s="10"/>
      <x:c r="P1363" s="5"/>
      <x:c r="Q1363" s="5"/>
      <x:c r="R1363" s="5"/>
      <x:c r="S1363" s="16" t="str">
        <x:f>IF(OR(ISBLANK(O1363),Q1363=""),"",IFERROR(INDEX('Redemption Setup'!$F$7:$F$105,MATCH(Q1363,'Redemption Setup'!$A$7:$A$105,0)),"")+SUMIFS('Redemption Setup'!$Q$7:$Q$305,'Redemption Setup'!$O$7:$O$305,Q1363,'Redemption Setup'!$P$7:$P$305,"&lt;="&amp;O1363)-SUMIFS('Daily Redemptions'!$R$7:$R$2205,'Daily Redemptions'!$Q$7:$Q$2205,Q1363,'Daily Redemptions'!$P$7:$P$2205,P1363,'Daily Redemptions'!$O$7:$O$2205,"&lt;="&amp;O1363))</x:f>
      </x:c>
      <x:c r="T1363" s="16" t="str">
        <x:f>IF(AND(ISBLANK(O1363),Q1363=""),"",IF(COUNTIFS('Redemption Setup'!$A$7:$A$105,Q1363,'Redemption Setup'!$B$7:$B$105,P1363)&lt;&gt;1,"Tier not in campaign",IF(COUNTIFS('Daily Redemptions'!$O$7:$O$2205,O1363,'Daily Redemptions'!$Q$7:$Q$2205,Q1363)&gt;1,"Duplicate day / tier",IF(OR(ISBLANK(O1363),ISBLANK(R1363)),"Missing date / quantity",IF(OR(R1363&lt;0,MOD(R1363,1)&lt;&gt;0),"Invalid redemption quantity",IF(COUNTIFS('Daily Redemptions'!$A$7:$A$735,O1363,'Daily Redemptions'!$B$7:$B$735,P1363)&lt;&gt;1,"Missing daily performance",IF(S1363&lt;0,"Negative stock","")))))))</x:f>
      </x:c>
    </x:row>
    <x:row r="1364" ht="24" customHeight="1">
      <x:c r="O1364" s="10"/>
      <x:c r="P1364" s="5"/>
      <x:c r="Q1364" s="5"/>
      <x:c r="R1364" s="5"/>
      <x:c r="S1364" s="16" t="str">
        <x:f>IF(OR(ISBLANK(O1364),Q1364=""),"",IFERROR(INDEX('Redemption Setup'!$F$7:$F$105,MATCH(Q1364,'Redemption Setup'!$A$7:$A$105,0)),"")+SUMIFS('Redemption Setup'!$Q$7:$Q$305,'Redemption Setup'!$O$7:$O$305,Q1364,'Redemption Setup'!$P$7:$P$305,"&lt;="&amp;O1364)-SUMIFS('Daily Redemptions'!$R$7:$R$2205,'Daily Redemptions'!$Q$7:$Q$2205,Q1364,'Daily Redemptions'!$P$7:$P$2205,P1364,'Daily Redemptions'!$O$7:$O$2205,"&lt;="&amp;O1364))</x:f>
      </x:c>
      <x:c r="T1364" s="16" t="str">
        <x:f>IF(AND(ISBLANK(O1364),Q1364=""),"",IF(COUNTIFS('Redemption Setup'!$A$7:$A$105,Q1364,'Redemption Setup'!$B$7:$B$105,P1364)&lt;&gt;1,"Tier not in campaign",IF(COUNTIFS('Daily Redemptions'!$O$7:$O$2205,O1364,'Daily Redemptions'!$Q$7:$Q$2205,Q1364)&gt;1,"Duplicate day / tier",IF(OR(ISBLANK(O1364),ISBLANK(R1364)),"Missing date / quantity",IF(OR(R1364&lt;0,MOD(R1364,1)&lt;&gt;0),"Invalid redemption quantity",IF(COUNTIFS('Daily Redemptions'!$A$7:$A$735,O1364,'Daily Redemptions'!$B$7:$B$735,P1364)&lt;&gt;1,"Missing daily performance",IF(S1364&lt;0,"Negative stock","")))))))</x:f>
      </x:c>
    </x:row>
    <x:row r="1365" ht="24" customHeight="1">
      <x:c r="O1365" s="10"/>
      <x:c r="P1365" s="5"/>
      <x:c r="Q1365" s="5"/>
      <x:c r="R1365" s="5"/>
      <x:c r="S1365" s="16" t="str">
        <x:f>IF(OR(ISBLANK(O1365),Q1365=""),"",IFERROR(INDEX('Redemption Setup'!$F$7:$F$105,MATCH(Q1365,'Redemption Setup'!$A$7:$A$105,0)),"")+SUMIFS('Redemption Setup'!$Q$7:$Q$305,'Redemption Setup'!$O$7:$O$305,Q1365,'Redemption Setup'!$P$7:$P$305,"&lt;="&amp;O1365)-SUMIFS('Daily Redemptions'!$R$7:$R$2205,'Daily Redemptions'!$Q$7:$Q$2205,Q1365,'Daily Redemptions'!$P$7:$P$2205,P1365,'Daily Redemptions'!$O$7:$O$2205,"&lt;="&amp;O1365))</x:f>
      </x:c>
      <x:c r="T1365" s="16" t="str">
        <x:f>IF(AND(ISBLANK(O1365),Q1365=""),"",IF(COUNTIFS('Redemption Setup'!$A$7:$A$105,Q1365,'Redemption Setup'!$B$7:$B$105,P1365)&lt;&gt;1,"Tier not in campaign",IF(COUNTIFS('Daily Redemptions'!$O$7:$O$2205,O1365,'Daily Redemptions'!$Q$7:$Q$2205,Q1365)&gt;1,"Duplicate day / tier",IF(OR(ISBLANK(O1365),ISBLANK(R1365)),"Missing date / quantity",IF(OR(R1365&lt;0,MOD(R1365,1)&lt;&gt;0),"Invalid redemption quantity",IF(COUNTIFS('Daily Redemptions'!$A$7:$A$735,O1365,'Daily Redemptions'!$B$7:$B$735,P1365)&lt;&gt;1,"Missing daily performance",IF(S1365&lt;0,"Negative stock","")))))))</x:f>
      </x:c>
    </x:row>
    <x:row r="1366" ht="24" customHeight="1">
      <x:c r="O1366" s="10"/>
      <x:c r="P1366" s="5"/>
      <x:c r="Q1366" s="5"/>
      <x:c r="R1366" s="5"/>
      <x:c r="S1366" s="16" t="str">
        <x:f>IF(OR(ISBLANK(O1366),Q1366=""),"",IFERROR(INDEX('Redemption Setup'!$F$7:$F$105,MATCH(Q1366,'Redemption Setup'!$A$7:$A$105,0)),"")+SUMIFS('Redemption Setup'!$Q$7:$Q$305,'Redemption Setup'!$O$7:$O$305,Q1366,'Redemption Setup'!$P$7:$P$305,"&lt;="&amp;O1366)-SUMIFS('Daily Redemptions'!$R$7:$R$2205,'Daily Redemptions'!$Q$7:$Q$2205,Q1366,'Daily Redemptions'!$P$7:$P$2205,P1366,'Daily Redemptions'!$O$7:$O$2205,"&lt;="&amp;O1366))</x:f>
      </x:c>
      <x:c r="T1366" s="16" t="str">
        <x:f>IF(AND(ISBLANK(O1366),Q1366=""),"",IF(COUNTIFS('Redemption Setup'!$A$7:$A$105,Q1366,'Redemption Setup'!$B$7:$B$105,P1366)&lt;&gt;1,"Tier not in campaign",IF(COUNTIFS('Daily Redemptions'!$O$7:$O$2205,O1366,'Daily Redemptions'!$Q$7:$Q$2205,Q1366)&gt;1,"Duplicate day / tier",IF(OR(ISBLANK(O1366),ISBLANK(R1366)),"Missing date / quantity",IF(OR(R1366&lt;0,MOD(R1366,1)&lt;&gt;0),"Invalid redemption quantity",IF(COUNTIFS('Daily Redemptions'!$A$7:$A$735,O1366,'Daily Redemptions'!$B$7:$B$735,P1366)&lt;&gt;1,"Missing daily performance",IF(S1366&lt;0,"Negative stock","")))))))</x:f>
      </x:c>
    </x:row>
    <x:row r="1367" ht="24" customHeight="1">
      <x:c r="O1367" s="10"/>
      <x:c r="P1367" s="5"/>
      <x:c r="Q1367" s="5"/>
      <x:c r="R1367" s="5"/>
      <x:c r="S1367" s="16" t="str">
        <x:f>IF(OR(ISBLANK(O1367),Q1367=""),"",IFERROR(INDEX('Redemption Setup'!$F$7:$F$105,MATCH(Q1367,'Redemption Setup'!$A$7:$A$105,0)),"")+SUMIFS('Redemption Setup'!$Q$7:$Q$305,'Redemption Setup'!$O$7:$O$305,Q1367,'Redemption Setup'!$P$7:$P$305,"&lt;="&amp;O1367)-SUMIFS('Daily Redemptions'!$R$7:$R$2205,'Daily Redemptions'!$Q$7:$Q$2205,Q1367,'Daily Redemptions'!$P$7:$P$2205,P1367,'Daily Redemptions'!$O$7:$O$2205,"&lt;="&amp;O1367))</x:f>
      </x:c>
      <x:c r="T1367" s="16" t="str">
        <x:f>IF(AND(ISBLANK(O1367),Q1367=""),"",IF(COUNTIFS('Redemption Setup'!$A$7:$A$105,Q1367,'Redemption Setup'!$B$7:$B$105,P1367)&lt;&gt;1,"Tier not in campaign",IF(COUNTIFS('Daily Redemptions'!$O$7:$O$2205,O1367,'Daily Redemptions'!$Q$7:$Q$2205,Q1367)&gt;1,"Duplicate day / tier",IF(OR(ISBLANK(O1367),ISBLANK(R1367)),"Missing date / quantity",IF(OR(R1367&lt;0,MOD(R1367,1)&lt;&gt;0),"Invalid redemption quantity",IF(COUNTIFS('Daily Redemptions'!$A$7:$A$735,O1367,'Daily Redemptions'!$B$7:$B$735,P1367)&lt;&gt;1,"Missing daily performance",IF(S1367&lt;0,"Negative stock","")))))))</x:f>
      </x:c>
    </x:row>
    <x:row r="1368" ht="24" customHeight="1">
      <x:c r="O1368" s="10"/>
      <x:c r="P1368" s="5"/>
      <x:c r="Q1368" s="5"/>
      <x:c r="R1368" s="5"/>
      <x:c r="S1368" s="16" t="str">
        <x:f>IF(OR(ISBLANK(O1368),Q1368=""),"",IFERROR(INDEX('Redemption Setup'!$F$7:$F$105,MATCH(Q1368,'Redemption Setup'!$A$7:$A$105,0)),"")+SUMIFS('Redemption Setup'!$Q$7:$Q$305,'Redemption Setup'!$O$7:$O$305,Q1368,'Redemption Setup'!$P$7:$P$305,"&lt;="&amp;O1368)-SUMIFS('Daily Redemptions'!$R$7:$R$2205,'Daily Redemptions'!$Q$7:$Q$2205,Q1368,'Daily Redemptions'!$P$7:$P$2205,P1368,'Daily Redemptions'!$O$7:$O$2205,"&lt;="&amp;O1368))</x:f>
      </x:c>
      <x:c r="T1368" s="16" t="str">
        <x:f>IF(AND(ISBLANK(O1368),Q1368=""),"",IF(COUNTIFS('Redemption Setup'!$A$7:$A$105,Q1368,'Redemption Setup'!$B$7:$B$105,P1368)&lt;&gt;1,"Tier not in campaign",IF(COUNTIFS('Daily Redemptions'!$O$7:$O$2205,O1368,'Daily Redemptions'!$Q$7:$Q$2205,Q1368)&gt;1,"Duplicate day / tier",IF(OR(ISBLANK(O1368),ISBLANK(R1368)),"Missing date / quantity",IF(OR(R1368&lt;0,MOD(R1368,1)&lt;&gt;0),"Invalid redemption quantity",IF(COUNTIFS('Daily Redemptions'!$A$7:$A$735,O1368,'Daily Redemptions'!$B$7:$B$735,P1368)&lt;&gt;1,"Missing daily performance",IF(S1368&lt;0,"Negative stock","")))))))</x:f>
      </x:c>
    </x:row>
    <x:row r="1369" ht="24" customHeight="1">
      <x:c r="O1369" s="10"/>
      <x:c r="P1369" s="5"/>
      <x:c r="Q1369" s="5"/>
      <x:c r="R1369" s="5"/>
      <x:c r="S1369" s="16" t="str">
        <x:f>IF(OR(ISBLANK(O1369),Q1369=""),"",IFERROR(INDEX('Redemption Setup'!$F$7:$F$105,MATCH(Q1369,'Redemption Setup'!$A$7:$A$105,0)),"")+SUMIFS('Redemption Setup'!$Q$7:$Q$305,'Redemption Setup'!$O$7:$O$305,Q1369,'Redemption Setup'!$P$7:$P$305,"&lt;="&amp;O1369)-SUMIFS('Daily Redemptions'!$R$7:$R$2205,'Daily Redemptions'!$Q$7:$Q$2205,Q1369,'Daily Redemptions'!$P$7:$P$2205,P1369,'Daily Redemptions'!$O$7:$O$2205,"&lt;="&amp;O1369))</x:f>
      </x:c>
      <x:c r="T1369" s="16" t="str">
        <x:f>IF(AND(ISBLANK(O1369),Q1369=""),"",IF(COUNTIFS('Redemption Setup'!$A$7:$A$105,Q1369,'Redemption Setup'!$B$7:$B$105,P1369)&lt;&gt;1,"Tier not in campaign",IF(COUNTIFS('Daily Redemptions'!$O$7:$O$2205,O1369,'Daily Redemptions'!$Q$7:$Q$2205,Q1369)&gt;1,"Duplicate day / tier",IF(OR(ISBLANK(O1369),ISBLANK(R1369)),"Missing date / quantity",IF(OR(R1369&lt;0,MOD(R1369,1)&lt;&gt;0),"Invalid redemption quantity",IF(COUNTIFS('Daily Redemptions'!$A$7:$A$735,O1369,'Daily Redemptions'!$B$7:$B$735,P1369)&lt;&gt;1,"Missing daily performance",IF(S1369&lt;0,"Negative stock","")))))))</x:f>
      </x:c>
    </x:row>
    <x:row r="1370" ht="24" customHeight="1">
      <x:c r="O1370" s="10"/>
      <x:c r="P1370" s="5"/>
      <x:c r="Q1370" s="5"/>
      <x:c r="R1370" s="5"/>
      <x:c r="S1370" s="16" t="str">
        <x:f>IF(OR(ISBLANK(O1370),Q1370=""),"",IFERROR(INDEX('Redemption Setup'!$F$7:$F$105,MATCH(Q1370,'Redemption Setup'!$A$7:$A$105,0)),"")+SUMIFS('Redemption Setup'!$Q$7:$Q$305,'Redemption Setup'!$O$7:$O$305,Q1370,'Redemption Setup'!$P$7:$P$305,"&lt;="&amp;O1370)-SUMIFS('Daily Redemptions'!$R$7:$R$2205,'Daily Redemptions'!$Q$7:$Q$2205,Q1370,'Daily Redemptions'!$P$7:$P$2205,P1370,'Daily Redemptions'!$O$7:$O$2205,"&lt;="&amp;O1370))</x:f>
      </x:c>
      <x:c r="T1370" s="16" t="str">
        <x:f>IF(AND(ISBLANK(O1370),Q1370=""),"",IF(COUNTIFS('Redemption Setup'!$A$7:$A$105,Q1370,'Redemption Setup'!$B$7:$B$105,P1370)&lt;&gt;1,"Tier not in campaign",IF(COUNTIFS('Daily Redemptions'!$O$7:$O$2205,O1370,'Daily Redemptions'!$Q$7:$Q$2205,Q1370)&gt;1,"Duplicate day / tier",IF(OR(ISBLANK(O1370),ISBLANK(R1370)),"Missing date / quantity",IF(OR(R1370&lt;0,MOD(R1370,1)&lt;&gt;0),"Invalid redemption quantity",IF(COUNTIFS('Daily Redemptions'!$A$7:$A$735,O1370,'Daily Redemptions'!$B$7:$B$735,P1370)&lt;&gt;1,"Missing daily performance",IF(S1370&lt;0,"Negative stock","")))))))</x:f>
      </x:c>
    </x:row>
    <x:row r="1371" ht="24" customHeight="1">
      <x:c r="O1371" s="10"/>
      <x:c r="P1371" s="5"/>
      <x:c r="Q1371" s="5"/>
      <x:c r="R1371" s="5"/>
      <x:c r="S1371" s="16" t="str">
        <x:f>IF(OR(ISBLANK(O1371),Q1371=""),"",IFERROR(INDEX('Redemption Setup'!$F$7:$F$105,MATCH(Q1371,'Redemption Setup'!$A$7:$A$105,0)),"")+SUMIFS('Redemption Setup'!$Q$7:$Q$305,'Redemption Setup'!$O$7:$O$305,Q1371,'Redemption Setup'!$P$7:$P$305,"&lt;="&amp;O1371)-SUMIFS('Daily Redemptions'!$R$7:$R$2205,'Daily Redemptions'!$Q$7:$Q$2205,Q1371,'Daily Redemptions'!$P$7:$P$2205,P1371,'Daily Redemptions'!$O$7:$O$2205,"&lt;="&amp;O1371))</x:f>
      </x:c>
      <x:c r="T1371" s="16" t="str">
        <x:f>IF(AND(ISBLANK(O1371),Q1371=""),"",IF(COUNTIFS('Redemption Setup'!$A$7:$A$105,Q1371,'Redemption Setup'!$B$7:$B$105,P1371)&lt;&gt;1,"Tier not in campaign",IF(COUNTIFS('Daily Redemptions'!$O$7:$O$2205,O1371,'Daily Redemptions'!$Q$7:$Q$2205,Q1371)&gt;1,"Duplicate day / tier",IF(OR(ISBLANK(O1371),ISBLANK(R1371)),"Missing date / quantity",IF(OR(R1371&lt;0,MOD(R1371,1)&lt;&gt;0),"Invalid redemption quantity",IF(COUNTIFS('Daily Redemptions'!$A$7:$A$735,O1371,'Daily Redemptions'!$B$7:$B$735,P1371)&lt;&gt;1,"Missing daily performance",IF(S1371&lt;0,"Negative stock","")))))))</x:f>
      </x:c>
    </x:row>
    <x:row r="1372" ht="24" customHeight="1">
      <x:c r="O1372" s="10"/>
      <x:c r="P1372" s="5"/>
      <x:c r="Q1372" s="5"/>
      <x:c r="R1372" s="5"/>
      <x:c r="S1372" s="16" t="str">
        <x:f>IF(OR(ISBLANK(O1372),Q1372=""),"",IFERROR(INDEX('Redemption Setup'!$F$7:$F$105,MATCH(Q1372,'Redemption Setup'!$A$7:$A$105,0)),"")+SUMIFS('Redemption Setup'!$Q$7:$Q$305,'Redemption Setup'!$O$7:$O$305,Q1372,'Redemption Setup'!$P$7:$P$305,"&lt;="&amp;O1372)-SUMIFS('Daily Redemptions'!$R$7:$R$2205,'Daily Redemptions'!$Q$7:$Q$2205,Q1372,'Daily Redemptions'!$P$7:$P$2205,P1372,'Daily Redemptions'!$O$7:$O$2205,"&lt;="&amp;O1372))</x:f>
      </x:c>
      <x:c r="T1372" s="16" t="str">
        <x:f>IF(AND(ISBLANK(O1372),Q1372=""),"",IF(COUNTIFS('Redemption Setup'!$A$7:$A$105,Q1372,'Redemption Setup'!$B$7:$B$105,P1372)&lt;&gt;1,"Tier not in campaign",IF(COUNTIFS('Daily Redemptions'!$O$7:$O$2205,O1372,'Daily Redemptions'!$Q$7:$Q$2205,Q1372)&gt;1,"Duplicate day / tier",IF(OR(ISBLANK(O1372),ISBLANK(R1372)),"Missing date / quantity",IF(OR(R1372&lt;0,MOD(R1372,1)&lt;&gt;0),"Invalid redemption quantity",IF(COUNTIFS('Daily Redemptions'!$A$7:$A$735,O1372,'Daily Redemptions'!$B$7:$B$735,P1372)&lt;&gt;1,"Missing daily performance",IF(S1372&lt;0,"Negative stock","")))))))</x:f>
      </x:c>
    </x:row>
    <x:row r="1373" ht="24" customHeight="1">
      <x:c r="O1373" s="10"/>
      <x:c r="P1373" s="5"/>
      <x:c r="Q1373" s="5"/>
      <x:c r="R1373" s="5"/>
      <x:c r="S1373" s="16" t="str">
        <x:f>IF(OR(ISBLANK(O1373),Q1373=""),"",IFERROR(INDEX('Redemption Setup'!$F$7:$F$105,MATCH(Q1373,'Redemption Setup'!$A$7:$A$105,0)),"")+SUMIFS('Redemption Setup'!$Q$7:$Q$305,'Redemption Setup'!$O$7:$O$305,Q1373,'Redemption Setup'!$P$7:$P$305,"&lt;="&amp;O1373)-SUMIFS('Daily Redemptions'!$R$7:$R$2205,'Daily Redemptions'!$Q$7:$Q$2205,Q1373,'Daily Redemptions'!$P$7:$P$2205,P1373,'Daily Redemptions'!$O$7:$O$2205,"&lt;="&amp;O1373))</x:f>
      </x:c>
      <x:c r="T1373" s="16" t="str">
        <x:f>IF(AND(ISBLANK(O1373),Q1373=""),"",IF(COUNTIFS('Redemption Setup'!$A$7:$A$105,Q1373,'Redemption Setup'!$B$7:$B$105,P1373)&lt;&gt;1,"Tier not in campaign",IF(COUNTIFS('Daily Redemptions'!$O$7:$O$2205,O1373,'Daily Redemptions'!$Q$7:$Q$2205,Q1373)&gt;1,"Duplicate day / tier",IF(OR(ISBLANK(O1373),ISBLANK(R1373)),"Missing date / quantity",IF(OR(R1373&lt;0,MOD(R1373,1)&lt;&gt;0),"Invalid redemption quantity",IF(COUNTIFS('Daily Redemptions'!$A$7:$A$735,O1373,'Daily Redemptions'!$B$7:$B$735,P1373)&lt;&gt;1,"Missing daily performance",IF(S1373&lt;0,"Negative stock","")))))))</x:f>
      </x:c>
    </x:row>
    <x:row r="1374" ht="24" customHeight="1">
      <x:c r="O1374" s="10"/>
      <x:c r="P1374" s="5"/>
      <x:c r="Q1374" s="5"/>
      <x:c r="R1374" s="5"/>
      <x:c r="S1374" s="16" t="str">
        <x:f>IF(OR(ISBLANK(O1374),Q1374=""),"",IFERROR(INDEX('Redemption Setup'!$F$7:$F$105,MATCH(Q1374,'Redemption Setup'!$A$7:$A$105,0)),"")+SUMIFS('Redemption Setup'!$Q$7:$Q$305,'Redemption Setup'!$O$7:$O$305,Q1374,'Redemption Setup'!$P$7:$P$305,"&lt;="&amp;O1374)-SUMIFS('Daily Redemptions'!$R$7:$R$2205,'Daily Redemptions'!$Q$7:$Q$2205,Q1374,'Daily Redemptions'!$P$7:$P$2205,P1374,'Daily Redemptions'!$O$7:$O$2205,"&lt;="&amp;O1374))</x:f>
      </x:c>
      <x:c r="T1374" s="16" t="str">
        <x:f>IF(AND(ISBLANK(O1374),Q1374=""),"",IF(COUNTIFS('Redemption Setup'!$A$7:$A$105,Q1374,'Redemption Setup'!$B$7:$B$105,P1374)&lt;&gt;1,"Tier not in campaign",IF(COUNTIFS('Daily Redemptions'!$O$7:$O$2205,O1374,'Daily Redemptions'!$Q$7:$Q$2205,Q1374)&gt;1,"Duplicate day / tier",IF(OR(ISBLANK(O1374),ISBLANK(R1374)),"Missing date / quantity",IF(OR(R1374&lt;0,MOD(R1374,1)&lt;&gt;0),"Invalid redemption quantity",IF(COUNTIFS('Daily Redemptions'!$A$7:$A$735,O1374,'Daily Redemptions'!$B$7:$B$735,P1374)&lt;&gt;1,"Missing daily performance",IF(S1374&lt;0,"Negative stock","")))))))</x:f>
      </x:c>
    </x:row>
    <x:row r="1375" ht="24" customHeight="1">
      <x:c r="O1375" s="10"/>
      <x:c r="P1375" s="5"/>
      <x:c r="Q1375" s="5"/>
      <x:c r="R1375" s="5"/>
      <x:c r="S1375" s="16" t="str">
        <x:f>IF(OR(ISBLANK(O1375),Q1375=""),"",IFERROR(INDEX('Redemption Setup'!$F$7:$F$105,MATCH(Q1375,'Redemption Setup'!$A$7:$A$105,0)),"")+SUMIFS('Redemption Setup'!$Q$7:$Q$305,'Redemption Setup'!$O$7:$O$305,Q1375,'Redemption Setup'!$P$7:$P$305,"&lt;="&amp;O1375)-SUMIFS('Daily Redemptions'!$R$7:$R$2205,'Daily Redemptions'!$Q$7:$Q$2205,Q1375,'Daily Redemptions'!$P$7:$P$2205,P1375,'Daily Redemptions'!$O$7:$O$2205,"&lt;="&amp;O1375))</x:f>
      </x:c>
      <x:c r="T1375" s="16" t="str">
        <x:f>IF(AND(ISBLANK(O1375),Q1375=""),"",IF(COUNTIFS('Redemption Setup'!$A$7:$A$105,Q1375,'Redemption Setup'!$B$7:$B$105,P1375)&lt;&gt;1,"Tier not in campaign",IF(COUNTIFS('Daily Redemptions'!$O$7:$O$2205,O1375,'Daily Redemptions'!$Q$7:$Q$2205,Q1375)&gt;1,"Duplicate day / tier",IF(OR(ISBLANK(O1375),ISBLANK(R1375)),"Missing date / quantity",IF(OR(R1375&lt;0,MOD(R1375,1)&lt;&gt;0),"Invalid redemption quantity",IF(COUNTIFS('Daily Redemptions'!$A$7:$A$735,O1375,'Daily Redemptions'!$B$7:$B$735,P1375)&lt;&gt;1,"Missing daily performance",IF(S1375&lt;0,"Negative stock","")))))))</x:f>
      </x:c>
    </x:row>
    <x:row r="1376" ht="24" customHeight="1">
      <x:c r="O1376" s="10"/>
      <x:c r="P1376" s="5"/>
      <x:c r="Q1376" s="5"/>
      <x:c r="R1376" s="5"/>
      <x:c r="S1376" s="16" t="str">
        <x:f>IF(OR(ISBLANK(O1376),Q1376=""),"",IFERROR(INDEX('Redemption Setup'!$F$7:$F$105,MATCH(Q1376,'Redemption Setup'!$A$7:$A$105,0)),"")+SUMIFS('Redemption Setup'!$Q$7:$Q$305,'Redemption Setup'!$O$7:$O$305,Q1376,'Redemption Setup'!$P$7:$P$305,"&lt;="&amp;O1376)-SUMIFS('Daily Redemptions'!$R$7:$R$2205,'Daily Redemptions'!$Q$7:$Q$2205,Q1376,'Daily Redemptions'!$P$7:$P$2205,P1376,'Daily Redemptions'!$O$7:$O$2205,"&lt;="&amp;O1376))</x:f>
      </x:c>
      <x:c r="T1376" s="16" t="str">
        <x:f>IF(AND(ISBLANK(O1376),Q1376=""),"",IF(COUNTIFS('Redemption Setup'!$A$7:$A$105,Q1376,'Redemption Setup'!$B$7:$B$105,P1376)&lt;&gt;1,"Tier not in campaign",IF(COUNTIFS('Daily Redemptions'!$O$7:$O$2205,O1376,'Daily Redemptions'!$Q$7:$Q$2205,Q1376)&gt;1,"Duplicate day / tier",IF(OR(ISBLANK(O1376),ISBLANK(R1376)),"Missing date / quantity",IF(OR(R1376&lt;0,MOD(R1376,1)&lt;&gt;0),"Invalid redemption quantity",IF(COUNTIFS('Daily Redemptions'!$A$7:$A$735,O1376,'Daily Redemptions'!$B$7:$B$735,P1376)&lt;&gt;1,"Missing daily performance",IF(S1376&lt;0,"Negative stock","")))))))</x:f>
      </x:c>
    </x:row>
    <x:row r="1377" ht="24" customHeight="1">
      <x:c r="O1377" s="10"/>
      <x:c r="P1377" s="5"/>
      <x:c r="Q1377" s="5"/>
      <x:c r="R1377" s="5"/>
      <x:c r="S1377" s="16" t="str">
        <x:f>IF(OR(ISBLANK(O1377),Q1377=""),"",IFERROR(INDEX('Redemption Setup'!$F$7:$F$105,MATCH(Q1377,'Redemption Setup'!$A$7:$A$105,0)),"")+SUMIFS('Redemption Setup'!$Q$7:$Q$305,'Redemption Setup'!$O$7:$O$305,Q1377,'Redemption Setup'!$P$7:$P$305,"&lt;="&amp;O1377)-SUMIFS('Daily Redemptions'!$R$7:$R$2205,'Daily Redemptions'!$Q$7:$Q$2205,Q1377,'Daily Redemptions'!$P$7:$P$2205,P1377,'Daily Redemptions'!$O$7:$O$2205,"&lt;="&amp;O1377))</x:f>
      </x:c>
      <x:c r="T1377" s="16" t="str">
        <x:f>IF(AND(ISBLANK(O1377),Q1377=""),"",IF(COUNTIFS('Redemption Setup'!$A$7:$A$105,Q1377,'Redemption Setup'!$B$7:$B$105,P1377)&lt;&gt;1,"Tier not in campaign",IF(COUNTIFS('Daily Redemptions'!$O$7:$O$2205,O1377,'Daily Redemptions'!$Q$7:$Q$2205,Q1377)&gt;1,"Duplicate day / tier",IF(OR(ISBLANK(O1377),ISBLANK(R1377)),"Missing date / quantity",IF(OR(R1377&lt;0,MOD(R1377,1)&lt;&gt;0),"Invalid redemption quantity",IF(COUNTIFS('Daily Redemptions'!$A$7:$A$735,O1377,'Daily Redemptions'!$B$7:$B$735,P1377)&lt;&gt;1,"Missing daily performance",IF(S1377&lt;0,"Negative stock","")))))))</x:f>
      </x:c>
    </x:row>
    <x:row r="1378" ht="24" customHeight="1">
      <x:c r="O1378" s="10"/>
      <x:c r="P1378" s="5"/>
      <x:c r="Q1378" s="5"/>
      <x:c r="R1378" s="5"/>
      <x:c r="S1378" s="16" t="str">
        <x:f>IF(OR(ISBLANK(O1378),Q1378=""),"",IFERROR(INDEX('Redemption Setup'!$F$7:$F$105,MATCH(Q1378,'Redemption Setup'!$A$7:$A$105,0)),"")+SUMIFS('Redemption Setup'!$Q$7:$Q$305,'Redemption Setup'!$O$7:$O$305,Q1378,'Redemption Setup'!$P$7:$P$305,"&lt;="&amp;O1378)-SUMIFS('Daily Redemptions'!$R$7:$R$2205,'Daily Redemptions'!$Q$7:$Q$2205,Q1378,'Daily Redemptions'!$P$7:$P$2205,P1378,'Daily Redemptions'!$O$7:$O$2205,"&lt;="&amp;O1378))</x:f>
      </x:c>
      <x:c r="T1378" s="16" t="str">
        <x:f>IF(AND(ISBLANK(O1378),Q1378=""),"",IF(COUNTIFS('Redemption Setup'!$A$7:$A$105,Q1378,'Redemption Setup'!$B$7:$B$105,P1378)&lt;&gt;1,"Tier not in campaign",IF(COUNTIFS('Daily Redemptions'!$O$7:$O$2205,O1378,'Daily Redemptions'!$Q$7:$Q$2205,Q1378)&gt;1,"Duplicate day / tier",IF(OR(ISBLANK(O1378),ISBLANK(R1378)),"Missing date / quantity",IF(OR(R1378&lt;0,MOD(R1378,1)&lt;&gt;0),"Invalid redemption quantity",IF(COUNTIFS('Daily Redemptions'!$A$7:$A$735,O1378,'Daily Redemptions'!$B$7:$B$735,P1378)&lt;&gt;1,"Missing daily performance",IF(S1378&lt;0,"Negative stock","")))))))</x:f>
      </x:c>
    </x:row>
    <x:row r="1379" ht="24" customHeight="1">
      <x:c r="O1379" s="10"/>
      <x:c r="P1379" s="5"/>
      <x:c r="Q1379" s="5"/>
      <x:c r="R1379" s="5"/>
      <x:c r="S1379" s="16" t="str">
        <x:f>IF(OR(ISBLANK(O1379),Q1379=""),"",IFERROR(INDEX('Redemption Setup'!$F$7:$F$105,MATCH(Q1379,'Redemption Setup'!$A$7:$A$105,0)),"")+SUMIFS('Redemption Setup'!$Q$7:$Q$305,'Redemption Setup'!$O$7:$O$305,Q1379,'Redemption Setup'!$P$7:$P$305,"&lt;="&amp;O1379)-SUMIFS('Daily Redemptions'!$R$7:$R$2205,'Daily Redemptions'!$Q$7:$Q$2205,Q1379,'Daily Redemptions'!$P$7:$P$2205,P1379,'Daily Redemptions'!$O$7:$O$2205,"&lt;="&amp;O1379))</x:f>
      </x:c>
      <x:c r="T1379" s="16" t="str">
        <x:f>IF(AND(ISBLANK(O1379),Q1379=""),"",IF(COUNTIFS('Redemption Setup'!$A$7:$A$105,Q1379,'Redemption Setup'!$B$7:$B$105,P1379)&lt;&gt;1,"Tier not in campaign",IF(COUNTIFS('Daily Redemptions'!$O$7:$O$2205,O1379,'Daily Redemptions'!$Q$7:$Q$2205,Q1379)&gt;1,"Duplicate day / tier",IF(OR(ISBLANK(O1379),ISBLANK(R1379)),"Missing date / quantity",IF(OR(R1379&lt;0,MOD(R1379,1)&lt;&gt;0),"Invalid redemption quantity",IF(COUNTIFS('Daily Redemptions'!$A$7:$A$735,O1379,'Daily Redemptions'!$B$7:$B$735,P1379)&lt;&gt;1,"Missing daily performance",IF(S1379&lt;0,"Negative stock","")))))))</x:f>
      </x:c>
    </x:row>
    <x:row r="1380" ht="24" customHeight="1">
      <x:c r="O1380" s="10"/>
      <x:c r="P1380" s="5"/>
      <x:c r="Q1380" s="5"/>
      <x:c r="R1380" s="5"/>
      <x:c r="S1380" s="16" t="str">
        <x:f>IF(OR(ISBLANK(O1380),Q1380=""),"",IFERROR(INDEX('Redemption Setup'!$F$7:$F$105,MATCH(Q1380,'Redemption Setup'!$A$7:$A$105,0)),"")+SUMIFS('Redemption Setup'!$Q$7:$Q$305,'Redemption Setup'!$O$7:$O$305,Q1380,'Redemption Setup'!$P$7:$P$305,"&lt;="&amp;O1380)-SUMIFS('Daily Redemptions'!$R$7:$R$2205,'Daily Redemptions'!$Q$7:$Q$2205,Q1380,'Daily Redemptions'!$P$7:$P$2205,P1380,'Daily Redemptions'!$O$7:$O$2205,"&lt;="&amp;O1380))</x:f>
      </x:c>
      <x:c r="T1380" s="16" t="str">
        <x:f>IF(AND(ISBLANK(O1380),Q1380=""),"",IF(COUNTIFS('Redemption Setup'!$A$7:$A$105,Q1380,'Redemption Setup'!$B$7:$B$105,P1380)&lt;&gt;1,"Tier not in campaign",IF(COUNTIFS('Daily Redemptions'!$O$7:$O$2205,O1380,'Daily Redemptions'!$Q$7:$Q$2205,Q1380)&gt;1,"Duplicate day / tier",IF(OR(ISBLANK(O1380),ISBLANK(R1380)),"Missing date / quantity",IF(OR(R1380&lt;0,MOD(R1380,1)&lt;&gt;0),"Invalid redemption quantity",IF(COUNTIFS('Daily Redemptions'!$A$7:$A$735,O1380,'Daily Redemptions'!$B$7:$B$735,P1380)&lt;&gt;1,"Missing daily performance",IF(S1380&lt;0,"Negative stock","")))))))</x:f>
      </x:c>
    </x:row>
    <x:row r="1381" ht="24" customHeight="1">
      <x:c r="O1381" s="10"/>
      <x:c r="P1381" s="5"/>
      <x:c r="Q1381" s="5"/>
      <x:c r="R1381" s="5"/>
      <x:c r="S1381" s="16" t="str">
        <x:f>IF(OR(ISBLANK(O1381),Q1381=""),"",IFERROR(INDEX('Redemption Setup'!$F$7:$F$105,MATCH(Q1381,'Redemption Setup'!$A$7:$A$105,0)),"")+SUMIFS('Redemption Setup'!$Q$7:$Q$305,'Redemption Setup'!$O$7:$O$305,Q1381,'Redemption Setup'!$P$7:$P$305,"&lt;="&amp;O1381)-SUMIFS('Daily Redemptions'!$R$7:$R$2205,'Daily Redemptions'!$Q$7:$Q$2205,Q1381,'Daily Redemptions'!$P$7:$P$2205,P1381,'Daily Redemptions'!$O$7:$O$2205,"&lt;="&amp;O1381))</x:f>
      </x:c>
      <x:c r="T1381" s="16" t="str">
        <x:f>IF(AND(ISBLANK(O1381),Q1381=""),"",IF(COUNTIFS('Redemption Setup'!$A$7:$A$105,Q1381,'Redemption Setup'!$B$7:$B$105,P1381)&lt;&gt;1,"Tier not in campaign",IF(COUNTIFS('Daily Redemptions'!$O$7:$O$2205,O1381,'Daily Redemptions'!$Q$7:$Q$2205,Q1381)&gt;1,"Duplicate day / tier",IF(OR(ISBLANK(O1381),ISBLANK(R1381)),"Missing date / quantity",IF(OR(R1381&lt;0,MOD(R1381,1)&lt;&gt;0),"Invalid redemption quantity",IF(COUNTIFS('Daily Redemptions'!$A$7:$A$735,O1381,'Daily Redemptions'!$B$7:$B$735,P1381)&lt;&gt;1,"Missing daily performance",IF(S1381&lt;0,"Negative stock","")))))))</x:f>
      </x:c>
    </x:row>
    <x:row r="1382" ht="24" customHeight="1">
      <x:c r="O1382" s="10"/>
      <x:c r="P1382" s="5"/>
      <x:c r="Q1382" s="5"/>
      <x:c r="R1382" s="5"/>
      <x:c r="S1382" s="16" t="str">
        <x:f>IF(OR(ISBLANK(O1382),Q1382=""),"",IFERROR(INDEX('Redemption Setup'!$F$7:$F$105,MATCH(Q1382,'Redemption Setup'!$A$7:$A$105,0)),"")+SUMIFS('Redemption Setup'!$Q$7:$Q$305,'Redemption Setup'!$O$7:$O$305,Q1382,'Redemption Setup'!$P$7:$P$305,"&lt;="&amp;O1382)-SUMIFS('Daily Redemptions'!$R$7:$R$2205,'Daily Redemptions'!$Q$7:$Q$2205,Q1382,'Daily Redemptions'!$P$7:$P$2205,P1382,'Daily Redemptions'!$O$7:$O$2205,"&lt;="&amp;O1382))</x:f>
      </x:c>
      <x:c r="T1382" s="16" t="str">
        <x:f>IF(AND(ISBLANK(O1382),Q1382=""),"",IF(COUNTIFS('Redemption Setup'!$A$7:$A$105,Q1382,'Redemption Setup'!$B$7:$B$105,P1382)&lt;&gt;1,"Tier not in campaign",IF(COUNTIFS('Daily Redemptions'!$O$7:$O$2205,O1382,'Daily Redemptions'!$Q$7:$Q$2205,Q1382)&gt;1,"Duplicate day / tier",IF(OR(ISBLANK(O1382),ISBLANK(R1382)),"Missing date / quantity",IF(OR(R1382&lt;0,MOD(R1382,1)&lt;&gt;0),"Invalid redemption quantity",IF(COUNTIFS('Daily Redemptions'!$A$7:$A$735,O1382,'Daily Redemptions'!$B$7:$B$735,P1382)&lt;&gt;1,"Missing daily performance",IF(S1382&lt;0,"Negative stock","")))))))</x:f>
      </x:c>
    </x:row>
    <x:row r="1383" ht="24" customHeight="1">
      <x:c r="O1383" s="10"/>
      <x:c r="P1383" s="5"/>
      <x:c r="Q1383" s="5"/>
      <x:c r="R1383" s="5"/>
      <x:c r="S1383" s="16" t="str">
        <x:f>IF(OR(ISBLANK(O1383),Q1383=""),"",IFERROR(INDEX('Redemption Setup'!$F$7:$F$105,MATCH(Q1383,'Redemption Setup'!$A$7:$A$105,0)),"")+SUMIFS('Redemption Setup'!$Q$7:$Q$305,'Redemption Setup'!$O$7:$O$305,Q1383,'Redemption Setup'!$P$7:$P$305,"&lt;="&amp;O1383)-SUMIFS('Daily Redemptions'!$R$7:$R$2205,'Daily Redemptions'!$Q$7:$Q$2205,Q1383,'Daily Redemptions'!$P$7:$P$2205,P1383,'Daily Redemptions'!$O$7:$O$2205,"&lt;="&amp;O1383))</x:f>
      </x:c>
      <x:c r="T1383" s="16" t="str">
        <x:f>IF(AND(ISBLANK(O1383),Q1383=""),"",IF(COUNTIFS('Redemption Setup'!$A$7:$A$105,Q1383,'Redemption Setup'!$B$7:$B$105,P1383)&lt;&gt;1,"Tier not in campaign",IF(COUNTIFS('Daily Redemptions'!$O$7:$O$2205,O1383,'Daily Redemptions'!$Q$7:$Q$2205,Q1383)&gt;1,"Duplicate day / tier",IF(OR(ISBLANK(O1383),ISBLANK(R1383)),"Missing date / quantity",IF(OR(R1383&lt;0,MOD(R1383,1)&lt;&gt;0),"Invalid redemption quantity",IF(COUNTIFS('Daily Redemptions'!$A$7:$A$735,O1383,'Daily Redemptions'!$B$7:$B$735,P1383)&lt;&gt;1,"Missing daily performance",IF(S1383&lt;0,"Negative stock","")))))))</x:f>
      </x:c>
    </x:row>
    <x:row r="1384" ht="24" customHeight="1">
      <x:c r="O1384" s="10"/>
      <x:c r="P1384" s="5"/>
      <x:c r="Q1384" s="5"/>
      <x:c r="R1384" s="5"/>
      <x:c r="S1384" s="16" t="str">
        <x:f>IF(OR(ISBLANK(O1384),Q1384=""),"",IFERROR(INDEX('Redemption Setup'!$F$7:$F$105,MATCH(Q1384,'Redemption Setup'!$A$7:$A$105,0)),"")+SUMIFS('Redemption Setup'!$Q$7:$Q$305,'Redemption Setup'!$O$7:$O$305,Q1384,'Redemption Setup'!$P$7:$P$305,"&lt;="&amp;O1384)-SUMIFS('Daily Redemptions'!$R$7:$R$2205,'Daily Redemptions'!$Q$7:$Q$2205,Q1384,'Daily Redemptions'!$P$7:$P$2205,P1384,'Daily Redemptions'!$O$7:$O$2205,"&lt;="&amp;O1384))</x:f>
      </x:c>
      <x:c r="T1384" s="16" t="str">
        <x:f>IF(AND(ISBLANK(O1384),Q1384=""),"",IF(COUNTIFS('Redemption Setup'!$A$7:$A$105,Q1384,'Redemption Setup'!$B$7:$B$105,P1384)&lt;&gt;1,"Tier not in campaign",IF(COUNTIFS('Daily Redemptions'!$O$7:$O$2205,O1384,'Daily Redemptions'!$Q$7:$Q$2205,Q1384)&gt;1,"Duplicate day / tier",IF(OR(ISBLANK(O1384),ISBLANK(R1384)),"Missing date / quantity",IF(OR(R1384&lt;0,MOD(R1384,1)&lt;&gt;0),"Invalid redemption quantity",IF(COUNTIFS('Daily Redemptions'!$A$7:$A$735,O1384,'Daily Redemptions'!$B$7:$B$735,P1384)&lt;&gt;1,"Missing daily performance",IF(S1384&lt;0,"Negative stock","")))))))</x:f>
      </x:c>
    </x:row>
    <x:row r="1385" ht="24" customHeight="1">
      <x:c r="O1385" s="10"/>
      <x:c r="P1385" s="5"/>
      <x:c r="Q1385" s="5"/>
      <x:c r="R1385" s="5"/>
      <x:c r="S1385" s="16" t="str">
        <x:f>IF(OR(ISBLANK(O1385),Q1385=""),"",IFERROR(INDEX('Redemption Setup'!$F$7:$F$105,MATCH(Q1385,'Redemption Setup'!$A$7:$A$105,0)),"")+SUMIFS('Redemption Setup'!$Q$7:$Q$305,'Redemption Setup'!$O$7:$O$305,Q1385,'Redemption Setup'!$P$7:$P$305,"&lt;="&amp;O1385)-SUMIFS('Daily Redemptions'!$R$7:$R$2205,'Daily Redemptions'!$Q$7:$Q$2205,Q1385,'Daily Redemptions'!$P$7:$P$2205,P1385,'Daily Redemptions'!$O$7:$O$2205,"&lt;="&amp;O1385))</x:f>
      </x:c>
      <x:c r="T1385" s="16" t="str">
        <x:f>IF(AND(ISBLANK(O1385),Q1385=""),"",IF(COUNTIFS('Redemption Setup'!$A$7:$A$105,Q1385,'Redemption Setup'!$B$7:$B$105,P1385)&lt;&gt;1,"Tier not in campaign",IF(COUNTIFS('Daily Redemptions'!$O$7:$O$2205,O1385,'Daily Redemptions'!$Q$7:$Q$2205,Q1385)&gt;1,"Duplicate day / tier",IF(OR(ISBLANK(O1385),ISBLANK(R1385)),"Missing date / quantity",IF(OR(R1385&lt;0,MOD(R1385,1)&lt;&gt;0),"Invalid redemption quantity",IF(COUNTIFS('Daily Redemptions'!$A$7:$A$735,O1385,'Daily Redemptions'!$B$7:$B$735,P1385)&lt;&gt;1,"Missing daily performance",IF(S1385&lt;0,"Negative stock","")))))))</x:f>
      </x:c>
    </x:row>
    <x:row r="1386" ht="24" customHeight="1">
      <x:c r="O1386" s="10"/>
      <x:c r="P1386" s="5"/>
      <x:c r="Q1386" s="5"/>
      <x:c r="R1386" s="5"/>
      <x:c r="S1386" s="16" t="str">
        <x:f>IF(OR(ISBLANK(O1386),Q1386=""),"",IFERROR(INDEX('Redemption Setup'!$F$7:$F$105,MATCH(Q1386,'Redemption Setup'!$A$7:$A$105,0)),"")+SUMIFS('Redemption Setup'!$Q$7:$Q$305,'Redemption Setup'!$O$7:$O$305,Q1386,'Redemption Setup'!$P$7:$P$305,"&lt;="&amp;O1386)-SUMIFS('Daily Redemptions'!$R$7:$R$2205,'Daily Redemptions'!$Q$7:$Q$2205,Q1386,'Daily Redemptions'!$P$7:$P$2205,P1386,'Daily Redemptions'!$O$7:$O$2205,"&lt;="&amp;O1386))</x:f>
      </x:c>
      <x:c r="T1386" s="16" t="str">
        <x:f>IF(AND(ISBLANK(O1386),Q1386=""),"",IF(COUNTIFS('Redemption Setup'!$A$7:$A$105,Q1386,'Redemption Setup'!$B$7:$B$105,P1386)&lt;&gt;1,"Tier not in campaign",IF(COUNTIFS('Daily Redemptions'!$O$7:$O$2205,O1386,'Daily Redemptions'!$Q$7:$Q$2205,Q1386)&gt;1,"Duplicate day / tier",IF(OR(ISBLANK(O1386),ISBLANK(R1386)),"Missing date / quantity",IF(OR(R1386&lt;0,MOD(R1386,1)&lt;&gt;0),"Invalid redemption quantity",IF(COUNTIFS('Daily Redemptions'!$A$7:$A$735,O1386,'Daily Redemptions'!$B$7:$B$735,P1386)&lt;&gt;1,"Missing daily performance",IF(S1386&lt;0,"Negative stock","")))))))</x:f>
      </x:c>
    </x:row>
    <x:row r="1387" ht="24" customHeight="1">
      <x:c r="O1387" s="10"/>
      <x:c r="P1387" s="5"/>
      <x:c r="Q1387" s="5"/>
      <x:c r="R1387" s="5"/>
      <x:c r="S1387" s="16" t="str">
        <x:f>IF(OR(ISBLANK(O1387),Q1387=""),"",IFERROR(INDEX('Redemption Setup'!$F$7:$F$105,MATCH(Q1387,'Redemption Setup'!$A$7:$A$105,0)),"")+SUMIFS('Redemption Setup'!$Q$7:$Q$305,'Redemption Setup'!$O$7:$O$305,Q1387,'Redemption Setup'!$P$7:$P$305,"&lt;="&amp;O1387)-SUMIFS('Daily Redemptions'!$R$7:$R$2205,'Daily Redemptions'!$Q$7:$Q$2205,Q1387,'Daily Redemptions'!$P$7:$P$2205,P1387,'Daily Redemptions'!$O$7:$O$2205,"&lt;="&amp;O1387))</x:f>
      </x:c>
      <x:c r="T1387" s="16" t="str">
        <x:f>IF(AND(ISBLANK(O1387),Q1387=""),"",IF(COUNTIFS('Redemption Setup'!$A$7:$A$105,Q1387,'Redemption Setup'!$B$7:$B$105,P1387)&lt;&gt;1,"Tier not in campaign",IF(COUNTIFS('Daily Redemptions'!$O$7:$O$2205,O1387,'Daily Redemptions'!$Q$7:$Q$2205,Q1387)&gt;1,"Duplicate day / tier",IF(OR(ISBLANK(O1387),ISBLANK(R1387)),"Missing date / quantity",IF(OR(R1387&lt;0,MOD(R1387,1)&lt;&gt;0),"Invalid redemption quantity",IF(COUNTIFS('Daily Redemptions'!$A$7:$A$735,O1387,'Daily Redemptions'!$B$7:$B$735,P1387)&lt;&gt;1,"Missing daily performance",IF(S1387&lt;0,"Negative stock","")))))))</x:f>
      </x:c>
    </x:row>
    <x:row r="1388" ht="24" customHeight="1">
      <x:c r="O1388" s="10"/>
      <x:c r="P1388" s="5"/>
      <x:c r="Q1388" s="5"/>
      <x:c r="R1388" s="5"/>
      <x:c r="S1388" s="16" t="str">
        <x:f>IF(OR(ISBLANK(O1388),Q1388=""),"",IFERROR(INDEX('Redemption Setup'!$F$7:$F$105,MATCH(Q1388,'Redemption Setup'!$A$7:$A$105,0)),"")+SUMIFS('Redemption Setup'!$Q$7:$Q$305,'Redemption Setup'!$O$7:$O$305,Q1388,'Redemption Setup'!$P$7:$P$305,"&lt;="&amp;O1388)-SUMIFS('Daily Redemptions'!$R$7:$R$2205,'Daily Redemptions'!$Q$7:$Q$2205,Q1388,'Daily Redemptions'!$P$7:$P$2205,P1388,'Daily Redemptions'!$O$7:$O$2205,"&lt;="&amp;O1388))</x:f>
      </x:c>
      <x:c r="T1388" s="16" t="str">
        <x:f>IF(AND(ISBLANK(O1388),Q1388=""),"",IF(COUNTIFS('Redemption Setup'!$A$7:$A$105,Q1388,'Redemption Setup'!$B$7:$B$105,P1388)&lt;&gt;1,"Tier not in campaign",IF(COUNTIFS('Daily Redemptions'!$O$7:$O$2205,O1388,'Daily Redemptions'!$Q$7:$Q$2205,Q1388)&gt;1,"Duplicate day / tier",IF(OR(ISBLANK(O1388),ISBLANK(R1388)),"Missing date / quantity",IF(OR(R1388&lt;0,MOD(R1388,1)&lt;&gt;0),"Invalid redemption quantity",IF(COUNTIFS('Daily Redemptions'!$A$7:$A$735,O1388,'Daily Redemptions'!$B$7:$B$735,P1388)&lt;&gt;1,"Missing daily performance",IF(S1388&lt;0,"Negative stock","")))))))</x:f>
      </x:c>
    </x:row>
    <x:row r="1389" ht="24" customHeight="1">
      <x:c r="O1389" s="10"/>
      <x:c r="P1389" s="5"/>
      <x:c r="Q1389" s="5"/>
      <x:c r="R1389" s="5"/>
      <x:c r="S1389" s="16" t="str">
        <x:f>IF(OR(ISBLANK(O1389),Q1389=""),"",IFERROR(INDEX('Redemption Setup'!$F$7:$F$105,MATCH(Q1389,'Redemption Setup'!$A$7:$A$105,0)),"")+SUMIFS('Redemption Setup'!$Q$7:$Q$305,'Redemption Setup'!$O$7:$O$305,Q1389,'Redemption Setup'!$P$7:$P$305,"&lt;="&amp;O1389)-SUMIFS('Daily Redemptions'!$R$7:$R$2205,'Daily Redemptions'!$Q$7:$Q$2205,Q1389,'Daily Redemptions'!$P$7:$P$2205,P1389,'Daily Redemptions'!$O$7:$O$2205,"&lt;="&amp;O1389))</x:f>
      </x:c>
      <x:c r="T1389" s="16" t="str">
        <x:f>IF(AND(ISBLANK(O1389),Q1389=""),"",IF(COUNTIFS('Redemption Setup'!$A$7:$A$105,Q1389,'Redemption Setup'!$B$7:$B$105,P1389)&lt;&gt;1,"Tier not in campaign",IF(COUNTIFS('Daily Redemptions'!$O$7:$O$2205,O1389,'Daily Redemptions'!$Q$7:$Q$2205,Q1389)&gt;1,"Duplicate day / tier",IF(OR(ISBLANK(O1389),ISBLANK(R1389)),"Missing date / quantity",IF(OR(R1389&lt;0,MOD(R1389,1)&lt;&gt;0),"Invalid redemption quantity",IF(COUNTIFS('Daily Redemptions'!$A$7:$A$735,O1389,'Daily Redemptions'!$B$7:$B$735,P1389)&lt;&gt;1,"Missing daily performance",IF(S1389&lt;0,"Negative stock","")))))))</x:f>
      </x:c>
    </x:row>
    <x:row r="1390" ht="24" customHeight="1">
      <x:c r="O1390" s="10"/>
      <x:c r="P1390" s="5"/>
      <x:c r="Q1390" s="5"/>
      <x:c r="R1390" s="5"/>
      <x:c r="S1390" s="16" t="str">
        <x:f>IF(OR(ISBLANK(O1390),Q1390=""),"",IFERROR(INDEX('Redemption Setup'!$F$7:$F$105,MATCH(Q1390,'Redemption Setup'!$A$7:$A$105,0)),"")+SUMIFS('Redemption Setup'!$Q$7:$Q$305,'Redemption Setup'!$O$7:$O$305,Q1390,'Redemption Setup'!$P$7:$P$305,"&lt;="&amp;O1390)-SUMIFS('Daily Redemptions'!$R$7:$R$2205,'Daily Redemptions'!$Q$7:$Q$2205,Q1390,'Daily Redemptions'!$P$7:$P$2205,P1390,'Daily Redemptions'!$O$7:$O$2205,"&lt;="&amp;O1390))</x:f>
      </x:c>
      <x:c r="T1390" s="16" t="str">
        <x:f>IF(AND(ISBLANK(O1390),Q1390=""),"",IF(COUNTIFS('Redemption Setup'!$A$7:$A$105,Q1390,'Redemption Setup'!$B$7:$B$105,P1390)&lt;&gt;1,"Tier not in campaign",IF(COUNTIFS('Daily Redemptions'!$O$7:$O$2205,O1390,'Daily Redemptions'!$Q$7:$Q$2205,Q1390)&gt;1,"Duplicate day / tier",IF(OR(ISBLANK(O1390),ISBLANK(R1390)),"Missing date / quantity",IF(OR(R1390&lt;0,MOD(R1390,1)&lt;&gt;0),"Invalid redemption quantity",IF(COUNTIFS('Daily Redemptions'!$A$7:$A$735,O1390,'Daily Redemptions'!$B$7:$B$735,P1390)&lt;&gt;1,"Missing daily performance",IF(S1390&lt;0,"Negative stock","")))))))</x:f>
      </x:c>
    </x:row>
    <x:row r="1391" ht="24" customHeight="1">
      <x:c r="O1391" s="10"/>
      <x:c r="P1391" s="5"/>
      <x:c r="Q1391" s="5"/>
      <x:c r="R1391" s="5"/>
      <x:c r="S1391" s="16" t="str">
        <x:f>IF(OR(ISBLANK(O1391),Q1391=""),"",IFERROR(INDEX('Redemption Setup'!$F$7:$F$105,MATCH(Q1391,'Redemption Setup'!$A$7:$A$105,0)),"")+SUMIFS('Redemption Setup'!$Q$7:$Q$305,'Redemption Setup'!$O$7:$O$305,Q1391,'Redemption Setup'!$P$7:$P$305,"&lt;="&amp;O1391)-SUMIFS('Daily Redemptions'!$R$7:$R$2205,'Daily Redemptions'!$Q$7:$Q$2205,Q1391,'Daily Redemptions'!$P$7:$P$2205,P1391,'Daily Redemptions'!$O$7:$O$2205,"&lt;="&amp;O1391))</x:f>
      </x:c>
      <x:c r="T1391" s="16" t="str">
        <x:f>IF(AND(ISBLANK(O1391),Q1391=""),"",IF(COUNTIFS('Redemption Setup'!$A$7:$A$105,Q1391,'Redemption Setup'!$B$7:$B$105,P1391)&lt;&gt;1,"Tier not in campaign",IF(COUNTIFS('Daily Redemptions'!$O$7:$O$2205,O1391,'Daily Redemptions'!$Q$7:$Q$2205,Q1391)&gt;1,"Duplicate day / tier",IF(OR(ISBLANK(O1391),ISBLANK(R1391)),"Missing date / quantity",IF(OR(R1391&lt;0,MOD(R1391,1)&lt;&gt;0),"Invalid redemption quantity",IF(COUNTIFS('Daily Redemptions'!$A$7:$A$735,O1391,'Daily Redemptions'!$B$7:$B$735,P1391)&lt;&gt;1,"Missing daily performance",IF(S1391&lt;0,"Negative stock","")))))))</x:f>
      </x:c>
    </x:row>
    <x:row r="1392" ht="24" customHeight="1">
      <x:c r="O1392" s="10"/>
      <x:c r="P1392" s="5"/>
      <x:c r="Q1392" s="5"/>
      <x:c r="R1392" s="5"/>
      <x:c r="S1392" s="16" t="str">
        <x:f>IF(OR(ISBLANK(O1392),Q1392=""),"",IFERROR(INDEX('Redemption Setup'!$F$7:$F$105,MATCH(Q1392,'Redemption Setup'!$A$7:$A$105,0)),"")+SUMIFS('Redemption Setup'!$Q$7:$Q$305,'Redemption Setup'!$O$7:$O$305,Q1392,'Redemption Setup'!$P$7:$P$305,"&lt;="&amp;O1392)-SUMIFS('Daily Redemptions'!$R$7:$R$2205,'Daily Redemptions'!$Q$7:$Q$2205,Q1392,'Daily Redemptions'!$P$7:$P$2205,P1392,'Daily Redemptions'!$O$7:$O$2205,"&lt;="&amp;O1392))</x:f>
      </x:c>
      <x:c r="T1392" s="16" t="str">
        <x:f>IF(AND(ISBLANK(O1392),Q1392=""),"",IF(COUNTIFS('Redemption Setup'!$A$7:$A$105,Q1392,'Redemption Setup'!$B$7:$B$105,P1392)&lt;&gt;1,"Tier not in campaign",IF(COUNTIFS('Daily Redemptions'!$O$7:$O$2205,O1392,'Daily Redemptions'!$Q$7:$Q$2205,Q1392)&gt;1,"Duplicate day / tier",IF(OR(ISBLANK(O1392),ISBLANK(R1392)),"Missing date / quantity",IF(OR(R1392&lt;0,MOD(R1392,1)&lt;&gt;0),"Invalid redemption quantity",IF(COUNTIFS('Daily Redemptions'!$A$7:$A$735,O1392,'Daily Redemptions'!$B$7:$B$735,P1392)&lt;&gt;1,"Missing daily performance",IF(S1392&lt;0,"Negative stock","")))))))</x:f>
      </x:c>
    </x:row>
    <x:row r="1393" ht="24" customHeight="1">
      <x:c r="O1393" s="10"/>
      <x:c r="P1393" s="5"/>
      <x:c r="Q1393" s="5"/>
      <x:c r="R1393" s="5"/>
      <x:c r="S1393" s="16" t="str">
        <x:f>IF(OR(ISBLANK(O1393),Q1393=""),"",IFERROR(INDEX('Redemption Setup'!$F$7:$F$105,MATCH(Q1393,'Redemption Setup'!$A$7:$A$105,0)),"")+SUMIFS('Redemption Setup'!$Q$7:$Q$305,'Redemption Setup'!$O$7:$O$305,Q1393,'Redemption Setup'!$P$7:$P$305,"&lt;="&amp;O1393)-SUMIFS('Daily Redemptions'!$R$7:$R$2205,'Daily Redemptions'!$Q$7:$Q$2205,Q1393,'Daily Redemptions'!$P$7:$P$2205,P1393,'Daily Redemptions'!$O$7:$O$2205,"&lt;="&amp;O1393))</x:f>
      </x:c>
      <x:c r="T1393" s="16" t="str">
        <x:f>IF(AND(ISBLANK(O1393),Q1393=""),"",IF(COUNTIFS('Redemption Setup'!$A$7:$A$105,Q1393,'Redemption Setup'!$B$7:$B$105,P1393)&lt;&gt;1,"Tier not in campaign",IF(COUNTIFS('Daily Redemptions'!$O$7:$O$2205,O1393,'Daily Redemptions'!$Q$7:$Q$2205,Q1393)&gt;1,"Duplicate day / tier",IF(OR(ISBLANK(O1393),ISBLANK(R1393)),"Missing date / quantity",IF(OR(R1393&lt;0,MOD(R1393,1)&lt;&gt;0),"Invalid redemption quantity",IF(COUNTIFS('Daily Redemptions'!$A$7:$A$735,O1393,'Daily Redemptions'!$B$7:$B$735,P1393)&lt;&gt;1,"Missing daily performance",IF(S1393&lt;0,"Negative stock","")))))))</x:f>
      </x:c>
    </x:row>
    <x:row r="1394" ht="24" customHeight="1">
      <x:c r="O1394" s="10"/>
      <x:c r="P1394" s="5"/>
      <x:c r="Q1394" s="5"/>
      <x:c r="R1394" s="5"/>
      <x:c r="S1394" s="16" t="str">
        <x:f>IF(OR(ISBLANK(O1394),Q1394=""),"",IFERROR(INDEX('Redemption Setup'!$F$7:$F$105,MATCH(Q1394,'Redemption Setup'!$A$7:$A$105,0)),"")+SUMIFS('Redemption Setup'!$Q$7:$Q$305,'Redemption Setup'!$O$7:$O$305,Q1394,'Redemption Setup'!$P$7:$P$305,"&lt;="&amp;O1394)-SUMIFS('Daily Redemptions'!$R$7:$R$2205,'Daily Redemptions'!$Q$7:$Q$2205,Q1394,'Daily Redemptions'!$P$7:$P$2205,P1394,'Daily Redemptions'!$O$7:$O$2205,"&lt;="&amp;O1394))</x:f>
      </x:c>
      <x:c r="T1394" s="16" t="str">
        <x:f>IF(AND(ISBLANK(O1394),Q1394=""),"",IF(COUNTIFS('Redemption Setup'!$A$7:$A$105,Q1394,'Redemption Setup'!$B$7:$B$105,P1394)&lt;&gt;1,"Tier not in campaign",IF(COUNTIFS('Daily Redemptions'!$O$7:$O$2205,O1394,'Daily Redemptions'!$Q$7:$Q$2205,Q1394)&gt;1,"Duplicate day / tier",IF(OR(ISBLANK(O1394),ISBLANK(R1394)),"Missing date / quantity",IF(OR(R1394&lt;0,MOD(R1394,1)&lt;&gt;0),"Invalid redemption quantity",IF(COUNTIFS('Daily Redemptions'!$A$7:$A$735,O1394,'Daily Redemptions'!$B$7:$B$735,P1394)&lt;&gt;1,"Missing daily performance",IF(S1394&lt;0,"Negative stock","")))))))</x:f>
      </x:c>
    </x:row>
    <x:row r="1395" ht="24" customHeight="1">
      <x:c r="O1395" s="10"/>
      <x:c r="P1395" s="5"/>
      <x:c r="Q1395" s="5"/>
      <x:c r="R1395" s="5"/>
      <x:c r="S1395" s="16" t="str">
        <x:f>IF(OR(ISBLANK(O1395),Q1395=""),"",IFERROR(INDEX('Redemption Setup'!$F$7:$F$105,MATCH(Q1395,'Redemption Setup'!$A$7:$A$105,0)),"")+SUMIFS('Redemption Setup'!$Q$7:$Q$305,'Redemption Setup'!$O$7:$O$305,Q1395,'Redemption Setup'!$P$7:$P$305,"&lt;="&amp;O1395)-SUMIFS('Daily Redemptions'!$R$7:$R$2205,'Daily Redemptions'!$Q$7:$Q$2205,Q1395,'Daily Redemptions'!$P$7:$P$2205,P1395,'Daily Redemptions'!$O$7:$O$2205,"&lt;="&amp;O1395))</x:f>
      </x:c>
      <x:c r="T1395" s="16" t="str">
        <x:f>IF(AND(ISBLANK(O1395),Q1395=""),"",IF(COUNTIFS('Redemption Setup'!$A$7:$A$105,Q1395,'Redemption Setup'!$B$7:$B$105,P1395)&lt;&gt;1,"Tier not in campaign",IF(COUNTIFS('Daily Redemptions'!$O$7:$O$2205,O1395,'Daily Redemptions'!$Q$7:$Q$2205,Q1395)&gt;1,"Duplicate day / tier",IF(OR(ISBLANK(O1395),ISBLANK(R1395)),"Missing date / quantity",IF(OR(R1395&lt;0,MOD(R1395,1)&lt;&gt;0),"Invalid redemption quantity",IF(COUNTIFS('Daily Redemptions'!$A$7:$A$735,O1395,'Daily Redemptions'!$B$7:$B$735,P1395)&lt;&gt;1,"Missing daily performance",IF(S1395&lt;0,"Negative stock","")))))))</x:f>
      </x:c>
    </x:row>
    <x:row r="1396" ht="24" customHeight="1">
      <x:c r="O1396" s="10"/>
      <x:c r="P1396" s="5"/>
      <x:c r="Q1396" s="5"/>
      <x:c r="R1396" s="5"/>
      <x:c r="S1396" s="16" t="str">
        <x:f>IF(OR(ISBLANK(O1396),Q1396=""),"",IFERROR(INDEX('Redemption Setup'!$F$7:$F$105,MATCH(Q1396,'Redemption Setup'!$A$7:$A$105,0)),"")+SUMIFS('Redemption Setup'!$Q$7:$Q$305,'Redemption Setup'!$O$7:$O$305,Q1396,'Redemption Setup'!$P$7:$P$305,"&lt;="&amp;O1396)-SUMIFS('Daily Redemptions'!$R$7:$R$2205,'Daily Redemptions'!$Q$7:$Q$2205,Q1396,'Daily Redemptions'!$P$7:$P$2205,P1396,'Daily Redemptions'!$O$7:$O$2205,"&lt;="&amp;O1396))</x:f>
      </x:c>
      <x:c r="T1396" s="16" t="str">
        <x:f>IF(AND(ISBLANK(O1396),Q1396=""),"",IF(COUNTIFS('Redemption Setup'!$A$7:$A$105,Q1396,'Redemption Setup'!$B$7:$B$105,P1396)&lt;&gt;1,"Tier not in campaign",IF(COUNTIFS('Daily Redemptions'!$O$7:$O$2205,O1396,'Daily Redemptions'!$Q$7:$Q$2205,Q1396)&gt;1,"Duplicate day / tier",IF(OR(ISBLANK(O1396),ISBLANK(R1396)),"Missing date / quantity",IF(OR(R1396&lt;0,MOD(R1396,1)&lt;&gt;0),"Invalid redemption quantity",IF(COUNTIFS('Daily Redemptions'!$A$7:$A$735,O1396,'Daily Redemptions'!$B$7:$B$735,P1396)&lt;&gt;1,"Missing daily performance",IF(S1396&lt;0,"Negative stock","")))))))</x:f>
      </x:c>
    </x:row>
    <x:row r="1397" ht="24" customHeight="1">
      <x:c r="O1397" s="10"/>
      <x:c r="P1397" s="5"/>
      <x:c r="Q1397" s="5"/>
      <x:c r="R1397" s="5"/>
      <x:c r="S1397" s="16" t="str">
        <x:f>IF(OR(ISBLANK(O1397),Q1397=""),"",IFERROR(INDEX('Redemption Setup'!$F$7:$F$105,MATCH(Q1397,'Redemption Setup'!$A$7:$A$105,0)),"")+SUMIFS('Redemption Setup'!$Q$7:$Q$305,'Redemption Setup'!$O$7:$O$305,Q1397,'Redemption Setup'!$P$7:$P$305,"&lt;="&amp;O1397)-SUMIFS('Daily Redemptions'!$R$7:$R$2205,'Daily Redemptions'!$Q$7:$Q$2205,Q1397,'Daily Redemptions'!$P$7:$P$2205,P1397,'Daily Redemptions'!$O$7:$O$2205,"&lt;="&amp;O1397))</x:f>
      </x:c>
      <x:c r="T1397" s="16" t="str">
        <x:f>IF(AND(ISBLANK(O1397),Q1397=""),"",IF(COUNTIFS('Redemption Setup'!$A$7:$A$105,Q1397,'Redemption Setup'!$B$7:$B$105,P1397)&lt;&gt;1,"Tier not in campaign",IF(COUNTIFS('Daily Redemptions'!$O$7:$O$2205,O1397,'Daily Redemptions'!$Q$7:$Q$2205,Q1397)&gt;1,"Duplicate day / tier",IF(OR(ISBLANK(O1397),ISBLANK(R1397)),"Missing date / quantity",IF(OR(R1397&lt;0,MOD(R1397,1)&lt;&gt;0),"Invalid redemption quantity",IF(COUNTIFS('Daily Redemptions'!$A$7:$A$735,O1397,'Daily Redemptions'!$B$7:$B$735,P1397)&lt;&gt;1,"Missing daily performance",IF(S1397&lt;0,"Negative stock","")))))))</x:f>
      </x:c>
    </x:row>
    <x:row r="1398" ht="24" customHeight="1">
      <x:c r="O1398" s="10"/>
      <x:c r="P1398" s="5"/>
      <x:c r="Q1398" s="5"/>
      <x:c r="R1398" s="5"/>
      <x:c r="S1398" s="16" t="str">
        <x:f>IF(OR(ISBLANK(O1398),Q1398=""),"",IFERROR(INDEX('Redemption Setup'!$F$7:$F$105,MATCH(Q1398,'Redemption Setup'!$A$7:$A$105,0)),"")+SUMIFS('Redemption Setup'!$Q$7:$Q$305,'Redemption Setup'!$O$7:$O$305,Q1398,'Redemption Setup'!$P$7:$P$305,"&lt;="&amp;O1398)-SUMIFS('Daily Redemptions'!$R$7:$R$2205,'Daily Redemptions'!$Q$7:$Q$2205,Q1398,'Daily Redemptions'!$P$7:$P$2205,P1398,'Daily Redemptions'!$O$7:$O$2205,"&lt;="&amp;O1398))</x:f>
      </x:c>
      <x:c r="T1398" s="16" t="str">
        <x:f>IF(AND(ISBLANK(O1398),Q1398=""),"",IF(COUNTIFS('Redemption Setup'!$A$7:$A$105,Q1398,'Redemption Setup'!$B$7:$B$105,P1398)&lt;&gt;1,"Tier not in campaign",IF(COUNTIFS('Daily Redemptions'!$O$7:$O$2205,O1398,'Daily Redemptions'!$Q$7:$Q$2205,Q1398)&gt;1,"Duplicate day / tier",IF(OR(ISBLANK(O1398),ISBLANK(R1398)),"Missing date / quantity",IF(OR(R1398&lt;0,MOD(R1398,1)&lt;&gt;0),"Invalid redemption quantity",IF(COUNTIFS('Daily Redemptions'!$A$7:$A$735,O1398,'Daily Redemptions'!$B$7:$B$735,P1398)&lt;&gt;1,"Missing daily performance",IF(S1398&lt;0,"Negative stock","")))))))</x:f>
      </x:c>
    </x:row>
    <x:row r="1399" ht="24" customHeight="1">
      <x:c r="O1399" s="10"/>
      <x:c r="P1399" s="5"/>
      <x:c r="Q1399" s="5"/>
      <x:c r="R1399" s="5"/>
      <x:c r="S1399" s="16" t="str">
        <x:f>IF(OR(ISBLANK(O1399),Q1399=""),"",IFERROR(INDEX('Redemption Setup'!$F$7:$F$105,MATCH(Q1399,'Redemption Setup'!$A$7:$A$105,0)),"")+SUMIFS('Redemption Setup'!$Q$7:$Q$305,'Redemption Setup'!$O$7:$O$305,Q1399,'Redemption Setup'!$P$7:$P$305,"&lt;="&amp;O1399)-SUMIFS('Daily Redemptions'!$R$7:$R$2205,'Daily Redemptions'!$Q$7:$Q$2205,Q1399,'Daily Redemptions'!$P$7:$P$2205,P1399,'Daily Redemptions'!$O$7:$O$2205,"&lt;="&amp;O1399))</x:f>
      </x:c>
      <x:c r="T1399" s="16" t="str">
        <x:f>IF(AND(ISBLANK(O1399),Q1399=""),"",IF(COUNTIFS('Redemption Setup'!$A$7:$A$105,Q1399,'Redemption Setup'!$B$7:$B$105,P1399)&lt;&gt;1,"Tier not in campaign",IF(COUNTIFS('Daily Redemptions'!$O$7:$O$2205,O1399,'Daily Redemptions'!$Q$7:$Q$2205,Q1399)&gt;1,"Duplicate day / tier",IF(OR(ISBLANK(O1399),ISBLANK(R1399)),"Missing date / quantity",IF(OR(R1399&lt;0,MOD(R1399,1)&lt;&gt;0),"Invalid redemption quantity",IF(COUNTIFS('Daily Redemptions'!$A$7:$A$735,O1399,'Daily Redemptions'!$B$7:$B$735,P1399)&lt;&gt;1,"Missing daily performance",IF(S1399&lt;0,"Negative stock","")))))))</x:f>
      </x:c>
    </x:row>
    <x:row r="1400" ht="24" customHeight="1">
      <x:c r="O1400" s="10"/>
      <x:c r="P1400" s="5"/>
      <x:c r="Q1400" s="5"/>
      <x:c r="R1400" s="5"/>
      <x:c r="S1400" s="16" t="str">
        <x:f>IF(OR(ISBLANK(O1400),Q1400=""),"",IFERROR(INDEX('Redemption Setup'!$F$7:$F$105,MATCH(Q1400,'Redemption Setup'!$A$7:$A$105,0)),"")+SUMIFS('Redemption Setup'!$Q$7:$Q$305,'Redemption Setup'!$O$7:$O$305,Q1400,'Redemption Setup'!$P$7:$P$305,"&lt;="&amp;O1400)-SUMIFS('Daily Redemptions'!$R$7:$R$2205,'Daily Redemptions'!$Q$7:$Q$2205,Q1400,'Daily Redemptions'!$P$7:$P$2205,P1400,'Daily Redemptions'!$O$7:$O$2205,"&lt;="&amp;O1400))</x:f>
      </x:c>
      <x:c r="T1400" s="16" t="str">
        <x:f>IF(AND(ISBLANK(O1400),Q1400=""),"",IF(COUNTIFS('Redemption Setup'!$A$7:$A$105,Q1400,'Redemption Setup'!$B$7:$B$105,P1400)&lt;&gt;1,"Tier not in campaign",IF(COUNTIFS('Daily Redemptions'!$O$7:$O$2205,O1400,'Daily Redemptions'!$Q$7:$Q$2205,Q1400)&gt;1,"Duplicate day / tier",IF(OR(ISBLANK(O1400),ISBLANK(R1400)),"Missing date / quantity",IF(OR(R1400&lt;0,MOD(R1400,1)&lt;&gt;0),"Invalid redemption quantity",IF(COUNTIFS('Daily Redemptions'!$A$7:$A$735,O1400,'Daily Redemptions'!$B$7:$B$735,P1400)&lt;&gt;1,"Missing daily performance",IF(S1400&lt;0,"Negative stock","")))))))</x:f>
      </x:c>
    </x:row>
    <x:row r="1401" ht="24" customHeight="1">
      <x:c r="O1401" s="10"/>
      <x:c r="P1401" s="5"/>
      <x:c r="Q1401" s="5"/>
      <x:c r="R1401" s="5"/>
      <x:c r="S1401" s="16" t="str">
        <x:f>IF(OR(ISBLANK(O1401),Q1401=""),"",IFERROR(INDEX('Redemption Setup'!$F$7:$F$105,MATCH(Q1401,'Redemption Setup'!$A$7:$A$105,0)),"")+SUMIFS('Redemption Setup'!$Q$7:$Q$305,'Redemption Setup'!$O$7:$O$305,Q1401,'Redemption Setup'!$P$7:$P$305,"&lt;="&amp;O1401)-SUMIFS('Daily Redemptions'!$R$7:$R$2205,'Daily Redemptions'!$Q$7:$Q$2205,Q1401,'Daily Redemptions'!$P$7:$P$2205,P1401,'Daily Redemptions'!$O$7:$O$2205,"&lt;="&amp;O1401))</x:f>
      </x:c>
      <x:c r="T1401" s="16" t="str">
        <x:f>IF(AND(ISBLANK(O1401),Q1401=""),"",IF(COUNTIFS('Redemption Setup'!$A$7:$A$105,Q1401,'Redemption Setup'!$B$7:$B$105,P1401)&lt;&gt;1,"Tier not in campaign",IF(COUNTIFS('Daily Redemptions'!$O$7:$O$2205,O1401,'Daily Redemptions'!$Q$7:$Q$2205,Q1401)&gt;1,"Duplicate day / tier",IF(OR(ISBLANK(O1401),ISBLANK(R1401)),"Missing date / quantity",IF(OR(R1401&lt;0,MOD(R1401,1)&lt;&gt;0),"Invalid redemption quantity",IF(COUNTIFS('Daily Redemptions'!$A$7:$A$735,O1401,'Daily Redemptions'!$B$7:$B$735,P1401)&lt;&gt;1,"Missing daily performance",IF(S1401&lt;0,"Negative stock","")))))))</x:f>
      </x:c>
    </x:row>
    <x:row r="1402" ht="24" customHeight="1">
      <x:c r="O1402" s="10"/>
      <x:c r="P1402" s="5"/>
      <x:c r="Q1402" s="5"/>
      <x:c r="R1402" s="5"/>
      <x:c r="S1402" s="16" t="str">
        <x:f>IF(OR(ISBLANK(O1402),Q1402=""),"",IFERROR(INDEX('Redemption Setup'!$F$7:$F$105,MATCH(Q1402,'Redemption Setup'!$A$7:$A$105,0)),"")+SUMIFS('Redemption Setup'!$Q$7:$Q$305,'Redemption Setup'!$O$7:$O$305,Q1402,'Redemption Setup'!$P$7:$P$305,"&lt;="&amp;O1402)-SUMIFS('Daily Redemptions'!$R$7:$R$2205,'Daily Redemptions'!$Q$7:$Q$2205,Q1402,'Daily Redemptions'!$P$7:$P$2205,P1402,'Daily Redemptions'!$O$7:$O$2205,"&lt;="&amp;O1402))</x:f>
      </x:c>
      <x:c r="T1402" s="16" t="str">
        <x:f>IF(AND(ISBLANK(O1402),Q1402=""),"",IF(COUNTIFS('Redemption Setup'!$A$7:$A$105,Q1402,'Redemption Setup'!$B$7:$B$105,P1402)&lt;&gt;1,"Tier not in campaign",IF(COUNTIFS('Daily Redemptions'!$O$7:$O$2205,O1402,'Daily Redemptions'!$Q$7:$Q$2205,Q1402)&gt;1,"Duplicate day / tier",IF(OR(ISBLANK(O1402),ISBLANK(R1402)),"Missing date / quantity",IF(OR(R1402&lt;0,MOD(R1402,1)&lt;&gt;0),"Invalid redemption quantity",IF(COUNTIFS('Daily Redemptions'!$A$7:$A$735,O1402,'Daily Redemptions'!$B$7:$B$735,P1402)&lt;&gt;1,"Missing daily performance",IF(S1402&lt;0,"Negative stock","")))))))</x:f>
      </x:c>
    </x:row>
    <x:row r="1403" ht="24" customHeight="1">
      <x:c r="O1403" s="10"/>
      <x:c r="P1403" s="5"/>
      <x:c r="Q1403" s="5"/>
      <x:c r="R1403" s="5"/>
      <x:c r="S1403" s="16" t="str">
        <x:f>IF(OR(ISBLANK(O1403),Q1403=""),"",IFERROR(INDEX('Redemption Setup'!$F$7:$F$105,MATCH(Q1403,'Redemption Setup'!$A$7:$A$105,0)),"")+SUMIFS('Redemption Setup'!$Q$7:$Q$305,'Redemption Setup'!$O$7:$O$305,Q1403,'Redemption Setup'!$P$7:$P$305,"&lt;="&amp;O1403)-SUMIFS('Daily Redemptions'!$R$7:$R$2205,'Daily Redemptions'!$Q$7:$Q$2205,Q1403,'Daily Redemptions'!$P$7:$P$2205,P1403,'Daily Redemptions'!$O$7:$O$2205,"&lt;="&amp;O1403))</x:f>
      </x:c>
      <x:c r="T1403" s="16" t="str">
        <x:f>IF(AND(ISBLANK(O1403),Q1403=""),"",IF(COUNTIFS('Redemption Setup'!$A$7:$A$105,Q1403,'Redemption Setup'!$B$7:$B$105,P1403)&lt;&gt;1,"Tier not in campaign",IF(COUNTIFS('Daily Redemptions'!$O$7:$O$2205,O1403,'Daily Redemptions'!$Q$7:$Q$2205,Q1403)&gt;1,"Duplicate day / tier",IF(OR(ISBLANK(O1403),ISBLANK(R1403)),"Missing date / quantity",IF(OR(R1403&lt;0,MOD(R1403,1)&lt;&gt;0),"Invalid redemption quantity",IF(COUNTIFS('Daily Redemptions'!$A$7:$A$735,O1403,'Daily Redemptions'!$B$7:$B$735,P1403)&lt;&gt;1,"Missing daily performance",IF(S1403&lt;0,"Negative stock","")))))))</x:f>
      </x:c>
    </x:row>
    <x:row r="1404" ht="24" customHeight="1">
      <x:c r="O1404" s="10"/>
      <x:c r="P1404" s="5"/>
      <x:c r="Q1404" s="5"/>
      <x:c r="R1404" s="5"/>
      <x:c r="S1404" s="16" t="str">
        <x:f>IF(OR(ISBLANK(O1404),Q1404=""),"",IFERROR(INDEX('Redemption Setup'!$F$7:$F$105,MATCH(Q1404,'Redemption Setup'!$A$7:$A$105,0)),"")+SUMIFS('Redemption Setup'!$Q$7:$Q$305,'Redemption Setup'!$O$7:$O$305,Q1404,'Redemption Setup'!$P$7:$P$305,"&lt;="&amp;O1404)-SUMIFS('Daily Redemptions'!$R$7:$R$2205,'Daily Redemptions'!$Q$7:$Q$2205,Q1404,'Daily Redemptions'!$P$7:$P$2205,P1404,'Daily Redemptions'!$O$7:$O$2205,"&lt;="&amp;O1404))</x:f>
      </x:c>
      <x:c r="T1404" s="16" t="str">
        <x:f>IF(AND(ISBLANK(O1404),Q1404=""),"",IF(COUNTIFS('Redemption Setup'!$A$7:$A$105,Q1404,'Redemption Setup'!$B$7:$B$105,P1404)&lt;&gt;1,"Tier not in campaign",IF(COUNTIFS('Daily Redemptions'!$O$7:$O$2205,O1404,'Daily Redemptions'!$Q$7:$Q$2205,Q1404)&gt;1,"Duplicate day / tier",IF(OR(ISBLANK(O1404),ISBLANK(R1404)),"Missing date / quantity",IF(OR(R1404&lt;0,MOD(R1404,1)&lt;&gt;0),"Invalid redemption quantity",IF(COUNTIFS('Daily Redemptions'!$A$7:$A$735,O1404,'Daily Redemptions'!$B$7:$B$735,P1404)&lt;&gt;1,"Missing daily performance",IF(S1404&lt;0,"Negative stock","")))))))</x:f>
      </x:c>
    </x:row>
    <x:row r="1405" ht="24" customHeight="1">
      <x:c r="O1405" s="10"/>
      <x:c r="P1405" s="5"/>
      <x:c r="Q1405" s="5"/>
      <x:c r="R1405" s="5"/>
      <x:c r="S1405" s="16" t="str">
        <x:f>IF(OR(ISBLANK(O1405),Q1405=""),"",IFERROR(INDEX('Redemption Setup'!$F$7:$F$105,MATCH(Q1405,'Redemption Setup'!$A$7:$A$105,0)),"")+SUMIFS('Redemption Setup'!$Q$7:$Q$305,'Redemption Setup'!$O$7:$O$305,Q1405,'Redemption Setup'!$P$7:$P$305,"&lt;="&amp;O1405)-SUMIFS('Daily Redemptions'!$R$7:$R$2205,'Daily Redemptions'!$Q$7:$Q$2205,Q1405,'Daily Redemptions'!$P$7:$P$2205,P1405,'Daily Redemptions'!$O$7:$O$2205,"&lt;="&amp;O1405))</x:f>
      </x:c>
      <x:c r="T1405" s="16" t="str">
        <x:f>IF(AND(ISBLANK(O1405),Q1405=""),"",IF(COUNTIFS('Redemption Setup'!$A$7:$A$105,Q1405,'Redemption Setup'!$B$7:$B$105,P1405)&lt;&gt;1,"Tier not in campaign",IF(COUNTIFS('Daily Redemptions'!$O$7:$O$2205,O1405,'Daily Redemptions'!$Q$7:$Q$2205,Q1405)&gt;1,"Duplicate day / tier",IF(OR(ISBLANK(O1405),ISBLANK(R1405)),"Missing date / quantity",IF(OR(R1405&lt;0,MOD(R1405,1)&lt;&gt;0),"Invalid redemption quantity",IF(COUNTIFS('Daily Redemptions'!$A$7:$A$735,O1405,'Daily Redemptions'!$B$7:$B$735,P1405)&lt;&gt;1,"Missing daily performance",IF(S1405&lt;0,"Negative stock","")))))))</x:f>
      </x:c>
    </x:row>
    <x:row r="1406" ht="24" customHeight="1">
      <x:c r="O1406" s="10"/>
      <x:c r="P1406" s="5"/>
      <x:c r="Q1406" s="5"/>
      <x:c r="R1406" s="5"/>
      <x:c r="S1406" s="16" t="str">
        <x:f>IF(OR(ISBLANK(O1406),Q1406=""),"",IFERROR(INDEX('Redemption Setup'!$F$7:$F$105,MATCH(Q1406,'Redemption Setup'!$A$7:$A$105,0)),"")+SUMIFS('Redemption Setup'!$Q$7:$Q$305,'Redemption Setup'!$O$7:$O$305,Q1406,'Redemption Setup'!$P$7:$P$305,"&lt;="&amp;O1406)-SUMIFS('Daily Redemptions'!$R$7:$R$2205,'Daily Redemptions'!$Q$7:$Q$2205,Q1406,'Daily Redemptions'!$P$7:$P$2205,P1406,'Daily Redemptions'!$O$7:$O$2205,"&lt;="&amp;O1406))</x:f>
      </x:c>
      <x:c r="T1406" s="16" t="str">
        <x:f>IF(AND(ISBLANK(O1406),Q1406=""),"",IF(COUNTIFS('Redemption Setup'!$A$7:$A$105,Q1406,'Redemption Setup'!$B$7:$B$105,P1406)&lt;&gt;1,"Tier not in campaign",IF(COUNTIFS('Daily Redemptions'!$O$7:$O$2205,O1406,'Daily Redemptions'!$Q$7:$Q$2205,Q1406)&gt;1,"Duplicate day / tier",IF(OR(ISBLANK(O1406),ISBLANK(R1406)),"Missing date / quantity",IF(OR(R1406&lt;0,MOD(R1406,1)&lt;&gt;0),"Invalid redemption quantity",IF(COUNTIFS('Daily Redemptions'!$A$7:$A$735,O1406,'Daily Redemptions'!$B$7:$B$735,P1406)&lt;&gt;1,"Missing daily performance",IF(S1406&lt;0,"Negative stock","")))))))</x:f>
      </x:c>
    </x:row>
    <x:row r="1407" ht="24" customHeight="1">
      <x:c r="O1407" s="10"/>
      <x:c r="P1407" s="5"/>
      <x:c r="Q1407" s="5"/>
      <x:c r="R1407" s="5"/>
      <x:c r="S1407" s="16" t="str">
        <x:f>IF(OR(ISBLANK(O1407),Q1407=""),"",IFERROR(INDEX('Redemption Setup'!$F$7:$F$105,MATCH(Q1407,'Redemption Setup'!$A$7:$A$105,0)),"")+SUMIFS('Redemption Setup'!$Q$7:$Q$305,'Redemption Setup'!$O$7:$O$305,Q1407,'Redemption Setup'!$P$7:$P$305,"&lt;="&amp;O1407)-SUMIFS('Daily Redemptions'!$R$7:$R$2205,'Daily Redemptions'!$Q$7:$Q$2205,Q1407,'Daily Redemptions'!$P$7:$P$2205,P1407,'Daily Redemptions'!$O$7:$O$2205,"&lt;="&amp;O1407))</x:f>
      </x:c>
      <x:c r="T1407" s="16" t="str">
        <x:f>IF(AND(ISBLANK(O1407),Q1407=""),"",IF(COUNTIFS('Redemption Setup'!$A$7:$A$105,Q1407,'Redemption Setup'!$B$7:$B$105,P1407)&lt;&gt;1,"Tier not in campaign",IF(COUNTIFS('Daily Redemptions'!$O$7:$O$2205,O1407,'Daily Redemptions'!$Q$7:$Q$2205,Q1407)&gt;1,"Duplicate day / tier",IF(OR(ISBLANK(O1407),ISBLANK(R1407)),"Missing date / quantity",IF(OR(R1407&lt;0,MOD(R1407,1)&lt;&gt;0),"Invalid redemption quantity",IF(COUNTIFS('Daily Redemptions'!$A$7:$A$735,O1407,'Daily Redemptions'!$B$7:$B$735,P1407)&lt;&gt;1,"Missing daily performance",IF(S1407&lt;0,"Negative stock","")))))))</x:f>
      </x:c>
    </x:row>
    <x:row r="1408" ht="24" customHeight="1">
      <x:c r="O1408" s="10"/>
      <x:c r="P1408" s="5"/>
      <x:c r="Q1408" s="5"/>
      <x:c r="R1408" s="5"/>
      <x:c r="S1408" s="16" t="str">
        <x:f>IF(OR(ISBLANK(O1408),Q1408=""),"",IFERROR(INDEX('Redemption Setup'!$F$7:$F$105,MATCH(Q1408,'Redemption Setup'!$A$7:$A$105,0)),"")+SUMIFS('Redemption Setup'!$Q$7:$Q$305,'Redemption Setup'!$O$7:$O$305,Q1408,'Redemption Setup'!$P$7:$P$305,"&lt;="&amp;O1408)-SUMIFS('Daily Redemptions'!$R$7:$R$2205,'Daily Redemptions'!$Q$7:$Q$2205,Q1408,'Daily Redemptions'!$P$7:$P$2205,P1408,'Daily Redemptions'!$O$7:$O$2205,"&lt;="&amp;O1408))</x:f>
      </x:c>
      <x:c r="T1408" s="16" t="str">
        <x:f>IF(AND(ISBLANK(O1408),Q1408=""),"",IF(COUNTIFS('Redemption Setup'!$A$7:$A$105,Q1408,'Redemption Setup'!$B$7:$B$105,P1408)&lt;&gt;1,"Tier not in campaign",IF(COUNTIFS('Daily Redemptions'!$O$7:$O$2205,O1408,'Daily Redemptions'!$Q$7:$Q$2205,Q1408)&gt;1,"Duplicate day / tier",IF(OR(ISBLANK(O1408),ISBLANK(R1408)),"Missing date / quantity",IF(OR(R1408&lt;0,MOD(R1408,1)&lt;&gt;0),"Invalid redemption quantity",IF(COUNTIFS('Daily Redemptions'!$A$7:$A$735,O1408,'Daily Redemptions'!$B$7:$B$735,P1408)&lt;&gt;1,"Missing daily performance",IF(S1408&lt;0,"Negative stock","")))))))</x:f>
      </x:c>
    </x:row>
    <x:row r="1409" ht="24" customHeight="1">
      <x:c r="O1409" s="10"/>
      <x:c r="P1409" s="5"/>
      <x:c r="Q1409" s="5"/>
      <x:c r="R1409" s="5"/>
      <x:c r="S1409" s="16" t="str">
        <x:f>IF(OR(ISBLANK(O1409),Q1409=""),"",IFERROR(INDEX('Redemption Setup'!$F$7:$F$105,MATCH(Q1409,'Redemption Setup'!$A$7:$A$105,0)),"")+SUMIFS('Redemption Setup'!$Q$7:$Q$305,'Redemption Setup'!$O$7:$O$305,Q1409,'Redemption Setup'!$P$7:$P$305,"&lt;="&amp;O1409)-SUMIFS('Daily Redemptions'!$R$7:$R$2205,'Daily Redemptions'!$Q$7:$Q$2205,Q1409,'Daily Redemptions'!$P$7:$P$2205,P1409,'Daily Redemptions'!$O$7:$O$2205,"&lt;="&amp;O1409))</x:f>
      </x:c>
      <x:c r="T1409" s="16" t="str">
        <x:f>IF(AND(ISBLANK(O1409),Q1409=""),"",IF(COUNTIFS('Redemption Setup'!$A$7:$A$105,Q1409,'Redemption Setup'!$B$7:$B$105,P1409)&lt;&gt;1,"Tier not in campaign",IF(COUNTIFS('Daily Redemptions'!$O$7:$O$2205,O1409,'Daily Redemptions'!$Q$7:$Q$2205,Q1409)&gt;1,"Duplicate day / tier",IF(OR(ISBLANK(O1409),ISBLANK(R1409)),"Missing date / quantity",IF(OR(R1409&lt;0,MOD(R1409,1)&lt;&gt;0),"Invalid redemption quantity",IF(COUNTIFS('Daily Redemptions'!$A$7:$A$735,O1409,'Daily Redemptions'!$B$7:$B$735,P1409)&lt;&gt;1,"Missing daily performance",IF(S1409&lt;0,"Negative stock","")))))))</x:f>
      </x:c>
    </x:row>
    <x:row r="1410" ht="24" customHeight="1">
      <x:c r="O1410" s="10"/>
      <x:c r="P1410" s="5"/>
      <x:c r="Q1410" s="5"/>
      <x:c r="R1410" s="5"/>
      <x:c r="S1410" s="16" t="str">
        <x:f>IF(OR(ISBLANK(O1410),Q1410=""),"",IFERROR(INDEX('Redemption Setup'!$F$7:$F$105,MATCH(Q1410,'Redemption Setup'!$A$7:$A$105,0)),"")+SUMIFS('Redemption Setup'!$Q$7:$Q$305,'Redemption Setup'!$O$7:$O$305,Q1410,'Redemption Setup'!$P$7:$P$305,"&lt;="&amp;O1410)-SUMIFS('Daily Redemptions'!$R$7:$R$2205,'Daily Redemptions'!$Q$7:$Q$2205,Q1410,'Daily Redemptions'!$P$7:$P$2205,P1410,'Daily Redemptions'!$O$7:$O$2205,"&lt;="&amp;O1410))</x:f>
      </x:c>
      <x:c r="T1410" s="16" t="str">
        <x:f>IF(AND(ISBLANK(O1410),Q1410=""),"",IF(COUNTIFS('Redemption Setup'!$A$7:$A$105,Q1410,'Redemption Setup'!$B$7:$B$105,P1410)&lt;&gt;1,"Tier not in campaign",IF(COUNTIFS('Daily Redemptions'!$O$7:$O$2205,O1410,'Daily Redemptions'!$Q$7:$Q$2205,Q1410)&gt;1,"Duplicate day / tier",IF(OR(ISBLANK(O1410),ISBLANK(R1410)),"Missing date / quantity",IF(OR(R1410&lt;0,MOD(R1410,1)&lt;&gt;0),"Invalid redemption quantity",IF(COUNTIFS('Daily Redemptions'!$A$7:$A$735,O1410,'Daily Redemptions'!$B$7:$B$735,P1410)&lt;&gt;1,"Missing daily performance",IF(S1410&lt;0,"Negative stock","")))))))</x:f>
      </x:c>
    </x:row>
    <x:row r="1411" ht="24" customHeight="1">
      <x:c r="O1411" s="10"/>
      <x:c r="P1411" s="5"/>
      <x:c r="Q1411" s="5"/>
      <x:c r="R1411" s="5"/>
      <x:c r="S1411" s="16" t="str">
        <x:f>IF(OR(ISBLANK(O1411),Q1411=""),"",IFERROR(INDEX('Redemption Setup'!$F$7:$F$105,MATCH(Q1411,'Redemption Setup'!$A$7:$A$105,0)),"")+SUMIFS('Redemption Setup'!$Q$7:$Q$305,'Redemption Setup'!$O$7:$O$305,Q1411,'Redemption Setup'!$P$7:$P$305,"&lt;="&amp;O1411)-SUMIFS('Daily Redemptions'!$R$7:$R$2205,'Daily Redemptions'!$Q$7:$Q$2205,Q1411,'Daily Redemptions'!$P$7:$P$2205,P1411,'Daily Redemptions'!$O$7:$O$2205,"&lt;="&amp;O1411))</x:f>
      </x:c>
      <x:c r="T1411" s="16" t="str">
        <x:f>IF(AND(ISBLANK(O1411),Q1411=""),"",IF(COUNTIFS('Redemption Setup'!$A$7:$A$105,Q1411,'Redemption Setup'!$B$7:$B$105,P1411)&lt;&gt;1,"Tier not in campaign",IF(COUNTIFS('Daily Redemptions'!$O$7:$O$2205,O1411,'Daily Redemptions'!$Q$7:$Q$2205,Q1411)&gt;1,"Duplicate day / tier",IF(OR(ISBLANK(O1411),ISBLANK(R1411)),"Missing date / quantity",IF(OR(R1411&lt;0,MOD(R1411,1)&lt;&gt;0),"Invalid redemption quantity",IF(COUNTIFS('Daily Redemptions'!$A$7:$A$735,O1411,'Daily Redemptions'!$B$7:$B$735,P1411)&lt;&gt;1,"Missing daily performance",IF(S1411&lt;0,"Negative stock","")))))))</x:f>
      </x:c>
    </x:row>
    <x:row r="1412" ht="24" customHeight="1">
      <x:c r="O1412" s="10"/>
      <x:c r="P1412" s="5"/>
      <x:c r="Q1412" s="5"/>
      <x:c r="R1412" s="5"/>
      <x:c r="S1412" s="16" t="str">
        <x:f>IF(OR(ISBLANK(O1412),Q1412=""),"",IFERROR(INDEX('Redemption Setup'!$F$7:$F$105,MATCH(Q1412,'Redemption Setup'!$A$7:$A$105,0)),"")+SUMIFS('Redemption Setup'!$Q$7:$Q$305,'Redemption Setup'!$O$7:$O$305,Q1412,'Redemption Setup'!$P$7:$P$305,"&lt;="&amp;O1412)-SUMIFS('Daily Redemptions'!$R$7:$R$2205,'Daily Redemptions'!$Q$7:$Q$2205,Q1412,'Daily Redemptions'!$P$7:$P$2205,P1412,'Daily Redemptions'!$O$7:$O$2205,"&lt;="&amp;O1412))</x:f>
      </x:c>
      <x:c r="T1412" s="16" t="str">
        <x:f>IF(AND(ISBLANK(O1412),Q1412=""),"",IF(COUNTIFS('Redemption Setup'!$A$7:$A$105,Q1412,'Redemption Setup'!$B$7:$B$105,P1412)&lt;&gt;1,"Tier not in campaign",IF(COUNTIFS('Daily Redemptions'!$O$7:$O$2205,O1412,'Daily Redemptions'!$Q$7:$Q$2205,Q1412)&gt;1,"Duplicate day / tier",IF(OR(ISBLANK(O1412),ISBLANK(R1412)),"Missing date / quantity",IF(OR(R1412&lt;0,MOD(R1412,1)&lt;&gt;0),"Invalid redemption quantity",IF(COUNTIFS('Daily Redemptions'!$A$7:$A$735,O1412,'Daily Redemptions'!$B$7:$B$735,P1412)&lt;&gt;1,"Missing daily performance",IF(S1412&lt;0,"Negative stock","")))))))</x:f>
      </x:c>
    </x:row>
    <x:row r="1413" ht="24" customHeight="1">
      <x:c r="O1413" s="10"/>
      <x:c r="P1413" s="5"/>
      <x:c r="Q1413" s="5"/>
      <x:c r="R1413" s="5"/>
      <x:c r="S1413" s="16" t="str">
        <x:f>IF(OR(ISBLANK(O1413),Q1413=""),"",IFERROR(INDEX('Redemption Setup'!$F$7:$F$105,MATCH(Q1413,'Redemption Setup'!$A$7:$A$105,0)),"")+SUMIFS('Redemption Setup'!$Q$7:$Q$305,'Redemption Setup'!$O$7:$O$305,Q1413,'Redemption Setup'!$P$7:$P$305,"&lt;="&amp;O1413)-SUMIFS('Daily Redemptions'!$R$7:$R$2205,'Daily Redemptions'!$Q$7:$Q$2205,Q1413,'Daily Redemptions'!$P$7:$P$2205,P1413,'Daily Redemptions'!$O$7:$O$2205,"&lt;="&amp;O1413))</x:f>
      </x:c>
      <x:c r="T1413" s="16" t="str">
        <x:f>IF(AND(ISBLANK(O1413),Q1413=""),"",IF(COUNTIFS('Redemption Setup'!$A$7:$A$105,Q1413,'Redemption Setup'!$B$7:$B$105,P1413)&lt;&gt;1,"Tier not in campaign",IF(COUNTIFS('Daily Redemptions'!$O$7:$O$2205,O1413,'Daily Redemptions'!$Q$7:$Q$2205,Q1413)&gt;1,"Duplicate day / tier",IF(OR(ISBLANK(O1413),ISBLANK(R1413)),"Missing date / quantity",IF(OR(R1413&lt;0,MOD(R1413,1)&lt;&gt;0),"Invalid redemption quantity",IF(COUNTIFS('Daily Redemptions'!$A$7:$A$735,O1413,'Daily Redemptions'!$B$7:$B$735,P1413)&lt;&gt;1,"Missing daily performance",IF(S1413&lt;0,"Negative stock","")))))))</x:f>
      </x:c>
    </x:row>
    <x:row r="1414" ht="24" customHeight="1">
      <x:c r="O1414" s="10"/>
      <x:c r="P1414" s="5"/>
      <x:c r="Q1414" s="5"/>
      <x:c r="R1414" s="5"/>
      <x:c r="S1414" s="16" t="str">
        <x:f>IF(OR(ISBLANK(O1414),Q1414=""),"",IFERROR(INDEX('Redemption Setup'!$F$7:$F$105,MATCH(Q1414,'Redemption Setup'!$A$7:$A$105,0)),"")+SUMIFS('Redemption Setup'!$Q$7:$Q$305,'Redemption Setup'!$O$7:$O$305,Q1414,'Redemption Setup'!$P$7:$P$305,"&lt;="&amp;O1414)-SUMIFS('Daily Redemptions'!$R$7:$R$2205,'Daily Redemptions'!$Q$7:$Q$2205,Q1414,'Daily Redemptions'!$P$7:$P$2205,P1414,'Daily Redemptions'!$O$7:$O$2205,"&lt;="&amp;O1414))</x:f>
      </x:c>
      <x:c r="T1414" s="16" t="str">
        <x:f>IF(AND(ISBLANK(O1414),Q1414=""),"",IF(COUNTIFS('Redemption Setup'!$A$7:$A$105,Q1414,'Redemption Setup'!$B$7:$B$105,P1414)&lt;&gt;1,"Tier not in campaign",IF(COUNTIFS('Daily Redemptions'!$O$7:$O$2205,O1414,'Daily Redemptions'!$Q$7:$Q$2205,Q1414)&gt;1,"Duplicate day / tier",IF(OR(ISBLANK(O1414),ISBLANK(R1414)),"Missing date / quantity",IF(OR(R1414&lt;0,MOD(R1414,1)&lt;&gt;0),"Invalid redemption quantity",IF(COUNTIFS('Daily Redemptions'!$A$7:$A$735,O1414,'Daily Redemptions'!$B$7:$B$735,P1414)&lt;&gt;1,"Missing daily performance",IF(S1414&lt;0,"Negative stock","")))))))</x:f>
      </x:c>
    </x:row>
    <x:row r="1415" ht="24" customHeight="1">
      <x:c r="O1415" s="10"/>
      <x:c r="P1415" s="5"/>
      <x:c r="Q1415" s="5"/>
      <x:c r="R1415" s="5"/>
      <x:c r="S1415" s="16" t="str">
        <x:f>IF(OR(ISBLANK(O1415),Q1415=""),"",IFERROR(INDEX('Redemption Setup'!$F$7:$F$105,MATCH(Q1415,'Redemption Setup'!$A$7:$A$105,0)),"")+SUMIFS('Redemption Setup'!$Q$7:$Q$305,'Redemption Setup'!$O$7:$O$305,Q1415,'Redemption Setup'!$P$7:$P$305,"&lt;="&amp;O1415)-SUMIFS('Daily Redemptions'!$R$7:$R$2205,'Daily Redemptions'!$Q$7:$Q$2205,Q1415,'Daily Redemptions'!$P$7:$P$2205,P1415,'Daily Redemptions'!$O$7:$O$2205,"&lt;="&amp;O1415))</x:f>
      </x:c>
      <x:c r="T1415" s="16" t="str">
        <x:f>IF(AND(ISBLANK(O1415),Q1415=""),"",IF(COUNTIFS('Redemption Setup'!$A$7:$A$105,Q1415,'Redemption Setup'!$B$7:$B$105,P1415)&lt;&gt;1,"Tier not in campaign",IF(COUNTIFS('Daily Redemptions'!$O$7:$O$2205,O1415,'Daily Redemptions'!$Q$7:$Q$2205,Q1415)&gt;1,"Duplicate day / tier",IF(OR(ISBLANK(O1415),ISBLANK(R1415)),"Missing date / quantity",IF(OR(R1415&lt;0,MOD(R1415,1)&lt;&gt;0),"Invalid redemption quantity",IF(COUNTIFS('Daily Redemptions'!$A$7:$A$735,O1415,'Daily Redemptions'!$B$7:$B$735,P1415)&lt;&gt;1,"Missing daily performance",IF(S1415&lt;0,"Negative stock","")))))))</x:f>
      </x:c>
    </x:row>
    <x:row r="1416" ht="24" customHeight="1">
      <x:c r="O1416" s="10"/>
      <x:c r="P1416" s="5"/>
      <x:c r="Q1416" s="5"/>
      <x:c r="R1416" s="5"/>
      <x:c r="S1416" s="16" t="str">
        <x:f>IF(OR(ISBLANK(O1416),Q1416=""),"",IFERROR(INDEX('Redemption Setup'!$F$7:$F$105,MATCH(Q1416,'Redemption Setup'!$A$7:$A$105,0)),"")+SUMIFS('Redemption Setup'!$Q$7:$Q$305,'Redemption Setup'!$O$7:$O$305,Q1416,'Redemption Setup'!$P$7:$P$305,"&lt;="&amp;O1416)-SUMIFS('Daily Redemptions'!$R$7:$R$2205,'Daily Redemptions'!$Q$7:$Q$2205,Q1416,'Daily Redemptions'!$P$7:$P$2205,P1416,'Daily Redemptions'!$O$7:$O$2205,"&lt;="&amp;O1416))</x:f>
      </x:c>
      <x:c r="T1416" s="16" t="str">
        <x:f>IF(AND(ISBLANK(O1416),Q1416=""),"",IF(COUNTIFS('Redemption Setup'!$A$7:$A$105,Q1416,'Redemption Setup'!$B$7:$B$105,P1416)&lt;&gt;1,"Tier not in campaign",IF(COUNTIFS('Daily Redemptions'!$O$7:$O$2205,O1416,'Daily Redemptions'!$Q$7:$Q$2205,Q1416)&gt;1,"Duplicate day / tier",IF(OR(ISBLANK(O1416),ISBLANK(R1416)),"Missing date / quantity",IF(OR(R1416&lt;0,MOD(R1416,1)&lt;&gt;0),"Invalid redemption quantity",IF(COUNTIFS('Daily Redemptions'!$A$7:$A$735,O1416,'Daily Redemptions'!$B$7:$B$735,P1416)&lt;&gt;1,"Missing daily performance",IF(S1416&lt;0,"Negative stock","")))))))</x:f>
      </x:c>
    </x:row>
    <x:row r="1417" ht="24" customHeight="1">
      <x:c r="O1417" s="10"/>
      <x:c r="P1417" s="5"/>
      <x:c r="Q1417" s="5"/>
      <x:c r="R1417" s="5"/>
      <x:c r="S1417" s="16" t="str">
        <x:f>IF(OR(ISBLANK(O1417),Q1417=""),"",IFERROR(INDEX('Redemption Setup'!$F$7:$F$105,MATCH(Q1417,'Redemption Setup'!$A$7:$A$105,0)),"")+SUMIFS('Redemption Setup'!$Q$7:$Q$305,'Redemption Setup'!$O$7:$O$305,Q1417,'Redemption Setup'!$P$7:$P$305,"&lt;="&amp;O1417)-SUMIFS('Daily Redemptions'!$R$7:$R$2205,'Daily Redemptions'!$Q$7:$Q$2205,Q1417,'Daily Redemptions'!$P$7:$P$2205,P1417,'Daily Redemptions'!$O$7:$O$2205,"&lt;="&amp;O1417))</x:f>
      </x:c>
      <x:c r="T1417" s="16" t="str">
        <x:f>IF(AND(ISBLANK(O1417),Q1417=""),"",IF(COUNTIFS('Redemption Setup'!$A$7:$A$105,Q1417,'Redemption Setup'!$B$7:$B$105,P1417)&lt;&gt;1,"Tier not in campaign",IF(COUNTIFS('Daily Redemptions'!$O$7:$O$2205,O1417,'Daily Redemptions'!$Q$7:$Q$2205,Q1417)&gt;1,"Duplicate day / tier",IF(OR(ISBLANK(O1417),ISBLANK(R1417)),"Missing date / quantity",IF(OR(R1417&lt;0,MOD(R1417,1)&lt;&gt;0),"Invalid redemption quantity",IF(COUNTIFS('Daily Redemptions'!$A$7:$A$735,O1417,'Daily Redemptions'!$B$7:$B$735,P1417)&lt;&gt;1,"Missing daily performance",IF(S1417&lt;0,"Negative stock","")))))))</x:f>
      </x:c>
    </x:row>
    <x:row r="1418" ht="24" customHeight="1">
      <x:c r="O1418" s="10"/>
      <x:c r="P1418" s="5"/>
      <x:c r="Q1418" s="5"/>
      <x:c r="R1418" s="5"/>
      <x:c r="S1418" s="16" t="str">
        <x:f>IF(OR(ISBLANK(O1418),Q1418=""),"",IFERROR(INDEX('Redemption Setup'!$F$7:$F$105,MATCH(Q1418,'Redemption Setup'!$A$7:$A$105,0)),"")+SUMIFS('Redemption Setup'!$Q$7:$Q$305,'Redemption Setup'!$O$7:$O$305,Q1418,'Redemption Setup'!$P$7:$P$305,"&lt;="&amp;O1418)-SUMIFS('Daily Redemptions'!$R$7:$R$2205,'Daily Redemptions'!$Q$7:$Q$2205,Q1418,'Daily Redemptions'!$P$7:$P$2205,P1418,'Daily Redemptions'!$O$7:$O$2205,"&lt;="&amp;O1418))</x:f>
      </x:c>
      <x:c r="T1418" s="16" t="str">
        <x:f>IF(AND(ISBLANK(O1418),Q1418=""),"",IF(COUNTIFS('Redemption Setup'!$A$7:$A$105,Q1418,'Redemption Setup'!$B$7:$B$105,P1418)&lt;&gt;1,"Tier not in campaign",IF(COUNTIFS('Daily Redemptions'!$O$7:$O$2205,O1418,'Daily Redemptions'!$Q$7:$Q$2205,Q1418)&gt;1,"Duplicate day / tier",IF(OR(ISBLANK(O1418),ISBLANK(R1418)),"Missing date / quantity",IF(OR(R1418&lt;0,MOD(R1418,1)&lt;&gt;0),"Invalid redemption quantity",IF(COUNTIFS('Daily Redemptions'!$A$7:$A$735,O1418,'Daily Redemptions'!$B$7:$B$735,P1418)&lt;&gt;1,"Missing daily performance",IF(S1418&lt;0,"Negative stock","")))))))</x:f>
      </x:c>
    </x:row>
    <x:row r="1419" ht="24" customHeight="1">
      <x:c r="O1419" s="10"/>
      <x:c r="P1419" s="5"/>
      <x:c r="Q1419" s="5"/>
      <x:c r="R1419" s="5"/>
      <x:c r="S1419" s="16" t="str">
        <x:f>IF(OR(ISBLANK(O1419),Q1419=""),"",IFERROR(INDEX('Redemption Setup'!$F$7:$F$105,MATCH(Q1419,'Redemption Setup'!$A$7:$A$105,0)),"")+SUMIFS('Redemption Setup'!$Q$7:$Q$305,'Redemption Setup'!$O$7:$O$305,Q1419,'Redemption Setup'!$P$7:$P$305,"&lt;="&amp;O1419)-SUMIFS('Daily Redemptions'!$R$7:$R$2205,'Daily Redemptions'!$Q$7:$Q$2205,Q1419,'Daily Redemptions'!$P$7:$P$2205,P1419,'Daily Redemptions'!$O$7:$O$2205,"&lt;="&amp;O1419))</x:f>
      </x:c>
      <x:c r="T1419" s="16" t="str">
        <x:f>IF(AND(ISBLANK(O1419),Q1419=""),"",IF(COUNTIFS('Redemption Setup'!$A$7:$A$105,Q1419,'Redemption Setup'!$B$7:$B$105,P1419)&lt;&gt;1,"Tier not in campaign",IF(COUNTIFS('Daily Redemptions'!$O$7:$O$2205,O1419,'Daily Redemptions'!$Q$7:$Q$2205,Q1419)&gt;1,"Duplicate day / tier",IF(OR(ISBLANK(O1419),ISBLANK(R1419)),"Missing date / quantity",IF(OR(R1419&lt;0,MOD(R1419,1)&lt;&gt;0),"Invalid redemption quantity",IF(COUNTIFS('Daily Redemptions'!$A$7:$A$735,O1419,'Daily Redemptions'!$B$7:$B$735,P1419)&lt;&gt;1,"Missing daily performance",IF(S1419&lt;0,"Negative stock","")))))))</x:f>
      </x:c>
    </x:row>
    <x:row r="1420" ht="24" customHeight="1">
      <x:c r="O1420" s="10"/>
      <x:c r="P1420" s="5"/>
      <x:c r="Q1420" s="5"/>
      <x:c r="R1420" s="5"/>
      <x:c r="S1420" s="16" t="str">
        <x:f>IF(OR(ISBLANK(O1420),Q1420=""),"",IFERROR(INDEX('Redemption Setup'!$F$7:$F$105,MATCH(Q1420,'Redemption Setup'!$A$7:$A$105,0)),"")+SUMIFS('Redemption Setup'!$Q$7:$Q$305,'Redemption Setup'!$O$7:$O$305,Q1420,'Redemption Setup'!$P$7:$P$305,"&lt;="&amp;O1420)-SUMIFS('Daily Redemptions'!$R$7:$R$2205,'Daily Redemptions'!$Q$7:$Q$2205,Q1420,'Daily Redemptions'!$P$7:$P$2205,P1420,'Daily Redemptions'!$O$7:$O$2205,"&lt;="&amp;O1420))</x:f>
      </x:c>
      <x:c r="T1420" s="16" t="str">
        <x:f>IF(AND(ISBLANK(O1420),Q1420=""),"",IF(COUNTIFS('Redemption Setup'!$A$7:$A$105,Q1420,'Redemption Setup'!$B$7:$B$105,P1420)&lt;&gt;1,"Tier not in campaign",IF(COUNTIFS('Daily Redemptions'!$O$7:$O$2205,O1420,'Daily Redemptions'!$Q$7:$Q$2205,Q1420)&gt;1,"Duplicate day / tier",IF(OR(ISBLANK(O1420),ISBLANK(R1420)),"Missing date / quantity",IF(OR(R1420&lt;0,MOD(R1420,1)&lt;&gt;0),"Invalid redemption quantity",IF(COUNTIFS('Daily Redemptions'!$A$7:$A$735,O1420,'Daily Redemptions'!$B$7:$B$735,P1420)&lt;&gt;1,"Missing daily performance",IF(S1420&lt;0,"Negative stock","")))))))</x:f>
      </x:c>
    </x:row>
    <x:row r="1421" ht="24" customHeight="1">
      <x:c r="O1421" s="10"/>
      <x:c r="P1421" s="5"/>
      <x:c r="Q1421" s="5"/>
      <x:c r="R1421" s="5"/>
      <x:c r="S1421" s="16" t="str">
        <x:f>IF(OR(ISBLANK(O1421),Q1421=""),"",IFERROR(INDEX('Redemption Setup'!$F$7:$F$105,MATCH(Q1421,'Redemption Setup'!$A$7:$A$105,0)),"")+SUMIFS('Redemption Setup'!$Q$7:$Q$305,'Redemption Setup'!$O$7:$O$305,Q1421,'Redemption Setup'!$P$7:$P$305,"&lt;="&amp;O1421)-SUMIFS('Daily Redemptions'!$R$7:$R$2205,'Daily Redemptions'!$Q$7:$Q$2205,Q1421,'Daily Redemptions'!$P$7:$P$2205,P1421,'Daily Redemptions'!$O$7:$O$2205,"&lt;="&amp;O1421))</x:f>
      </x:c>
      <x:c r="T1421" s="16" t="str">
        <x:f>IF(AND(ISBLANK(O1421),Q1421=""),"",IF(COUNTIFS('Redemption Setup'!$A$7:$A$105,Q1421,'Redemption Setup'!$B$7:$B$105,P1421)&lt;&gt;1,"Tier not in campaign",IF(COUNTIFS('Daily Redemptions'!$O$7:$O$2205,O1421,'Daily Redemptions'!$Q$7:$Q$2205,Q1421)&gt;1,"Duplicate day / tier",IF(OR(ISBLANK(O1421),ISBLANK(R1421)),"Missing date / quantity",IF(OR(R1421&lt;0,MOD(R1421,1)&lt;&gt;0),"Invalid redemption quantity",IF(COUNTIFS('Daily Redemptions'!$A$7:$A$735,O1421,'Daily Redemptions'!$B$7:$B$735,P1421)&lt;&gt;1,"Missing daily performance",IF(S1421&lt;0,"Negative stock","")))))))</x:f>
      </x:c>
    </x:row>
    <x:row r="1422" ht="24" customHeight="1">
      <x:c r="O1422" s="10"/>
      <x:c r="P1422" s="5"/>
      <x:c r="Q1422" s="5"/>
      <x:c r="R1422" s="5"/>
      <x:c r="S1422" s="16" t="str">
        <x:f>IF(OR(ISBLANK(O1422),Q1422=""),"",IFERROR(INDEX('Redemption Setup'!$F$7:$F$105,MATCH(Q1422,'Redemption Setup'!$A$7:$A$105,0)),"")+SUMIFS('Redemption Setup'!$Q$7:$Q$305,'Redemption Setup'!$O$7:$O$305,Q1422,'Redemption Setup'!$P$7:$P$305,"&lt;="&amp;O1422)-SUMIFS('Daily Redemptions'!$R$7:$R$2205,'Daily Redemptions'!$Q$7:$Q$2205,Q1422,'Daily Redemptions'!$P$7:$P$2205,P1422,'Daily Redemptions'!$O$7:$O$2205,"&lt;="&amp;O1422))</x:f>
      </x:c>
      <x:c r="T1422" s="16" t="str">
        <x:f>IF(AND(ISBLANK(O1422),Q1422=""),"",IF(COUNTIFS('Redemption Setup'!$A$7:$A$105,Q1422,'Redemption Setup'!$B$7:$B$105,P1422)&lt;&gt;1,"Tier not in campaign",IF(COUNTIFS('Daily Redemptions'!$O$7:$O$2205,O1422,'Daily Redemptions'!$Q$7:$Q$2205,Q1422)&gt;1,"Duplicate day / tier",IF(OR(ISBLANK(O1422),ISBLANK(R1422)),"Missing date / quantity",IF(OR(R1422&lt;0,MOD(R1422,1)&lt;&gt;0),"Invalid redemption quantity",IF(COUNTIFS('Daily Redemptions'!$A$7:$A$735,O1422,'Daily Redemptions'!$B$7:$B$735,P1422)&lt;&gt;1,"Missing daily performance",IF(S1422&lt;0,"Negative stock","")))))))</x:f>
      </x:c>
    </x:row>
    <x:row r="1423" ht="24" customHeight="1">
      <x:c r="O1423" s="10"/>
      <x:c r="P1423" s="5"/>
      <x:c r="Q1423" s="5"/>
      <x:c r="R1423" s="5"/>
      <x:c r="S1423" s="16" t="str">
        <x:f>IF(OR(ISBLANK(O1423),Q1423=""),"",IFERROR(INDEX('Redemption Setup'!$F$7:$F$105,MATCH(Q1423,'Redemption Setup'!$A$7:$A$105,0)),"")+SUMIFS('Redemption Setup'!$Q$7:$Q$305,'Redemption Setup'!$O$7:$O$305,Q1423,'Redemption Setup'!$P$7:$P$305,"&lt;="&amp;O1423)-SUMIFS('Daily Redemptions'!$R$7:$R$2205,'Daily Redemptions'!$Q$7:$Q$2205,Q1423,'Daily Redemptions'!$P$7:$P$2205,P1423,'Daily Redemptions'!$O$7:$O$2205,"&lt;="&amp;O1423))</x:f>
      </x:c>
      <x:c r="T1423" s="16" t="str">
        <x:f>IF(AND(ISBLANK(O1423),Q1423=""),"",IF(COUNTIFS('Redemption Setup'!$A$7:$A$105,Q1423,'Redemption Setup'!$B$7:$B$105,P1423)&lt;&gt;1,"Tier not in campaign",IF(COUNTIFS('Daily Redemptions'!$O$7:$O$2205,O1423,'Daily Redemptions'!$Q$7:$Q$2205,Q1423)&gt;1,"Duplicate day / tier",IF(OR(ISBLANK(O1423),ISBLANK(R1423)),"Missing date / quantity",IF(OR(R1423&lt;0,MOD(R1423,1)&lt;&gt;0),"Invalid redemption quantity",IF(COUNTIFS('Daily Redemptions'!$A$7:$A$735,O1423,'Daily Redemptions'!$B$7:$B$735,P1423)&lt;&gt;1,"Missing daily performance",IF(S1423&lt;0,"Negative stock","")))))))</x:f>
      </x:c>
    </x:row>
    <x:row r="1424" ht="24" customHeight="1">
      <x:c r="O1424" s="10"/>
      <x:c r="P1424" s="5"/>
      <x:c r="Q1424" s="5"/>
      <x:c r="R1424" s="5"/>
      <x:c r="S1424" s="16" t="str">
        <x:f>IF(OR(ISBLANK(O1424),Q1424=""),"",IFERROR(INDEX('Redemption Setup'!$F$7:$F$105,MATCH(Q1424,'Redemption Setup'!$A$7:$A$105,0)),"")+SUMIFS('Redemption Setup'!$Q$7:$Q$305,'Redemption Setup'!$O$7:$O$305,Q1424,'Redemption Setup'!$P$7:$P$305,"&lt;="&amp;O1424)-SUMIFS('Daily Redemptions'!$R$7:$R$2205,'Daily Redemptions'!$Q$7:$Q$2205,Q1424,'Daily Redemptions'!$P$7:$P$2205,P1424,'Daily Redemptions'!$O$7:$O$2205,"&lt;="&amp;O1424))</x:f>
      </x:c>
      <x:c r="T1424" s="16" t="str">
        <x:f>IF(AND(ISBLANK(O1424),Q1424=""),"",IF(COUNTIFS('Redemption Setup'!$A$7:$A$105,Q1424,'Redemption Setup'!$B$7:$B$105,P1424)&lt;&gt;1,"Tier not in campaign",IF(COUNTIFS('Daily Redemptions'!$O$7:$O$2205,O1424,'Daily Redemptions'!$Q$7:$Q$2205,Q1424)&gt;1,"Duplicate day / tier",IF(OR(ISBLANK(O1424),ISBLANK(R1424)),"Missing date / quantity",IF(OR(R1424&lt;0,MOD(R1424,1)&lt;&gt;0),"Invalid redemption quantity",IF(COUNTIFS('Daily Redemptions'!$A$7:$A$735,O1424,'Daily Redemptions'!$B$7:$B$735,P1424)&lt;&gt;1,"Missing daily performance",IF(S1424&lt;0,"Negative stock","")))))))</x:f>
      </x:c>
    </x:row>
    <x:row r="1425" ht="24" customHeight="1">
      <x:c r="O1425" s="10"/>
      <x:c r="P1425" s="5"/>
      <x:c r="Q1425" s="5"/>
      <x:c r="R1425" s="5"/>
      <x:c r="S1425" s="16" t="str">
        <x:f>IF(OR(ISBLANK(O1425),Q1425=""),"",IFERROR(INDEX('Redemption Setup'!$F$7:$F$105,MATCH(Q1425,'Redemption Setup'!$A$7:$A$105,0)),"")+SUMIFS('Redemption Setup'!$Q$7:$Q$305,'Redemption Setup'!$O$7:$O$305,Q1425,'Redemption Setup'!$P$7:$P$305,"&lt;="&amp;O1425)-SUMIFS('Daily Redemptions'!$R$7:$R$2205,'Daily Redemptions'!$Q$7:$Q$2205,Q1425,'Daily Redemptions'!$P$7:$P$2205,P1425,'Daily Redemptions'!$O$7:$O$2205,"&lt;="&amp;O1425))</x:f>
      </x:c>
      <x:c r="T1425" s="16" t="str">
        <x:f>IF(AND(ISBLANK(O1425),Q1425=""),"",IF(COUNTIFS('Redemption Setup'!$A$7:$A$105,Q1425,'Redemption Setup'!$B$7:$B$105,P1425)&lt;&gt;1,"Tier not in campaign",IF(COUNTIFS('Daily Redemptions'!$O$7:$O$2205,O1425,'Daily Redemptions'!$Q$7:$Q$2205,Q1425)&gt;1,"Duplicate day / tier",IF(OR(ISBLANK(O1425),ISBLANK(R1425)),"Missing date / quantity",IF(OR(R1425&lt;0,MOD(R1425,1)&lt;&gt;0),"Invalid redemption quantity",IF(COUNTIFS('Daily Redemptions'!$A$7:$A$735,O1425,'Daily Redemptions'!$B$7:$B$735,P1425)&lt;&gt;1,"Missing daily performance",IF(S1425&lt;0,"Negative stock","")))))))</x:f>
      </x:c>
    </x:row>
    <x:row r="1426" ht="24" customHeight="1">
      <x:c r="O1426" s="10"/>
      <x:c r="P1426" s="5"/>
      <x:c r="Q1426" s="5"/>
      <x:c r="R1426" s="5"/>
      <x:c r="S1426" s="16" t="str">
        <x:f>IF(OR(ISBLANK(O1426),Q1426=""),"",IFERROR(INDEX('Redemption Setup'!$F$7:$F$105,MATCH(Q1426,'Redemption Setup'!$A$7:$A$105,0)),"")+SUMIFS('Redemption Setup'!$Q$7:$Q$305,'Redemption Setup'!$O$7:$O$305,Q1426,'Redemption Setup'!$P$7:$P$305,"&lt;="&amp;O1426)-SUMIFS('Daily Redemptions'!$R$7:$R$2205,'Daily Redemptions'!$Q$7:$Q$2205,Q1426,'Daily Redemptions'!$P$7:$P$2205,P1426,'Daily Redemptions'!$O$7:$O$2205,"&lt;="&amp;O1426))</x:f>
      </x:c>
      <x:c r="T1426" s="16" t="str">
        <x:f>IF(AND(ISBLANK(O1426),Q1426=""),"",IF(COUNTIFS('Redemption Setup'!$A$7:$A$105,Q1426,'Redemption Setup'!$B$7:$B$105,P1426)&lt;&gt;1,"Tier not in campaign",IF(COUNTIFS('Daily Redemptions'!$O$7:$O$2205,O1426,'Daily Redemptions'!$Q$7:$Q$2205,Q1426)&gt;1,"Duplicate day / tier",IF(OR(ISBLANK(O1426),ISBLANK(R1426)),"Missing date / quantity",IF(OR(R1426&lt;0,MOD(R1426,1)&lt;&gt;0),"Invalid redemption quantity",IF(COUNTIFS('Daily Redemptions'!$A$7:$A$735,O1426,'Daily Redemptions'!$B$7:$B$735,P1426)&lt;&gt;1,"Missing daily performance",IF(S1426&lt;0,"Negative stock","")))))))</x:f>
      </x:c>
    </x:row>
    <x:row r="1427" ht="24" customHeight="1">
      <x:c r="O1427" s="10"/>
      <x:c r="P1427" s="5"/>
      <x:c r="Q1427" s="5"/>
      <x:c r="R1427" s="5"/>
      <x:c r="S1427" s="16" t="str">
        <x:f>IF(OR(ISBLANK(O1427),Q1427=""),"",IFERROR(INDEX('Redemption Setup'!$F$7:$F$105,MATCH(Q1427,'Redemption Setup'!$A$7:$A$105,0)),"")+SUMIFS('Redemption Setup'!$Q$7:$Q$305,'Redemption Setup'!$O$7:$O$305,Q1427,'Redemption Setup'!$P$7:$P$305,"&lt;="&amp;O1427)-SUMIFS('Daily Redemptions'!$R$7:$R$2205,'Daily Redemptions'!$Q$7:$Q$2205,Q1427,'Daily Redemptions'!$P$7:$P$2205,P1427,'Daily Redemptions'!$O$7:$O$2205,"&lt;="&amp;O1427))</x:f>
      </x:c>
      <x:c r="T1427" s="16" t="str">
        <x:f>IF(AND(ISBLANK(O1427),Q1427=""),"",IF(COUNTIFS('Redemption Setup'!$A$7:$A$105,Q1427,'Redemption Setup'!$B$7:$B$105,P1427)&lt;&gt;1,"Tier not in campaign",IF(COUNTIFS('Daily Redemptions'!$O$7:$O$2205,O1427,'Daily Redemptions'!$Q$7:$Q$2205,Q1427)&gt;1,"Duplicate day / tier",IF(OR(ISBLANK(O1427),ISBLANK(R1427)),"Missing date / quantity",IF(OR(R1427&lt;0,MOD(R1427,1)&lt;&gt;0),"Invalid redemption quantity",IF(COUNTIFS('Daily Redemptions'!$A$7:$A$735,O1427,'Daily Redemptions'!$B$7:$B$735,P1427)&lt;&gt;1,"Missing daily performance",IF(S1427&lt;0,"Negative stock","")))))))</x:f>
      </x:c>
    </x:row>
    <x:row r="1428" ht="24" customHeight="1">
      <x:c r="O1428" s="10"/>
      <x:c r="P1428" s="5"/>
      <x:c r="Q1428" s="5"/>
      <x:c r="R1428" s="5"/>
      <x:c r="S1428" s="16" t="str">
        <x:f>IF(OR(ISBLANK(O1428),Q1428=""),"",IFERROR(INDEX('Redemption Setup'!$F$7:$F$105,MATCH(Q1428,'Redemption Setup'!$A$7:$A$105,0)),"")+SUMIFS('Redemption Setup'!$Q$7:$Q$305,'Redemption Setup'!$O$7:$O$305,Q1428,'Redemption Setup'!$P$7:$P$305,"&lt;="&amp;O1428)-SUMIFS('Daily Redemptions'!$R$7:$R$2205,'Daily Redemptions'!$Q$7:$Q$2205,Q1428,'Daily Redemptions'!$P$7:$P$2205,P1428,'Daily Redemptions'!$O$7:$O$2205,"&lt;="&amp;O1428))</x:f>
      </x:c>
      <x:c r="T1428" s="16" t="str">
        <x:f>IF(AND(ISBLANK(O1428),Q1428=""),"",IF(COUNTIFS('Redemption Setup'!$A$7:$A$105,Q1428,'Redemption Setup'!$B$7:$B$105,P1428)&lt;&gt;1,"Tier not in campaign",IF(COUNTIFS('Daily Redemptions'!$O$7:$O$2205,O1428,'Daily Redemptions'!$Q$7:$Q$2205,Q1428)&gt;1,"Duplicate day / tier",IF(OR(ISBLANK(O1428),ISBLANK(R1428)),"Missing date / quantity",IF(OR(R1428&lt;0,MOD(R1428,1)&lt;&gt;0),"Invalid redemption quantity",IF(COUNTIFS('Daily Redemptions'!$A$7:$A$735,O1428,'Daily Redemptions'!$B$7:$B$735,P1428)&lt;&gt;1,"Missing daily performance",IF(S1428&lt;0,"Negative stock","")))))))</x:f>
      </x:c>
    </x:row>
    <x:row r="1429" ht="24" customHeight="1">
      <x:c r="O1429" s="10"/>
      <x:c r="P1429" s="5"/>
      <x:c r="Q1429" s="5"/>
      <x:c r="R1429" s="5"/>
      <x:c r="S1429" s="16" t="str">
        <x:f>IF(OR(ISBLANK(O1429),Q1429=""),"",IFERROR(INDEX('Redemption Setup'!$F$7:$F$105,MATCH(Q1429,'Redemption Setup'!$A$7:$A$105,0)),"")+SUMIFS('Redemption Setup'!$Q$7:$Q$305,'Redemption Setup'!$O$7:$O$305,Q1429,'Redemption Setup'!$P$7:$P$305,"&lt;="&amp;O1429)-SUMIFS('Daily Redemptions'!$R$7:$R$2205,'Daily Redemptions'!$Q$7:$Q$2205,Q1429,'Daily Redemptions'!$P$7:$P$2205,P1429,'Daily Redemptions'!$O$7:$O$2205,"&lt;="&amp;O1429))</x:f>
      </x:c>
      <x:c r="T1429" s="16" t="str">
        <x:f>IF(AND(ISBLANK(O1429),Q1429=""),"",IF(COUNTIFS('Redemption Setup'!$A$7:$A$105,Q1429,'Redemption Setup'!$B$7:$B$105,P1429)&lt;&gt;1,"Tier not in campaign",IF(COUNTIFS('Daily Redemptions'!$O$7:$O$2205,O1429,'Daily Redemptions'!$Q$7:$Q$2205,Q1429)&gt;1,"Duplicate day / tier",IF(OR(ISBLANK(O1429),ISBLANK(R1429)),"Missing date / quantity",IF(OR(R1429&lt;0,MOD(R1429,1)&lt;&gt;0),"Invalid redemption quantity",IF(COUNTIFS('Daily Redemptions'!$A$7:$A$735,O1429,'Daily Redemptions'!$B$7:$B$735,P1429)&lt;&gt;1,"Missing daily performance",IF(S1429&lt;0,"Negative stock","")))))))</x:f>
      </x:c>
    </x:row>
    <x:row r="1430" ht="24" customHeight="1">
      <x:c r="O1430" s="10"/>
      <x:c r="P1430" s="5"/>
      <x:c r="Q1430" s="5"/>
      <x:c r="R1430" s="5"/>
      <x:c r="S1430" s="16" t="str">
        <x:f>IF(OR(ISBLANK(O1430),Q1430=""),"",IFERROR(INDEX('Redemption Setup'!$F$7:$F$105,MATCH(Q1430,'Redemption Setup'!$A$7:$A$105,0)),"")+SUMIFS('Redemption Setup'!$Q$7:$Q$305,'Redemption Setup'!$O$7:$O$305,Q1430,'Redemption Setup'!$P$7:$P$305,"&lt;="&amp;O1430)-SUMIFS('Daily Redemptions'!$R$7:$R$2205,'Daily Redemptions'!$Q$7:$Q$2205,Q1430,'Daily Redemptions'!$P$7:$P$2205,P1430,'Daily Redemptions'!$O$7:$O$2205,"&lt;="&amp;O1430))</x:f>
      </x:c>
      <x:c r="T1430" s="16" t="str">
        <x:f>IF(AND(ISBLANK(O1430),Q1430=""),"",IF(COUNTIFS('Redemption Setup'!$A$7:$A$105,Q1430,'Redemption Setup'!$B$7:$B$105,P1430)&lt;&gt;1,"Tier not in campaign",IF(COUNTIFS('Daily Redemptions'!$O$7:$O$2205,O1430,'Daily Redemptions'!$Q$7:$Q$2205,Q1430)&gt;1,"Duplicate day / tier",IF(OR(ISBLANK(O1430),ISBLANK(R1430)),"Missing date / quantity",IF(OR(R1430&lt;0,MOD(R1430,1)&lt;&gt;0),"Invalid redemption quantity",IF(COUNTIFS('Daily Redemptions'!$A$7:$A$735,O1430,'Daily Redemptions'!$B$7:$B$735,P1430)&lt;&gt;1,"Missing daily performance",IF(S1430&lt;0,"Negative stock","")))))))</x:f>
      </x:c>
    </x:row>
    <x:row r="1431" ht="24" customHeight="1">
      <x:c r="O1431" s="10"/>
      <x:c r="P1431" s="5"/>
      <x:c r="Q1431" s="5"/>
      <x:c r="R1431" s="5"/>
      <x:c r="S1431" s="16" t="str">
        <x:f>IF(OR(ISBLANK(O1431),Q1431=""),"",IFERROR(INDEX('Redemption Setup'!$F$7:$F$105,MATCH(Q1431,'Redemption Setup'!$A$7:$A$105,0)),"")+SUMIFS('Redemption Setup'!$Q$7:$Q$305,'Redemption Setup'!$O$7:$O$305,Q1431,'Redemption Setup'!$P$7:$P$305,"&lt;="&amp;O1431)-SUMIFS('Daily Redemptions'!$R$7:$R$2205,'Daily Redemptions'!$Q$7:$Q$2205,Q1431,'Daily Redemptions'!$P$7:$P$2205,P1431,'Daily Redemptions'!$O$7:$O$2205,"&lt;="&amp;O1431))</x:f>
      </x:c>
      <x:c r="T1431" s="16" t="str">
        <x:f>IF(AND(ISBLANK(O1431),Q1431=""),"",IF(COUNTIFS('Redemption Setup'!$A$7:$A$105,Q1431,'Redemption Setup'!$B$7:$B$105,P1431)&lt;&gt;1,"Tier not in campaign",IF(COUNTIFS('Daily Redemptions'!$O$7:$O$2205,O1431,'Daily Redemptions'!$Q$7:$Q$2205,Q1431)&gt;1,"Duplicate day / tier",IF(OR(ISBLANK(O1431),ISBLANK(R1431)),"Missing date / quantity",IF(OR(R1431&lt;0,MOD(R1431,1)&lt;&gt;0),"Invalid redemption quantity",IF(COUNTIFS('Daily Redemptions'!$A$7:$A$735,O1431,'Daily Redemptions'!$B$7:$B$735,P1431)&lt;&gt;1,"Missing daily performance",IF(S1431&lt;0,"Negative stock","")))))))</x:f>
      </x:c>
    </x:row>
    <x:row r="1432" ht="24" customHeight="1">
      <x:c r="O1432" s="10"/>
      <x:c r="P1432" s="5"/>
      <x:c r="Q1432" s="5"/>
      <x:c r="R1432" s="5"/>
      <x:c r="S1432" s="16" t="str">
        <x:f>IF(OR(ISBLANK(O1432),Q1432=""),"",IFERROR(INDEX('Redemption Setup'!$F$7:$F$105,MATCH(Q1432,'Redemption Setup'!$A$7:$A$105,0)),"")+SUMIFS('Redemption Setup'!$Q$7:$Q$305,'Redemption Setup'!$O$7:$O$305,Q1432,'Redemption Setup'!$P$7:$P$305,"&lt;="&amp;O1432)-SUMIFS('Daily Redemptions'!$R$7:$R$2205,'Daily Redemptions'!$Q$7:$Q$2205,Q1432,'Daily Redemptions'!$P$7:$P$2205,P1432,'Daily Redemptions'!$O$7:$O$2205,"&lt;="&amp;O1432))</x:f>
      </x:c>
      <x:c r="T1432" s="16" t="str">
        <x:f>IF(AND(ISBLANK(O1432),Q1432=""),"",IF(COUNTIFS('Redemption Setup'!$A$7:$A$105,Q1432,'Redemption Setup'!$B$7:$B$105,P1432)&lt;&gt;1,"Tier not in campaign",IF(COUNTIFS('Daily Redemptions'!$O$7:$O$2205,O1432,'Daily Redemptions'!$Q$7:$Q$2205,Q1432)&gt;1,"Duplicate day / tier",IF(OR(ISBLANK(O1432),ISBLANK(R1432)),"Missing date / quantity",IF(OR(R1432&lt;0,MOD(R1432,1)&lt;&gt;0),"Invalid redemption quantity",IF(COUNTIFS('Daily Redemptions'!$A$7:$A$735,O1432,'Daily Redemptions'!$B$7:$B$735,P1432)&lt;&gt;1,"Missing daily performance",IF(S1432&lt;0,"Negative stock","")))))))</x:f>
      </x:c>
    </x:row>
    <x:row r="1433" ht="24" customHeight="1">
      <x:c r="O1433" s="10"/>
      <x:c r="P1433" s="5"/>
      <x:c r="Q1433" s="5"/>
      <x:c r="R1433" s="5"/>
      <x:c r="S1433" s="16" t="str">
        <x:f>IF(OR(ISBLANK(O1433),Q1433=""),"",IFERROR(INDEX('Redemption Setup'!$F$7:$F$105,MATCH(Q1433,'Redemption Setup'!$A$7:$A$105,0)),"")+SUMIFS('Redemption Setup'!$Q$7:$Q$305,'Redemption Setup'!$O$7:$O$305,Q1433,'Redemption Setup'!$P$7:$P$305,"&lt;="&amp;O1433)-SUMIFS('Daily Redemptions'!$R$7:$R$2205,'Daily Redemptions'!$Q$7:$Q$2205,Q1433,'Daily Redemptions'!$P$7:$P$2205,P1433,'Daily Redemptions'!$O$7:$O$2205,"&lt;="&amp;O1433))</x:f>
      </x:c>
      <x:c r="T1433" s="16" t="str">
        <x:f>IF(AND(ISBLANK(O1433),Q1433=""),"",IF(COUNTIFS('Redemption Setup'!$A$7:$A$105,Q1433,'Redemption Setup'!$B$7:$B$105,P1433)&lt;&gt;1,"Tier not in campaign",IF(COUNTIFS('Daily Redemptions'!$O$7:$O$2205,O1433,'Daily Redemptions'!$Q$7:$Q$2205,Q1433)&gt;1,"Duplicate day / tier",IF(OR(ISBLANK(O1433),ISBLANK(R1433)),"Missing date / quantity",IF(OR(R1433&lt;0,MOD(R1433,1)&lt;&gt;0),"Invalid redemption quantity",IF(COUNTIFS('Daily Redemptions'!$A$7:$A$735,O1433,'Daily Redemptions'!$B$7:$B$735,P1433)&lt;&gt;1,"Missing daily performance",IF(S1433&lt;0,"Negative stock","")))))))</x:f>
      </x:c>
    </x:row>
    <x:row r="1434" ht="24" customHeight="1">
      <x:c r="O1434" s="10"/>
      <x:c r="P1434" s="5"/>
      <x:c r="Q1434" s="5"/>
      <x:c r="R1434" s="5"/>
      <x:c r="S1434" s="16" t="str">
        <x:f>IF(OR(ISBLANK(O1434),Q1434=""),"",IFERROR(INDEX('Redemption Setup'!$F$7:$F$105,MATCH(Q1434,'Redemption Setup'!$A$7:$A$105,0)),"")+SUMIFS('Redemption Setup'!$Q$7:$Q$305,'Redemption Setup'!$O$7:$O$305,Q1434,'Redemption Setup'!$P$7:$P$305,"&lt;="&amp;O1434)-SUMIFS('Daily Redemptions'!$R$7:$R$2205,'Daily Redemptions'!$Q$7:$Q$2205,Q1434,'Daily Redemptions'!$P$7:$P$2205,P1434,'Daily Redemptions'!$O$7:$O$2205,"&lt;="&amp;O1434))</x:f>
      </x:c>
      <x:c r="T1434" s="16" t="str">
        <x:f>IF(AND(ISBLANK(O1434),Q1434=""),"",IF(COUNTIFS('Redemption Setup'!$A$7:$A$105,Q1434,'Redemption Setup'!$B$7:$B$105,P1434)&lt;&gt;1,"Tier not in campaign",IF(COUNTIFS('Daily Redemptions'!$O$7:$O$2205,O1434,'Daily Redemptions'!$Q$7:$Q$2205,Q1434)&gt;1,"Duplicate day / tier",IF(OR(ISBLANK(O1434),ISBLANK(R1434)),"Missing date / quantity",IF(OR(R1434&lt;0,MOD(R1434,1)&lt;&gt;0),"Invalid redemption quantity",IF(COUNTIFS('Daily Redemptions'!$A$7:$A$735,O1434,'Daily Redemptions'!$B$7:$B$735,P1434)&lt;&gt;1,"Missing daily performance",IF(S1434&lt;0,"Negative stock","")))))))</x:f>
      </x:c>
    </x:row>
    <x:row r="1435" ht="24" customHeight="1">
      <x:c r="O1435" s="10"/>
      <x:c r="P1435" s="5"/>
      <x:c r="Q1435" s="5"/>
      <x:c r="R1435" s="5"/>
      <x:c r="S1435" s="16" t="str">
        <x:f>IF(OR(ISBLANK(O1435),Q1435=""),"",IFERROR(INDEX('Redemption Setup'!$F$7:$F$105,MATCH(Q1435,'Redemption Setup'!$A$7:$A$105,0)),"")+SUMIFS('Redemption Setup'!$Q$7:$Q$305,'Redemption Setup'!$O$7:$O$305,Q1435,'Redemption Setup'!$P$7:$P$305,"&lt;="&amp;O1435)-SUMIFS('Daily Redemptions'!$R$7:$R$2205,'Daily Redemptions'!$Q$7:$Q$2205,Q1435,'Daily Redemptions'!$P$7:$P$2205,P1435,'Daily Redemptions'!$O$7:$O$2205,"&lt;="&amp;O1435))</x:f>
      </x:c>
      <x:c r="T1435" s="16" t="str">
        <x:f>IF(AND(ISBLANK(O1435),Q1435=""),"",IF(COUNTIFS('Redemption Setup'!$A$7:$A$105,Q1435,'Redemption Setup'!$B$7:$B$105,P1435)&lt;&gt;1,"Tier not in campaign",IF(COUNTIFS('Daily Redemptions'!$O$7:$O$2205,O1435,'Daily Redemptions'!$Q$7:$Q$2205,Q1435)&gt;1,"Duplicate day / tier",IF(OR(ISBLANK(O1435),ISBLANK(R1435)),"Missing date / quantity",IF(OR(R1435&lt;0,MOD(R1435,1)&lt;&gt;0),"Invalid redemption quantity",IF(COUNTIFS('Daily Redemptions'!$A$7:$A$735,O1435,'Daily Redemptions'!$B$7:$B$735,P1435)&lt;&gt;1,"Missing daily performance",IF(S1435&lt;0,"Negative stock","")))))))</x:f>
      </x:c>
    </x:row>
    <x:row r="1436" ht="24" customHeight="1">
      <x:c r="O1436" s="10"/>
      <x:c r="P1436" s="5"/>
      <x:c r="Q1436" s="5"/>
      <x:c r="R1436" s="5"/>
      <x:c r="S1436" s="16" t="str">
        <x:f>IF(OR(ISBLANK(O1436),Q1436=""),"",IFERROR(INDEX('Redemption Setup'!$F$7:$F$105,MATCH(Q1436,'Redemption Setup'!$A$7:$A$105,0)),"")+SUMIFS('Redemption Setup'!$Q$7:$Q$305,'Redemption Setup'!$O$7:$O$305,Q1436,'Redemption Setup'!$P$7:$P$305,"&lt;="&amp;O1436)-SUMIFS('Daily Redemptions'!$R$7:$R$2205,'Daily Redemptions'!$Q$7:$Q$2205,Q1436,'Daily Redemptions'!$P$7:$P$2205,P1436,'Daily Redemptions'!$O$7:$O$2205,"&lt;="&amp;O1436))</x:f>
      </x:c>
      <x:c r="T1436" s="16" t="str">
        <x:f>IF(AND(ISBLANK(O1436),Q1436=""),"",IF(COUNTIFS('Redemption Setup'!$A$7:$A$105,Q1436,'Redemption Setup'!$B$7:$B$105,P1436)&lt;&gt;1,"Tier not in campaign",IF(COUNTIFS('Daily Redemptions'!$O$7:$O$2205,O1436,'Daily Redemptions'!$Q$7:$Q$2205,Q1436)&gt;1,"Duplicate day / tier",IF(OR(ISBLANK(O1436),ISBLANK(R1436)),"Missing date / quantity",IF(OR(R1436&lt;0,MOD(R1436,1)&lt;&gt;0),"Invalid redemption quantity",IF(COUNTIFS('Daily Redemptions'!$A$7:$A$735,O1436,'Daily Redemptions'!$B$7:$B$735,P1436)&lt;&gt;1,"Missing daily performance",IF(S1436&lt;0,"Negative stock","")))))))</x:f>
      </x:c>
    </x:row>
    <x:row r="1437" ht="24" customHeight="1">
      <x:c r="O1437" s="10"/>
      <x:c r="P1437" s="5"/>
      <x:c r="Q1437" s="5"/>
      <x:c r="R1437" s="5"/>
      <x:c r="S1437" s="16" t="str">
        <x:f>IF(OR(ISBLANK(O1437),Q1437=""),"",IFERROR(INDEX('Redemption Setup'!$F$7:$F$105,MATCH(Q1437,'Redemption Setup'!$A$7:$A$105,0)),"")+SUMIFS('Redemption Setup'!$Q$7:$Q$305,'Redemption Setup'!$O$7:$O$305,Q1437,'Redemption Setup'!$P$7:$P$305,"&lt;="&amp;O1437)-SUMIFS('Daily Redemptions'!$R$7:$R$2205,'Daily Redemptions'!$Q$7:$Q$2205,Q1437,'Daily Redemptions'!$P$7:$P$2205,P1437,'Daily Redemptions'!$O$7:$O$2205,"&lt;="&amp;O1437))</x:f>
      </x:c>
      <x:c r="T1437" s="16" t="str">
        <x:f>IF(AND(ISBLANK(O1437),Q1437=""),"",IF(COUNTIFS('Redemption Setup'!$A$7:$A$105,Q1437,'Redemption Setup'!$B$7:$B$105,P1437)&lt;&gt;1,"Tier not in campaign",IF(COUNTIFS('Daily Redemptions'!$O$7:$O$2205,O1437,'Daily Redemptions'!$Q$7:$Q$2205,Q1437)&gt;1,"Duplicate day / tier",IF(OR(ISBLANK(O1437),ISBLANK(R1437)),"Missing date / quantity",IF(OR(R1437&lt;0,MOD(R1437,1)&lt;&gt;0),"Invalid redemption quantity",IF(COUNTIFS('Daily Redemptions'!$A$7:$A$735,O1437,'Daily Redemptions'!$B$7:$B$735,P1437)&lt;&gt;1,"Missing daily performance",IF(S1437&lt;0,"Negative stock","")))))))</x:f>
      </x:c>
    </x:row>
    <x:row r="1438" ht="24" customHeight="1">
      <x:c r="O1438" s="10"/>
      <x:c r="P1438" s="5"/>
      <x:c r="Q1438" s="5"/>
      <x:c r="R1438" s="5"/>
      <x:c r="S1438" s="16" t="str">
        <x:f>IF(OR(ISBLANK(O1438),Q1438=""),"",IFERROR(INDEX('Redemption Setup'!$F$7:$F$105,MATCH(Q1438,'Redemption Setup'!$A$7:$A$105,0)),"")+SUMIFS('Redemption Setup'!$Q$7:$Q$305,'Redemption Setup'!$O$7:$O$305,Q1438,'Redemption Setup'!$P$7:$P$305,"&lt;="&amp;O1438)-SUMIFS('Daily Redemptions'!$R$7:$R$2205,'Daily Redemptions'!$Q$7:$Q$2205,Q1438,'Daily Redemptions'!$P$7:$P$2205,P1438,'Daily Redemptions'!$O$7:$O$2205,"&lt;="&amp;O1438))</x:f>
      </x:c>
      <x:c r="T1438" s="16" t="str">
        <x:f>IF(AND(ISBLANK(O1438),Q1438=""),"",IF(COUNTIFS('Redemption Setup'!$A$7:$A$105,Q1438,'Redemption Setup'!$B$7:$B$105,P1438)&lt;&gt;1,"Tier not in campaign",IF(COUNTIFS('Daily Redemptions'!$O$7:$O$2205,O1438,'Daily Redemptions'!$Q$7:$Q$2205,Q1438)&gt;1,"Duplicate day / tier",IF(OR(ISBLANK(O1438),ISBLANK(R1438)),"Missing date / quantity",IF(OR(R1438&lt;0,MOD(R1438,1)&lt;&gt;0),"Invalid redemption quantity",IF(COUNTIFS('Daily Redemptions'!$A$7:$A$735,O1438,'Daily Redemptions'!$B$7:$B$735,P1438)&lt;&gt;1,"Missing daily performance",IF(S1438&lt;0,"Negative stock","")))))))</x:f>
      </x:c>
    </x:row>
    <x:row r="1439" ht="24" customHeight="1">
      <x:c r="O1439" s="10"/>
      <x:c r="P1439" s="5"/>
      <x:c r="Q1439" s="5"/>
      <x:c r="R1439" s="5"/>
      <x:c r="S1439" s="16" t="str">
        <x:f>IF(OR(ISBLANK(O1439),Q1439=""),"",IFERROR(INDEX('Redemption Setup'!$F$7:$F$105,MATCH(Q1439,'Redemption Setup'!$A$7:$A$105,0)),"")+SUMIFS('Redemption Setup'!$Q$7:$Q$305,'Redemption Setup'!$O$7:$O$305,Q1439,'Redemption Setup'!$P$7:$P$305,"&lt;="&amp;O1439)-SUMIFS('Daily Redemptions'!$R$7:$R$2205,'Daily Redemptions'!$Q$7:$Q$2205,Q1439,'Daily Redemptions'!$P$7:$P$2205,P1439,'Daily Redemptions'!$O$7:$O$2205,"&lt;="&amp;O1439))</x:f>
      </x:c>
      <x:c r="T1439" s="16" t="str">
        <x:f>IF(AND(ISBLANK(O1439),Q1439=""),"",IF(COUNTIFS('Redemption Setup'!$A$7:$A$105,Q1439,'Redemption Setup'!$B$7:$B$105,P1439)&lt;&gt;1,"Tier not in campaign",IF(COUNTIFS('Daily Redemptions'!$O$7:$O$2205,O1439,'Daily Redemptions'!$Q$7:$Q$2205,Q1439)&gt;1,"Duplicate day / tier",IF(OR(ISBLANK(O1439),ISBLANK(R1439)),"Missing date / quantity",IF(OR(R1439&lt;0,MOD(R1439,1)&lt;&gt;0),"Invalid redemption quantity",IF(COUNTIFS('Daily Redemptions'!$A$7:$A$735,O1439,'Daily Redemptions'!$B$7:$B$735,P1439)&lt;&gt;1,"Missing daily performance",IF(S1439&lt;0,"Negative stock","")))))))</x:f>
      </x:c>
    </x:row>
    <x:row r="1440" ht="24" customHeight="1">
      <x:c r="O1440" s="10"/>
      <x:c r="P1440" s="5"/>
      <x:c r="Q1440" s="5"/>
      <x:c r="R1440" s="5"/>
      <x:c r="S1440" s="16" t="str">
        <x:f>IF(OR(ISBLANK(O1440),Q1440=""),"",IFERROR(INDEX('Redemption Setup'!$F$7:$F$105,MATCH(Q1440,'Redemption Setup'!$A$7:$A$105,0)),"")+SUMIFS('Redemption Setup'!$Q$7:$Q$305,'Redemption Setup'!$O$7:$O$305,Q1440,'Redemption Setup'!$P$7:$P$305,"&lt;="&amp;O1440)-SUMIFS('Daily Redemptions'!$R$7:$R$2205,'Daily Redemptions'!$Q$7:$Q$2205,Q1440,'Daily Redemptions'!$P$7:$P$2205,P1440,'Daily Redemptions'!$O$7:$O$2205,"&lt;="&amp;O1440))</x:f>
      </x:c>
      <x:c r="T1440" s="16" t="str">
        <x:f>IF(AND(ISBLANK(O1440),Q1440=""),"",IF(COUNTIFS('Redemption Setup'!$A$7:$A$105,Q1440,'Redemption Setup'!$B$7:$B$105,P1440)&lt;&gt;1,"Tier not in campaign",IF(COUNTIFS('Daily Redemptions'!$O$7:$O$2205,O1440,'Daily Redemptions'!$Q$7:$Q$2205,Q1440)&gt;1,"Duplicate day / tier",IF(OR(ISBLANK(O1440),ISBLANK(R1440)),"Missing date / quantity",IF(OR(R1440&lt;0,MOD(R1440,1)&lt;&gt;0),"Invalid redemption quantity",IF(COUNTIFS('Daily Redemptions'!$A$7:$A$735,O1440,'Daily Redemptions'!$B$7:$B$735,P1440)&lt;&gt;1,"Missing daily performance",IF(S1440&lt;0,"Negative stock","")))))))</x:f>
      </x:c>
    </x:row>
    <x:row r="1441" ht="24" customHeight="1">
      <x:c r="O1441" s="10"/>
      <x:c r="P1441" s="5"/>
      <x:c r="Q1441" s="5"/>
      <x:c r="R1441" s="5"/>
      <x:c r="S1441" s="16" t="str">
        <x:f>IF(OR(ISBLANK(O1441),Q1441=""),"",IFERROR(INDEX('Redemption Setup'!$F$7:$F$105,MATCH(Q1441,'Redemption Setup'!$A$7:$A$105,0)),"")+SUMIFS('Redemption Setup'!$Q$7:$Q$305,'Redemption Setup'!$O$7:$O$305,Q1441,'Redemption Setup'!$P$7:$P$305,"&lt;="&amp;O1441)-SUMIFS('Daily Redemptions'!$R$7:$R$2205,'Daily Redemptions'!$Q$7:$Q$2205,Q1441,'Daily Redemptions'!$P$7:$P$2205,P1441,'Daily Redemptions'!$O$7:$O$2205,"&lt;="&amp;O1441))</x:f>
      </x:c>
      <x:c r="T1441" s="16" t="str">
        <x:f>IF(AND(ISBLANK(O1441),Q1441=""),"",IF(COUNTIFS('Redemption Setup'!$A$7:$A$105,Q1441,'Redemption Setup'!$B$7:$B$105,P1441)&lt;&gt;1,"Tier not in campaign",IF(COUNTIFS('Daily Redemptions'!$O$7:$O$2205,O1441,'Daily Redemptions'!$Q$7:$Q$2205,Q1441)&gt;1,"Duplicate day / tier",IF(OR(ISBLANK(O1441),ISBLANK(R1441)),"Missing date / quantity",IF(OR(R1441&lt;0,MOD(R1441,1)&lt;&gt;0),"Invalid redemption quantity",IF(COUNTIFS('Daily Redemptions'!$A$7:$A$735,O1441,'Daily Redemptions'!$B$7:$B$735,P1441)&lt;&gt;1,"Missing daily performance",IF(S1441&lt;0,"Negative stock","")))))))</x:f>
      </x:c>
    </x:row>
    <x:row r="1442" ht="24" customHeight="1">
      <x:c r="O1442" s="10"/>
      <x:c r="P1442" s="5"/>
      <x:c r="Q1442" s="5"/>
      <x:c r="R1442" s="5"/>
      <x:c r="S1442" s="16" t="str">
        <x:f>IF(OR(ISBLANK(O1442),Q1442=""),"",IFERROR(INDEX('Redemption Setup'!$F$7:$F$105,MATCH(Q1442,'Redemption Setup'!$A$7:$A$105,0)),"")+SUMIFS('Redemption Setup'!$Q$7:$Q$305,'Redemption Setup'!$O$7:$O$305,Q1442,'Redemption Setup'!$P$7:$P$305,"&lt;="&amp;O1442)-SUMIFS('Daily Redemptions'!$R$7:$R$2205,'Daily Redemptions'!$Q$7:$Q$2205,Q1442,'Daily Redemptions'!$P$7:$P$2205,P1442,'Daily Redemptions'!$O$7:$O$2205,"&lt;="&amp;O1442))</x:f>
      </x:c>
      <x:c r="T1442" s="16" t="str">
        <x:f>IF(AND(ISBLANK(O1442),Q1442=""),"",IF(COUNTIFS('Redemption Setup'!$A$7:$A$105,Q1442,'Redemption Setup'!$B$7:$B$105,P1442)&lt;&gt;1,"Tier not in campaign",IF(COUNTIFS('Daily Redemptions'!$O$7:$O$2205,O1442,'Daily Redemptions'!$Q$7:$Q$2205,Q1442)&gt;1,"Duplicate day / tier",IF(OR(ISBLANK(O1442),ISBLANK(R1442)),"Missing date / quantity",IF(OR(R1442&lt;0,MOD(R1442,1)&lt;&gt;0),"Invalid redemption quantity",IF(COUNTIFS('Daily Redemptions'!$A$7:$A$735,O1442,'Daily Redemptions'!$B$7:$B$735,P1442)&lt;&gt;1,"Missing daily performance",IF(S1442&lt;0,"Negative stock","")))))))</x:f>
      </x:c>
    </x:row>
    <x:row r="1443" ht="24" customHeight="1">
      <x:c r="O1443" s="10"/>
      <x:c r="P1443" s="5"/>
      <x:c r="Q1443" s="5"/>
      <x:c r="R1443" s="5"/>
      <x:c r="S1443" s="16" t="str">
        <x:f>IF(OR(ISBLANK(O1443),Q1443=""),"",IFERROR(INDEX('Redemption Setup'!$F$7:$F$105,MATCH(Q1443,'Redemption Setup'!$A$7:$A$105,0)),"")+SUMIFS('Redemption Setup'!$Q$7:$Q$305,'Redemption Setup'!$O$7:$O$305,Q1443,'Redemption Setup'!$P$7:$P$305,"&lt;="&amp;O1443)-SUMIFS('Daily Redemptions'!$R$7:$R$2205,'Daily Redemptions'!$Q$7:$Q$2205,Q1443,'Daily Redemptions'!$P$7:$P$2205,P1443,'Daily Redemptions'!$O$7:$O$2205,"&lt;="&amp;O1443))</x:f>
      </x:c>
      <x:c r="T1443" s="16" t="str">
        <x:f>IF(AND(ISBLANK(O1443),Q1443=""),"",IF(COUNTIFS('Redemption Setup'!$A$7:$A$105,Q1443,'Redemption Setup'!$B$7:$B$105,P1443)&lt;&gt;1,"Tier not in campaign",IF(COUNTIFS('Daily Redemptions'!$O$7:$O$2205,O1443,'Daily Redemptions'!$Q$7:$Q$2205,Q1443)&gt;1,"Duplicate day / tier",IF(OR(ISBLANK(O1443),ISBLANK(R1443)),"Missing date / quantity",IF(OR(R1443&lt;0,MOD(R1443,1)&lt;&gt;0),"Invalid redemption quantity",IF(COUNTIFS('Daily Redemptions'!$A$7:$A$735,O1443,'Daily Redemptions'!$B$7:$B$735,P1443)&lt;&gt;1,"Missing daily performance",IF(S1443&lt;0,"Negative stock","")))))))</x:f>
      </x:c>
    </x:row>
    <x:row r="1444" ht="24" customHeight="1">
      <x:c r="O1444" s="10"/>
      <x:c r="P1444" s="5"/>
      <x:c r="Q1444" s="5"/>
      <x:c r="R1444" s="5"/>
      <x:c r="S1444" s="16" t="str">
        <x:f>IF(OR(ISBLANK(O1444),Q1444=""),"",IFERROR(INDEX('Redemption Setup'!$F$7:$F$105,MATCH(Q1444,'Redemption Setup'!$A$7:$A$105,0)),"")+SUMIFS('Redemption Setup'!$Q$7:$Q$305,'Redemption Setup'!$O$7:$O$305,Q1444,'Redemption Setup'!$P$7:$P$305,"&lt;="&amp;O1444)-SUMIFS('Daily Redemptions'!$R$7:$R$2205,'Daily Redemptions'!$Q$7:$Q$2205,Q1444,'Daily Redemptions'!$P$7:$P$2205,P1444,'Daily Redemptions'!$O$7:$O$2205,"&lt;="&amp;O1444))</x:f>
      </x:c>
      <x:c r="T1444" s="16" t="str">
        <x:f>IF(AND(ISBLANK(O1444),Q1444=""),"",IF(COUNTIFS('Redemption Setup'!$A$7:$A$105,Q1444,'Redemption Setup'!$B$7:$B$105,P1444)&lt;&gt;1,"Tier not in campaign",IF(COUNTIFS('Daily Redemptions'!$O$7:$O$2205,O1444,'Daily Redemptions'!$Q$7:$Q$2205,Q1444)&gt;1,"Duplicate day / tier",IF(OR(ISBLANK(O1444),ISBLANK(R1444)),"Missing date / quantity",IF(OR(R1444&lt;0,MOD(R1444,1)&lt;&gt;0),"Invalid redemption quantity",IF(COUNTIFS('Daily Redemptions'!$A$7:$A$735,O1444,'Daily Redemptions'!$B$7:$B$735,P1444)&lt;&gt;1,"Missing daily performance",IF(S1444&lt;0,"Negative stock","")))))))</x:f>
      </x:c>
    </x:row>
    <x:row r="1445" ht="24" customHeight="1">
      <x:c r="O1445" s="10"/>
      <x:c r="P1445" s="5"/>
      <x:c r="Q1445" s="5"/>
      <x:c r="R1445" s="5"/>
      <x:c r="S1445" s="16" t="str">
        <x:f>IF(OR(ISBLANK(O1445),Q1445=""),"",IFERROR(INDEX('Redemption Setup'!$F$7:$F$105,MATCH(Q1445,'Redemption Setup'!$A$7:$A$105,0)),"")+SUMIFS('Redemption Setup'!$Q$7:$Q$305,'Redemption Setup'!$O$7:$O$305,Q1445,'Redemption Setup'!$P$7:$P$305,"&lt;="&amp;O1445)-SUMIFS('Daily Redemptions'!$R$7:$R$2205,'Daily Redemptions'!$Q$7:$Q$2205,Q1445,'Daily Redemptions'!$P$7:$P$2205,P1445,'Daily Redemptions'!$O$7:$O$2205,"&lt;="&amp;O1445))</x:f>
      </x:c>
      <x:c r="T1445" s="16" t="str">
        <x:f>IF(AND(ISBLANK(O1445),Q1445=""),"",IF(COUNTIFS('Redemption Setup'!$A$7:$A$105,Q1445,'Redemption Setup'!$B$7:$B$105,P1445)&lt;&gt;1,"Tier not in campaign",IF(COUNTIFS('Daily Redemptions'!$O$7:$O$2205,O1445,'Daily Redemptions'!$Q$7:$Q$2205,Q1445)&gt;1,"Duplicate day / tier",IF(OR(ISBLANK(O1445),ISBLANK(R1445)),"Missing date / quantity",IF(OR(R1445&lt;0,MOD(R1445,1)&lt;&gt;0),"Invalid redemption quantity",IF(COUNTIFS('Daily Redemptions'!$A$7:$A$735,O1445,'Daily Redemptions'!$B$7:$B$735,P1445)&lt;&gt;1,"Missing daily performance",IF(S1445&lt;0,"Negative stock","")))))))</x:f>
      </x:c>
    </x:row>
    <x:row r="1446" ht="24" customHeight="1">
      <x:c r="O1446" s="10"/>
      <x:c r="P1446" s="5"/>
      <x:c r="Q1446" s="5"/>
      <x:c r="R1446" s="5"/>
      <x:c r="S1446" s="16" t="str">
        <x:f>IF(OR(ISBLANK(O1446),Q1446=""),"",IFERROR(INDEX('Redemption Setup'!$F$7:$F$105,MATCH(Q1446,'Redemption Setup'!$A$7:$A$105,0)),"")+SUMIFS('Redemption Setup'!$Q$7:$Q$305,'Redemption Setup'!$O$7:$O$305,Q1446,'Redemption Setup'!$P$7:$P$305,"&lt;="&amp;O1446)-SUMIFS('Daily Redemptions'!$R$7:$R$2205,'Daily Redemptions'!$Q$7:$Q$2205,Q1446,'Daily Redemptions'!$P$7:$P$2205,P1446,'Daily Redemptions'!$O$7:$O$2205,"&lt;="&amp;O1446))</x:f>
      </x:c>
      <x:c r="T1446" s="16" t="str">
        <x:f>IF(AND(ISBLANK(O1446),Q1446=""),"",IF(COUNTIFS('Redemption Setup'!$A$7:$A$105,Q1446,'Redemption Setup'!$B$7:$B$105,P1446)&lt;&gt;1,"Tier not in campaign",IF(COUNTIFS('Daily Redemptions'!$O$7:$O$2205,O1446,'Daily Redemptions'!$Q$7:$Q$2205,Q1446)&gt;1,"Duplicate day / tier",IF(OR(ISBLANK(O1446),ISBLANK(R1446)),"Missing date / quantity",IF(OR(R1446&lt;0,MOD(R1446,1)&lt;&gt;0),"Invalid redemption quantity",IF(COUNTIFS('Daily Redemptions'!$A$7:$A$735,O1446,'Daily Redemptions'!$B$7:$B$735,P1446)&lt;&gt;1,"Missing daily performance",IF(S1446&lt;0,"Negative stock","")))))))</x:f>
      </x:c>
    </x:row>
    <x:row r="1447" ht="24" customHeight="1">
      <x:c r="O1447" s="10"/>
      <x:c r="P1447" s="5"/>
      <x:c r="Q1447" s="5"/>
      <x:c r="R1447" s="5"/>
      <x:c r="S1447" s="16" t="str">
        <x:f>IF(OR(ISBLANK(O1447),Q1447=""),"",IFERROR(INDEX('Redemption Setup'!$F$7:$F$105,MATCH(Q1447,'Redemption Setup'!$A$7:$A$105,0)),"")+SUMIFS('Redemption Setup'!$Q$7:$Q$305,'Redemption Setup'!$O$7:$O$305,Q1447,'Redemption Setup'!$P$7:$P$305,"&lt;="&amp;O1447)-SUMIFS('Daily Redemptions'!$R$7:$R$2205,'Daily Redemptions'!$Q$7:$Q$2205,Q1447,'Daily Redemptions'!$P$7:$P$2205,P1447,'Daily Redemptions'!$O$7:$O$2205,"&lt;="&amp;O1447))</x:f>
      </x:c>
      <x:c r="T1447" s="16" t="str">
        <x:f>IF(AND(ISBLANK(O1447),Q1447=""),"",IF(COUNTIFS('Redemption Setup'!$A$7:$A$105,Q1447,'Redemption Setup'!$B$7:$B$105,P1447)&lt;&gt;1,"Tier not in campaign",IF(COUNTIFS('Daily Redemptions'!$O$7:$O$2205,O1447,'Daily Redemptions'!$Q$7:$Q$2205,Q1447)&gt;1,"Duplicate day / tier",IF(OR(ISBLANK(O1447),ISBLANK(R1447)),"Missing date / quantity",IF(OR(R1447&lt;0,MOD(R1447,1)&lt;&gt;0),"Invalid redemption quantity",IF(COUNTIFS('Daily Redemptions'!$A$7:$A$735,O1447,'Daily Redemptions'!$B$7:$B$735,P1447)&lt;&gt;1,"Missing daily performance",IF(S1447&lt;0,"Negative stock","")))))))</x:f>
      </x:c>
    </x:row>
    <x:row r="1448" ht="24" customHeight="1">
      <x:c r="O1448" s="10"/>
      <x:c r="P1448" s="5"/>
      <x:c r="Q1448" s="5"/>
      <x:c r="R1448" s="5"/>
      <x:c r="S1448" s="16" t="str">
        <x:f>IF(OR(ISBLANK(O1448),Q1448=""),"",IFERROR(INDEX('Redemption Setup'!$F$7:$F$105,MATCH(Q1448,'Redemption Setup'!$A$7:$A$105,0)),"")+SUMIFS('Redemption Setup'!$Q$7:$Q$305,'Redemption Setup'!$O$7:$O$305,Q1448,'Redemption Setup'!$P$7:$P$305,"&lt;="&amp;O1448)-SUMIFS('Daily Redemptions'!$R$7:$R$2205,'Daily Redemptions'!$Q$7:$Q$2205,Q1448,'Daily Redemptions'!$P$7:$P$2205,P1448,'Daily Redemptions'!$O$7:$O$2205,"&lt;="&amp;O1448))</x:f>
      </x:c>
      <x:c r="T1448" s="16" t="str">
        <x:f>IF(AND(ISBLANK(O1448),Q1448=""),"",IF(COUNTIFS('Redemption Setup'!$A$7:$A$105,Q1448,'Redemption Setup'!$B$7:$B$105,P1448)&lt;&gt;1,"Tier not in campaign",IF(COUNTIFS('Daily Redemptions'!$O$7:$O$2205,O1448,'Daily Redemptions'!$Q$7:$Q$2205,Q1448)&gt;1,"Duplicate day / tier",IF(OR(ISBLANK(O1448),ISBLANK(R1448)),"Missing date / quantity",IF(OR(R1448&lt;0,MOD(R1448,1)&lt;&gt;0),"Invalid redemption quantity",IF(COUNTIFS('Daily Redemptions'!$A$7:$A$735,O1448,'Daily Redemptions'!$B$7:$B$735,P1448)&lt;&gt;1,"Missing daily performance",IF(S1448&lt;0,"Negative stock","")))))))</x:f>
      </x:c>
    </x:row>
    <x:row r="1449" ht="24" customHeight="1">
      <x:c r="O1449" s="10"/>
      <x:c r="P1449" s="5"/>
      <x:c r="Q1449" s="5"/>
      <x:c r="R1449" s="5"/>
      <x:c r="S1449" s="16" t="str">
        <x:f>IF(OR(ISBLANK(O1449),Q1449=""),"",IFERROR(INDEX('Redemption Setup'!$F$7:$F$105,MATCH(Q1449,'Redemption Setup'!$A$7:$A$105,0)),"")+SUMIFS('Redemption Setup'!$Q$7:$Q$305,'Redemption Setup'!$O$7:$O$305,Q1449,'Redemption Setup'!$P$7:$P$305,"&lt;="&amp;O1449)-SUMIFS('Daily Redemptions'!$R$7:$R$2205,'Daily Redemptions'!$Q$7:$Q$2205,Q1449,'Daily Redemptions'!$P$7:$P$2205,P1449,'Daily Redemptions'!$O$7:$O$2205,"&lt;="&amp;O1449))</x:f>
      </x:c>
      <x:c r="T1449" s="16" t="str">
        <x:f>IF(AND(ISBLANK(O1449),Q1449=""),"",IF(COUNTIFS('Redemption Setup'!$A$7:$A$105,Q1449,'Redemption Setup'!$B$7:$B$105,P1449)&lt;&gt;1,"Tier not in campaign",IF(COUNTIFS('Daily Redemptions'!$O$7:$O$2205,O1449,'Daily Redemptions'!$Q$7:$Q$2205,Q1449)&gt;1,"Duplicate day / tier",IF(OR(ISBLANK(O1449),ISBLANK(R1449)),"Missing date / quantity",IF(OR(R1449&lt;0,MOD(R1449,1)&lt;&gt;0),"Invalid redemption quantity",IF(COUNTIFS('Daily Redemptions'!$A$7:$A$735,O1449,'Daily Redemptions'!$B$7:$B$735,P1449)&lt;&gt;1,"Missing daily performance",IF(S1449&lt;0,"Negative stock","")))))))</x:f>
      </x:c>
    </x:row>
    <x:row r="1450" ht="24" customHeight="1">
      <x:c r="O1450" s="10"/>
      <x:c r="P1450" s="5"/>
      <x:c r="Q1450" s="5"/>
      <x:c r="R1450" s="5"/>
      <x:c r="S1450" s="16" t="str">
        <x:f>IF(OR(ISBLANK(O1450),Q1450=""),"",IFERROR(INDEX('Redemption Setup'!$F$7:$F$105,MATCH(Q1450,'Redemption Setup'!$A$7:$A$105,0)),"")+SUMIFS('Redemption Setup'!$Q$7:$Q$305,'Redemption Setup'!$O$7:$O$305,Q1450,'Redemption Setup'!$P$7:$P$305,"&lt;="&amp;O1450)-SUMIFS('Daily Redemptions'!$R$7:$R$2205,'Daily Redemptions'!$Q$7:$Q$2205,Q1450,'Daily Redemptions'!$P$7:$P$2205,P1450,'Daily Redemptions'!$O$7:$O$2205,"&lt;="&amp;O1450))</x:f>
      </x:c>
      <x:c r="T1450" s="16" t="str">
        <x:f>IF(AND(ISBLANK(O1450),Q1450=""),"",IF(COUNTIFS('Redemption Setup'!$A$7:$A$105,Q1450,'Redemption Setup'!$B$7:$B$105,P1450)&lt;&gt;1,"Tier not in campaign",IF(COUNTIFS('Daily Redemptions'!$O$7:$O$2205,O1450,'Daily Redemptions'!$Q$7:$Q$2205,Q1450)&gt;1,"Duplicate day / tier",IF(OR(ISBLANK(O1450),ISBLANK(R1450)),"Missing date / quantity",IF(OR(R1450&lt;0,MOD(R1450,1)&lt;&gt;0),"Invalid redemption quantity",IF(COUNTIFS('Daily Redemptions'!$A$7:$A$735,O1450,'Daily Redemptions'!$B$7:$B$735,P1450)&lt;&gt;1,"Missing daily performance",IF(S1450&lt;0,"Negative stock","")))))))</x:f>
      </x:c>
    </x:row>
    <x:row r="1451" ht="24" customHeight="1">
      <x:c r="O1451" s="10"/>
      <x:c r="P1451" s="5"/>
      <x:c r="Q1451" s="5"/>
      <x:c r="R1451" s="5"/>
      <x:c r="S1451" s="16" t="str">
        <x:f>IF(OR(ISBLANK(O1451),Q1451=""),"",IFERROR(INDEX('Redemption Setup'!$F$7:$F$105,MATCH(Q1451,'Redemption Setup'!$A$7:$A$105,0)),"")+SUMIFS('Redemption Setup'!$Q$7:$Q$305,'Redemption Setup'!$O$7:$O$305,Q1451,'Redemption Setup'!$P$7:$P$305,"&lt;="&amp;O1451)-SUMIFS('Daily Redemptions'!$R$7:$R$2205,'Daily Redemptions'!$Q$7:$Q$2205,Q1451,'Daily Redemptions'!$P$7:$P$2205,P1451,'Daily Redemptions'!$O$7:$O$2205,"&lt;="&amp;O1451))</x:f>
      </x:c>
      <x:c r="T1451" s="16" t="str">
        <x:f>IF(AND(ISBLANK(O1451),Q1451=""),"",IF(COUNTIFS('Redemption Setup'!$A$7:$A$105,Q1451,'Redemption Setup'!$B$7:$B$105,P1451)&lt;&gt;1,"Tier not in campaign",IF(COUNTIFS('Daily Redemptions'!$O$7:$O$2205,O1451,'Daily Redemptions'!$Q$7:$Q$2205,Q1451)&gt;1,"Duplicate day / tier",IF(OR(ISBLANK(O1451),ISBLANK(R1451)),"Missing date / quantity",IF(OR(R1451&lt;0,MOD(R1451,1)&lt;&gt;0),"Invalid redemption quantity",IF(COUNTIFS('Daily Redemptions'!$A$7:$A$735,O1451,'Daily Redemptions'!$B$7:$B$735,P1451)&lt;&gt;1,"Missing daily performance",IF(S1451&lt;0,"Negative stock","")))))))</x:f>
      </x:c>
    </x:row>
    <x:row r="1452" ht="24" customHeight="1">
      <x:c r="O1452" s="10"/>
      <x:c r="P1452" s="5"/>
      <x:c r="Q1452" s="5"/>
      <x:c r="R1452" s="5"/>
      <x:c r="S1452" s="16" t="str">
        <x:f>IF(OR(ISBLANK(O1452),Q1452=""),"",IFERROR(INDEX('Redemption Setup'!$F$7:$F$105,MATCH(Q1452,'Redemption Setup'!$A$7:$A$105,0)),"")+SUMIFS('Redemption Setup'!$Q$7:$Q$305,'Redemption Setup'!$O$7:$O$305,Q1452,'Redemption Setup'!$P$7:$P$305,"&lt;="&amp;O1452)-SUMIFS('Daily Redemptions'!$R$7:$R$2205,'Daily Redemptions'!$Q$7:$Q$2205,Q1452,'Daily Redemptions'!$P$7:$P$2205,P1452,'Daily Redemptions'!$O$7:$O$2205,"&lt;="&amp;O1452))</x:f>
      </x:c>
      <x:c r="T1452" s="16" t="str">
        <x:f>IF(AND(ISBLANK(O1452),Q1452=""),"",IF(COUNTIFS('Redemption Setup'!$A$7:$A$105,Q1452,'Redemption Setup'!$B$7:$B$105,P1452)&lt;&gt;1,"Tier not in campaign",IF(COUNTIFS('Daily Redemptions'!$O$7:$O$2205,O1452,'Daily Redemptions'!$Q$7:$Q$2205,Q1452)&gt;1,"Duplicate day / tier",IF(OR(ISBLANK(O1452),ISBLANK(R1452)),"Missing date / quantity",IF(OR(R1452&lt;0,MOD(R1452,1)&lt;&gt;0),"Invalid redemption quantity",IF(COUNTIFS('Daily Redemptions'!$A$7:$A$735,O1452,'Daily Redemptions'!$B$7:$B$735,P1452)&lt;&gt;1,"Missing daily performance",IF(S1452&lt;0,"Negative stock","")))))))</x:f>
      </x:c>
    </x:row>
    <x:row r="1453" ht="24" customHeight="1">
      <x:c r="O1453" s="10"/>
      <x:c r="P1453" s="5"/>
      <x:c r="Q1453" s="5"/>
      <x:c r="R1453" s="5"/>
      <x:c r="S1453" s="16" t="str">
        <x:f>IF(OR(ISBLANK(O1453),Q1453=""),"",IFERROR(INDEX('Redemption Setup'!$F$7:$F$105,MATCH(Q1453,'Redemption Setup'!$A$7:$A$105,0)),"")+SUMIFS('Redemption Setup'!$Q$7:$Q$305,'Redemption Setup'!$O$7:$O$305,Q1453,'Redemption Setup'!$P$7:$P$305,"&lt;="&amp;O1453)-SUMIFS('Daily Redemptions'!$R$7:$R$2205,'Daily Redemptions'!$Q$7:$Q$2205,Q1453,'Daily Redemptions'!$P$7:$P$2205,P1453,'Daily Redemptions'!$O$7:$O$2205,"&lt;="&amp;O1453))</x:f>
      </x:c>
      <x:c r="T1453" s="16" t="str">
        <x:f>IF(AND(ISBLANK(O1453),Q1453=""),"",IF(COUNTIFS('Redemption Setup'!$A$7:$A$105,Q1453,'Redemption Setup'!$B$7:$B$105,P1453)&lt;&gt;1,"Tier not in campaign",IF(COUNTIFS('Daily Redemptions'!$O$7:$O$2205,O1453,'Daily Redemptions'!$Q$7:$Q$2205,Q1453)&gt;1,"Duplicate day / tier",IF(OR(ISBLANK(O1453),ISBLANK(R1453)),"Missing date / quantity",IF(OR(R1453&lt;0,MOD(R1453,1)&lt;&gt;0),"Invalid redemption quantity",IF(COUNTIFS('Daily Redemptions'!$A$7:$A$735,O1453,'Daily Redemptions'!$B$7:$B$735,P1453)&lt;&gt;1,"Missing daily performance",IF(S1453&lt;0,"Negative stock","")))))))</x:f>
      </x:c>
    </x:row>
    <x:row r="1454" ht="24" customHeight="1">
      <x:c r="O1454" s="10"/>
      <x:c r="P1454" s="5"/>
      <x:c r="Q1454" s="5"/>
      <x:c r="R1454" s="5"/>
      <x:c r="S1454" s="16" t="str">
        <x:f>IF(OR(ISBLANK(O1454),Q1454=""),"",IFERROR(INDEX('Redemption Setup'!$F$7:$F$105,MATCH(Q1454,'Redemption Setup'!$A$7:$A$105,0)),"")+SUMIFS('Redemption Setup'!$Q$7:$Q$305,'Redemption Setup'!$O$7:$O$305,Q1454,'Redemption Setup'!$P$7:$P$305,"&lt;="&amp;O1454)-SUMIFS('Daily Redemptions'!$R$7:$R$2205,'Daily Redemptions'!$Q$7:$Q$2205,Q1454,'Daily Redemptions'!$P$7:$P$2205,P1454,'Daily Redemptions'!$O$7:$O$2205,"&lt;="&amp;O1454))</x:f>
      </x:c>
      <x:c r="T1454" s="16" t="str">
        <x:f>IF(AND(ISBLANK(O1454),Q1454=""),"",IF(COUNTIFS('Redemption Setup'!$A$7:$A$105,Q1454,'Redemption Setup'!$B$7:$B$105,P1454)&lt;&gt;1,"Tier not in campaign",IF(COUNTIFS('Daily Redemptions'!$O$7:$O$2205,O1454,'Daily Redemptions'!$Q$7:$Q$2205,Q1454)&gt;1,"Duplicate day / tier",IF(OR(ISBLANK(O1454),ISBLANK(R1454)),"Missing date / quantity",IF(OR(R1454&lt;0,MOD(R1454,1)&lt;&gt;0),"Invalid redemption quantity",IF(COUNTIFS('Daily Redemptions'!$A$7:$A$735,O1454,'Daily Redemptions'!$B$7:$B$735,P1454)&lt;&gt;1,"Missing daily performance",IF(S1454&lt;0,"Negative stock","")))))))</x:f>
      </x:c>
    </x:row>
    <x:row r="1455" ht="24" customHeight="1">
      <x:c r="O1455" s="10"/>
      <x:c r="P1455" s="5"/>
      <x:c r="Q1455" s="5"/>
      <x:c r="R1455" s="5"/>
      <x:c r="S1455" s="16" t="str">
        <x:f>IF(OR(ISBLANK(O1455),Q1455=""),"",IFERROR(INDEX('Redemption Setup'!$F$7:$F$105,MATCH(Q1455,'Redemption Setup'!$A$7:$A$105,0)),"")+SUMIFS('Redemption Setup'!$Q$7:$Q$305,'Redemption Setup'!$O$7:$O$305,Q1455,'Redemption Setup'!$P$7:$P$305,"&lt;="&amp;O1455)-SUMIFS('Daily Redemptions'!$R$7:$R$2205,'Daily Redemptions'!$Q$7:$Q$2205,Q1455,'Daily Redemptions'!$P$7:$P$2205,P1455,'Daily Redemptions'!$O$7:$O$2205,"&lt;="&amp;O1455))</x:f>
      </x:c>
      <x:c r="T1455" s="16" t="str">
        <x:f>IF(AND(ISBLANK(O1455),Q1455=""),"",IF(COUNTIFS('Redemption Setup'!$A$7:$A$105,Q1455,'Redemption Setup'!$B$7:$B$105,P1455)&lt;&gt;1,"Tier not in campaign",IF(COUNTIFS('Daily Redemptions'!$O$7:$O$2205,O1455,'Daily Redemptions'!$Q$7:$Q$2205,Q1455)&gt;1,"Duplicate day / tier",IF(OR(ISBLANK(O1455),ISBLANK(R1455)),"Missing date / quantity",IF(OR(R1455&lt;0,MOD(R1455,1)&lt;&gt;0),"Invalid redemption quantity",IF(COUNTIFS('Daily Redemptions'!$A$7:$A$735,O1455,'Daily Redemptions'!$B$7:$B$735,P1455)&lt;&gt;1,"Missing daily performance",IF(S1455&lt;0,"Negative stock","")))))))</x:f>
      </x:c>
    </x:row>
    <x:row r="1456" ht="24" customHeight="1">
      <x:c r="O1456" s="10"/>
      <x:c r="P1456" s="5"/>
      <x:c r="Q1456" s="5"/>
      <x:c r="R1456" s="5"/>
      <x:c r="S1456" s="16" t="str">
        <x:f>IF(OR(ISBLANK(O1456),Q1456=""),"",IFERROR(INDEX('Redemption Setup'!$F$7:$F$105,MATCH(Q1456,'Redemption Setup'!$A$7:$A$105,0)),"")+SUMIFS('Redemption Setup'!$Q$7:$Q$305,'Redemption Setup'!$O$7:$O$305,Q1456,'Redemption Setup'!$P$7:$P$305,"&lt;="&amp;O1456)-SUMIFS('Daily Redemptions'!$R$7:$R$2205,'Daily Redemptions'!$Q$7:$Q$2205,Q1456,'Daily Redemptions'!$P$7:$P$2205,P1456,'Daily Redemptions'!$O$7:$O$2205,"&lt;="&amp;O1456))</x:f>
      </x:c>
      <x:c r="T1456" s="16" t="str">
        <x:f>IF(AND(ISBLANK(O1456),Q1456=""),"",IF(COUNTIFS('Redemption Setup'!$A$7:$A$105,Q1456,'Redemption Setup'!$B$7:$B$105,P1456)&lt;&gt;1,"Tier not in campaign",IF(COUNTIFS('Daily Redemptions'!$O$7:$O$2205,O1456,'Daily Redemptions'!$Q$7:$Q$2205,Q1456)&gt;1,"Duplicate day / tier",IF(OR(ISBLANK(O1456),ISBLANK(R1456)),"Missing date / quantity",IF(OR(R1456&lt;0,MOD(R1456,1)&lt;&gt;0),"Invalid redemption quantity",IF(COUNTIFS('Daily Redemptions'!$A$7:$A$735,O1456,'Daily Redemptions'!$B$7:$B$735,P1456)&lt;&gt;1,"Missing daily performance",IF(S1456&lt;0,"Negative stock","")))))))</x:f>
      </x:c>
    </x:row>
    <x:row r="1457" ht="24" customHeight="1">
      <x:c r="O1457" s="10"/>
      <x:c r="P1457" s="5"/>
      <x:c r="Q1457" s="5"/>
      <x:c r="R1457" s="5"/>
      <x:c r="S1457" s="16" t="str">
        <x:f>IF(OR(ISBLANK(O1457),Q1457=""),"",IFERROR(INDEX('Redemption Setup'!$F$7:$F$105,MATCH(Q1457,'Redemption Setup'!$A$7:$A$105,0)),"")+SUMIFS('Redemption Setup'!$Q$7:$Q$305,'Redemption Setup'!$O$7:$O$305,Q1457,'Redemption Setup'!$P$7:$P$305,"&lt;="&amp;O1457)-SUMIFS('Daily Redemptions'!$R$7:$R$2205,'Daily Redemptions'!$Q$7:$Q$2205,Q1457,'Daily Redemptions'!$P$7:$P$2205,P1457,'Daily Redemptions'!$O$7:$O$2205,"&lt;="&amp;O1457))</x:f>
      </x:c>
      <x:c r="T1457" s="16" t="str">
        <x:f>IF(AND(ISBLANK(O1457),Q1457=""),"",IF(COUNTIFS('Redemption Setup'!$A$7:$A$105,Q1457,'Redemption Setup'!$B$7:$B$105,P1457)&lt;&gt;1,"Tier not in campaign",IF(COUNTIFS('Daily Redemptions'!$O$7:$O$2205,O1457,'Daily Redemptions'!$Q$7:$Q$2205,Q1457)&gt;1,"Duplicate day / tier",IF(OR(ISBLANK(O1457),ISBLANK(R1457)),"Missing date / quantity",IF(OR(R1457&lt;0,MOD(R1457,1)&lt;&gt;0),"Invalid redemption quantity",IF(COUNTIFS('Daily Redemptions'!$A$7:$A$735,O1457,'Daily Redemptions'!$B$7:$B$735,P1457)&lt;&gt;1,"Missing daily performance",IF(S1457&lt;0,"Negative stock","")))))))</x:f>
      </x:c>
    </x:row>
    <x:row r="1458" ht="24" customHeight="1">
      <x:c r="O1458" s="10"/>
      <x:c r="P1458" s="5"/>
      <x:c r="Q1458" s="5"/>
      <x:c r="R1458" s="5"/>
      <x:c r="S1458" s="16" t="str">
        <x:f>IF(OR(ISBLANK(O1458),Q1458=""),"",IFERROR(INDEX('Redemption Setup'!$F$7:$F$105,MATCH(Q1458,'Redemption Setup'!$A$7:$A$105,0)),"")+SUMIFS('Redemption Setup'!$Q$7:$Q$305,'Redemption Setup'!$O$7:$O$305,Q1458,'Redemption Setup'!$P$7:$P$305,"&lt;="&amp;O1458)-SUMIFS('Daily Redemptions'!$R$7:$R$2205,'Daily Redemptions'!$Q$7:$Q$2205,Q1458,'Daily Redemptions'!$P$7:$P$2205,P1458,'Daily Redemptions'!$O$7:$O$2205,"&lt;="&amp;O1458))</x:f>
      </x:c>
      <x:c r="T1458" s="16" t="str">
        <x:f>IF(AND(ISBLANK(O1458),Q1458=""),"",IF(COUNTIFS('Redemption Setup'!$A$7:$A$105,Q1458,'Redemption Setup'!$B$7:$B$105,P1458)&lt;&gt;1,"Tier not in campaign",IF(COUNTIFS('Daily Redemptions'!$O$7:$O$2205,O1458,'Daily Redemptions'!$Q$7:$Q$2205,Q1458)&gt;1,"Duplicate day / tier",IF(OR(ISBLANK(O1458),ISBLANK(R1458)),"Missing date / quantity",IF(OR(R1458&lt;0,MOD(R1458,1)&lt;&gt;0),"Invalid redemption quantity",IF(COUNTIFS('Daily Redemptions'!$A$7:$A$735,O1458,'Daily Redemptions'!$B$7:$B$735,P1458)&lt;&gt;1,"Missing daily performance",IF(S1458&lt;0,"Negative stock","")))))))</x:f>
      </x:c>
    </x:row>
    <x:row r="1459" ht="24" customHeight="1">
      <x:c r="O1459" s="10"/>
      <x:c r="P1459" s="5"/>
      <x:c r="Q1459" s="5"/>
      <x:c r="R1459" s="5"/>
      <x:c r="S1459" s="16" t="str">
        <x:f>IF(OR(ISBLANK(O1459),Q1459=""),"",IFERROR(INDEX('Redemption Setup'!$F$7:$F$105,MATCH(Q1459,'Redemption Setup'!$A$7:$A$105,0)),"")+SUMIFS('Redemption Setup'!$Q$7:$Q$305,'Redemption Setup'!$O$7:$O$305,Q1459,'Redemption Setup'!$P$7:$P$305,"&lt;="&amp;O1459)-SUMIFS('Daily Redemptions'!$R$7:$R$2205,'Daily Redemptions'!$Q$7:$Q$2205,Q1459,'Daily Redemptions'!$P$7:$P$2205,P1459,'Daily Redemptions'!$O$7:$O$2205,"&lt;="&amp;O1459))</x:f>
      </x:c>
      <x:c r="T1459" s="16" t="str">
        <x:f>IF(AND(ISBLANK(O1459),Q1459=""),"",IF(COUNTIFS('Redemption Setup'!$A$7:$A$105,Q1459,'Redemption Setup'!$B$7:$B$105,P1459)&lt;&gt;1,"Tier not in campaign",IF(COUNTIFS('Daily Redemptions'!$O$7:$O$2205,O1459,'Daily Redemptions'!$Q$7:$Q$2205,Q1459)&gt;1,"Duplicate day / tier",IF(OR(ISBLANK(O1459),ISBLANK(R1459)),"Missing date / quantity",IF(OR(R1459&lt;0,MOD(R1459,1)&lt;&gt;0),"Invalid redemption quantity",IF(COUNTIFS('Daily Redemptions'!$A$7:$A$735,O1459,'Daily Redemptions'!$B$7:$B$735,P1459)&lt;&gt;1,"Missing daily performance",IF(S1459&lt;0,"Negative stock","")))))))</x:f>
      </x:c>
    </x:row>
    <x:row r="1460" ht="24" customHeight="1">
      <x:c r="O1460" s="10"/>
      <x:c r="P1460" s="5"/>
      <x:c r="Q1460" s="5"/>
      <x:c r="R1460" s="5"/>
      <x:c r="S1460" s="16" t="str">
        <x:f>IF(OR(ISBLANK(O1460),Q1460=""),"",IFERROR(INDEX('Redemption Setup'!$F$7:$F$105,MATCH(Q1460,'Redemption Setup'!$A$7:$A$105,0)),"")+SUMIFS('Redemption Setup'!$Q$7:$Q$305,'Redemption Setup'!$O$7:$O$305,Q1460,'Redemption Setup'!$P$7:$P$305,"&lt;="&amp;O1460)-SUMIFS('Daily Redemptions'!$R$7:$R$2205,'Daily Redemptions'!$Q$7:$Q$2205,Q1460,'Daily Redemptions'!$P$7:$P$2205,P1460,'Daily Redemptions'!$O$7:$O$2205,"&lt;="&amp;O1460))</x:f>
      </x:c>
      <x:c r="T1460" s="16" t="str">
        <x:f>IF(AND(ISBLANK(O1460),Q1460=""),"",IF(COUNTIFS('Redemption Setup'!$A$7:$A$105,Q1460,'Redemption Setup'!$B$7:$B$105,P1460)&lt;&gt;1,"Tier not in campaign",IF(COUNTIFS('Daily Redemptions'!$O$7:$O$2205,O1460,'Daily Redemptions'!$Q$7:$Q$2205,Q1460)&gt;1,"Duplicate day / tier",IF(OR(ISBLANK(O1460),ISBLANK(R1460)),"Missing date / quantity",IF(OR(R1460&lt;0,MOD(R1460,1)&lt;&gt;0),"Invalid redemption quantity",IF(COUNTIFS('Daily Redemptions'!$A$7:$A$735,O1460,'Daily Redemptions'!$B$7:$B$735,P1460)&lt;&gt;1,"Missing daily performance",IF(S1460&lt;0,"Negative stock","")))))))</x:f>
      </x:c>
    </x:row>
    <x:row r="1461" ht="24" customHeight="1">
      <x:c r="O1461" s="10"/>
      <x:c r="P1461" s="5"/>
      <x:c r="Q1461" s="5"/>
      <x:c r="R1461" s="5"/>
      <x:c r="S1461" s="16" t="str">
        <x:f>IF(OR(ISBLANK(O1461),Q1461=""),"",IFERROR(INDEX('Redemption Setup'!$F$7:$F$105,MATCH(Q1461,'Redemption Setup'!$A$7:$A$105,0)),"")+SUMIFS('Redemption Setup'!$Q$7:$Q$305,'Redemption Setup'!$O$7:$O$305,Q1461,'Redemption Setup'!$P$7:$P$305,"&lt;="&amp;O1461)-SUMIFS('Daily Redemptions'!$R$7:$R$2205,'Daily Redemptions'!$Q$7:$Q$2205,Q1461,'Daily Redemptions'!$P$7:$P$2205,P1461,'Daily Redemptions'!$O$7:$O$2205,"&lt;="&amp;O1461))</x:f>
      </x:c>
      <x:c r="T1461" s="16" t="str">
        <x:f>IF(AND(ISBLANK(O1461),Q1461=""),"",IF(COUNTIFS('Redemption Setup'!$A$7:$A$105,Q1461,'Redemption Setup'!$B$7:$B$105,P1461)&lt;&gt;1,"Tier not in campaign",IF(COUNTIFS('Daily Redemptions'!$O$7:$O$2205,O1461,'Daily Redemptions'!$Q$7:$Q$2205,Q1461)&gt;1,"Duplicate day / tier",IF(OR(ISBLANK(O1461),ISBLANK(R1461)),"Missing date / quantity",IF(OR(R1461&lt;0,MOD(R1461,1)&lt;&gt;0),"Invalid redemption quantity",IF(COUNTIFS('Daily Redemptions'!$A$7:$A$735,O1461,'Daily Redemptions'!$B$7:$B$735,P1461)&lt;&gt;1,"Missing daily performance",IF(S1461&lt;0,"Negative stock","")))))))</x:f>
      </x:c>
    </x:row>
    <x:row r="1462" ht="24" customHeight="1">
      <x:c r="O1462" s="10"/>
      <x:c r="P1462" s="5"/>
      <x:c r="Q1462" s="5"/>
      <x:c r="R1462" s="5"/>
      <x:c r="S1462" s="16" t="str">
        <x:f>IF(OR(ISBLANK(O1462),Q1462=""),"",IFERROR(INDEX('Redemption Setup'!$F$7:$F$105,MATCH(Q1462,'Redemption Setup'!$A$7:$A$105,0)),"")+SUMIFS('Redemption Setup'!$Q$7:$Q$305,'Redemption Setup'!$O$7:$O$305,Q1462,'Redemption Setup'!$P$7:$P$305,"&lt;="&amp;O1462)-SUMIFS('Daily Redemptions'!$R$7:$R$2205,'Daily Redemptions'!$Q$7:$Q$2205,Q1462,'Daily Redemptions'!$P$7:$P$2205,P1462,'Daily Redemptions'!$O$7:$O$2205,"&lt;="&amp;O1462))</x:f>
      </x:c>
      <x:c r="T1462" s="16" t="str">
        <x:f>IF(AND(ISBLANK(O1462),Q1462=""),"",IF(COUNTIFS('Redemption Setup'!$A$7:$A$105,Q1462,'Redemption Setup'!$B$7:$B$105,P1462)&lt;&gt;1,"Tier not in campaign",IF(COUNTIFS('Daily Redemptions'!$O$7:$O$2205,O1462,'Daily Redemptions'!$Q$7:$Q$2205,Q1462)&gt;1,"Duplicate day / tier",IF(OR(ISBLANK(O1462),ISBLANK(R1462)),"Missing date / quantity",IF(OR(R1462&lt;0,MOD(R1462,1)&lt;&gt;0),"Invalid redemption quantity",IF(COUNTIFS('Daily Redemptions'!$A$7:$A$735,O1462,'Daily Redemptions'!$B$7:$B$735,P1462)&lt;&gt;1,"Missing daily performance",IF(S1462&lt;0,"Negative stock","")))))))</x:f>
      </x:c>
    </x:row>
    <x:row r="1463" ht="24" customHeight="1">
      <x:c r="O1463" s="10"/>
      <x:c r="P1463" s="5"/>
      <x:c r="Q1463" s="5"/>
      <x:c r="R1463" s="5"/>
      <x:c r="S1463" s="16" t="str">
        <x:f>IF(OR(ISBLANK(O1463),Q1463=""),"",IFERROR(INDEX('Redemption Setup'!$F$7:$F$105,MATCH(Q1463,'Redemption Setup'!$A$7:$A$105,0)),"")+SUMIFS('Redemption Setup'!$Q$7:$Q$305,'Redemption Setup'!$O$7:$O$305,Q1463,'Redemption Setup'!$P$7:$P$305,"&lt;="&amp;O1463)-SUMIFS('Daily Redemptions'!$R$7:$R$2205,'Daily Redemptions'!$Q$7:$Q$2205,Q1463,'Daily Redemptions'!$P$7:$P$2205,P1463,'Daily Redemptions'!$O$7:$O$2205,"&lt;="&amp;O1463))</x:f>
      </x:c>
      <x:c r="T1463" s="16" t="str">
        <x:f>IF(AND(ISBLANK(O1463),Q1463=""),"",IF(COUNTIFS('Redemption Setup'!$A$7:$A$105,Q1463,'Redemption Setup'!$B$7:$B$105,P1463)&lt;&gt;1,"Tier not in campaign",IF(COUNTIFS('Daily Redemptions'!$O$7:$O$2205,O1463,'Daily Redemptions'!$Q$7:$Q$2205,Q1463)&gt;1,"Duplicate day / tier",IF(OR(ISBLANK(O1463),ISBLANK(R1463)),"Missing date / quantity",IF(OR(R1463&lt;0,MOD(R1463,1)&lt;&gt;0),"Invalid redemption quantity",IF(COUNTIFS('Daily Redemptions'!$A$7:$A$735,O1463,'Daily Redemptions'!$B$7:$B$735,P1463)&lt;&gt;1,"Missing daily performance",IF(S1463&lt;0,"Negative stock","")))))))</x:f>
      </x:c>
    </x:row>
    <x:row r="1464" ht="24" customHeight="1">
      <x:c r="O1464" s="10"/>
      <x:c r="P1464" s="5"/>
      <x:c r="Q1464" s="5"/>
      <x:c r="R1464" s="5"/>
      <x:c r="S1464" s="16" t="str">
        <x:f>IF(OR(ISBLANK(O1464),Q1464=""),"",IFERROR(INDEX('Redemption Setup'!$F$7:$F$105,MATCH(Q1464,'Redemption Setup'!$A$7:$A$105,0)),"")+SUMIFS('Redemption Setup'!$Q$7:$Q$305,'Redemption Setup'!$O$7:$O$305,Q1464,'Redemption Setup'!$P$7:$P$305,"&lt;="&amp;O1464)-SUMIFS('Daily Redemptions'!$R$7:$R$2205,'Daily Redemptions'!$Q$7:$Q$2205,Q1464,'Daily Redemptions'!$P$7:$P$2205,P1464,'Daily Redemptions'!$O$7:$O$2205,"&lt;="&amp;O1464))</x:f>
      </x:c>
      <x:c r="T1464" s="16" t="str">
        <x:f>IF(AND(ISBLANK(O1464),Q1464=""),"",IF(COUNTIFS('Redemption Setup'!$A$7:$A$105,Q1464,'Redemption Setup'!$B$7:$B$105,P1464)&lt;&gt;1,"Tier not in campaign",IF(COUNTIFS('Daily Redemptions'!$O$7:$O$2205,O1464,'Daily Redemptions'!$Q$7:$Q$2205,Q1464)&gt;1,"Duplicate day / tier",IF(OR(ISBLANK(O1464),ISBLANK(R1464)),"Missing date / quantity",IF(OR(R1464&lt;0,MOD(R1464,1)&lt;&gt;0),"Invalid redemption quantity",IF(COUNTIFS('Daily Redemptions'!$A$7:$A$735,O1464,'Daily Redemptions'!$B$7:$B$735,P1464)&lt;&gt;1,"Missing daily performance",IF(S1464&lt;0,"Negative stock","")))))))</x:f>
      </x:c>
    </x:row>
    <x:row r="1465" ht="24" customHeight="1">
      <x:c r="O1465" s="10"/>
      <x:c r="P1465" s="5"/>
      <x:c r="Q1465" s="5"/>
      <x:c r="R1465" s="5"/>
      <x:c r="S1465" s="16" t="str">
        <x:f>IF(OR(ISBLANK(O1465),Q1465=""),"",IFERROR(INDEX('Redemption Setup'!$F$7:$F$105,MATCH(Q1465,'Redemption Setup'!$A$7:$A$105,0)),"")+SUMIFS('Redemption Setup'!$Q$7:$Q$305,'Redemption Setup'!$O$7:$O$305,Q1465,'Redemption Setup'!$P$7:$P$305,"&lt;="&amp;O1465)-SUMIFS('Daily Redemptions'!$R$7:$R$2205,'Daily Redemptions'!$Q$7:$Q$2205,Q1465,'Daily Redemptions'!$P$7:$P$2205,P1465,'Daily Redemptions'!$O$7:$O$2205,"&lt;="&amp;O1465))</x:f>
      </x:c>
      <x:c r="T1465" s="16" t="str">
        <x:f>IF(AND(ISBLANK(O1465),Q1465=""),"",IF(COUNTIFS('Redemption Setup'!$A$7:$A$105,Q1465,'Redemption Setup'!$B$7:$B$105,P1465)&lt;&gt;1,"Tier not in campaign",IF(COUNTIFS('Daily Redemptions'!$O$7:$O$2205,O1465,'Daily Redemptions'!$Q$7:$Q$2205,Q1465)&gt;1,"Duplicate day / tier",IF(OR(ISBLANK(O1465),ISBLANK(R1465)),"Missing date / quantity",IF(OR(R1465&lt;0,MOD(R1465,1)&lt;&gt;0),"Invalid redemption quantity",IF(COUNTIFS('Daily Redemptions'!$A$7:$A$735,O1465,'Daily Redemptions'!$B$7:$B$735,P1465)&lt;&gt;1,"Missing daily performance",IF(S1465&lt;0,"Negative stock","")))))))</x:f>
      </x:c>
    </x:row>
    <x:row r="1466" ht="24" customHeight="1">
      <x:c r="O1466" s="10"/>
      <x:c r="P1466" s="5"/>
      <x:c r="Q1466" s="5"/>
      <x:c r="R1466" s="5"/>
      <x:c r="S1466" s="16" t="str">
        <x:f>IF(OR(ISBLANK(O1466),Q1466=""),"",IFERROR(INDEX('Redemption Setup'!$F$7:$F$105,MATCH(Q1466,'Redemption Setup'!$A$7:$A$105,0)),"")+SUMIFS('Redemption Setup'!$Q$7:$Q$305,'Redemption Setup'!$O$7:$O$305,Q1466,'Redemption Setup'!$P$7:$P$305,"&lt;="&amp;O1466)-SUMIFS('Daily Redemptions'!$R$7:$R$2205,'Daily Redemptions'!$Q$7:$Q$2205,Q1466,'Daily Redemptions'!$P$7:$P$2205,P1466,'Daily Redemptions'!$O$7:$O$2205,"&lt;="&amp;O1466))</x:f>
      </x:c>
      <x:c r="T1466" s="16" t="str">
        <x:f>IF(AND(ISBLANK(O1466),Q1466=""),"",IF(COUNTIFS('Redemption Setup'!$A$7:$A$105,Q1466,'Redemption Setup'!$B$7:$B$105,P1466)&lt;&gt;1,"Tier not in campaign",IF(COUNTIFS('Daily Redemptions'!$O$7:$O$2205,O1466,'Daily Redemptions'!$Q$7:$Q$2205,Q1466)&gt;1,"Duplicate day / tier",IF(OR(ISBLANK(O1466),ISBLANK(R1466)),"Missing date / quantity",IF(OR(R1466&lt;0,MOD(R1466,1)&lt;&gt;0),"Invalid redemption quantity",IF(COUNTIFS('Daily Redemptions'!$A$7:$A$735,O1466,'Daily Redemptions'!$B$7:$B$735,P1466)&lt;&gt;1,"Missing daily performance",IF(S1466&lt;0,"Negative stock","")))))))</x:f>
      </x:c>
    </x:row>
    <x:row r="1467" ht="24" customHeight="1">
      <x:c r="O1467" s="10"/>
      <x:c r="P1467" s="5"/>
      <x:c r="Q1467" s="5"/>
      <x:c r="R1467" s="5"/>
      <x:c r="S1467" s="16" t="str">
        <x:f>IF(OR(ISBLANK(O1467),Q1467=""),"",IFERROR(INDEX('Redemption Setup'!$F$7:$F$105,MATCH(Q1467,'Redemption Setup'!$A$7:$A$105,0)),"")+SUMIFS('Redemption Setup'!$Q$7:$Q$305,'Redemption Setup'!$O$7:$O$305,Q1467,'Redemption Setup'!$P$7:$P$305,"&lt;="&amp;O1467)-SUMIFS('Daily Redemptions'!$R$7:$R$2205,'Daily Redemptions'!$Q$7:$Q$2205,Q1467,'Daily Redemptions'!$P$7:$P$2205,P1467,'Daily Redemptions'!$O$7:$O$2205,"&lt;="&amp;O1467))</x:f>
      </x:c>
      <x:c r="T1467" s="16" t="str">
        <x:f>IF(AND(ISBLANK(O1467),Q1467=""),"",IF(COUNTIFS('Redemption Setup'!$A$7:$A$105,Q1467,'Redemption Setup'!$B$7:$B$105,P1467)&lt;&gt;1,"Tier not in campaign",IF(COUNTIFS('Daily Redemptions'!$O$7:$O$2205,O1467,'Daily Redemptions'!$Q$7:$Q$2205,Q1467)&gt;1,"Duplicate day / tier",IF(OR(ISBLANK(O1467),ISBLANK(R1467)),"Missing date / quantity",IF(OR(R1467&lt;0,MOD(R1467,1)&lt;&gt;0),"Invalid redemption quantity",IF(COUNTIFS('Daily Redemptions'!$A$7:$A$735,O1467,'Daily Redemptions'!$B$7:$B$735,P1467)&lt;&gt;1,"Missing daily performance",IF(S1467&lt;0,"Negative stock","")))))))</x:f>
      </x:c>
    </x:row>
    <x:row r="1468" ht="24" customHeight="1">
      <x:c r="O1468" s="10"/>
      <x:c r="P1468" s="5"/>
      <x:c r="Q1468" s="5"/>
      <x:c r="R1468" s="5"/>
      <x:c r="S1468" s="16" t="str">
        <x:f>IF(OR(ISBLANK(O1468),Q1468=""),"",IFERROR(INDEX('Redemption Setup'!$F$7:$F$105,MATCH(Q1468,'Redemption Setup'!$A$7:$A$105,0)),"")+SUMIFS('Redemption Setup'!$Q$7:$Q$305,'Redemption Setup'!$O$7:$O$305,Q1468,'Redemption Setup'!$P$7:$P$305,"&lt;="&amp;O1468)-SUMIFS('Daily Redemptions'!$R$7:$R$2205,'Daily Redemptions'!$Q$7:$Q$2205,Q1468,'Daily Redemptions'!$P$7:$P$2205,P1468,'Daily Redemptions'!$O$7:$O$2205,"&lt;="&amp;O1468))</x:f>
      </x:c>
      <x:c r="T1468" s="16" t="str">
        <x:f>IF(AND(ISBLANK(O1468),Q1468=""),"",IF(COUNTIFS('Redemption Setup'!$A$7:$A$105,Q1468,'Redemption Setup'!$B$7:$B$105,P1468)&lt;&gt;1,"Tier not in campaign",IF(COUNTIFS('Daily Redemptions'!$O$7:$O$2205,O1468,'Daily Redemptions'!$Q$7:$Q$2205,Q1468)&gt;1,"Duplicate day / tier",IF(OR(ISBLANK(O1468),ISBLANK(R1468)),"Missing date / quantity",IF(OR(R1468&lt;0,MOD(R1468,1)&lt;&gt;0),"Invalid redemption quantity",IF(COUNTIFS('Daily Redemptions'!$A$7:$A$735,O1468,'Daily Redemptions'!$B$7:$B$735,P1468)&lt;&gt;1,"Missing daily performance",IF(S1468&lt;0,"Negative stock","")))))))</x:f>
      </x:c>
    </x:row>
    <x:row r="1469" ht="24" customHeight="1">
      <x:c r="O1469" s="10"/>
      <x:c r="P1469" s="5"/>
      <x:c r="Q1469" s="5"/>
      <x:c r="R1469" s="5"/>
      <x:c r="S1469" s="16" t="str">
        <x:f>IF(OR(ISBLANK(O1469),Q1469=""),"",IFERROR(INDEX('Redemption Setup'!$F$7:$F$105,MATCH(Q1469,'Redemption Setup'!$A$7:$A$105,0)),"")+SUMIFS('Redemption Setup'!$Q$7:$Q$305,'Redemption Setup'!$O$7:$O$305,Q1469,'Redemption Setup'!$P$7:$P$305,"&lt;="&amp;O1469)-SUMIFS('Daily Redemptions'!$R$7:$R$2205,'Daily Redemptions'!$Q$7:$Q$2205,Q1469,'Daily Redemptions'!$P$7:$P$2205,P1469,'Daily Redemptions'!$O$7:$O$2205,"&lt;="&amp;O1469))</x:f>
      </x:c>
      <x:c r="T1469" s="16" t="str">
        <x:f>IF(AND(ISBLANK(O1469),Q1469=""),"",IF(COUNTIFS('Redemption Setup'!$A$7:$A$105,Q1469,'Redemption Setup'!$B$7:$B$105,P1469)&lt;&gt;1,"Tier not in campaign",IF(COUNTIFS('Daily Redemptions'!$O$7:$O$2205,O1469,'Daily Redemptions'!$Q$7:$Q$2205,Q1469)&gt;1,"Duplicate day / tier",IF(OR(ISBLANK(O1469),ISBLANK(R1469)),"Missing date / quantity",IF(OR(R1469&lt;0,MOD(R1469,1)&lt;&gt;0),"Invalid redemption quantity",IF(COUNTIFS('Daily Redemptions'!$A$7:$A$735,O1469,'Daily Redemptions'!$B$7:$B$735,P1469)&lt;&gt;1,"Missing daily performance",IF(S1469&lt;0,"Negative stock","")))))))</x:f>
      </x:c>
    </x:row>
    <x:row r="1470" ht="24" customHeight="1">
      <x:c r="O1470" s="10"/>
      <x:c r="P1470" s="5"/>
      <x:c r="Q1470" s="5"/>
      <x:c r="R1470" s="5"/>
      <x:c r="S1470" s="16" t="str">
        <x:f>IF(OR(ISBLANK(O1470),Q1470=""),"",IFERROR(INDEX('Redemption Setup'!$F$7:$F$105,MATCH(Q1470,'Redemption Setup'!$A$7:$A$105,0)),"")+SUMIFS('Redemption Setup'!$Q$7:$Q$305,'Redemption Setup'!$O$7:$O$305,Q1470,'Redemption Setup'!$P$7:$P$305,"&lt;="&amp;O1470)-SUMIFS('Daily Redemptions'!$R$7:$R$2205,'Daily Redemptions'!$Q$7:$Q$2205,Q1470,'Daily Redemptions'!$P$7:$P$2205,P1470,'Daily Redemptions'!$O$7:$O$2205,"&lt;="&amp;O1470))</x:f>
      </x:c>
      <x:c r="T1470" s="16" t="str">
        <x:f>IF(AND(ISBLANK(O1470),Q1470=""),"",IF(COUNTIFS('Redemption Setup'!$A$7:$A$105,Q1470,'Redemption Setup'!$B$7:$B$105,P1470)&lt;&gt;1,"Tier not in campaign",IF(COUNTIFS('Daily Redemptions'!$O$7:$O$2205,O1470,'Daily Redemptions'!$Q$7:$Q$2205,Q1470)&gt;1,"Duplicate day / tier",IF(OR(ISBLANK(O1470),ISBLANK(R1470)),"Missing date / quantity",IF(OR(R1470&lt;0,MOD(R1470,1)&lt;&gt;0),"Invalid redemption quantity",IF(COUNTIFS('Daily Redemptions'!$A$7:$A$735,O1470,'Daily Redemptions'!$B$7:$B$735,P1470)&lt;&gt;1,"Missing daily performance",IF(S1470&lt;0,"Negative stock","")))))))</x:f>
      </x:c>
    </x:row>
    <x:row r="1471" ht="24" customHeight="1">
      <x:c r="O1471" s="10"/>
      <x:c r="P1471" s="5"/>
      <x:c r="Q1471" s="5"/>
      <x:c r="R1471" s="5"/>
      <x:c r="S1471" s="16" t="str">
        <x:f>IF(OR(ISBLANK(O1471),Q1471=""),"",IFERROR(INDEX('Redemption Setup'!$F$7:$F$105,MATCH(Q1471,'Redemption Setup'!$A$7:$A$105,0)),"")+SUMIFS('Redemption Setup'!$Q$7:$Q$305,'Redemption Setup'!$O$7:$O$305,Q1471,'Redemption Setup'!$P$7:$P$305,"&lt;="&amp;O1471)-SUMIFS('Daily Redemptions'!$R$7:$R$2205,'Daily Redemptions'!$Q$7:$Q$2205,Q1471,'Daily Redemptions'!$P$7:$P$2205,P1471,'Daily Redemptions'!$O$7:$O$2205,"&lt;="&amp;O1471))</x:f>
      </x:c>
      <x:c r="T1471" s="16" t="str">
        <x:f>IF(AND(ISBLANK(O1471),Q1471=""),"",IF(COUNTIFS('Redemption Setup'!$A$7:$A$105,Q1471,'Redemption Setup'!$B$7:$B$105,P1471)&lt;&gt;1,"Tier not in campaign",IF(COUNTIFS('Daily Redemptions'!$O$7:$O$2205,O1471,'Daily Redemptions'!$Q$7:$Q$2205,Q1471)&gt;1,"Duplicate day / tier",IF(OR(ISBLANK(O1471),ISBLANK(R1471)),"Missing date / quantity",IF(OR(R1471&lt;0,MOD(R1471,1)&lt;&gt;0),"Invalid redemption quantity",IF(COUNTIFS('Daily Redemptions'!$A$7:$A$735,O1471,'Daily Redemptions'!$B$7:$B$735,P1471)&lt;&gt;1,"Missing daily performance",IF(S1471&lt;0,"Negative stock","")))))))</x:f>
      </x:c>
    </x:row>
    <x:row r="1472" ht="24" customHeight="1">
      <x:c r="O1472" s="10"/>
      <x:c r="P1472" s="5"/>
      <x:c r="Q1472" s="5"/>
      <x:c r="R1472" s="5"/>
      <x:c r="S1472" s="16" t="str">
        <x:f>IF(OR(ISBLANK(O1472),Q1472=""),"",IFERROR(INDEX('Redemption Setup'!$F$7:$F$105,MATCH(Q1472,'Redemption Setup'!$A$7:$A$105,0)),"")+SUMIFS('Redemption Setup'!$Q$7:$Q$305,'Redemption Setup'!$O$7:$O$305,Q1472,'Redemption Setup'!$P$7:$P$305,"&lt;="&amp;O1472)-SUMIFS('Daily Redemptions'!$R$7:$R$2205,'Daily Redemptions'!$Q$7:$Q$2205,Q1472,'Daily Redemptions'!$P$7:$P$2205,P1472,'Daily Redemptions'!$O$7:$O$2205,"&lt;="&amp;O1472))</x:f>
      </x:c>
      <x:c r="T1472" s="16" t="str">
        <x:f>IF(AND(ISBLANK(O1472),Q1472=""),"",IF(COUNTIFS('Redemption Setup'!$A$7:$A$105,Q1472,'Redemption Setup'!$B$7:$B$105,P1472)&lt;&gt;1,"Tier not in campaign",IF(COUNTIFS('Daily Redemptions'!$O$7:$O$2205,O1472,'Daily Redemptions'!$Q$7:$Q$2205,Q1472)&gt;1,"Duplicate day / tier",IF(OR(ISBLANK(O1472),ISBLANK(R1472)),"Missing date / quantity",IF(OR(R1472&lt;0,MOD(R1472,1)&lt;&gt;0),"Invalid redemption quantity",IF(COUNTIFS('Daily Redemptions'!$A$7:$A$735,O1472,'Daily Redemptions'!$B$7:$B$735,P1472)&lt;&gt;1,"Missing daily performance",IF(S1472&lt;0,"Negative stock","")))))))</x:f>
      </x:c>
    </x:row>
    <x:row r="1473" ht="24" customHeight="1">
      <x:c r="O1473" s="10"/>
      <x:c r="P1473" s="5"/>
      <x:c r="Q1473" s="5"/>
      <x:c r="R1473" s="5"/>
      <x:c r="S1473" s="16" t="str">
        <x:f>IF(OR(ISBLANK(O1473),Q1473=""),"",IFERROR(INDEX('Redemption Setup'!$F$7:$F$105,MATCH(Q1473,'Redemption Setup'!$A$7:$A$105,0)),"")+SUMIFS('Redemption Setup'!$Q$7:$Q$305,'Redemption Setup'!$O$7:$O$305,Q1473,'Redemption Setup'!$P$7:$P$305,"&lt;="&amp;O1473)-SUMIFS('Daily Redemptions'!$R$7:$R$2205,'Daily Redemptions'!$Q$7:$Q$2205,Q1473,'Daily Redemptions'!$P$7:$P$2205,P1473,'Daily Redemptions'!$O$7:$O$2205,"&lt;="&amp;O1473))</x:f>
      </x:c>
      <x:c r="T1473" s="16" t="str">
        <x:f>IF(AND(ISBLANK(O1473),Q1473=""),"",IF(COUNTIFS('Redemption Setup'!$A$7:$A$105,Q1473,'Redemption Setup'!$B$7:$B$105,P1473)&lt;&gt;1,"Tier not in campaign",IF(COUNTIFS('Daily Redemptions'!$O$7:$O$2205,O1473,'Daily Redemptions'!$Q$7:$Q$2205,Q1473)&gt;1,"Duplicate day / tier",IF(OR(ISBLANK(O1473),ISBLANK(R1473)),"Missing date / quantity",IF(OR(R1473&lt;0,MOD(R1473,1)&lt;&gt;0),"Invalid redemption quantity",IF(COUNTIFS('Daily Redemptions'!$A$7:$A$735,O1473,'Daily Redemptions'!$B$7:$B$735,P1473)&lt;&gt;1,"Missing daily performance",IF(S1473&lt;0,"Negative stock","")))))))</x:f>
      </x:c>
    </x:row>
    <x:row r="1474" ht="24" customHeight="1">
      <x:c r="O1474" s="10"/>
      <x:c r="P1474" s="5"/>
      <x:c r="Q1474" s="5"/>
      <x:c r="R1474" s="5"/>
      <x:c r="S1474" s="16" t="str">
        <x:f>IF(OR(ISBLANK(O1474),Q1474=""),"",IFERROR(INDEX('Redemption Setup'!$F$7:$F$105,MATCH(Q1474,'Redemption Setup'!$A$7:$A$105,0)),"")+SUMIFS('Redemption Setup'!$Q$7:$Q$305,'Redemption Setup'!$O$7:$O$305,Q1474,'Redemption Setup'!$P$7:$P$305,"&lt;="&amp;O1474)-SUMIFS('Daily Redemptions'!$R$7:$R$2205,'Daily Redemptions'!$Q$7:$Q$2205,Q1474,'Daily Redemptions'!$P$7:$P$2205,P1474,'Daily Redemptions'!$O$7:$O$2205,"&lt;="&amp;O1474))</x:f>
      </x:c>
      <x:c r="T1474" s="16" t="str">
        <x:f>IF(AND(ISBLANK(O1474),Q1474=""),"",IF(COUNTIFS('Redemption Setup'!$A$7:$A$105,Q1474,'Redemption Setup'!$B$7:$B$105,P1474)&lt;&gt;1,"Tier not in campaign",IF(COUNTIFS('Daily Redemptions'!$O$7:$O$2205,O1474,'Daily Redemptions'!$Q$7:$Q$2205,Q1474)&gt;1,"Duplicate day / tier",IF(OR(ISBLANK(O1474),ISBLANK(R1474)),"Missing date / quantity",IF(OR(R1474&lt;0,MOD(R1474,1)&lt;&gt;0),"Invalid redemption quantity",IF(COUNTIFS('Daily Redemptions'!$A$7:$A$735,O1474,'Daily Redemptions'!$B$7:$B$735,P1474)&lt;&gt;1,"Missing daily performance",IF(S1474&lt;0,"Negative stock","")))))))</x:f>
      </x:c>
    </x:row>
    <x:row r="1475" ht="24" customHeight="1">
      <x:c r="O1475" s="10"/>
      <x:c r="P1475" s="5"/>
      <x:c r="Q1475" s="5"/>
      <x:c r="R1475" s="5"/>
      <x:c r="S1475" s="16" t="str">
        <x:f>IF(OR(ISBLANK(O1475),Q1475=""),"",IFERROR(INDEX('Redemption Setup'!$F$7:$F$105,MATCH(Q1475,'Redemption Setup'!$A$7:$A$105,0)),"")+SUMIFS('Redemption Setup'!$Q$7:$Q$305,'Redemption Setup'!$O$7:$O$305,Q1475,'Redemption Setup'!$P$7:$P$305,"&lt;="&amp;O1475)-SUMIFS('Daily Redemptions'!$R$7:$R$2205,'Daily Redemptions'!$Q$7:$Q$2205,Q1475,'Daily Redemptions'!$P$7:$P$2205,P1475,'Daily Redemptions'!$O$7:$O$2205,"&lt;="&amp;O1475))</x:f>
      </x:c>
      <x:c r="T1475" s="16" t="str">
        <x:f>IF(AND(ISBLANK(O1475),Q1475=""),"",IF(COUNTIFS('Redemption Setup'!$A$7:$A$105,Q1475,'Redemption Setup'!$B$7:$B$105,P1475)&lt;&gt;1,"Tier not in campaign",IF(COUNTIFS('Daily Redemptions'!$O$7:$O$2205,O1475,'Daily Redemptions'!$Q$7:$Q$2205,Q1475)&gt;1,"Duplicate day / tier",IF(OR(ISBLANK(O1475),ISBLANK(R1475)),"Missing date / quantity",IF(OR(R1475&lt;0,MOD(R1475,1)&lt;&gt;0),"Invalid redemption quantity",IF(COUNTIFS('Daily Redemptions'!$A$7:$A$735,O1475,'Daily Redemptions'!$B$7:$B$735,P1475)&lt;&gt;1,"Missing daily performance",IF(S1475&lt;0,"Negative stock","")))))))</x:f>
      </x:c>
    </x:row>
    <x:row r="1476" ht="24" customHeight="1">
      <x:c r="O1476" s="10"/>
      <x:c r="P1476" s="5"/>
      <x:c r="Q1476" s="5"/>
      <x:c r="R1476" s="5"/>
      <x:c r="S1476" s="16" t="str">
        <x:f>IF(OR(ISBLANK(O1476),Q1476=""),"",IFERROR(INDEX('Redemption Setup'!$F$7:$F$105,MATCH(Q1476,'Redemption Setup'!$A$7:$A$105,0)),"")+SUMIFS('Redemption Setup'!$Q$7:$Q$305,'Redemption Setup'!$O$7:$O$305,Q1476,'Redemption Setup'!$P$7:$P$305,"&lt;="&amp;O1476)-SUMIFS('Daily Redemptions'!$R$7:$R$2205,'Daily Redemptions'!$Q$7:$Q$2205,Q1476,'Daily Redemptions'!$P$7:$P$2205,P1476,'Daily Redemptions'!$O$7:$O$2205,"&lt;="&amp;O1476))</x:f>
      </x:c>
      <x:c r="T1476" s="16" t="str">
        <x:f>IF(AND(ISBLANK(O1476),Q1476=""),"",IF(COUNTIFS('Redemption Setup'!$A$7:$A$105,Q1476,'Redemption Setup'!$B$7:$B$105,P1476)&lt;&gt;1,"Tier not in campaign",IF(COUNTIFS('Daily Redemptions'!$O$7:$O$2205,O1476,'Daily Redemptions'!$Q$7:$Q$2205,Q1476)&gt;1,"Duplicate day / tier",IF(OR(ISBLANK(O1476),ISBLANK(R1476)),"Missing date / quantity",IF(OR(R1476&lt;0,MOD(R1476,1)&lt;&gt;0),"Invalid redemption quantity",IF(COUNTIFS('Daily Redemptions'!$A$7:$A$735,O1476,'Daily Redemptions'!$B$7:$B$735,P1476)&lt;&gt;1,"Missing daily performance",IF(S1476&lt;0,"Negative stock","")))))))</x:f>
      </x:c>
    </x:row>
    <x:row r="1477" ht="24" customHeight="1">
      <x:c r="O1477" s="10"/>
      <x:c r="P1477" s="5"/>
      <x:c r="Q1477" s="5"/>
      <x:c r="R1477" s="5"/>
      <x:c r="S1477" s="16" t="str">
        <x:f>IF(OR(ISBLANK(O1477),Q1477=""),"",IFERROR(INDEX('Redemption Setup'!$F$7:$F$105,MATCH(Q1477,'Redemption Setup'!$A$7:$A$105,0)),"")+SUMIFS('Redemption Setup'!$Q$7:$Q$305,'Redemption Setup'!$O$7:$O$305,Q1477,'Redemption Setup'!$P$7:$P$305,"&lt;="&amp;O1477)-SUMIFS('Daily Redemptions'!$R$7:$R$2205,'Daily Redemptions'!$Q$7:$Q$2205,Q1477,'Daily Redemptions'!$P$7:$P$2205,P1477,'Daily Redemptions'!$O$7:$O$2205,"&lt;="&amp;O1477))</x:f>
      </x:c>
      <x:c r="T1477" s="16" t="str">
        <x:f>IF(AND(ISBLANK(O1477),Q1477=""),"",IF(COUNTIFS('Redemption Setup'!$A$7:$A$105,Q1477,'Redemption Setup'!$B$7:$B$105,P1477)&lt;&gt;1,"Tier not in campaign",IF(COUNTIFS('Daily Redemptions'!$O$7:$O$2205,O1477,'Daily Redemptions'!$Q$7:$Q$2205,Q1477)&gt;1,"Duplicate day / tier",IF(OR(ISBLANK(O1477),ISBLANK(R1477)),"Missing date / quantity",IF(OR(R1477&lt;0,MOD(R1477,1)&lt;&gt;0),"Invalid redemption quantity",IF(COUNTIFS('Daily Redemptions'!$A$7:$A$735,O1477,'Daily Redemptions'!$B$7:$B$735,P1477)&lt;&gt;1,"Missing daily performance",IF(S1477&lt;0,"Negative stock","")))))))</x:f>
      </x:c>
    </x:row>
    <x:row r="1478" ht="24" customHeight="1">
      <x:c r="O1478" s="10"/>
      <x:c r="P1478" s="5"/>
      <x:c r="Q1478" s="5"/>
      <x:c r="R1478" s="5"/>
      <x:c r="S1478" s="16" t="str">
        <x:f>IF(OR(ISBLANK(O1478),Q1478=""),"",IFERROR(INDEX('Redemption Setup'!$F$7:$F$105,MATCH(Q1478,'Redemption Setup'!$A$7:$A$105,0)),"")+SUMIFS('Redemption Setup'!$Q$7:$Q$305,'Redemption Setup'!$O$7:$O$305,Q1478,'Redemption Setup'!$P$7:$P$305,"&lt;="&amp;O1478)-SUMIFS('Daily Redemptions'!$R$7:$R$2205,'Daily Redemptions'!$Q$7:$Q$2205,Q1478,'Daily Redemptions'!$P$7:$P$2205,P1478,'Daily Redemptions'!$O$7:$O$2205,"&lt;="&amp;O1478))</x:f>
      </x:c>
      <x:c r="T1478" s="16" t="str">
        <x:f>IF(AND(ISBLANK(O1478),Q1478=""),"",IF(COUNTIFS('Redemption Setup'!$A$7:$A$105,Q1478,'Redemption Setup'!$B$7:$B$105,P1478)&lt;&gt;1,"Tier not in campaign",IF(COUNTIFS('Daily Redemptions'!$O$7:$O$2205,O1478,'Daily Redemptions'!$Q$7:$Q$2205,Q1478)&gt;1,"Duplicate day / tier",IF(OR(ISBLANK(O1478),ISBLANK(R1478)),"Missing date / quantity",IF(OR(R1478&lt;0,MOD(R1478,1)&lt;&gt;0),"Invalid redemption quantity",IF(COUNTIFS('Daily Redemptions'!$A$7:$A$735,O1478,'Daily Redemptions'!$B$7:$B$735,P1478)&lt;&gt;1,"Missing daily performance",IF(S1478&lt;0,"Negative stock","")))))))</x:f>
      </x:c>
    </x:row>
    <x:row r="1479" ht="24" customHeight="1">
      <x:c r="O1479" s="10"/>
      <x:c r="P1479" s="5"/>
      <x:c r="Q1479" s="5"/>
      <x:c r="R1479" s="5"/>
      <x:c r="S1479" s="16" t="str">
        <x:f>IF(OR(ISBLANK(O1479),Q1479=""),"",IFERROR(INDEX('Redemption Setup'!$F$7:$F$105,MATCH(Q1479,'Redemption Setup'!$A$7:$A$105,0)),"")+SUMIFS('Redemption Setup'!$Q$7:$Q$305,'Redemption Setup'!$O$7:$O$305,Q1479,'Redemption Setup'!$P$7:$P$305,"&lt;="&amp;O1479)-SUMIFS('Daily Redemptions'!$R$7:$R$2205,'Daily Redemptions'!$Q$7:$Q$2205,Q1479,'Daily Redemptions'!$P$7:$P$2205,P1479,'Daily Redemptions'!$O$7:$O$2205,"&lt;="&amp;O1479))</x:f>
      </x:c>
      <x:c r="T1479" s="16" t="str">
        <x:f>IF(AND(ISBLANK(O1479),Q1479=""),"",IF(COUNTIFS('Redemption Setup'!$A$7:$A$105,Q1479,'Redemption Setup'!$B$7:$B$105,P1479)&lt;&gt;1,"Tier not in campaign",IF(COUNTIFS('Daily Redemptions'!$O$7:$O$2205,O1479,'Daily Redemptions'!$Q$7:$Q$2205,Q1479)&gt;1,"Duplicate day / tier",IF(OR(ISBLANK(O1479),ISBLANK(R1479)),"Missing date / quantity",IF(OR(R1479&lt;0,MOD(R1479,1)&lt;&gt;0),"Invalid redemption quantity",IF(COUNTIFS('Daily Redemptions'!$A$7:$A$735,O1479,'Daily Redemptions'!$B$7:$B$735,P1479)&lt;&gt;1,"Missing daily performance",IF(S1479&lt;0,"Negative stock","")))))))</x:f>
      </x:c>
    </x:row>
    <x:row r="1480" ht="24" customHeight="1">
      <x:c r="O1480" s="10"/>
      <x:c r="P1480" s="5"/>
      <x:c r="Q1480" s="5"/>
      <x:c r="R1480" s="5"/>
      <x:c r="S1480" s="16" t="str">
        <x:f>IF(OR(ISBLANK(O1480),Q1480=""),"",IFERROR(INDEX('Redemption Setup'!$F$7:$F$105,MATCH(Q1480,'Redemption Setup'!$A$7:$A$105,0)),"")+SUMIFS('Redemption Setup'!$Q$7:$Q$305,'Redemption Setup'!$O$7:$O$305,Q1480,'Redemption Setup'!$P$7:$P$305,"&lt;="&amp;O1480)-SUMIFS('Daily Redemptions'!$R$7:$R$2205,'Daily Redemptions'!$Q$7:$Q$2205,Q1480,'Daily Redemptions'!$P$7:$P$2205,P1480,'Daily Redemptions'!$O$7:$O$2205,"&lt;="&amp;O1480))</x:f>
      </x:c>
      <x:c r="T1480" s="16" t="str">
        <x:f>IF(AND(ISBLANK(O1480),Q1480=""),"",IF(COUNTIFS('Redemption Setup'!$A$7:$A$105,Q1480,'Redemption Setup'!$B$7:$B$105,P1480)&lt;&gt;1,"Tier not in campaign",IF(COUNTIFS('Daily Redemptions'!$O$7:$O$2205,O1480,'Daily Redemptions'!$Q$7:$Q$2205,Q1480)&gt;1,"Duplicate day / tier",IF(OR(ISBLANK(O1480),ISBLANK(R1480)),"Missing date / quantity",IF(OR(R1480&lt;0,MOD(R1480,1)&lt;&gt;0),"Invalid redemption quantity",IF(COUNTIFS('Daily Redemptions'!$A$7:$A$735,O1480,'Daily Redemptions'!$B$7:$B$735,P1480)&lt;&gt;1,"Missing daily performance",IF(S1480&lt;0,"Negative stock","")))))))</x:f>
      </x:c>
    </x:row>
    <x:row r="1481" ht="24" customHeight="1">
      <x:c r="O1481" s="10"/>
      <x:c r="P1481" s="5"/>
      <x:c r="Q1481" s="5"/>
      <x:c r="R1481" s="5"/>
      <x:c r="S1481" s="16" t="str">
        <x:f>IF(OR(ISBLANK(O1481),Q1481=""),"",IFERROR(INDEX('Redemption Setup'!$F$7:$F$105,MATCH(Q1481,'Redemption Setup'!$A$7:$A$105,0)),"")+SUMIFS('Redemption Setup'!$Q$7:$Q$305,'Redemption Setup'!$O$7:$O$305,Q1481,'Redemption Setup'!$P$7:$P$305,"&lt;="&amp;O1481)-SUMIFS('Daily Redemptions'!$R$7:$R$2205,'Daily Redemptions'!$Q$7:$Q$2205,Q1481,'Daily Redemptions'!$P$7:$P$2205,P1481,'Daily Redemptions'!$O$7:$O$2205,"&lt;="&amp;O1481))</x:f>
      </x:c>
      <x:c r="T1481" s="16" t="str">
        <x:f>IF(AND(ISBLANK(O1481),Q1481=""),"",IF(COUNTIFS('Redemption Setup'!$A$7:$A$105,Q1481,'Redemption Setup'!$B$7:$B$105,P1481)&lt;&gt;1,"Tier not in campaign",IF(COUNTIFS('Daily Redemptions'!$O$7:$O$2205,O1481,'Daily Redemptions'!$Q$7:$Q$2205,Q1481)&gt;1,"Duplicate day / tier",IF(OR(ISBLANK(O1481),ISBLANK(R1481)),"Missing date / quantity",IF(OR(R1481&lt;0,MOD(R1481,1)&lt;&gt;0),"Invalid redemption quantity",IF(COUNTIFS('Daily Redemptions'!$A$7:$A$735,O1481,'Daily Redemptions'!$B$7:$B$735,P1481)&lt;&gt;1,"Missing daily performance",IF(S1481&lt;0,"Negative stock","")))))))</x:f>
      </x:c>
    </x:row>
    <x:row r="1482" ht="24" customHeight="1">
      <x:c r="O1482" s="10"/>
      <x:c r="P1482" s="5"/>
      <x:c r="Q1482" s="5"/>
      <x:c r="R1482" s="5"/>
      <x:c r="S1482" s="16" t="str">
        <x:f>IF(OR(ISBLANK(O1482),Q1482=""),"",IFERROR(INDEX('Redemption Setup'!$F$7:$F$105,MATCH(Q1482,'Redemption Setup'!$A$7:$A$105,0)),"")+SUMIFS('Redemption Setup'!$Q$7:$Q$305,'Redemption Setup'!$O$7:$O$305,Q1482,'Redemption Setup'!$P$7:$P$305,"&lt;="&amp;O1482)-SUMIFS('Daily Redemptions'!$R$7:$R$2205,'Daily Redemptions'!$Q$7:$Q$2205,Q1482,'Daily Redemptions'!$P$7:$P$2205,P1482,'Daily Redemptions'!$O$7:$O$2205,"&lt;="&amp;O1482))</x:f>
      </x:c>
      <x:c r="T1482" s="16" t="str">
        <x:f>IF(AND(ISBLANK(O1482),Q1482=""),"",IF(COUNTIFS('Redemption Setup'!$A$7:$A$105,Q1482,'Redemption Setup'!$B$7:$B$105,P1482)&lt;&gt;1,"Tier not in campaign",IF(COUNTIFS('Daily Redemptions'!$O$7:$O$2205,O1482,'Daily Redemptions'!$Q$7:$Q$2205,Q1482)&gt;1,"Duplicate day / tier",IF(OR(ISBLANK(O1482),ISBLANK(R1482)),"Missing date / quantity",IF(OR(R1482&lt;0,MOD(R1482,1)&lt;&gt;0),"Invalid redemption quantity",IF(COUNTIFS('Daily Redemptions'!$A$7:$A$735,O1482,'Daily Redemptions'!$B$7:$B$735,P1482)&lt;&gt;1,"Missing daily performance",IF(S1482&lt;0,"Negative stock","")))))))</x:f>
      </x:c>
    </x:row>
    <x:row r="1483" ht="24" customHeight="1">
      <x:c r="O1483" s="10"/>
      <x:c r="P1483" s="5"/>
      <x:c r="Q1483" s="5"/>
      <x:c r="R1483" s="5"/>
      <x:c r="S1483" s="16" t="str">
        <x:f>IF(OR(ISBLANK(O1483),Q1483=""),"",IFERROR(INDEX('Redemption Setup'!$F$7:$F$105,MATCH(Q1483,'Redemption Setup'!$A$7:$A$105,0)),"")+SUMIFS('Redemption Setup'!$Q$7:$Q$305,'Redemption Setup'!$O$7:$O$305,Q1483,'Redemption Setup'!$P$7:$P$305,"&lt;="&amp;O1483)-SUMIFS('Daily Redemptions'!$R$7:$R$2205,'Daily Redemptions'!$Q$7:$Q$2205,Q1483,'Daily Redemptions'!$P$7:$P$2205,P1483,'Daily Redemptions'!$O$7:$O$2205,"&lt;="&amp;O1483))</x:f>
      </x:c>
      <x:c r="T1483" s="16" t="str">
        <x:f>IF(AND(ISBLANK(O1483),Q1483=""),"",IF(COUNTIFS('Redemption Setup'!$A$7:$A$105,Q1483,'Redemption Setup'!$B$7:$B$105,P1483)&lt;&gt;1,"Tier not in campaign",IF(COUNTIFS('Daily Redemptions'!$O$7:$O$2205,O1483,'Daily Redemptions'!$Q$7:$Q$2205,Q1483)&gt;1,"Duplicate day / tier",IF(OR(ISBLANK(O1483),ISBLANK(R1483)),"Missing date / quantity",IF(OR(R1483&lt;0,MOD(R1483,1)&lt;&gt;0),"Invalid redemption quantity",IF(COUNTIFS('Daily Redemptions'!$A$7:$A$735,O1483,'Daily Redemptions'!$B$7:$B$735,P1483)&lt;&gt;1,"Missing daily performance",IF(S1483&lt;0,"Negative stock","")))))))</x:f>
      </x:c>
    </x:row>
    <x:row r="1484" ht="24" customHeight="1">
      <x:c r="O1484" s="10"/>
      <x:c r="P1484" s="5"/>
      <x:c r="Q1484" s="5"/>
      <x:c r="R1484" s="5"/>
      <x:c r="S1484" s="16" t="str">
        <x:f>IF(OR(ISBLANK(O1484),Q1484=""),"",IFERROR(INDEX('Redemption Setup'!$F$7:$F$105,MATCH(Q1484,'Redemption Setup'!$A$7:$A$105,0)),"")+SUMIFS('Redemption Setup'!$Q$7:$Q$305,'Redemption Setup'!$O$7:$O$305,Q1484,'Redemption Setup'!$P$7:$P$305,"&lt;="&amp;O1484)-SUMIFS('Daily Redemptions'!$R$7:$R$2205,'Daily Redemptions'!$Q$7:$Q$2205,Q1484,'Daily Redemptions'!$P$7:$P$2205,P1484,'Daily Redemptions'!$O$7:$O$2205,"&lt;="&amp;O1484))</x:f>
      </x:c>
      <x:c r="T1484" s="16" t="str">
        <x:f>IF(AND(ISBLANK(O1484),Q1484=""),"",IF(COUNTIFS('Redemption Setup'!$A$7:$A$105,Q1484,'Redemption Setup'!$B$7:$B$105,P1484)&lt;&gt;1,"Tier not in campaign",IF(COUNTIFS('Daily Redemptions'!$O$7:$O$2205,O1484,'Daily Redemptions'!$Q$7:$Q$2205,Q1484)&gt;1,"Duplicate day / tier",IF(OR(ISBLANK(O1484),ISBLANK(R1484)),"Missing date / quantity",IF(OR(R1484&lt;0,MOD(R1484,1)&lt;&gt;0),"Invalid redemption quantity",IF(COUNTIFS('Daily Redemptions'!$A$7:$A$735,O1484,'Daily Redemptions'!$B$7:$B$735,P1484)&lt;&gt;1,"Missing daily performance",IF(S1484&lt;0,"Negative stock","")))))))</x:f>
      </x:c>
    </x:row>
    <x:row r="1485" ht="24" customHeight="1">
      <x:c r="O1485" s="10"/>
      <x:c r="P1485" s="5"/>
      <x:c r="Q1485" s="5"/>
      <x:c r="R1485" s="5"/>
      <x:c r="S1485" s="16" t="str">
        <x:f>IF(OR(ISBLANK(O1485),Q1485=""),"",IFERROR(INDEX('Redemption Setup'!$F$7:$F$105,MATCH(Q1485,'Redemption Setup'!$A$7:$A$105,0)),"")+SUMIFS('Redemption Setup'!$Q$7:$Q$305,'Redemption Setup'!$O$7:$O$305,Q1485,'Redemption Setup'!$P$7:$P$305,"&lt;="&amp;O1485)-SUMIFS('Daily Redemptions'!$R$7:$R$2205,'Daily Redemptions'!$Q$7:$Q$2205,Q1485,'Daily Redemptions'!$P$7:$P$2205,P1485,'Daily Redemptions'!$O$7:$O$2205,"&lt;="&amp;O1485))</x:f>
      </x:c>
      <x:c r="T1485" s="16" t="str">
        <x:f>IF(AND(ISBLANK(O1485),Q1485=""),"",IF(COUNTIFS('Redemption Setup'!$A$7:$A$105,Q1485,'Redemption Setup'!$B$7:$B$105,P1485)&lt;&gt;1,"Tier not in campaign",IF(COUNTIFS('Daily Redemptions'!$O$7:$O$2205,O1485,'Daily Redemptions'!$Q$7:$Q$2205,Q1485)&gt;1,"Duplicate day / tier",IF(OR(ISBLANK(O1485),ISBLANK(R1485)),"Missing date / quantity",IF(OR(R1485&lt;0,MOD(R1485,1)&lt;&gt;0),"Invalid redemption quantity",IF(COUNTIFS('Daily Redemptions'!$A$7:$A$735,O1485,'Daily Redemptions'!$B$7:$B$735,P1485)&lt;&gt;1,"Missing daily performance",IF(S1485&lt;0,"Negative stock","")))))))</x:f>
      </x:c>
    </x:row>
    <x:row r="1486" ht="24" customHeight="1">
      <x:c r="O1486" s="10"/>
      <x:c r="P1486" s="5"/>
      <x:c r="Q1486" s="5"/>
      <x:c r="R1486" s="5"/>
      <x:c r="S1486" s="16" t="str">
        <x:f>IF(OR(ISBLANK(O1486),Q1486=""),"",IFERROR(INDEX('Redemption Setup'!$F$7:$F$105,MATCH(Q1486,'Redemption Setup'!$A$7:$A$105,0)),"")+SUMIFS('Redemption Setup'!$Q$7:$Q$305,'Redemption Setup'!$O$7:$O$305,Q1486,'Redemption Setup'!$P$7:$P$305,"&lt;="&amp;O1486)-SUMIFS('Daily Redemptions'!$R$7:$R$2205,'Daily Redemptions'!$Q$7:$Q$2205,Q1486,'Daily Redemptions'!$P$7:$P$2205,P1486,'Daily Redemptions'!$O$7:$O$2205,"&lt;="&amp;O1486))</x:f>
      </x:c>
      <x:c r="T1486" s="16" t="str">
        <x:f>IF(AND(ISBLANK(O1486),Q1486=""),"",IF(COUNTIFS('Redemption Setup'!$A$7:$A$105,Q1486,'Redemption Setup'!$B$7:$B$105,P1486)&lt;&gt;1,"Tier not in campaign",IF(COUNTIFS('Daily Redemptions'!$O$7:$O$2205,O1486,'Daily Redemptions'!$Q$7:$Q$2205,Q1486)&gt;1,"Duplicate day / tier",IF(OR(ISBLANK(O1486),ISBLANK(R1486)),"Missing date / quantity",IF(OR(R1486&lt;0,MOD(R1486,1)&lt;&gt;0),"Invalid redemption quantity",IF(COUNTIFS('Daily Redemptions'!$A$7:$A$735,O1486,'Daily Redemptions'!$B$7:$B$735,P1486)&lt;&gt;1,"Missing daily performance",IF(S1486&lt;0,"Negative stock","")))))))</x:f>
      </x:c>
    </x:row>
    <x:row r="1487" ht="24" customHeight="1">
      <x:c r="O1487" s="10"/>
      <x:c r="P1487" s="5"/>
      <x:c r="Q1487" s="5"/>
      <x:c r="R1487" s="5"/>
      <x:c r="S1487" s="16" t="str">
        <x:f>IF(OR(ISBLANK(O1487),Q1487=""),"",IFERROR(INDEX('Redemption Setup'!$F$7:$F$105,MATCH(Q1487,'Redemption Setup'!$A$7:$A$105,0)),"")+SUMIFS('Redemption Setup'!$Q$7:$Q$305,'Redemption Setup'!$O$7:$O$305,Q1487,'Redemption Setup'!$P$7:$P$305,"&lt;="&amp;O1487)-SUMIFS('Daily Redemptions'!$R$7:$R$2205,'Daily Redemptions'!$Q$7:$Q$2205,Q1487,'Daily Redemptions'!$P$7:$P$2205,P1487,'Daily Redemptions'!$O$7:$O$2205,"&lt;="&amp;O1487))</x:f>
      </x:c>
      <x:c r="T1487" s="16" t="str">
        <x:f>IF(AND(ISBLANK(O1487),Q1487=""),"",IF(COUNTIFS('Redemption Setup'!$A$7:$A$105,Q1487,'Redemption Setup'!$B$7:$B$105,P1487)&lt;&gt;1,"Tier not in campaign",IF(COUNTIFS('Daily Redemptions'!$O$7:$O$2205,O1487,'Daily Redemptions'!$Q$7:$Q$2205,Q1487)&gt;1,"Duplicate day / tier",IF(OR(ISBLANK(O1487),ISBLANK(R1487)),"Missing date / quantity",IF(OR(R1487&lt;0,MOD(R1487,1)&lt;&gt;0),"Invalid redemption quantity",IF(COUNTIFS('Daily Redemptions'!$A$7:$A$735,O1487,'Daily Redemptions'!$B$7:$B$735,P1487)&lt;&gt;1,"Missing daily performance",IF(S1487&lt;0,"Negative stock","")))))))</x:f>
      </x:c>
    </x:row>
    <x:row r="1488" ht="24" customHeight="1">
      <x:c r="O1488" s="10"/>
      <x:c r="P1488" s="5"/>
      <x:c r="Q1488" s="5"/>
      <x:c r="R1488" s="5"/>
      <x:c r="S1488" s="16" t="str">
        <x:f>IF(OR(ISBLANK(O1488),Q1488=""),"",IFERROR(INDEX('Redemption Setup'!$F$7:$F$105,MATCH(Q1488,'Redemption Setup'!$A$7:$A$105,0)),"")+SUMIFS('Redemption Setup'!$Q$7:$Q$305,'Redemption Setup'!$O$7:$O$305,Q1488,'Redemption Setup'!$P$7:$P$305,"&lt;="&amp;O1488)-SUMIFS('Daily Redemptions'!$R$7:$R$2205,'Daily Redemptions'!$Q$7:$Q$2205,Q1488,'Daily Redemptions'!$P$7:$P$2205,P1488,'Daily Redemptions'!$O$7:$O$2205,"&lt;="&amp;O1488))</x:f>
      </x:c>
      <x:c r="T1488" s="16" t="str">
        <x:f>IF(AND(ISBLANK(O1488),Q1488=""),"",IF(COUNTIFS('Redemption Setup'!$A$7:$A$105,Q1488,'Redemption Setup'!$B$7:$B$105,P1488)&lt;&gt;1,"Tier not in campaign",IF(COUNTIFS('Daily Redemptions'!$O$7:$O$2205,O1488,'Daily Redemptions'!$Q$7:$Q$2205,Q1488)&gt;1,"Duplicate day / tier",IF(OR(ISBLANK(O1488),ISBLANK(R1488)),"Missing date / quantity",IF(OR(R1488&lt;0,MOD(R1488,1)&lt;&gt;0),"Invalid redemption quantity",IF(COUNTIFS('Daily Redemptions'!$A$7:$A$735,O1488,'Daily Redemptions'!$B$7:$B$735,P1488)&lt;&gt;1,"Missing daily performance",IF(S1488&lt;0,"Negative stock","")))))))</x:f>
      </x:c>
    </x:row>
    <x:row r="1489" ht="24" customHeight="1">
      <x:c r="O1489" s="10"/>
      <x:c r="P1489" s="5"/>
      <x:c r="Q1489" s="5"/>
      <x:c r="R1489" s="5"/>
      <x:c r="S1489" s="16" t="str">
        <x:f>IF(OR(ISBLANK(O1489),Q1489=""),"",IFERROR(INDEX('Redemption Setup'!$F$7:$F$105,MATCH(Q1489,'Redemption Setup'!$A$7:$A$105,0)),"")+SUMIFS('Redemption Setup'!$Q$7:$Q$305,'Redemption Setup'!$O$7:$O$305,Q1489,'Redemption Setup'!$P$7:$P$305,"&lt;="&amp;O1489)-SUMIFS('Daily Redemptions'!$R$7:$R$2205,'Daily Redemptions'!$Q$7:$Q$2205,Q1489,'Daily Redemptions'!$P$7:$P$2205,P1489,'Daily Redemptions'!$O$7:$O$2205,"&lt;="&amp;O1489))</x:f>
      </x:c>
      <x:c r="T1489" s="16" t="str">
        <x:f>IF(AND(ISBLANK(O1489),Q1489=""),"",IF(COUNTIFS('Redemption Setup'!$A$7:$A$105,Q1489,'Redemption Setup'!$B$7:$B$105,P1489)&lt;&gt;1,"Tier not in campaign",IF(COUNTIFS('Daily Redemptions'!$O$7:$O$2205,O1489,'Daily Redemptions'!$Q$7:$Q$2205,Q1489)&gt;1,"Duplicate day / tier",IF(OR(ISBLANK(O1489),ISBLANK(R1489)),"Missing date / quantity",IF(OR(R1489&lt;0,MOD(R1489,1)&lt;&gt;0),"Invalid redemption quantity",IF(COUNTIFS('Daily Redemptions'!$A$7:$A$735,O1489,'Daily Redemptions'!$B$7:$B$735,P1489)&lt;&gt;1,"Missing daily performance",IF(S1489&lt;0,"Negative stock","")))))))</x:f>
      </x:c>
    </x:row>
    <x:row r="1490" ht="24" customHeight="1">
      <x:c r="O1490" s="10"/>
      <x:c r="P1490" s="5"/>
      <x:c r="Q1490" s="5"/>
      <x:c r="R1490" s="5"/>
      <x:c r="S1490" s="16" t="str">
        <x:f>IF(OR(ISBLANK(O1490),Q1490=""),"",IFERROR(INDEX('Redemption Setup'!$F$7:$F$105,MATCH(Q1490,'Redemption Setup'!$A$7:$A$105,0)),"")+SUMIFS('Redemption Setup'!$Q$7:$Q$305,'Redemption Setup'!$O$7:$O$305,Q1490,'Redemption Setup'!$P$7:$P$305,"&lt;="&amp;O1490)-SUMIFS('Daily Redemptions'!$R$7:$R$2205,'Daily Redemptions'!$Q$7:$Q$2205,Q1490,'Daily Redemptions'!$P$7:$P$2205,P1490,'Daily Redemptions'!$O$7:$O$2205,"&lt;="&amp;O1490))</x:f>
      </x:c>
      <x:c r="T1490" s="16" t="str">
        <x:f>IF(AND(ISBLANK(O1490),Q1490=""),"",IF(COUNTIFS('Redemption Setup'!$A$7:$A$105,Q1490,'Redemption Setup'!$B$7:$B$105,P1490)&lt;&gt;1,"Tier not in campaign",IF(COUNTIFS('Daily Redemptions'!$O$7:$O$2205,O1490,'Daily Redemptions'!$Q$7:$Q$2205,Q1490)&gt;1,"Duplicate day / tier",IF(OR(ISBLANK(O1490),ISBLANK(R1490)),"Missing date / quantity",IF(OR(R1490&lt;0,MOD(R1490,1)&lt;&gt;0),"Invalid redemption quantity",IF(COUNTIFS('Daily Redemptions'!$A$7:$A$735,O1490,'Daily Redemptions'!$B$7:$B$735,P1490)&lt;&gt;1,"Missing daily performance",IF(S1490&lt;0,"Negative stock","")))))))</x:f>
      </x:c>
    </x:row>
    <x:row r="1491" ht="24" customHeight="1">
      <x:c r="O1491" s="10"/>
      <x:c r="P1491" s="5"/>
      <x:c r="Q1491" s="5"/>
      <x:c r="R1491" s="5"/>
      <x:c r="S1491" s="16" t="str">
        <x:f>IF(OR(ISBLANK(O1491),Q1491=""),"",IFERROR(INDEX('Redemption Setup'!$F$7:$F$105,MATCH(Q1491,'Redemption Setup'!$A$7:$A$105,0)),"")+SUMIFS('Redemption Setup'!$Q$7:$Q$305,'Redemption Setup'!$O$7:$O$305,Q1491,'Redemption Setup'!$P$7:$P$305,"&lt;="&amp;O1491)-SUMIFS('Daily Redemptions'!$R$7:$R$2205,'Daily Redemptions'!$Q$7:$Q$2205,Q1491,'Daily Redemptions'!$P$7:$P$2205,P1491,'Daily Redemptions'!$O$7:$O$2205,"&lt;="&amp;O1491))</x:f>
      </x:c>
      <x:c r="T1491" s="16" t="str">
        <x:f>IF(AND(ISBLANK(O1491),Q1491=""),"",IF(COUNTIFS('Redemption Setup'!$A$7:$A$105,Q1491,'Redemption Setup'!$B$7:$B$105,P1491)&lt;&gt;1,"Tier not in campaign",IF(COUNTIFS('Daily Redemptions'!$O$7:$O$2205,O1491,'Daily Redemptions'!$Q$7:$Q$2205,Q1491)&gt;1,"Duplicate day / tier",IF(OR(ISBLANK(O1491),ISBLANK(R1491)),"Missing date / quantity",IF(OR(R1491&lt;0,MOD(R1491,1)&lt;&gt;0),"Invalid redemption quantity",IF(COUNTIFS('Daily Redemptions'!$A$7:$A$735,O1491,'Daily Redemptions'!$B$7:$B$735,P1491)&lt;&gt;1,"Missing daily performance",IF(S1491&lt;0,"Negative stock","")))))))</x:f>
      </x:c>
    </x:row>
    <x:row r="1492" ht="24" customHeight="1">
      <x:c r="O1492" s="10"/>
      <x:c r="P1492" s="5"/>
      <x:c r="Q1492" s="5"/>
      <x:c r="R1492" s="5"/>
      <x:c r="S1492" s="16" t="str">
        <x:f>IF(OR(ISBLANK(O1492),Q1492=""),"",IFERROR(INDEX('Redemption Setup'!$F$7:$F$105,MATCH(Q1492,'Redemption Setup'!$A$7:$A$105,0)),"")+SUMIFS('Redemption Setup'!$Q$7:$Q$305,'Redemption Setup'!$O$7:$O$305,Q1492,'Redemption Setup'!$P$7:$P$305,"&lt;="&amp;O1492)-SUMIFS('Daily Redemptions'!$R$7:$R$2205,'Daily Redemptions'!$Q$7:$Q$2205,Q1492,'Daily Redemptions'!$P$7:$P$2205,P1492,'Daily Redemptions'!$O$7:$O$2205,"&lt;="&amp;O1492))</x:f>
      </x:c>
      <x:c r="T1492" s="16" t="str">
        <x:f>IF(AND(ISBLANK(O1492),Q1492=""),"",IF(COUNTIFS('Redemption Setup'!$A$7:$A$105,Q1492,'Redemption Setup'!$B$7:$B$105,P1492)&lt;&gt;1,"Tier not in campaign",IF(COUNTIFS('Daily Redemptions'!$O$7:$O$2205,O1492,'Daily Redemptions'!$Q$7:$Q$2205,Q1492)&gt;1,"Duplicate day / tier",IF(OR(ISBLANK(O1492),ISBLANK(R1492)),"Missing date / quantity",IF(OR(R1492&lt;0,MOD(R1492,1)&lt;&gt;0),"Invalid redemption quantity",IF(COUNTIFS('Daily Redemptions'!$A$7:$A$735,O1492,'Daily Redemptions'!$B$7:$B$735,P1492)&lt;&gt;1,"Missing daily performance",IF(S1492&lt;0,"Negative stock","")))))))</x:f>
      </x:c>
    </x:row>
    <x:row r="1493" ht="24" customHeight="1">
      <x:c r="O1493" s="10"/>
      <x:c r="P1493" s="5"/>
      <x:c r="Q1493" s="5"/>
      <x:c r="R1493" s="5"/>
      <x:c r="S1493" s="16" t="str">
        <x:f>IF(OR(ISBLANK(O1493),Q1493=""),"",IFERROR(INDEX('Redemption Setup'!$F$7:$F$105,MATCH(Q1493,'Redemption Setup'!$A$7:$A$105,0)),"")+SUMIFS('Redemption Setup'!$Q$7:$Q$305,'Redemption Setup'!$O$7:$O$305,Q1493,'Redemption Setup'!$P$7:$P$305,"&lt;="&amp;O1493)-SUMIFS('Daily Redemptions'!$R$7:$R$2205,'Daily Redemptions'!$Q$7:$Q$2205,Q1493,'Daily Redemptions'!$P$7:$P$2205,P1493,'Daily Redemptions'!$O$7:$O$2205,"&lt;="&amp;O1493))</x:f>
      </x:c>
      <x:c r="T1493" s="16" t="str">
        <x:f>IF(AND(ISBLANK(O1493),Q1493=""),"",IF(COUNTIFS('Redemption Setup'!$A$7:$A$105,Q1493,'Redemption Setup'!$B$7:$B$105,P1493)&lt;&gt;1,"Tier not in campaign",IF(COUNTIFS('Daily Redemptions'!$O$7:$O$2205,O1493,'Daily Redemptions'!$Q$7:$Q$2205,Q1493)&gt;1,"Duplicate day / tier",IF(OR(ISBLANK(O1493),ISBLANK(R1493)),"Missing date / quantity",IF(OR(R1493&lt;0,MOD(R1493,1)&lt;&gt;0),"Invalid redemption quantity",IF(COUNTIFS('Daily Redemptions'!$A$7:$A$735,O1493,'Daily Redemptions'!$B$7:$B$735,P1493)&lt;&gt;1,"Missing daily performance",IF(S1493&lt;0,"Negative stock","")))))))</x:f>
      </x:c>
    </x:row>
    <x:row r="1494" ht="24" customHeight="1">
      <x:c r="O1494" s="10"/>
      <x:c r="P1494" s="5"/>
      <x:c r="Q1494" s="5"/>
      <x:c r="R1494" s="5"/>
      <x:c r="S1494" s="16" t="str">
        <x:f>IF(OR(ISBLANK(O1494),Q1494=""),"",IFERROR(INDEX('Redemption Setup'!$F$7:$F$105,MATCH(Q1494,'Redemption Setup'!$A$7:$A$105,0)),"")+SUMIFS('Redemption Setup'!$Q$7:$Q$305,'Redemption Setup'!$O$7:$O$305,Q1494,'Redemption Setup'!$P$7:$P$305,"&lt;="&amp;O1494)-SUMIFS('Daily Redemptions'!$R$7:$R$2205,'Daily Redemptions'!$Q$7:$Q$2205,Q1494,'Daily Redemptions'!$P$7:$P$2205,P1494,'Daily Redemptions'!$O$7:$O$2205,"&lt;="&amp;O1494))</x:f>
      </x:c>
      <x:c r="T1494" s="16" t="str">
        <x:f>IF(AND(ISBLANK(O1494),Q1494=""),"",IF(COUNTIFS('Redemption Setup'!$A$7:$A$105,Q1494,'Redemption Setup'!$B$7:$B$105,P1494)&lt;&gt;1,"Tier not in campaign",IF(COUNTIFS('Daily Redemptions'!$O$7:$O$2205,O1494,'Daily Redemptions'!$Q$7:$Q$2205,Q1494)&gt;1,"Duplicate day / tier",IF(OR(ISBLANK(O1494),ISBLANK(R1494)),"Missing date / quantity",IF(OR(R1494&lt;0,MOD(R1494,1)&lt;&gt;0),"Invalid redemption quantity",IF(COUNTIFS('Daily Redemptions'!$A$7:$A$735,O1494,'Daily Redemptions'!$B$7:$B$735,P1494)&lt;&gt;1,"Missing daily performance",IF(S1494&lt;0,"Negative stock","")))))))</x:f>
      </x:c>
    </x:row>
    <x:row r="1495" ht="24" customHeight="1">
      <x:c r="O1495" s="10"/>
      <x:c r="P1495" s="5"/>
      <x:c r="Q1495" s="5"/>
      <x:c r="R1495" s="5"/>
      <x:c r="S1495" s="16" t="str">
        <x:f>IF(OR(ISBLANK(O1495),Q1495=""),"",IFERROR(INDEX('Redemption Setup'!$F$7:$F$105,MATCH(Q1495,'Redemption Setup'!$A$7:$A$105,0)),"")+SUMIFS('Redemption Setup'!$Q$7:$Q$305,'Redemption Setup'!$O$7:$O$305,Q1495,'Redemption Setup'!$P$7:$P$305,"&lt;="&amp;O1495)-SUMIFS('Daily Redemptions'!$R$7:$R$2205,'Daily Redemptions'!$Q$7:$Q$2205,Q1495,'Daily Redemptions'!$P$7:$P$2205,P1495,'Daily Redemptions'!$O$7:$O$2205,"&lt;="&amp;O1495))</x:f>
      </x:c>
      <x:c r="T1495" s="16" t="str">
        <x:f>IF(AND(ISBLANK(O1495),Q1495=""),"",IF(COUNTIFS('Redemption Setup'!$A$7:$A$105,Q1495,'Redemption Setup'!$B$7:$B$105,P1495)&lt;&gt;1,"Tier not in campaign",IF(COUNTIFS('Daily Redemptions'!$O$7:$O$2205,O1495,'Daily Redemptions'!$Q$7:$Q$2205,Q1495)&gt;1,"Duplicate day / tier",IF(OR(ISBLANK(O1495),ISBLANK(R1495)),"Missing date / quantity",IF(OR(R1495&lt;0,MOD(R1495,1)&lt;&gt;0),"Invalid redemption quantity",IF(COUNTIFS('Daily Redemptions'!$A$7:$A$735,O1495,'Daily Redemptions'!$B$7:$B$735,P1495)&lt;&gt;1,"Missing daily performance",IF(S1495&lt;0,"Negative stock","")))))))</x:f>
      </x:c>
    </x:row>
    <x:row r="1496" ht="24" customHeight="1">
      <x:c r="O1496" s="10"/>
      <x:c r="P1496" s="5"/>
      <x:c r="Q1496" s="5"/>
      <x:c r="R1496" s="5"/>
      <x:c r="S1496" s="16" t="str">
        <x:f>IF(OR(ISBLANK(O1496),Q1496=""),"",IFERROR(INDEX('Redemption Setup'!$F$7:$F$105,MATCH(Q1496,'Redemption Setup'!$A$7:$A$105,0)),"")+SUMIFS('Redemption Setup'!$Q$7:$Q$305,'Redemption Setup'!$O$7:$O$305,Q1496,'Redemption Setup'!$P$7:$P$305,"&lt;="&amp;O1496)-SUMIFS('Daily Redemptions'!$R$7:$R$2205,'Daily Redemptions'!$Q$7:$Q$2205,Q1496,'Daily Redemptions'!$P$7:$P$2205,P1496,'Daily Redemptions'!$O$7:$O$2205,"&lt;="&amp;O1496))</x:f>
      </x:c>
      <x:c r="T1496" s="16" t="str">
        <x:f>IF(AND(ISBLANK(O1496),Q1496=""),"",IF(COUNTIFS('Redemption Setup'!$A$7:$A$105,Q1496,'Redemption Setup'!$B$7:$B$105,P1496)&lt;&gt;1,"Tier not in campaign",IF(COUNTIFS('Daily Redemptions'!$O$7:$O$2205,O1496,'Daily Redemptions'!$Q$7:$Q$2205,Q1496)&gt;1,"Duplicate day / tier",IF(OR(ISBLANK(O1496),ISBLANK(R1496)),"Missing date / quantity",IF(OR(R1496&lt;0,MOD(R1496,1)&lt;&gt;0),"Invalid redemption quantity",IF(COUNTIFS('Daily Redemptions'!$A$7:$A$735,O1496,'Daily Redemptions'!$B$7:$B$735,P1496)&lt;&gt;1,"Missing daily performance",IF(S1496&lt;0,"Negative stock","")))))))</x:f>
      </x:c>
    </x:row>
    <x:row r="1497" ht="24" customHeight="1">
      <x:c r="O1497" s="10"/>
      <x:c r="P1497" s="5"/>
      <x:c r="Q1497" s="5"/>
      <x:c r="R1497" s="5"/>
      <x:c r="S1497" s="16" t="str">
        <x:f>IF(OR(ISBLANK(O1497),Q1497=""),"",IFERROR(INDEX('Redemption Setup'!$F$7:$F$105,MATCH(Q1497,'Redemption Setup'!$A$7:$A$105,0)),"")+SUMIFS('Redemption Setup'!$Q$7:$Q$305,'Redemption Setup'!$O$7:$O$305,Q1497,'Redemption Setup'!$P$7:$P$305,"&lt;="&amp;O1497)-SUMIFS('Daily Redemptions'!$R$7:$R$2205,'Daily Redemptions'!$Q$7:$Q$2205,Q1497,'Daily Redemptions'!$P$7:$P$2205,P1497,'Daily Redemptions'!$O$7:$O$2205,"&lt;="&amp;O1497))</x:f>
      </x:c>
      <x:c r="T1497" s="16" t="str">
        <x:f>IF(AND(ISBLANK(O1497),Q1497=""),"",IF(COUNTIFS('Redemption Setup'!$A$7:$A$105,Q1497,'Redemption Setup'!$B$7:$B$105,P1497)&lt;&gt;1,"Tier not in campaign",IF(COUNTIFS('Daily Redemptions'!$O$7:$O$2205,O1497,'Daily Redemptions'!$Q$7:$Q$2205,Q1497)&gt;1,"Duplicate day / tier",IF(OR(ISBLANK(O1497),ISBLANK(R1497)),"Missing date / quantity",IF(OR(R1497&lt;0,MOD(R1497,1)&lt;&gt;0),"Invalid redemption quantity",IF(COUNTIFS('Daily Redemptions'!$A$7:$A$735,O1497,'Daily Redemptions'!$B$7:$B$735,P1497)&lt;&gt;1,"Missing daily performance",IF(S1497&lt;0,"Negative stock","")))))))</x:f>
      </x:c>
    </x:row>
    <x:row r="1498" ht="24" customHeight="1">
      <x:c r="O1498" s="10"/>
      <x:c r="P1498" s="5"/>
      <x:c r="Q1498" s="5"/>
      <x:c r="R1498" s="5"/>
      <x:c r="S1498" s="16" t="str">
        <x:f>IF(OR(ISBLANK(O1498),Q1498=""),"",IFERROR(INDEX('Redemption Setup'!$F$7:$F$105,MATCH(Q1498,'Redemption Setup'!$A$7:$A$105,0)),"")+SUMIFS('Redemption Setup'!$Q$7:$Q$305,'Redemption Setup'!$O$7:$O$305,Q1498,'Redemption Setup'!$P$7:$P$305,"&lt;="&amp;O1498)-SUMIFS('Daily Redemptions'!$R$7:$R$2205,'Daily Redemptions'!$Q$7:$Q$2205,Q1498,'Daily Redemptions'!$P$7:$P$2205,P1498,'Daily Redemptions'!$O$7:$O$2205,"&lt;="&amp;O1498))</x:f>
      </x:c>
      <x:c r="T1498" s="16" t="str">
        <x:f>IF(AND(ISBLANK(O1498),Q1498=""),"",IF(COUNTIFS('Redemption Setup'!$A$7:$A$105,Q1498,'Redemption Setup'!$B$7:$B$105,P1498)&lt;&gt;1,"Tier not in campaign",IF(COUNTIFS('Daily Redemptions'!$O$7:$O$2205,O1498,'Daily Redemptions'!$Q$7:$Q$2205,Q1498)&gt;1,"Duplicate day / tier",IF(OR(ISBLANK(O1498),ISBLANK(R1498)),"Missing date / quantity",IF(OR(R1498&lt;0,MOD(R1498,1)&lt;&gt;0),"Invalid redemption quantity",IF(COUNTIFS('Daily Redemptions'!$A$7:$A$735,O1498,'Daily Redemptions'!$B$7:$B$735,P1498)&lt;&gt;1,"Missing daily performance",IF(S1498&lt;0,"Negative stock","")))))))</x:f>
      </x:c>
    </x:row>
    <x:row r="1499" ht="24" customHeight="1">
      <x:c r="O1499" s="10"/>
      <x:c r="P1499" s="5"/>
      <x:c r="Q1499" s="5"/>
      <x:c r="R1499" s="5"/>
      <x:c r="S1499" s="16" t="str">
        <x:f>IF(OR(ISBLANK(O1499),Q1499=""),"",IFERROR(INDEX('Redemption Setup'!$F$7:$F$105,MATCH(Q1499,'Redemption Setup'!$A$7:$A$105,0)),"")+SUMIFS('Redemption Setup'!$Q$7:$Q$305,'Redemption Setup'!$O$7:$O$305,Q1499,'Redemption Setup'!$P$7:$P$305,"&lt;="&amp;O1499)-SUMIFS('Daily Redemptions'!$R$7:$R$2205,'Daily Redemptions'!$Q$7:$Q$2205,Q1499,'Daily Redemptions'!$P$7:$P$2205,P1499,'Daily Redemptions'!$O$7:$O$2205,"&lt;="&amp;O1499))</x:f>
      </x:c>
      <x:c r="T1499" s="16" t="str">
        <x:f>IF(AND(ISBLANK(O1499),Q1499=""),"",IF(COUNTIFS('Redemption Setup'!$A$7:$A$105,Q1499,'Redemption Setup'!$B$7:$B$105,P1499)&lt;&gt;1,"Tier not in campaign",IF(COUNTIFS('Daily Redemptions'!$O$7:$O$2205,O1499,'Daily Redemptions'!$Q$7:$Q$2205,Q1499)&gt;1,"Duplicate day / tier",IF(OR(ISBLANK(O1499),ISBLANK(R1499)),"Missing date / quantity",IF(OR(R1499&lt;0,MOD(R1499,1)&lt;&gt;0),"Invalid redemption quantity",IF(COUNTIFS('Daily Redemptions'!$A$7:$A$735,O1499,'Daily Redemptions'!$B$7:$B$735,P1499)&lt;&gt;1,"Missing daily performance",IF(S1499&lt;0,"Negative stock","")))))))</x:f>
      </x:c>
    </x:row>
    <x:row r="1500" ht="24" customHeight="1">
      <x:c r="O1500" s="10"/>
      <x:c r="P1500" s="5"/>
      <x:c r="Q1500" s="5"/>
      <x:c r="R1500" s="5"/>
      <x:c r="S1500" s="16" t="str">
        <x:f>IF(OR(ISBLANK(O1500),Q1500=""),"",IFERROR(INDEX('Redemption Setup'!$F$7:$F$105,MATCH(Q1500,'Redemption Setup'!$A$7:$A$105,0)),"")+SUMIFS('Redemption Setup'!$Q$7:$Q$305,'Redemption Setup'!$O$7:$O$305,Q1500,'Redemption Setup'!$P$7:$P$305,"&lt;="&amp;O1500)-SUMIFS('Daily Redemptions'!$R$7:$R$2205,'Daily Redemptions'!$Q$7:$Q$2205,Q1500,'Daily Redemptions'!$P$7:$P$2205,P1500,'Daily Redemptions'!$O$7:$O$2205,"&lt;="&amp;O1500))</x:f>
      </x:c>
      <x:c r="T1500" s="16" t="str">
        <x:f>IF(AND(ISBLANK(O1500),Q1500=""),"",IF(COUNTIFS('Redemption Setup'!$A$7:$A$105,Q1500,'Redemption Setup'!$B$7:$B$105,P1500)&lt;&gt;1,"Tier not in campaign",IF(COUNTIFS('Daily Redemptions'!$O$7:$O$2205,O1500,'Daily Redemptions'!$Q$7:$Q$2205,Q1500)&gt;1,"Duplicate day / tier",IF(OR(ISBLANK(O1500),ISBLANK(R1500)),"Missing date / quantity",IF(OR(R1500&lt;0,MOD(R1500,1)&lt;&gt;0),"Invalid redemption quantity",IF(COUNTIFS('Daily Redemptions'!$A$7:$A$735,O1500,'Daily Redemptions'!$B$7:$B$735,P1500)&lt;&gt;1,"Missing daily performance",IF(S1500&lt;0,"Negative stock","")))))))</x:f>
      </x:c>
    </x:row>
    <x:row r="1501" ht="24" customHeight="1">
      <x:c r="O1501" s="10"/>
      <x:c r="P1501" s="5"/>
      <x:c r="Q1501" s="5"/>
      <x:c r="R1501" s="5"/>
      <x:c r="S1501" s="16" t="str">
        <x:f>IF(OR(ISBLANK(O1501),Q1501=""),"",IFERROR(INDEX('Redemption Setup'!$F$7:$F$105,MATCH(Q1501,'Redemption Setup'!$A$7:$A$105,0)),"")+SUMIFS('Redemption Setup'!$Q$7:$Q$305,'Redemption Setup'!$O$7:$O$305,Q1501,'Redemption Setup'!$P$7:$P$305,"&lt;="&amp;O1501)-SUMIFS('Daily Redemptions'!$R$7:$R$2205,'Daily Redemptions'!$Q$7:$Q$2205,Q1501,'Daily Redemptions'!$P$7:$P$2205,P1501,'Daily Redemptions'!$O$7:$O$2205,"&lt;="&amp;O1501))</x:f>
      </x:c>
      <x:c r="T1501" s="16" t="str">
        <x:f>IF(AND(ISBLANK(O1501),Q1501=""),"",IF(COUNTIFS('Redemption Setup'!$A$7:$A$105,Q1501,'Redemption Setup'!$B$7:$B$105,P1501)&lt;&gt;1,"Tier not in campaign",IF(COUNTIFS('Daily Redemptions'!$O$7:$O$2205,O1501,'Daily Redemptions'!$Q$7:$Q$2205,Q1501)&gt;1,"Duplicate day / tier",IF(OR(ISBLANK(O1501),ISBLANK(R1501)),"Missing date / quantity",IF(OR(R1501&lt;0,MOD(R1501,1)&lt;&gt;0),"Invalid redemption quantity",IF(COUNTIFS('Daily Redemptions'!$A$7:$A$735,O1501,'Daily Redemptions'!$B$7:$B$735,P1501)&lt;&gt;1,"Missing daily performance",IF(S1501&lt;0,"Negative stock","")))))))</x:f>
      </x:c>
    </x:row>
    <x:row r="1502" ht="24" customHeight="1">
      <x:c r="O1502" s="10"/>
      <x:c r="P1502" s="5"/>
      <x:c r="Q1502" s="5"/>
      <x:c r="R1502" s="5"/>
      <x:c r="S1502" s="16" t="str">
        <x:f>IF(OR(ISBLANK(O1502),Q1502=""),"",IFERROR(INDEX('Redemption Setup'!$F$7:$F$105,MATCH(Q1502,'Redemption Setup'!$A$7:$A$105,0)),"")+SUMIFS('Redemption Setup'!$Q$7:$Q$305,'Redemption Setup'!$O$7:$O$305,Q1502,'Redemption Setup'!$P$7:$P$305,"&lt;="&amp;O1502)-SUMIFS('Daily Redemptions'!$R$7:$R$2205,'Daily Redemptions'!$Q$7:$Q$2205,Q1502,'Daily Redemptions'!$P$7:$P$2205,P1502,'Daily Redemptions'!$O$7:$O$2205,"&lt;="&amp;O1502))</x:f>
      </x:c>
      <x:c r="T1502" s="16" t="str">
        <x:f>IF(AND(ISBLANK(O1502),Q1502=""),"",IF(COUNTIFS('Redemption Setup'!$A$7:$A$105,Q1502,'Redemption Setup'!$B$7:$B$105,P1502)&lt;&gt;1,"Tier not in campaign",IF(COUNTIFS('Daily Redemptions'!$O$7:$O$2205,O1502,'Daily Redemptions'!$Q$7:$Q$2205,Q1502)&gt;1,"Duplicate day / tier",IF(OR(ISBLANK(O1502),ISBLANK(R1502)),"Missing date / quantity",IF(OR(R1502&lt;0,MOD(R1502,1)&lt;&gt;0),"Invalid redemption quantity",IF(COUNTIFS('Daily Redemptions'!$A$7:$A$735,O1502,'Daily Redemptions'!$B$7:$B$735,P1502)&lt;&gt;1,"Missing daily performance",IF(S1502&lt;0,"Negative stock","")))))))</x:f>
      </x:c>
    </x:row>
    <x:row r="1503" ht="24" customHeight="1">
      <x:c r="O1503" s="10"/>
      <x:c r="P1503" s="5"/>
      <x:c r="Q1503" s="5"/>
      <x:c r="R1503" s="5"/>
      <x:c r="S1503" s="16" t="str">
        <x:f>IF(OR(ISBLANK(O1503),Q1503=""),"",IFERROR(INDEX('Redemption Setup'!$F$7:$F$105,MATCH(Q1503,'Redemption Setup'!$A$7:$A$105,0)),"")+SUMIFS('Redemption Setup'!$Q$7:$Q$305,'Redemption Setup'!$O$7:$O$305,Q1503,'Redemption Setup'!$P$7:$P$305,"&lt;="&amp;O1503)-SUMIFS('Daily Redemptions'!$R$7:$R$2205,'Daily Redemptions'!$Q$7:$Q$2205,Q1503,'Daily Redemptions'!$P$7:$P$2205,P1503,'Daily Redemptions'!$O$7:$O$2205,"&lt;="&amp;O1503))</x:f>
      </x:c>
      <x:c r="T1503" s="16" t="str">
        <x:f>IF(AND(ISBLANK(O1503),Q1503=""),"",IF(COUNTIFS('Redemption Setup'!$A$7:$A$105,Q1503,'Redemption Setup'!$B$7:$B$105,P1503)&lt;&gt;1,"Tier not in campaign",IF(COUNTIFS('Daily Redemptions'!$O$7:$O$2205,O1503,'Daily Redemptions'!$Q$7:$Q$2205,Q1503)&gt;1,"Duplicate day / tier",IF(OR(ISBLANK(O1503),ISBLANK(R1503)),"Missing date / quantity",IF(OR(R1503&lt;0,MOD(R1503,1)&lt;&gt;0),"Invalid redemption quantity",IF(COUNTIFS('Daily Redemptions'!$A$7:$A$735,O1503,'Daily Redemptions'!$B$7:$B$735,P1503)&lt;&gt;1,"Missing daily performance",IF(S1503&lt;0,"Negative stock","")))))))</x:f>
      </x:c>
    </x:row>
    <x:row r="1504" ht="24" customHeight="1">
      <x:c r="O1504" s="10"/>
      <x:c r="P1504" s="5"/>
      <x:c r="Q1504" s="5"/>
      <x:c r="R1504" s="5"/>
      <x:c r="S1504" s="16" t="str">
        <x:f>IF(OR(ISBLANK(O1504),Q1504=""),"",IFERROR(INDEX('Redemption Setup'!$F$7:$F$105,MATCH(Q1504,'Redemption Setup'!$A$7:$A$105,0)),"")+SUMIFS('Redemption Setup'!$Q$7:$Q$305,'Redemption Setup'!$O$7:$O$305,Q1504,'Redemption Setup'!$P$7:$P$305,"&lt;="&amp;O1504)-SUMIFS('Daily Redemptions'!$R$7:$R$2205,'Daily Redemptions'!$Q$7:$Q$2205,Q1504,'Daily Redemptions'!$P$7:$P$2205,P1504,'Daily Redemptions'!$O$7:$O$2205,"&lt;="&amp;O1504))</x:f>
      </x:c>
      <x:c r="T1504" s="16" t="str">
        <x:f>IF(AND(ISBLANK(O1504),Q1504=""),"",IF(COUNTIFS('Redemption Setup'!$A$7:$A$105,Q1504,'Redemption Setup'!$B$7:$B$105,P1504)&lt;&gt;1,"Tier not in campaign",IF(COUNTIFS('Daily Redemptions'!$O$7:$O$2205,O1504,'Daily Redemptions'!$Q$7:$Q$2205,Q1504)&gt;1,"Duplicate day / tier",IF(OR(ISBLANK(O1504),ISBLANK(R1504)),"Missing date / quantity",IF(OR(R1504&lt;0,MOD(R1504,1)&lt;&gt;0),"Invalid redemption quantity",IF(COUNTIFS('Daily Redemptions'!$A$7:$A$735,O1504,'Daily Redemptions'!$B$7:$B$735,P1504)&lt;&gt;1,"Missing daily performance",IF(S1504&lt;0,"Negative stock","")))))))</x:f>
      </x:c>
    </x:row>
    <x:row r="1505" ht="24" customHeight="1">
      <x:c r="O1505" s="10"/>
      <x:c r="P1505" s="5"/>
      <x:c r="Q1505" s="5"/>
      <x:c r="R1505" s="5"/>
      <x:c r="S1505" s="16" t="str">
        <x:f>IF(OR(ISBLANK(O1505),Q1505=""),"",IFERROR(INDEX('Redemption Setup'!$F$7:$F$105,MATCH(Q1505,'Redemption Setup'!$A$7:$A$105,0)),"")+SUMIFS('Redemption Setup'!$Q$7:$Q$305,'Redemption Setup'!$O$7:$O$305,Q1505,'Redemption Setup'!$P$7:$P$305,"&lt;="&amp;O1505)-SUMIFS('Daily Redemptions'!$R$7:$R$2205,'Daily Redemptions'!$Q$7:$Q$2205,Q1505,'Daily Redemptions'!$P$7:$P$2205,P1505,'Daily Redemptions'!$O$7:$O$2205,"&lt;="&amp;O1505))</x:f>
      </x:c>
      <x:c r="T1505" s="16" t="str">
        <x:f>IF(AND(ISBLANK(O1505),Q1505=""),"",IF(COUNTIFS('Redemption Setup'!$A$7:$A$105,Q1505,'Redemption Setup'!$B$7:$B$105,P1505)&lt;&gt;1,"Tier not in campaign",IF(COUNTIFS('Daily Redemptions'!$O$7:$O$2205,O1505,'Daily Redemptions'!$Q$7:$Q$2205,Q1505)&gt;1,"Duplicate day / tier",IF(OR(ISBLANK(O1505),ISBLANK(R1505)),"Missing date / quantity",IF(OR(R1505&lt;0,MOD(R1505,1)&lt;&gt;0),"Invalid redemption quantity",IF(COUNTIFS('Daily Redemptions'!$A$7:$A$735,O1505,'Daily Redemptions'!$B$7:$B$735,P1505)&lt;&gt;1,"Missing daily performance",IF(S1505&lt;0,"Negative stock","")))))))</x:f>
      </x:c>
    </x:row>
    <x:row r="1506" ht="24" customHeight="1">
      <x:c r="O1506" s="10"/>
      <x:c r="P1506" s="5"/>
      <x:c r="Q1506" s="5"/>
      <x:c r="R1506" s="5"/>
      <x:c r="S1506" s="16" t="str">
        <x:f>IF(OR(ISBLANK(O1506),Q1506=""),"",IFERROR(INDEX('Redemption Setup'!$F$7:$F$105,MATCH(Q1506,'Redemption Setup'!$A$7:$A$105,0)),"")+SUMIFS('Redemption Setup'!$Q$7:$Q$305,'Redemption Setup'!$O$7:$O$305,Q1506,'Redemption Setup'!$P$7:$P$305,"&lt;="&amp;O1506)-SUMIFS('Daily Redemptions'!$R$7:$R$2205,'Daily Redemptions'!$Q$7:$Q$2205,Q1506,'Daily Redemptions'!$P$7:$P$2205,P1506,'Daily Redemptions'!$O$7:$O$2205,"&lt;="&amp;O1506))</x:f>
      </x:c>
      <x:c r="T1506" s="16" t="str">
        <x:f>IF(AND(ISBLANK(O1506),Q1506=""),"",IF(COUNTIFS('Redemption Setup'!$A$7:$A$105,Q1506,'Redemption Setup'!$B$7:$B$105,P1506)&lt;&gt;1,"Tier not in campaign",IF(COUNTIFS('Daily Redemptions'!$O$7:$O$2205,O1506,'Daily Redemptions'!$Q$7:$Q$2205,Q1506)&gt;1,"Duplicate day / tier",IF(OR(ISBLANK(O1506),ISBLANK(R1506)),"Missing date / quantity",IF(OR(R1506&lt;0,MOD(R1506,1)&lt;&gt;0),"Invalid redemption quantity",IF(COUNTIFS('Daily Redemptions'!$A$7:$A$735,O1506,'Daily Redemptions'!$B$7:$B$735,P1506)&lt;&gt;1,"Missing daily performance",IF(S1506&lt;0,"Negative stock","")))))))</x:f>
      </x:c>
    </x:row>
    <x:row r="1507" ht="24" customHeight="1">
      <x:c r="O1507" s="10"/>
      <x:c r="P1507" s="5"/>
      <x:c r="Q1507" s="5"/>
      <x:c r="R1507" s="5"/>
      <x:c r="S1507" s="16" t="str">
        <x:f>IF(OR(ISBLANK(O1507),Q1507=""),"",IFERROR(INDEX('Redemption Setup'!$F$7:$F$105,MATCH(Q1507,'Redemption Setup'!$A$7:$A$105,0)),"")+SUMIFS('Redemption Setup'!$Q$7:$Q$305,'Redemption Setup'!$O$7:$O$305,Q1507,'Redemption Setup'!$P$7:$P$305,"&lt;="&amp;O1507)-SUMIFS('Daily Redemptions'!$R$7:$R$2205,'Daily Redemptions'!$Q$7:$Q$2205,Q1507,'Daily Redemptions'!$P$7:$P$2205,P1507,'Daily Redemptions'!$O$7:$O$2205,"&lt;="&amp;O1507))</x:f>
      </x:c>
      <x:c r="T1507" s="16" t="str">
        <x:f>IF(AND(ISBLANK(O1507),Q1507=""),"",IF(COUNTIFS('Redemption Setup'!$A$7:$A$105,Q1507,'Redemption Setup'!$B$7:$B$105,P1507)&lt;&gt;1,"Tier not in campaign",IF(COUNTIFS('Daily Redemptions'!$O$7:$O$2205,O1507,'Daily Redemptions'!$Q$7:$Q$2205,Q1507)&gt;1,"Duplicate day / tier",IF(OR(ISBLANK(O1507),ISBLANK(R1507)),"Missing date / quantity",IF(OR(R1507&lt;0,MOD(R1507,1)&lt;&gt;0),"Invalid redemption quantity",IF(COUNTIFS('Daily Redemptions'!$A$7:$A$735,O1507,'Daily Redemptions'!$B$7:$B$735,P1507)&lt;&gt;1,"Missing daily performance",IF(S1507&lt;0,"Negative stock","")))))))</x:f>
      </x:c>
    </x:row>
    <x:row r="1508" ht="24" customHeight="1">
      <x:c r="O1508" s="10"/>
      <x:c r="P1508" s="5"/>
      <x:c r="Q1508" s="5"/>
      <x:c r="R1508" s="5"/>
      <x:c r="S1508" s="16" t="str">
        <x:f>IF(OR(ISBLANK(O1508),Q1508=""),"",IFERROR(INDEX('Redemption Setup'!$F$7:$F$105,MATCH(Q1508,'Redemption Setup'!$A$7:$A$105,0)),"")+SUMIFS('Redemption Setup'!$Q$7:$Q$305,'Redemption Setup'!$O$7:$O$305,Q1508,'Redemption Setup'!$P$7:$P$305,"&lt;="&amp;O1508)-SUMIFS('Daily Redemptions'!$R$7:$R$2205,'Daily Redemptions'!$Q$7:$Q$2205,Q1508,'Daily Redemptions'!$P$7:$P$2205,P1508,'Daily Redemptions'!$O$7:$O$2205,"&lt;="&amp;O1508))</x:f>
      </x:c>
      <x:c r="T1508" s="16" t="str">
        <x:f>IF(AND(ISBLANK(O1508),Q1508=""),"",IF(COUNTIFS('Redemption Setup'!$A$7:$A$105,Q1508,'Redemption Setup'!$B$7:$B$105,P1508)&lt;&gt;1,"Tier not in campaign",IF(COUNTIFS('Daily Redemptions'!$O$7:$O$2205,O1508,'Daily Redemptions'!$Q$7:$Q$2205,Q1508)&gt;1,"Duplicate day / tier",IF(OR(ISBLANK(O1508),ISBLANK(R1508)),"Missing date / quantity",IF(OR(R1508&lt;0,MOD(R1508,1)&lt;&gt;0),"Invalid redemption quantity",IF(COUNTIFS('Daily Redemptions'!$A$7:$A$735,O1508,'Daily Redemptions'!$B$7:$B$735,P1508)&lt;&gt;1,"Missing daily performance",IF(S1508&lt;0,"Negative stock","")))))))</x:f>
      </x:c>
    </x:row>
    <x:row r="1509" ht="24" customHeight="1">
      <x:c r="O1509" s="10"/>
      <x:c r="P1509" s="5"/>
      <x:c r="Q1509" s="5"/>
      <x:c r="R1509" s="5"/>
      <x:c r="S1509" s="16" t="str">
        <x:f>IF(OR(ISBLANK(O1509),Q1509=""),"",IFERROR(INDEX('Redemption Setup'!$F$7:$F$105,MATCH(Q1509,'Redemption Setup'!$A$7:$A$105,0)),"")+SUMIFS('Redemption Setup'!$Q$7:$Q$305,'Redemption Setup'!$O$7:$O$305,Q1509,'Redemption Setup'!$P$7:$P$305,"&lt;="&amp;O1509)-SUMIFS('Daily Redemptions'!$R$7:$R$2205,'Daily Redemptions'!$Q$7:$Q$2205,Q1509,'Daily Redemptions'!$P$7:$P$2205,P1509,'Daily Redemptions'!$O$7:$O$2205,"&lt;="&amp;O1509))</x:f>
      </x:c>
      <x:c r="T1509" s="16" t="str">
        <x:f>IF(AND(ISBLANK(O1509),Q1509=""),"",IF(COUNTIFS('Redemption Setup'!$A$7:$A$105,Q1509,'Redemption Setup'!$B$7:$B$105,P1509)&lt;&gt;1,"Tier not in campaign",IF(COUNTIFS('Daily Redemptions'!$O$7:$O$2205,O1509,'Daily Redemptions'!$Q$7:$Q$2205,Q1509)&gt;1,"Duplicate day / tier",IF(OR(ISBLANK(O1509),ISBLANK(R1509)),"Missing date / quantity",IF(OR(R1509&lt;0,MOD(R1509,1)&lt;&gt;0),"Invalid redemption quantity",IF(COUNTIFS('Daily Redemptions'!$A$7:$A$735,O1509,'Daily Redemptions'!$B$7:$B$735,P1509)&lt;&gt;1,"Missing daily performance",IF(S1509&lt;0,"Negative stock","")))))))</x:f>
      </x:c>
    </x:row>
    <x:row r="1510" ht="24" customHeight="1">
      <x:c r="O1510" s="10"/>
      <x:c r="P1510" s="5"/>
      <x:c r="Q1510" s="5"/>
      <x:c r="R1510" s="5"/>
      <x:c r="S1510" s="16" t="str">
        <x:f>IF(OR(ISBLANK(O1510),Q1510=""),"",IFERROR(INDEX('Redemption Setup'!$F$7:$F$105,MATCH(Q1510,'Redemption Setup'!$A$7:$A$105,0)),"")+SUMIFS('Redemption Setup'!$Q$7:$Q$305,'Redemption Setup'!$O$7:$O$305,Q1510,'Redemption Setup'!$P$7:$P$305,"&lt;="&amp;O1510)-SUMIFS('Daily Redemptions'!$R$7:$R$2205,'Daily Redemptions'!$Q$7:$Q$2205,Q1510,'Daily Redemptions'!$P$7:$P$2205,P1510,'Daily Redemptions'!$O$7:$O$2205,"&lt;="&amp;O1510))</x:f>
      </x:c>
      <x:c r="T1510" s="16" t="str">
        <x:f>IF(AND(ISBLANK(O1510),Q1510=""),"",IF(COUNTIFS('Redemption Setup'!$A$7:$A$105,Q1510,'Redemption Setup'!$B$7:$B$105,P1510)&lt;&gt;1,"Tier not in campaign",IF(COUNTIFS('Daily Redemptions'!$O$7:$O$2205,O1510,'Daily Redemptions'!$Q$7:$Q$2205,Q1510)&gt;1,"Duplicate day / tier",IF(OR(ISBLANK(O1510),ISBLANK(R1510)),"Missing date / quantity",IF(OR(R1510&lt;0,MOD(R1510,1)&lt;&gt;0),"Invalid redemption quantity",IF(COUNTIFS('Daily Redemptions'!$A$7:$A$735,O1510,'Daily Redemptions'!$B$7:$B$735,P1510)&lt;&gt;1,"Missing daily performance",IF(S1510&lt;0,"Negative stock","")))))))</x:f>
      </x:c>
    </x:row>
    <x:row r="1511" ht="24" customHeight="1">
      <x:c r="O1511" s="10"/>
      <x:c r="P1511" s="5"/>
      <x:c r="Q1511" s="5"/>
      <x:c r="R1511" s="5"/>
      <x:c r="S1511" s="16" t="str">
        <x:f>IF(OR(ISBLANK(O1511),Q1511=""),"",IFERROR(INDEX('Redemption Setup'!$F$7:$F$105,MATCH(Q1511,'Redemption Setup'!$A$7:$A$105,0)),"")+SUMIFS('Redemption Setup'!$Q$7:$Q$305,'Redemption Setup'!$O$7:$O$305,Q1511,'Redemption Setup'!$P$7:$P$305,"&lt;="&amp;O1511)-SUMIFS('Daily Redemptions'!$R$7:$R$2205,'Daily Redemptions'!$Q$7:$Q$2205,Q1511,'Daily Redemptions'!$P$7:$P$2205,P1511,'Daily Redemptions'!$O$7:$O$2205,"&lt;="&amp;O1511))</x:f>
      </x:c>
      <x:c r="T1511" s="16" t="str">
        <x:f>IF(AND(ISBLANK(O1511),Q1511=""),"",IF(COUNTIFS('Redemption Setup'!$A$7:$A$105,Q1511,'Redemption Setup'!$B$7:$B$105,P1511)&lt;&gt;1,"Tier not in campaign",IF(COUNTIFS('Daily Redemptions'!$O$7:$O$2205,O1511,'Daily Redemptions'!$Q$7:$Q$2205,Q1511)&gt;1,"Duplicate day / tier",IF(OR(ISBLANK(O1511),ISBLANK(R1511)),"Missing date / quantity",IF(OR(R1511&lt;0,MOD(R1511,1)&lt;&gt;0),"Invalid redemption quantity",IF(COUNTIFS('Daily Redemptions'!$A$7:$A$735,O1511,'Daily Redemptions'!$B$7:$B$735,P1511)&lt;&gt;1,"Missing daily performance",IF(S1511&lt;0,"Negative stock","")))))))</x:f>
      </x:c>
    </x:row>
    <x:row r="1512" ht="24" customHeight="1">
      <x:c r="O1512" s="10"/>
      <x:c r="P1512" s="5"/>
      <x:c r="Q1512" s="5"/>
      <x:c r="R1512" s="5"/>
      <x:c r="S1512" s="16" t="str">
        <x:f>IF(OR(ISBLANK(O1512),Q1512=""),"",IFERROR(INDEX('Redemption Setup'!$F$7:$F$105,MATCH(Q1512,'Redemption Setup'!$A$7:$A$105,0)),"")+SUMIFS('Redemption Setup'!$Q$7:$Q$305,'Redemption Setup'!$O$7:$O$305,Q1512,'Redemption Setup'!$P$7:$P$305,"&lt;="&amp;O1512)-SUMIFS('Daily Redemptions'!$R$7:$R$2205,'Daily Redemptions'!$Q$7:$Q$2205,Q1512,'Daily Redemptions'!$P$7:$P$2205,P1512,'Daily Redemptions'!$O$7:$O$2205,"&lt;="&amp;O1512))</x:f>
      </x:c>
      <x:c r="T1512" s="16" t="str">
        <x:f>IF(AND(ISBLANK(O1512),Q1512=""),"",IF(COUNTIFS('Redemption Setup'!$A$7:$A$105,Q1512,'Redemption Setup'!$B$7:$B$105,P1512)&lt;&gt;1,"Tier not in campaign",IF(COUNTIFS('Daily Redemptions'!$O$7:$O$2205,O1512,'Daily Redemptions'!$Q$7:$Q$2205,Q1512)&gt;1,"Duplicate day / tier",IF(OR(ISBLANK(O1512),ISBLANK(R1512)),"Missing date / quantity",IF(OR(R1512&lt;0,MOD(R1512,1)&lt;&gt;0),"Invalid redemption quantity",IF(COUNTIFS('Daily Redemptions'!$A$7:$A$735,O1512,'Daily Redemptions'!$B$7:$B$735,P1512)&lt;&gt;1,"Missing daily performance",IF(S1512&lt;0,"Negative stock","")))))))</x:f>
      </x:c>
    </x:row>
    <x:row r="1513" ht="24" customHeight="1">
      <x:c r="O1513" s="10"/>
      <x:c r="P1513" s="5"/>
      <x:c r="Q1513" s="5"/>
      <x:c r="R1513" s="5"/>
      <x:c r="S1513" s="16" t="str">
        <x:f>IF(OR(ISBLANK(O1513),Q1513=""),"",IFERROR(INDEX('Redemption Setup'!$F$7:$F$105,MATCH(Q1513,'Redemption Setup'!$A$7:$A$105,0)),"")+SUMIFS('Redemption Setup'!$Q$7:$Q$305,'Redemption Setup'!$O$7:$O$305,Q1513,'Redemption Setup'!$P$7:$P$305,"&lt;="&amp;O1513)-SUMIFS('Daily Redemptions'!$R$7:$R$2205,'Daily Redemptions'!$Q$7:$Q$2205,Q1513,'Daily Redemptions'!$P$7:$P$2205,P1513,'Daily Redemptions'!$O$7:$O$2205,"&lt;="&amp;O1513))</x:f>
      </x:c>
      <x:c r="T1513" s="16" t="str">
        <x:f>IF(AND(ISBLANK(O1513),Q1513=""),"",IF(COUNTIFS('Redemption Setup'!$A$7:$A$105,Q1513,'Redemption Setup'!$B$7:$B$105,P1513)&lt;&gt;1,"Tier not in campaign",IF(COUNTIFS('Daily Redemptions'!$O$7:$O$2205,O1513,'Daily Redemptions'!$Q$7:$Q$2205,Q1513)&gt;1,"Duplicate day / tier",IF(OR(ISBLANK(O1513),ISBLANK(R1513)),"Missing date / quantity",IF(OR(R1513&lt;0,MOD(R1513,1)&lt;&gt;0),"Invalid redemption quantity",IF(COUNTIFS('Daily Redemptions'!$A$7:$A$735,O1513,'Daily Redemptions'!$B$7:$B$735,P1513)&lt;&gt;1,"Missing daily performance",IF(S1513&lt;0,"Negative stock","")))))))</x:f>
      </x:c>
    </x:row>
    <x:row r="1514" ht="24" customHeight="1">
      <x:c r="O1514" s="10"/>
      <x:c r="P1514" s="5"/>
      <x:c r="Q1514" s="5"/>
      <x:c r="R1514" s="5"/>
      <x:c r="S1514" s="16" t="str">
        <x:f>IF(OR(ISBLANK(O1514),Q1514=""),"",IFERROR(INDEX('Redemption Setup'!$F$7:$F$105,MATCH(Q1514,'Redemption Setup'!$A$7:$A$105,0)),"")+SUMIFS('Redemption Setup'!$Q$7:$Q$305,'Redemption Setup'!$O$7:$O$305,Q1514,'Redemption Setup'!$P$7:$P$305,"&lt;="&amp;O1514)-SUMIFS('Daily Redemptions'!$R$7:$R$2205,'Daily Redemptions'!$Q$7:$Q$2205,Q1514,'Daily Redemptions'!$P$7:$P$2205,P1514,'Daily Redemptions'!$O$7:$O$2205,"&lt;="&amp;O1514))</x:f>
      </x:c>
      <x:c r="T1514" s="16" t="str">
        <x:f>IF(AND(ISBLANK(O1514),Q1514=""),"",IF(COUNTIFS('Redemption Setup'!$A$7:$A$105,Q1514,'Redemption Setup'!$B$7:$B$105,P1514)&lt;&gt;1,"Tier not in campaign",IF(COUNTIFS('Daily Redemptions'!$O$7:$O$2205,O1514,'Daily Redemptions'!$Q$7:$Q$2205,Q1514)&gt;1,"Duplicate day / tier",IF(OR(ISBLANK(O1514),ISBLANK(R1514)),"Missing date / quantity",IF(OR(R1514&lt;0,MOD(R1514,1)&lt;&gt;0),"Invalid redemption quantity",IF(COUNTIFS('Daily Redemptions'!$A$7:$A$735,O1514,'Daily Redemptions'!$B$7:$B$735,P1514)&lt;&gt;1,"Missing daily performance",IF(S1514&lt;0,"Negative stock","")))))))</x:f>
      </x:c>
    </x:row>
    <x:row r="1515" ht="24" customHeight="1">
      <x:c r="O1515" s="10"/>
      <x:c r="P1515" s="5"/>
      <x:c r="Q1515" s="5"/>
      <x:c r="R1515" s="5"/>
      <x:c r="S1515" s="16" t="str">
        <x:f>IF(OR(ISBLANK(O1515),Q1515=""),"",IFERROR(INDEX('Redemption Setup'!$F$7:$F$105,MATCH(Q1515,'Redemption Setup'!$A$7:$A$105,0)),"")+SUMIFS('Redemption Setup'!$Q$7:$Q$305,'Redemption Setup'!$O$7:$O$305,Q1515,'Redemption Setup'!$P$7:$P$305,"&lt;="&amp;O1515)-SUMIFS('Daily Redemptions'!$R$7:$R$2205,'Daily Redemptions'!$Q$7:$Q$2205,Q1515,'Daily Redemptions'!$P$7:$P$2205,P1515,'Daily Redemptions'!$O$7:$O$2205,"&lt;="&amp;O1515))</x:f>
      </x:c>
      <x:c r="T1515" s="16" t="str">
        <x:f>IF(AND(ISBLANK(O1515),Q1515=""),"",IF(COUNTIFS('Redemption Setup'!$A$7:$A$105,Q1515,'Redemption Setup'!$B$7:$B$105,P1515)&lt;&gt;1,"Tier not in campaign",IF(COUNTIFS('Daily Redemptions'!$O$7:$O$2205,O1515,'Daily Redemptions'!$Q$7:$Q$2205,Q1515)&gt;1,"Duplicate day / tier",IF(OR(ISBLANK(O1515),ISBLANK(R1515)),"Missing date / quantity",IF(OR(R1515&lt;0,MOD(R1515,1)&lt;&gt;0),"Invalid redemption quantity",IF(COUNTIFS('Daily Redemptions'!$A$7:$A$735,O1515,'Daily Redemptions'!$B$7:$B$735,P1515)&lt;&gt;1,"Missing daily performance",IF(S1515&lt;0,"Negative stock","")))))))</x:f>
      </x:c>
    </x:row>
    <x:row r="1516" ht="24" customHeight="1">
      <x:c r="O1516" s="10"/>
      <x:c r="P1516" s="5"/>
      <x:c r="Q1516" s="5"/>
      <x:c r="R1516" s="5"/>
      <x:c r="S1516" s="16" t="str">
        <x:f>IF(OR(ISBLANK(O1516),Q1516=""),"",IFERROR(INDEX('Redemption Setup'!$F$7:$F$105,MATCH(Q1516,'Redemption Setup'!$A$7:$A$105,0)),"")+SUMIFS('Redemption Setup'!$Q$7:$Q$305,'Redemption Setup'!$O$7:$O$305,Q1516,'Redemption Setup'!$P$7:$P$305,"&lt;="&amp;O1516)-SUMIFS('Daily Redemptions'!$R$7:$R$2205,'Daily Redemptions'!$Q$7:$Q$2205,Q1516,'Daily Redemptions'!$P$7:$P$2205,P1516,'Daily Redemptions'!$O$7:$O$2205,"&lt;="&amp;O1516))</x:f>
      </x:c>
      <x:c r="T1516" s="16" t="str">
        <x:f>IF(AND(ISBLANK(O1516),Q1516=""),"",IF(COUNTIFS('Redemption Setup'!$A$7:$A$105,Q1516,'Redemption Setup'!$B$7:$B$105,P1516)&lt;&gt;1,"Tier not in campaign",IF(COUNTIFS('Daily Redemptions'!$O$7:$O$2205,O1516,'Daily Redemptions'!$Q$7:$Q$2205,Q1516)&gt;1,"Duplicate day / tier",IF(OR(ISBLANK(O1516),ISBLANK(R1516)),"Missing date / quantity",IF(OR(R1516&lt;0,MOD(R1516,1)&lt;&gt;0),"Invalid redemption quantity",IF(COUNTIFS('Daily Redemptions'!$A$7:$A$735,O1516,'Daily Redemptions'!$B$7:$B$735,P1516)&lt;&gt;1,"Missing daily performance",IF(S1516&lt;0,"Negative stock","")))))))</x:f>
      </x:c>
    </x:row>
    <x:row r="1517" ht="24" customHeight="1">
      <x:c r="O1517" s="10"/>
      <x:c r="P1517" s="5"/>
      <x:c r="Q1517" s="5"/>
      <x:c r="R1517" s="5"/>
      <x:c r="S1517" s="16" t="str">
        <x:f>IF(OR(ISBLANK(O1517),Q1517=""),"",IFERROR(INDEX('Redemption Setup'!$F$7:$F$105,MATCH(Q1517,'Redemption Setup'!$A$7:$A$105,0)),"")+SUMIFS('Redemption Setup'!$Q$7:$Q$305,'Redemption Setup'!$O$7:$O$305,Q1517,'Redemption Setup'!$P$7:$P$305,"&lt;="&amp;O1517)-SUMIFS('Daily Redemptions'!$R$7:$R$2205,'Daily Redemptions'!$Q$7:$Q$2205,Q1517,'Daily Redemptions'!$P$7:$P$2205,P1517,'Daily Redemptions'!$O$7:$O$2205,"&lt;="&amp;O1517))</x:f>
      </x:c>
      <x:c r="T1517" s="16" t="str">
        <x:f>IF(AND(ISBLANK(O1517),Q1517=""),"",IF(COUNTIFS('Redemption Setup'!$A$7:$A$105,Q1517,'Redemption Setup'!$B$7:$B$105,P1517)&lt;&gt;1,"Tier not in campaign",IF(COUNTIFS('Daily Redemptions'!$O$7:$O$2205,O1517,'Daily Redemptions'!$Q$7:$Q$2205,Q1517)&gt;1,"Duplicate day / tier",IF(OR(ISBLANK(O1517),ISBLANK(R1517)),"Missing date / quantity",IF(OR(R1517&lt;0,MOD(R1517,1)&lt;&gt;0),"Invalid redemption quantity",IF(COUNTIFS('Daily Redemptions'!$A$7:$A$735,O1517,'Daily Redemptions'!$B$7:$B$735,P1517)&lt;&gt;1,"Missing daily performance",IF(S1517&lt;0,"Negative stock","")))))))</x:f>
      </x:c>
    </x:row>
    <x:row r="1518" ht="24" customHeight="1">
      <x:c r="O1518" s="10"/>
      <x:c r="P1518" s="5"/>
      <x:c r="Q1518" s="5"/>
      <x:c r="R1518" s="5"/>
      <x:c r="S1518" s="16" t="str">
        <x:f>IF(OR(ISBLANK(O1518),Q1518=""),"",IFERROR(INDEX('Redemption Setup'!$F$7:$F$105,MATCH(Q1518,'Redemption Setup'!$A$7:$A$105,0)),"")+SUMIFS('Redemption Setup'!$Q$7:$Q$305,'Redemption Setup'!$O$7:$O$305,Q1518,'Redemption Setup'!$P$7:$P$305,"&lt;="&amp;O1518)-SUMIFS('Daily Redemptions'!$R$7:$R$2205,'Daily Redemptions'!$Q$7:$Q$2205,Q1518,'Daily Redemptions'!$P$7:$P$2205,P1518,'Daily Redemptions'!$O$7:$O$2205,"&lt;="&amp;O1518))</x:f>
      </x:c>
      <x:c r="T1518" s="16" t="str">
        <x:f>IF(AND(ISBLANK(O1518),Q1518=""),"",IF(COUNTIFS('Redemption Setup'!$A$7:$A$105,Q1518,'Redemption Setup'!$B$7:$B$105,P1518)&lt;&gt;1,"Tier not in campaign",IF(COUNTIFS('Daily Redemptions'!$O$7:$O$2205,O1518,'Daily Redemptions'!$Q$7:$Q$2205,Q1518)&gt;1,"Duplicate day / tier",IF(OR(ISBLANK(O1518),ISBLANK(R1518)),"Missing date / quantity",IF(OR(R1518&lt;0,MOD(R1518,1)&lt;&gt;0),"Invalid redemption quantity",IF(COUNTIFS('Daily Redemptions'!$A$7:$A$735,O1518,'Daily Redemptions'!$B$7:$B$735,P1518)&lt;&gt;1,"Missing daily performance",IF(S1518&lt;0,"Negative stock","")))))))</x:f>
      </x:c>
    </x:row>
    <x:row r="1519" ht="24" customHeight="1">
      <x:c r="O1519" s="10"/>
      <x:c r="P1519" s="5"/>
      <x:c r="Q1519" s="5"/>
      <x:c r="R1519" s="5"/>
      <x:c r="S1519" s="16" t="str">
        <x:f>IF(OR(ISBLANK(O1519),Q1519=""),"",IFERROR(INDEX('Redemption Setup'!$F$7:$F$105,MATCH(Q1519,'Redemption Setup'!$A$7:$A$105,0)),"")+SUMIFS('Redemption Setup'!$Q$7:$Q$305,'Redemption Setup'!$O$7:$O$305,Q1519,'Redemption Setup'!$P$7:$P$305,"&lt;="&amp;O1519)-SUMIFS('Daily Redemptions'!$R$7:$R$2205,'Daily Redemptions'!$Q$7:$Q$2205,Q1519,'Daily Redemptions'!$P$7:$P$2205,P1519,'Daily Redemptions'!$O$7:$O$2205,"&lt;="&amp;O1519))</x:f>
      </x:c>
      <x:c r="T1519" s="16" t="str">
        <x:f>IF(AND(ISBLANK(O1519),Q1519=""),"",IF(COUNTIFS('Redemption Setup'!$A$7:$A$105,Q1519,'Redemption Setup'!$B$7:$B$105,P1519)&lt;&gt;1,"Tier not in campaign",IF(COUNTIFS('Daily Redemptions'!$O$7:$O$2205,O1519,'Daily Redemptions'!$Q$7:$Q$2205,Q1519)&gt;1,"Duplicate day / tier",IF(OR(ISBLANK(O1519),ISBLANK(R1519)),"Missing date / quantity",IF(OR(R1519&lt;0,MOD(R1519,1)&lt;&gt;0),"Invalid redemption quantity",IF(COUNTIFS('Daily Redemptions'!$A$7:$A$735,O1519,'Daily Redemptions'!$B$7:$B$735,P1519)&lt;&gt;1,"Missing daily performance",IF(S1519&lt;0,"Negative stock","")))))))</x:f>
      </x:c>
    </x:row>
    <x:row r="1520" ht="24" customHeight="1">
      <x:c r="O1520" s="10"/>
      <x:c r="P1520" s="5"/>
      <x:c r="Q1520" s="5"/>
      <x:c r="R1520" s="5"/>
      <x:c r="S1520" s="16" t="str">
        <x:f>IF(OR(ISBLANK(O1520),Q1520=""),"",IFERROR(INDEX('Redemption Setup'!$F$7:$F$105,MATCH(Q1520,'Redemption Setup'!$A$7:$A$105,0)),"")+SUMIFS('Redemption Setup'!$Q$7:$Q$305,'Redemption Setup'!$O$7:$O$305,Q1520,'Redemption Setup'!$P$7:$P$305,"&lt;="&amp;O1520)-SUMIFS('Daily Redemptions'!$R$7:$R$2205,'Daily Redemptions'!$Q$7:$Q$2205,Q1520,'Daily Redemptions'!$P$7:$P$2205,P1520,'Daily Redemptions'!$O$7:$O$2205,"&lt;="&amp;O1520))</x:f>
      </x:c>
      <x:c r="T1520" s="16" t="str">
        <x:f>IF(AND(ISBLANK(O1520),Q1520=""),"",IF(COUNTIFS('Redemption Setup'!$A$7:$A$105,Q1520,'Redemption Setup'!$B$7:$B$105,P1520)&lt;&gt;1,"Tier not in campaign",IF(COUNTIFS('Daily Redemptions'!$O$7:$O$2205,O1520,'Daily Redemptions'!$Q$7:$Q$2205,Q1520)&gt;1,"Duplicate day / tier",IF(OR(ISBLANK(O1520),ISBLANK(R1520)),"Missing date / quantity",IF(OR(R1520&lt;0,MOD(R1520,1)&lt;&gt;0),"Invalid redemption quantity",IF(COUNTIFS('Daily Redemptions'!$A$7:$A$735,O1520,'Daily Redemptions'!$B$7:$B$735,P1520)&lt;&gt;1,"Missing daily performance",IF(S1520&lt;0,"Negative stock","")))))))</x:f>
      </x:c>
    </x:row>
    <x:row r="1521" ht="24" customHeight="1">
      <x:c r="O1521" s="10"/>
      <x:c r="P1521" s="5"/>
      <x:c r="Q1521" s="5"/>
      <x:c r="R1521" s="5"/>
      <x:c r="S1521" s="16" t="str">
        <x:f>IF(OR(ISBLANK(O1521),Q1521=""),"",IFERROR(INDEX('Redemption Setup'!$F$7:$F$105,MATCH(Q1521,'Redemption Setup'!$A$7:$A$105,0)),"")+SUMIFS('Redemption Setup'!$Q$7:$Q$305,'Redemption Setup'!$O$7:$O$305,Q1521,'Redemption Setup'!$P$7:$P$305,"&lt;="&amp;O1521)-SUMIFS('Daily Redemptions'!$R$7:$R$2205,'Daily Redemptions'!$Q$7:$Q$2205,Q1521,'Daily Redemptions'!$P$7:$P$2205,P1521,'Daily Redemptions'!$O$7:$O$2205,"&lt;="&amp;O1521))</x:f>
      </x:c>
      <x:c r="T1521" s="16" t="str">
        <x:f>IF(AND(ISBLANK(O1521),Q1521=""),"",IF(COUNTIFS('Redemption Setup'!$A$7:$A$105,Q1521,'Redemption Setup'!$B$7:$B$105,P1521)&lt;&gt;1,"Tier not in campaign",IF(COUNTIFS('Daily Redemptions'!$O$7:$O$2205,O1521,'Daily Redemptions'!$Q$7:$Q$2205,Q1521)&gt;1,"Duplicate day / tier",IF(OR(ISBLANK(O1521),ISBLANK(R1521)),"Missing date / quantity",IF(OR(R1521&lt;0,MOD(R1521,1)&lt;&gt;0),"Invalid redemption quantity",IF(COUNTIFS('Daily Redemptions'!$A$7:$A$735,O1521,'Daily Redemptions'!$B$7:$B$735,P1521)&lt;&gt;1,"Missing daily performance",IF(S1521&lt;0,"Negative stock","")))))))</x:f>
      </x:c>
    </x:row>
    <x:row r="1522" ht="24" customHeight="1">
      <x:c r="O1522" s="10"/>
      <x:c r="P1522" s="5"/>
      <x:c r="Q1522" s="5"/>
      <x:c r="R1522" s="5"/>
      <x:c r="S1522" s="16" t="str">
        <x:f>IF(OR(ISBLANK(O1522),Q1522=""),"",IFERROR(INDEX('Redemption Setup'!$F$7:$F$105,MATCH(Q1522,'Redemption Setup'!$A$7:$A$105,0)),"")+SUMIFS('Redemption Setup'!$Q$7:$Q$305,'Redemption Setup'!$O$7:$O$305,Q1522,'Redemption Setup'!$P$7:$P$305,"&lt;="&amp;O1522)-SUMIFS('Daily Redemptions'!$R$7:$R$2205,'Daily Redemptions'!$Q$7:$Q$2205,Q1522,'Daily Redemptions'!$P$7:$P$2205,P1522,'Daily Redemptions'!$O$7:$O$2205,"&lt;="&amp;O1522))</x:f>
      </x:c>
      <x:c r="T1522" s="16" t="str">
        <x:f>IF(AND(ISBLANK(O1522),Q1522=""),"",IF(COUNTIFS('Redemption Setup'!$A$7:$A$105,Q1522,'Redemption Setup'!$B$7:$B$105,P1522)&lt;&gt;1,"Tier not in campaign",IF(COUNTIFS('Daily Redemptions'!$O$7:$O$2205,O1522,'Daily Redemptions'!$Q$7:$Q$2205,Q1522)&gt;1,"Duplicate day / tier",IF(OR(ISBLANK(O1522),ISBLANK(R1522)),"Missing date / quantity",IF(OR(R1522&lt;0,MOD(R1522,1)&lt;&gt;0),"Invalid redemption quantity",IF(COUNTIFS('Daily Redemptions'!$A$7:$A$735,O1522,'Daily Redemptions'!$B$7:$B$735,P1522)&lt;&gt;1,"Missing daily performance",IF(S1522&lt;0,"Negative stock","")))))))</x:f>
      </x:c>
    </x:row>
    <x:row r="1523" ht="24" customHeight="1">
      <x:c r="O1523" s="10"/>
      <x:c r="P1523" s="5"/>
      <x:c r="Q1523" s="5"/>
      <x:c r="R1523" s="5"/>
      <x:c r="S1523" s="16" t="str">
        <x:f>IF(OR(ISBLANK(O1523),Q1523=""),"",IFERROR(INDEX('Redemption Setup'!$F$7:$F$105,MATCH(Q1523,'Redemption Setup'!$A$7:$A$105,0)),"")+SUMIFS('Redemption Setup'!$Q$7:$Q$305,'Redemption Setup'!$O$7:$O$305,Q1523,'Redemption Setup'!$P$7:$P$305,"&lt;="&amp;O1523)-SUMIFS('Daily Redemptions'!$R$7:$R$2205,'Daily Redemptions'!$Q$7:$Q$2205,Q1523,'Daily Redemptions'!$P$7:$P$2205,P1523,'Daily Redemptions'!$O$7:$O$2205,"&lt;="&amp;O1523))</x:f>
      </x:c>
      <x:c r="T1523" s="16" t="str">
        <x:f>IF(AND(ISBLANK(O1523),Q1523=""),"",IF(COUNTIFS('Redemption Setup'!$A$7:$A$105,Q1523,'Redemption Setup'!$B$7:$B$105,P1523)&lt;&gt;1,"Tier not in campaign",IF(COUNTIFS('Daily Redemptions'!$O$7:$O$2205,O1523,'Daily Redemptions'!$Q$7:$Q$2205,Q1523)&gt;1,"Duplicate day / tier",IF(OR(ISBLANK(O1523),ISBLANK(R1523)),"Missing date / quantity",IF(OR(R1523&lt;0,MOD(R1523,1)&lt;&gt;0),"Invalid redemption quantity",IF(COUNTIFS('Daily Redemptions'!$A$7:$A$735,O1523,'Daily Redemptions'!$B$7:$B$735,P1523)&lt;&gt;1,"Missing daily performance",IF(S1523&lt;0,"Negative stock","")))))))</x:f>
      </x:c>
    </x:row>
    <x:row r="1524" ht="24" customHeight="1">
      <x:c r="O1524" s="10"/>
      <x:c r="P1524" s="5"/>
      <x:c r="Q1524" s="5"/>
      <x:c r="R1524" s="5"/>
      <x:c r="S1524" s="16" t="str">
        <x:f>IF(OR(ISBLANK(O1524),Q1524=""),"",IFERROR(INDEX('Redemption Setup'!$F$7:$F$105,MATCH(Q1524,'Redemption Setup'!$A$7:$A$105,0)),"")+SUMIFS('Redemption Setup'!$Q$7:$Q$305,'Redemption Setup'!$O$7:$O$305,Q1524,'Redemption Setup'!$P$7:$P$305,"&lt;="&amp;O1524)-SUMIFS('Daily Redemptions'!$R$7:$R$2205,'Daily Redemptions'!$Q$7:$Q$2205,Q1524,'Daily Redemptions'!$P$7:$P$2205,P1524,'Daily Redemptions'!$O$7:$O$2205,"&lt;="&amp;O1524))</x:f>
      </x:c>
      <x:c r="T1524" s="16" t="str">
        <x:f>IF(AND(ISBLANK(O1524),Q1524=""),"",IF(COUNTIFS('Redemption Setup'!$A$7:$A$105,Q1524,'Redemption Setup'!$B$7:$B$105,P1524)&lt;&gt;1,"Tier not in campaign",IF(COUNTIFS('Daily Redemptions'!$O$7:$O$2205,O1524,'Daily Redemptions'!$Q$7:$Q$2205,Q1524)&gt;1,"Duplicate day / tier",IF(OR(ISBLANK(O1524),ISBLANK(R1524)),"Missing date / quantity",IF(OR(R1524&lt;0,MOD(R1524,1)&lt;&gt;0),"Invalid redemption quantity",IF(COUNTIFS('Daily Redemptions'!$A$7:$A$735,O1524,'Daily Redemptions'!$B$7:$B$735,P1524)&lt;&gt;1,"Missing daily performance",IF(S1524&lt;0,"Negative stock","")))))))</x:f>
      </x:c>
    </x:row>
    <x:row r="1525" ht="24" customHeight="1">
      <x:c r="O1525" s="10"/>
      <x:c r="P1525" s="5"/>
      <x:c r="Q1525" s="5"/>
      <x:c r="R1525" s="5"/>
      <x:c r="S1525" s="16" t="str">
        <x:f>IF(OR(ISBLANK(O1525),Q1525=""),"",IFERROR(INDEX('Redemption Setup'!$F$7:$F$105,MATCH(Q1525,'Redemption Setup'!$A$7:$A$105,0)),"")+SUMIFS('Redemption Setup'!$Q$7:$Q$305,'Redemption Setup'!$O$7:$O$305,Q1525,'Redemption Setup'!$P$7:$P$305,"&lt;="&amp;O1525)-SUMIFS('Daily Redemptions'!$R$7:$R$2205,'Daily Redemptions'!$Q$7:$Q$2205,Q1525,'Daily Redemptions'!$P$7:$P$2205,P1525,'Daily Redemptions'!$O$7:$O$2205,"&lt;="&amp;O1525))</x:f>
      </x:c>
      <x:c r="T1525" s="16" t="str">
        <x:f>IF(AND(ISBLANK(O1525),Q1525=""),"",IF(COUNTIFS('Redemption Setup'!$A$7:$A$105,Q1525,'Redemption Setup'!$B$7:$B$105,P1525)&lt;&gt;1,"Tier not in campaign",IF(COUNTIFS('Daily Redemptions'!$O$7:$O$2205,O1525,'Daily Redemptions'!$Q$7:$Q$2205,Q1525)&gt;1,"Duplicate day / tier",IF(OR(ISBLANK(O1525),ISBLANK(R1525)),"Missing date / quantity",IF(OR(R1525&lt;0,MOD(R1525,1)&lt;&gt;0),"Invalid redemption quantity",IF(COUNTIFS('Daily Redemptions'!$A$7:$A$735,O1525,'Daily Redemptions'!$B$7:$B$735,P1525)&lt;&gt;1,"Missing daily performance",IF(S1525&lt;0,"Negative stock","")))))))</x:f>
      </x:c>
    </x:row>
    <x:row r="1526" ht="24" customHeight="1">
      <x:c r="O1526" s="10"/>
      <x:c r="P1526" s="5"/>
      <x:c r="Q1526" s="5"/>
      <x:c r="R1526" s="5"/>
      <x:c r="S1526" s="16" t="str">
        <x:f>IF(OR(ISBLANK(O1526),Q1526=""),"",IFERROR(INDEX('Redemption Setup'!$F$7:$F$105,MATCH(Q1526,'Redemption Setup'!$A$7:$A$105,0)),"")+SUMIFS('Redemption Setup'!$Q$7:$Q$305,'Redemption Setup'!$O$7:$O$305,Q1526,'Redemption Setup'!$P$7:$P$305,"&lt;="&amp;O1526)-SUMIFS('Daily Redemptions'!$R$7:$R$2205,'Daily Redemptions'!$Q$7:$Q$2205,Q1526,'Daily Redemptions'!$P$7:$P$2205,P1526,'Daily Redemptions'!$O$7:$O$2205,"&lt;="&amp;O1526))</x:f>
      </x:c>
      <x:c r="T1526" s="16" t="str">
        <x:f>IF(AND(ISBLANK(O1526),Q1526=""),"",IF(COUNTIFS('Redemption Setup'!$A$7:$A$105,Q1526,'Redemption Setup'!$B$7:$B$105,P1526)&lt;&gt;1,"Tier not in campaign",IF(COUNTIFS('Daily Redemptions'!$O$7:$O$2205,O1526,'Daily Redemptions'!$Q$7:$Q$2205,Q1526)&gt;1,"Duplicate day / tier",IF(OR(ISBLANK(O1526),ISBLANK(R1526)),"Missing date / quantity",IF(OR(R1526&lt;0,MOD(R1526,1)&lt;&gt;0),"Invalid redemption quantity",IF(COUNTIFS('Daily Redemptions'!$A$7:$A$735,O1526,'Daily Redemptions'!$B$7:$B$735,P1526)&lt;&gt;1,"Missing daily performance",IF(S1526&lt;0,"Negative stock","")))))))</x:f>
      </x:c>
    </x:row>
    <x:row r="1527" ht="24" customHeight="1">
      <x:c r="O1527" s="10"/>
      <x:c r="P1527" s="5"/>
      <x:c r="Q1527" s="5"/>
      <x:c r="R1527" s="5"/>
      <x:c r="S1527" s="16" t="str">
        <x:f>IF(OR(ISBLANK(O1527),Q1527=""),"",IFERROR(INDEX('Redemption Setup'!$F$7:$F$105,MATCH(Q1527,'Redemption Setup'!$A$7:$A$105,0)),"")+SUMIFS('Redemption Setup'!$Q$7:$Q$305,'Redemption Setup'!$O$7:$O$305,Q1527,'Redemption Setup'!$P$7:$P$305,"&lt;="&amp;O1527)-SUMIFS('Daily Redemptions'!$R$7:$R$2205,'Daily Redemptions'!$Q$7:$Q$2205,Q1527,'Daily Redemptions'!$P$7:$P$2205,P1527,'Daily Redemptions'!$O$7:$O$2205,"&lt;="&amp;O1527))</x:f>
      </x:c>
      <x:c r="T1527" s="16" t="str">
        <x:f>IF(AND(ISBLANK(O1527),Q1527=""),"",IF(COUNTIFS('Redemption Setup'!$A$7:$A$105,Q1527,'Redemption Setup'!$B$7:$B$105,P1527)&lt;&gt;1,"Tier not in campaign",IF(COUNTIFS('Daily Redemptions'!$O$7:$O$2205,O1527,'Daily Redemptions'!$Q$7:$Q$2205,Q1527)&gt;1,"Duplicate day / tier",IF(OR(ISBLANK(O1527),ISBLANK(R1527)),"Missing date / quantity",IF(OR(R1527&lt;0,MOD(R1527,1)&lt;&gt;0),"Invalid redemption quantity",IF(COUNTIFS('Daily Redemptions'!$A$7:$A$735,O1527,'Daily Redemptions'!$B$7:$B$735,P1527)&lt;&gt;1,"Missing daily performance",IF(S1527&lt;0,"Negative stock","")))))))</x:f>
      </x:c>
    </x:row>
    <x:row r="1528" ht="24" customHeight="1">
      <x:c r="O1528" s="10"/>
      <x:c r="P1528" s="5"/>
      <x:c r="Q1528" s="5"/>
      <x:c r="R1528" s="5"/>
      <x:c r="S1528" s="16" t="str">
        <x:f>IF(OR(ISBLANK(O1528),Q1528=""),"",IFERROR(INDEX('Redemption Setup'!$F$7:$F$105,MATCH(Q1528,'Redemption Setup'!$A$7:$A$105,0)),"")+SUMIFS('Redemption Setup'!$Q$7:$Q$305,'Redemption Setup'!$O$7:$O$305,Q1528,'Redemption Setup'!$P$7:$P$305,"&lt;="&amp;O1528)-SUMIFS('Daily Redemptions'!$R$7:$R$2205,'Daily Redemptions'!$Q$7:$Q$2205,Q1528,'Daily Redemptions'!$P$7:$P$2205,P1528,'Daily Redemptions'!$O$7:$O$2205,"&lt;="&amp;O1528))</x:f>
      </x:c>
      <x:c r="T1528" s="16" t="str">
        <x:f>IF(AND(ISBLANK(O1528),Q1528=""),"",IF(COUNTIFS('Redemption Setup'!$A$7:$A$105,Q1528,'Redemption Setup'!$B$7:$B$105,P1528)&lt;&gt;1,"Tier not in campaign",IF(COUNTIFS('Daily Redemptions'!$O$7:$O$2205,O1528,'Daily Redemptions'!$Q$7:$Q$2205,Q1528)&gt;1,"Duplicate day / tier",IF(OR(ISBLANK(O1528),ISBLANK(R1528)),"Missing date / quantity",IF(OR(R1528&lt;0,MOD(R1528,1)&lt;&gt;0),"Invalid redemption quantity",IF(COUNTIFS('Daily Redemptions'!$A$7:$A$735,O1528,'Daily Redemptions'!$B$7:$B$735,P1528)&lt;&gt;1,"Missing daily performance",IF(S1528&lt;0,"Negative stock","")))))))</x:f>
      </x:c>
    </x:row>
    <x:row r="1529" ht="24" customHeight="1">
      <x:c r="O1529" s="10"/>
      <x:c r="P1529" s="5"/>
      <x:c r="Q1529" s="5"/>
      <x:c r="R1529" s="5"/>
      <x:c r="S1529" s="16" t="str">
        <x:f>IF(OR(ISBLANK(O1529),Q1529=""),"",IFERROR(INDEX('Redemption Setup'!$F$7:$F$105,MATCH(Q1529,'Redemption Setup'!$A$7:$A$105,0)),"")+SUMIFS('Redemption Setup'!$Q$7:$Q$305,'Redemption Setup'!$O$7:$O$305,Q1529,'Redemption Setup'!$P$7:$P$305,"&lt;="&amp;O1529)-SUMIFS('Daily Redemptions'!$R$7:$R$2205,'Daily Redemptions'!$Q$7:$Q$2205,Q1529,'Daily Redemptions'!$P$7:$P$2205,P1529,'Daily Redemptions'!$O$7:$O$2205,"&lt;="&amp;O1529))</x:f>
      </x:c>
      <x:c r="T1529" s="16" t="str">
        <x:f>IF(AND(ISBLANK(O1529),Q1529=""),"",IF(COUNTIFS('Redemption Setup'!$A$7:$A$105,Q1529,'Redemption Setup'!$B$7:$B$105,P1529)&lt;&gt;1,"Tier not in campaign",IF(COUNTIFS('Daily Redemptions'!$O$7:$O$2205,O1529,'Daily Redemptions'!$Q$7:$Q$2205,Q1529)&gt;1,"Duplicate day / tier",IF(OR(ISBLANK(O1529),ISBLANK(R1529)),"Missing date / quantity",IF(OR(R1529&lt;0,MOD(R1529,1)&lt;&gt;0),"Invalid redemption quantity",IF(COUNTIFS('Daily Redemptions'!$A$7:$A$735,O1529,'Daily Redemptions'!$B$7:$B$735,P1529)&lt;&gt;1,"Missing daily performance",IF(S1529&lt;0,"Negative stock","")))))))</x:f>
      </x:c>
    </x:row>
    <x:row r="1530" ht="24" customHeight="1">
      <x:c r="O1530" s="10"/>
      <x:c r="P1530" s="5"/>
      <x:c r="Q1530" s="5"/>
      <x:c r="R1530" s="5"/>
      <x:c r="S1530" s="16" t="str">
        <x:f>IF(OR(ISBLANK(O1530),Q1530=""),"",IFERROR(INDEX('Redemption Setup'!$F$7:$F$105,MATCH(Q1530,'Redemption Setup'!$A$7:$A$105,0)),"")+SUMIFS('Redemption Setup'!$Q$7:$Q$305,'Redemption Setup'!$O$7:$O$305,Q1530,'Redemption Setup'!$P$7:$P$305,"&lt;="&amp;O1530)-SUMIFS('Daily Redemptions'!$R$7:$R$2205,'Daily Redemptions'!$Q$7:$Q$2205,Q1530,'Daily Redemptions'!$P$7:$P$2205,P1530,'Daily Redemptions'!$O$7:$O$2205,"&lt;="&amp;O1530))</x:f>
      </x:c>
      <x:c r="T1530" s="16" t="str">
        <x:f>IF(AND(ISBLANK(O1530),Q1530=""),"",IF(COUNTIFS('Redemption Setup'!$A$7:$A$105,Q1530,'Redemption Setup'!$B$7:$B$105,P1530)&lt;&gt;1,"Tier not in campaign",IF(COUNTIFS('Daily Redemptions'!$O$7:$O$2205,O1530,'Daily Redemptions'!$Q$7:$Q$2205,Q1530)&gt;1,"Duplicate day / tier",IF(OR(ISBLANK(O1530),ISBLANK(R1530)),"Missing date / quantity",IF(OR(R1530&lt;0,MOD(R1530,1)&lt;&gt;0),"Invalid redemption quantity",IF(COUNTIFS('Daily Redemptions'!$A$7:$A$735,O1530,'Daily Redemptions'!$B$7:$B$735,P1530)&lt;&gt;1,"Missing daily performance",IF(S1530&lt;0,"Negative stock","")))))))</x:f>
      </x:c>
    </x:row>
    <x:row r="1531" ht="24" customHeight="1">
      <x:c r="O1531" s="10"/>
      <x:c r="P1531" s="5"/>
      <x:c r="Q1531" s="5"/>
      <x:c r="R1531" s="5"/>
      <x:c r="S1531" s="16" t="str">
        <x:f>IF(OR(ISBLANK(O1531),Q1531=""),"",IFERROR(INDEX('Redemption Setup'!$F$7:$F$105,MATCH(Q1531,'Redemption Setup'!$A$7:$A$105,0)),"")+SUMIFS('Redemption Setup'!$Q$7:$Q$305,'Redemption Setup'!$O$7:$O$305,Q1531,'Redemption Setup'!$P$7:$P$305,"&lt;="&amp;O1531)-SUMIFS('Daily Redemptions'!$R$7:$R$2205,'Daily Redemptions'!$Q$7:$Q$2205,Q1531,'Daily Redemptions'!$P$7:$P$2205,P1531,'Daily Redemptions'!$O$7:$O$2205,"&lt;="&amp;O1531))</x:f>
      </x:c>
      <x:c r="T1531" s="16" t="str">
        <x:f>IF(AND(ISBLANK(O1531),Q1531=""),"",IF(COUNTIFS('Redemption Setup'!$A$7:$A$105,Q1531,'Redemption Setup'!$B$7:$B$105,P1531)&lt;&gt;1,"Tier not in campaign",IF(COUNTIFS('Daily Redemptions'!$O$7:$O$2205,O1531,'Daily Redemptions'!$Q$7:$Q$2205,Q1531)&gt;1,"Duplicate day / tier",IF(OR(ISBLANK(O1531),ISBLANK(R1531)),"Missing date / quantity",IF(OR(R1531&lt;0,MOD(R1531,1)&lt;&gt;0),"Invalid redemption quantity",IF(COUNTIFS('Daily Redemptions'!$A$7:$A$735,O1531,'Daily Redemptions'!$B$7:$B$735,P1531)&lt;&gt;1,"Missing daily performance",IF(S1531&lt;0,"Negative stock","")))))))</x:f>
      </x:c>
    </x:row>
    <x:row r="1532" ht="24" customHeight="1">
      <x:c r="O1532" s="10"/>
      <x:c r="P1532" s="5"/>
      <x:c r="Q1532" s="5"/>
      <x:c r="R1532" s="5"/>
      <x:c r="S1532" s="16" t="str">
        <x:f>IF(OR(ISBLANK(O1532),Q1532=""),"",IFERROR(INDEX('Redemption Setup'!$F$7:$F$105,MATCH(Q1532,'Redemption Setup'!$A$7:$A$105,0)),"")+SUMIFS('Redemption Setup'!$Q$7:$Q$305,'Redemption Setup'!$O$7:$O$305,Q1532,'Redemption Setup'!$P$7:$P$305,"&lt;="&amp;O1532)-SUMIFS('Daily Redemptions'!$R$7:$R$2205,'Daily Redemptions'!$Q$7:$Q$2205,Q1532,'Daily Redemptions'!$P$7:$P$2205,P1532,'Daily Redemptions'!$O$7:$O$2205,"&lt;="&amp;O1532))</x:f>
      </x:c>
      <x:c r="T1532" s="16" t="str">
        <x:f>IF(AND(ISBLANK(O1532),Q1532=""),"",IF(COUNTIFS('Redemption Setup'!$A$7:$A$105,Q1532,'Redemption Setup'!$B$7:$B$105,P1532)&lt;&gt;1,"Tier not in campaign",IF(COUNTIFS('Daily Redemptions'!$O$7:$O$2205,O1532,'Daily Redemptions'!$Q$7:$Q$2205,Q1532)&gt;1,"Duplicate day / tier",IF(OR(ISBLANK(O1532),ISBLANK(R1532)),"Missing date / quantity",IF(OR(R1532&lt;0,MOD(R1532,1)&lt;&gt;0),"Invalid redemption quantity",IF(COUNTIFS('Daily Redemptions'!$A$7:$A$735,O1532,'Daily Redemptions'!$B$7:$B$735,P1532)&lt;&gt;1,"Missing daily performance",IF(S1532&lt;0,"Negative stock","")))))))</x:f>
      </x:c>
    </x:row>
    <x:row r="1533" ht="24" customHeight="1">
      <x:c r="O1533" s="10"/>
      <x:c r="P1533" s="5"/>
      <x:c r="Q1533" s="5"/>
      <x:c r="R1533" s="5"/>
      <x:c r="S1533" s="16" t="str">
        <x:f>IF(OR(ISBLANK(O1533),Q1533=""),"",IFERROR(INDEX('Redemption Setup'!$F$7:$F$105,MATCH(Q1533,'Redemption Setup'!$A$7:$A$105,0)),"")+SUMIFS('Redemption Setup'!$Q$7:$Q$305,'Redemption Setup'!$O$7:$O$305,Q1533,'Redemption Setup'!$P$7:$P$305,"&lt;="&amp;O1533)-SUMIFS('Daily Redemptions'!$R$7:$R$2205,'Daily Redemptions'!$Q$7:$Q$2205,Q1533,'Daily Redemptions'!$P$7:$P$2205,P1533,'Daily Redemptions'!$O$7:$O$2205,"&lt;="&amp;O1533))</x:f>
      </x:c>
      <x:c r="T1533" s="16" t="str">
        <x:f>IF(AND(ISBLANK(O1533),Q1533=""),"",IF(COUNTIFS('Redemption Setup'!$A$7:$A$105,Q1533,'Redemption Setup'!$B$7:$B$105,P1533)&lt;&gt;1,"Tier not in campaign",IF(COUNTIFS('Daily Redemptions'!$O$7:$O$2205,O1533,'Daily Redemptions'!$Q$7:$Q$2205,Q1533)&gt;1,"Duplicate day / tier",IF(OR(ISBLANK(O1533),ISBLANK(R1533)),"Missing date / quantity",IF(OR(R1533&lt;0,MOD(R1533,1)&lt;&gt;0),"Invalid redemption quantity",IF(COUNTIFS('Daily Redemptions'!$A$7:$A$735,O1533,'Daily Redemptions'!$B$7:$B$735,P1533)&lt;&gt;1,"Missing daily performance",IF(S1533&lt;0,"Negative stock","")))))))</x:f>
      </x:c>
    </x:row>
    <x:row r="1534" ht="24" customHeight="1">
      <x:c r="O1534" s="10"/>
      <x:c r="P1534" s="5"/>
      <x:c r="Q1534" s="5"/>
      <x:c r="R1534" s="5"/>
      <x:c r="S1534" s="16" t="str">
        <x:f>IF(OR(ISBLANK(O1534),Q1534=""),"",IFERROR(INDEX('Redemption Setup'!$F$7:$F$105,MATCH(Q1534,'Redemption Setup'!$A$7:$A$105,0)),"")+SUMIFS('Redemption Setup'!$Q$7:$Q$305,'Redemption Setup'!$O$7:$O$305,Q1534,'Redemption Setup'!$P$7:$P$305,"&lt;="&amp;O1534)-SUMIFS('Daily Redemptions'!$R$7:$R$2205,'Daily Redemptions'!$Q$7:$Q$2205,Q1534,'Daily Redemptions'!$P$7:$P$2205,P1534,'Daily Redemptions'!$O$7:$O$2205,"&lt;="&amp;O1534))</x:f>
      </x:c>
      <x:c r="T1534" s="16" t="str">
        <x:f>IF(AND(ISBLANK(O1534),Q1534=""),"",IF(COUNTIFS('Redemption Setup'!$A$7:$A$105,Q1534,'Redemption Setup'!$B$7:$B$105,P1534)&lt;&gt;1,"Tier not in campaign",IF(COUNTIFS('Daily Redemptions'!$O$7:$O$2205,O1534,'Daily Redemptions'!$Q$7:$Q$2205,Q1534)&gt;1,"Duplicate day / tier",IF(OR(ISBLANK(O1534),ISBLANK(R1534)),"Missing date / quantity",IF(OR(R1534&lt;0,MOD(R1534,1)&lt;&gt;0),"Invalid redemption quantity",IF(COUNTIFS('Daily Redemptions'!$A$7:$A$735,O1534,'Daily Redemptions'!$B$7:$B$735,P1534)&lt;&gt;1,"Missing daily performance",IF(S1534&lt;0,"Negative stock","")))))))</x:f>
      </x:c>
    </x:row>
    <x:row r="1535" ht="24" customHeight="1">
      <x:c r="O1535" s="10"/>
      <x:c r="P1535" s="5"/>
      <x:c r="Q1535" s="5"/>
      <x:c r="R1535" s="5"/>
      <x:c r="S1535" s="16" t="str">
        <x:f>IF(OR(ISBLANK(O1535),Q1535=""),"",IFERROR(INDEX('Redemption Setup'!$F$7:$F$105,MATCH(Q1535,'Redemption Setup'!$A$7:$A$105,0)),"")+SUMIFS('Redemption Setup'!$Q$7:$Q$305,'Redemption Setup'!$O$7:$O$305,Q1535,'Redemption Setup'!$P$7:$P$305,"&lt;="&amp;O1535)-SUMIFS('Daily Redemptions'!$R$7:$R$2205,'Daily Redemptions'!$Q$7:$Q$2205,Q1535,'Daily Redemptions'!$P$7:$P$2205,P1535,'Daily Redemptions'!$O$7:$O$2205,"&lt;="&amp;O1535))</x:f>
      </x:c>
      <x:c r="T1535" s="16" t="str">
        <x:f>IF(AND(ISBLANK(O1535),Q1535=""),"",IF(COUNTIFS('Redemption Setup'!$A$7:$A$105,Q1535,'Redemption Setup'!$B$7:$B$105,P1535)&lt;&gt;1,"Tier not in campaign",IF(COUNTIFS('Daily Redemptions'!$O$7:$O$2205,O1535,'Daily Redemptions'!$Q$7:$Q$2205,Q1535)&gt;1,"Duplicate day / tier",IF(OR(ISBLANK(O1535),ISBLANK(R1535)),"Missing date / quantity",IF(OR(R1535&lt;0,MOD(R1535,1)&lt;&gt;0),"Invalid redemption quantity",IF(COUNTIFS('Daily Redemptions'!$A$7:$A$735,O1535,'Daily Redemptions'!$B$7:$B$735,P1535)&lt;&gt;1,"Missing daily performance",IF(S1535&lt;0,"Negative stock","")))))))</x:f>
      </x:c>
    </x:row>
    <x:row r="1536" ht="24" customHeight="1">
      <x:c r="O1536" s="10"/>
      <x:c r="P1536" s="5"/>
      <x:c r="Q1536" s="5"/>
      <x:c r="R1536" s="5"/>
      <x:c r="S1536" s="16" t="str">
        <x:f>IF(OR(ISBLANK(O1536),Q1536=""),"",IFERROR(INDEX('Redemption Setup'!$F$7:$F$105,MATCH(Q1536,'Redemption Setup'!$A$7:$A$105,0)),"")+SUMIFS('Redemption Setup'!$Q$7:$Q$305,'Redemption Setup'!$O$7:$O$305,Q1536,'Redemption Setup'!$P$7:$P$305,"&lt;="&amp;O1536)-SUMIFS('Daily Redemptions'!$R$7:$R$2205,'Daily Redemptions'!$Q$7:$Q$2205,Q1536,'Daily Redemptions'!$P$7:$P$2205,P1536,'Daily Redemptions'!$O$7:$O$2205,"&lt;="&amp;O1536))</x:f>
      </x:c>
      <x:c r="T1536" s="16" t="str">
        <x:f>IF(AND(ISBLANK(O1536),Q1536=""),"",IF(COUNTIFS('Redemption Setup'!$A$7:$A$105,Q1536,'Redemption Setup'!$B$7:$B$105,P1536)&lt;&gt;1,"Tier not in campaign",IF(COUNTIFS('Daily Redemptions'!$O$7:$O$2205,O1536,'Daily Redemptions'!$Q$7:$Q$2205,Q1536)&gt;1,"Duplicate day / tier",IF(OR(ISBLANK(O1536),ISBLANK(R1536)),"Missing date / quantity",IF(OR(R1536&lt;0,MOD(R1536,1)&lt;&gt;0),"Invalid redemption quantity",IF(COUNTIFS('Daily Redemptions'!$A$7:$A$735,O1536,'Daily Redemptions'!$B$7:$B$735,P1536)&lt;&gt;1,"Missing daily performance",IF(S1536&lt;0,"Negative stock","")))))))</x:f>
      </x:c>
    </x:row>
    <x:row r="1537" ht="24" customHeight="1">
      <x:c r="O1537" s="10"/>
      <x:c r="P1537" s="5"/>
      <x:c r="Q1537" s="5"/>
      <x:c r="R1537" s="5"/>
      <x:c r="S1537" s="16" t="str">
        <x:f>IF(OR(ISBLANK(O1537),Q1537=""),"",IFERROR(INDEX('Redemption Setup'!$F$7:$F$105,MATCH(Q1537,'Redemption Setup'!$A$7:$A$105,0)),"")+SUMIFS('Redemption Setup'!$Q$7:$Q$305,'Redemption Setup'!$O$7:$O$305,Q1537,'Redemption Setup'!$P$7:$P$305,"&lt;="&amp;O1537)-SUMIFS('Daily Redemptions'!$R$7:$R$2205,'Daily Redemptions'!$Q$7:$Q$2205,Q1537,'Daily Redemptions'!$P$7:$P$2205,P1537,'Daily Redemptions'!$O$7:$O$2205,"&lt;="&amp;O1537))</x:f>
      </x:c>
      <x:c r="T1537" s="16" t="str">
        <x:f>IF(AND(ISBLANK(O1537),Q1537=""),"",IF(COUNTIFS('Redemption Setup'!$A$7:$A$105,Q1537,'Redemption Setup'!$B$7:$B$105,P1537)&lt;&gt;1,"Tier not in campaign",IF(COUNTIFS('Daily Redemptions'!$O$7:$O$2205,O1537,'Daily Redemptions'!$Q$7:$Q$2205,Q1537)&gt;1,"Duplicate day / tier",IF(OR(ISBLANK(O1537),ISBLANK(R1537)),"Missing date / quantity",IF(OR(R1537&lt;0,MOD(R1537,1)&lt;&gt;0),"Invalid redemption quantity",IF(COUNTIFS('Daily Redemptions'!$A$7:$A$735,O1537,'Daily Redemptions'!$B$7:$B$735,P1537)&lt;&gt;1,"Missing daily performance",IF(S1537&lt;0,"Negative stock","")))))))</x:f>
      </x:c>
    </x:row>
    <x:row r="1538" ht="24" customHeight="1">
      <x:c r="O1538" s="10"/>
      <x:c r="P1538" s="5"/>
      <x:c r="Q1538" s="5"/>
      <x:c r="R1538" s="5"/>
      <x:c r="S1538" s="16" t="str">
        <x:f>IF(OR(ISBLANK(O1538),Q1538=""),"",IFERROR(INDEX('Redemption Setup'!$F$7:$F$105,MATCH(Q1538,'Redemption Setup'!$A$7:$A$105,0)),"")+SUMIFS('Redemption Setup'!$Q$7:$Q$305,'Redemption Setup'!$O$7:$O$305,Q1538,'Redemption Setup'!$P$7:$P$305,"&lt;="&amp;O1538)-SUMIFS('Daily Redemptions'!$R$7:$R$2205,'Daily Redemptions'!$Q$7:$Q$2205,Q1538,'Daily Redemptions'!$P$7:$P$2205,P1538,'Daily Redemptions'!$O$7:$O$2205,"&lt;="&amp;O1538))</x:f>
      </x:c>
      <x:c r="T1538" s="16" t="str">
        <x:f>IF(AND(ISBLANK(O1538),Q1538=""),"",IF(COUNTIFS('Redemption Setup'!$A$7:$A$105,Q1538,'Redemption Setup'!$B$7:$B$105,P1538)&lt;&gt;1,"Tier not in campaign",IF(COUNTIFS('Daily Redemptions'!$O$7:$O$2205,O1538,'Daily Redemptions'!$Q$7:$Q$2205,Q1538)&gt;1,"Duplicate day / tier",IF(OR(ISBLANK(O1538),ISBLANK(R1538)),"Missing date / quantity",IF(OR(R1538&lt;0,MOD(R1538,1)&lt;&gt;0),"Invalid redemption quantity",IF(COUNTIFS('Daily Redemptions'!$A$7:$A$735,O1538,'Daily Redemptions'!$B$7:$B$735,P1538)&lt;&gt;1,"Missing daily performance",IF(S1538&lt;0,"Negative stock","")))))))</x:f>
      </x:c>
    </x:row>
    <x:row r="1539" ht="24" customHeight="1">
      <x:c r="O1539" s="10"/>
      <x:c r="P1539" s="5"/>
      <x:c r="Q1539" s="5"/>
      <x:c r="R1539" s="5"/>
      <x:c r="S1539" s="16" t="str">
        <x:f>IF(OR(ISBLANK(O1539),Q1539=""),"",IFERROR(INDEX('Redemption Setup'!$F$7:$F$105,MATCH(Q1539,'Redemption Setup'!$A$7:$A$105,0)),"")+SUMIFS('Redemption Setup'!$Q$7:$Q$305,'Redemption Setup'!$O$7:$O$305,Q1539,'Redemption Setup'!$P$7:$P$305,"&lt;="&amp;O1539)-SUMIFS('Daily Redemptions'!$R$7:$R$2205,'Daily Redemptions'!$Q$7:$Q$2205,Q1539,'Daily Redemptions'!$P$7:$P$2205,P1539,'Daily Redemptions'!$O$7:$O$2205,"&lt;="&amp;O1539))</x:f>
      </x:c>
      <x:c r="T1539" s="16" t="str">
        <x:f>IF(AND(ISBLANK(O1539),Q1539=""),"",IF(COUNTIFS('Redemption Setup'!$A$7:$A$105,Q1539,'Redemption Setup'!$B$7:$B$105,P1539)&lt;&gt;1,"Tier not in campaign",IF(COUNTIFS('Daily Redemptions'!$O$7:$O$2205,O1539,'Daily Redemptions'!$Q$7:$Q$2205,Q1539)&gt;1,"Duplicate day / tier",IF(OR(ISBLANK(O1539),ISBLANK(R1539)),"Missing date / quantity",IF(OR(R1539&lt;0,MOD(R1539,1)&lt;&gt;0),"Invalid redemption quantity",IF(COUNTIFS('Daily Redemptions'!$A$7:$A$735,O1539,'Daily Redemptions'!$B$7:$B$735,P1539)&lt;&gt;1,"Missing daily performance",IF(S1539&lt;0,"Negative stock","")))))))</x:f>
      </x:c>
    </x:row>
    <x:row r="1540" ht="24" customHeight="1">
      <x:c r="O1540" s="10"/>
      <x:c r="P1540" s="5"/>
      <x:c r="Q1540" s="5"/>
      <x:c r="R1540" s="5"/>
      <x:c r="S1540" s="16" t="str">
        <x:f>IF(OR(ISBLANK(O1540),Q1540=""),"",IFERROR(INDEX('Redemption Setup'!$F$7:$F$105,MATCH(Q1540,'Redemption Setup'!$A$7:$A$105,0)),"")+SUMIFS('Redemption Setup'!$Q$7:$Q$305,'Redemption Setup'!$O$7:$O$305,Q1540,'Redemption Setup'!$P$7:$P$305,"&lt;="&amp;O1540)-SUMIFS('Daily Redemptions'!$R$7:$R$2205,'Daily Redemptions'!$Q$7:$Q$2205,Q1540,'Daily Redemptions'!$P$7:$P$2205,P1540,'Daily Redemptions'!$O$7:$O$2205,"&lt;="&amp;O1540))</x:f>
      </x:c>
      <x:c r="T1540" s="16" t="str">
        <x:f>IF(AND(ISBLANK(O1540),Q1540=""),"",IF(COUNTIFS('Redemption Setup'!$A$7:$A$105,Q1540,'Redemption Setup'!$B$7:$B$105,P1540)&lt;&gt;1,"Tier not in campaign",IF(COUNTIFS('Daily Redemptions'!$O$7:$O$2205,O1540,'Daily Redemptions'!$Q$7:$Q$2205,Q1540)&gt;1,"Duplicate day / tier",IF(OR(ISBLANK(O1540),ISBLANK(R1540)),"Missing date / quantity",IF(OR(R1540&lt;0,MOD(R1540,1)&lt;&gt;0),"Invalid redemption quantity",IF(COUNTIFS('Daily Redemptions'!$A$7:$A$735,O1540,'Daily Redemptions'!$B$7:$B$735,P1540)&lt;&gt;1,"Missing daily performance",IF(S1540&lt;0,"Negative stock","")))))))</x:f>
      </x:c>
    </x:row>
    <x:row r="1541" ht="24" customHeight="1">
      <x:c r="O1541" s="10"/>
      <x:c r="P1541" s="5"/>
      <x:c r="Q1541" s="5"/>
      <x:c r="R1541" s="5"/>
      <x:c r="S1541" s="16" t="str">
        <x:f>IF(OR(ISBLANK(O1541),Q1541=""),"",IFERROR(INDEX('Redemption Setup'!$F$7:$F$105,MATCH(Q1541,'Redemption Setup'!$A$7:$A$105,0)),"")+SUMIFS('Redemption Setup'!$Q$7:$Q$305,'Redemption Setup'!$O$7:$O$305,Q1541,'Redemption Setup'!$P$7:$P$305,"&lt;="&amp;O1541)-SUMIFS('Daily Redemptions'!$R$7:$R$2205,'Daily Redemptions'!$Q$7:$Q$2205,Q1541,'Daily Redemptions'!$P$7:$P$2205,P1541,'Daily Redemptions'!$O$7:$O$2205,"&lt;="&amp;O1541))</x:f>
      </x:c>
      <x:c r="T1541" s="16" t="str">
        <x:f>IF(AND(ISBLANK(O1541),Q1541=""),"",IF(COUNTIFS('Redemption Setup'!$A$7:$A$105,Q1541,'Redemption Setup'!$B$7:$B$105,P1541)&lt;&gt;1,"Tier not in campaign",IF(COUNTIFS('Daily Redemptions'!$O$7:$O$2205,O1541,'Daily Redemptions'!$Q$7:$Q$2205,Q1541)&gt;1,"Duplicate day / tier",IF(OR(ISBLANK(O1541),ISBLANK(R1541)),"Missing date / quantity",IF(OR(R1541&lt;0,MOD(R1541,1)&lt;&gt;0),"Invalid redemption quantity",IF(COUNTIFS('Daily Redemptions'!$A$7:$A$735,O1541,'Daily Redemptions'!$B$7:$B$735,P1541)&lt;&gt;1,"Missing daily performance",IF(S1541&lt;0,"Negative stock","")))))))</x:f>
      </x:c>
    </x:row>
    <x:row r="1542" ht="24" customHeight="1">
      <x:c r="O1542" s="10"/>
      <x:c r="P1542" s="5"/>
      <x:c r="Q1542" s="5"/>
      <x:c r="R1542" s="5"/>
      <x:c r="S1542" s="16" t="str">
        <x:f>IF(OR(ISBLANK(O1542),Q1542=""),"",IFERROR(INDEX('Redemption Setup'!$F$7:$F$105,MATCH(Q1542,'Redemption Setup'!$A$7:$A$105,0)),"")+SUMIFS('Redemption Setup'!$Q$7:$Q$305,'Redemption Setup'!$O$7:$O$305,Q1542,'Redemption Setup'!$P$7:$P$305,"&lt;="&amp;O1542)-SUMIFS('Daily Redemptions'!$R$7:$R$2205,'Daily Redemptions'!$Q$7:$Q$2205,Q1542,'Daily Redemptions'!$P$7:$P$2205,P1542,'Daily Redemptions'!$O$7:$O$2205,"&lt;="&amp;O1542))</x:f>
      </x:c>
      <x:c r="T1542" s="16" t="str">
        <x:f>IF(AND(ISBLANK(O1542),Q1542=""),"",IF(COUNTIFS('Redemption Setup'!$A$7:$A$105,Q1542,'Redemption Setup'!$B$7:$B$105,P1542)&lt;&gt;1,"Tier not in campaign",IF(COUNTIFS('Daily Redemptions'!$O$7:$O$2205,O1542,'Daily Redemptions'!$Q$7:$Q$2205,Q1542)&gt;1,"Duplicate day / tier",IF(OR(ISBLANK(O1542),ISBLANK(R1542)),"Missing date / quantity",IF(OR(R1542&lt;0,MOD(R1542,1)&lt;&gt;0),"Invalid redemption quantity",IF(COUNTIFS('Daily Redemptions'!$A$7:$A$735,O1542,'Daily Redemptions'!$B$7:$B$735,P1542)&lt;&gt;1,"Missing daily performance",IF(S1542&lt;0,"Negative stock","")))))))</x:f>
      </x:c>
    </x:row>
    <x:row r="1543" ht="24" customHeight="1">
      <x:c r="O1543" s="10"/>
      <x:c r="P1543" s="5"/>
      <x:c r="Q1543" s="5"/>
      <x:c r="R1543" s="5"/>
      <x:c r="S1543" s="16" t="str">
        <x:f>IF(OR(ISBLANK(O1543),Q1543=""),"",IFERROR(INDEX('Redemption Setup'!$F$7:$F$105,MATCH(Q1543,'Redemption Setup'!$A$7:$A$105,0)),"")+SUMIFS('Redemption Setup'!$Q$7:$Q$305,'Redemption Setup'!$O$7:$O$305,Q1543,'Redemption Setup'!$P$7:$P$305,"&lt;="&amp;O1543)-SUMIFS('Daily Redemptions'!$R$7:$R$2205,'Daily Redemptions'!$Q$7:$Q$2205,Q1543,'Daily Redemptions'!$P$7:$P$2205,P1543,'Daily Redemptions'!$O$7:$O$2205,"&lt;="&amp;O1543))</x:f>
      </x:c>
      <x:c r="T1543" s="16" t="str">
        <x:f>IF(AND(ISBLANK(O1543),Q1543=""),"",IF(COUNTIFS('Redemption Setup'!$A$7:$A$105,Q1543,'Redemption Setup'!$B$7:$B$105,P1543)&lt;&gt;1,"Tier not in campaign",IF(COUNTIFS('Daily Redemptions'!$O$7:$O$2205,O1543,'Daily Redemptions'!$Q$7:$Q$2205,Q1543)&gt;1,"Duplicate day / tier",IF(OR(ISBLANK(O1543),ISBLANK(R1543)),"Missing date / quantity",IF(OR(R1543&lt;0,MOD(R1543,1)&lt;&gt;0),"Invalid redemption quantity",IF(COUNTIFS('Daily Redemptions'!$A$7:$A$735,O1543,'Daily Redemptions'!$B$7:$B$735,P1543)&lt;&gt;1,"Missing daily performance",IF(S1543&lt;0,"Negative stock","")))))))</x:f>
      </x:c>
    </x:row>
    <x:row r="1544" ht="24" customHeight="1">
      <x:c r="O1544" s="10"/>
      <x:c r="P1544" s="5"/>
      <x:c r="Q1544" s="5"/>
      <x:c r="R1544" s="5"/>
      <x:c r="S1544" s="16" t="str">
        <x:f>IF(OR(ISBLANK(O1544),Q1544=""),"",IFERROR(INDEX('Redemption Setup'!$F$7:$F$105,MATCH(Q1544,'Redemption Setup'!$A$7:$A$105,0)),"")+SUMIFS('Redemption Setup'!$Q$7:$Q$305,'Redemption Setup'!$O$7:$O$305,Q1544,'Redemption Setup'!$P$7:$P$305,"&lt;="&amp;O1544)-SUMIFS('Daily Redemptions'!$R$7:$R$2205,'Daily Redemptions'!$Q$7:$Q$2205,Q1544,'Daily Redemptions'!$P$7:$P$2205,P1544,'Daily Redemptions'!$O$7:$O$2205,"&lt;="&amp;O1544))</x:f>
      </x:c>
      <x:c r="T1544" s="16" t="str">
        <x:f>IF(AND(ISBLANK(O1544),Q1544=""),"",IF(COUNTIFS('Redemption Setup'!$A$7:$A$105,Q1544,'Redemption Setup'!$B$7:$B$105,P1544)&lt;&gt;1,"Tier not in campaign",IF(COUNTIFS('Daily Redemptions'!$O$7:$O$2205,O1544,'Daily Redemptions'!$Q$7:$Q$2205,Q1544)&gt;1,"Duplicate day / tier",IF(OR(ISBLANK(O1544),ISBLANK(R1544)),"Missing date / quantity",IF(OR(R1544&lt;0,MOD(R1544,1)&lt;&gt;0),"Invalid redemption quantity",IF(COUNTIFS('Daily Redemptions'!$A$7:$A$735,O1544,'Daily Redemptions'!$B$7:$B$735,P1544)&lt;&gt;1,"Missing daily performance",IF(S1544&lt;0,"Negative stock","")))))))</x:f>
      </x:c>
    </x:row>
    <x:row r="1545" ht="24" customHeight="1">
      <x:c r="O1545" s="10"/>
      <x:c r="P1545" s="5"/>
      <x:c r="Q1545" s="5"/>
      <x:c r="R1545" s="5"/>
      <x:c r="S1545" s="16" t="str">
        <x:f>IF(OR(ISBLANK(O1545),Q1545=""),"",IFERROR(INDEX('Redemption Setup'!$F$7:$F$105,MATCH(Q1545,'Redemption Setup'!$A$7:$A$105,0)),"")+SUMIFS('Redemption Setup'!$Q$7:$Q$305,'Redemption Setup'!$O$7:$O$305,Q1545,'Redemption Setup'!$P$7:$P$305,"&lt;="&amp;O1545)-SUMIFS('Daily Redemptions'!$R$7:$R$2205,'Daily Redemptions'!$Q$7:$Q$2205,Q1545,'Daily Redemptions'!$P$7:$P$2205,P1545,'Daily Redemptions'!$O$7:$O$2205,"&lt;="&amp;O1545))</x:f>
      </x:c>
      <x:c r="T1545" s="16" t="str">
        <x:f>IF(AND(ISBLANK(O1545),Q1545=""),"",IF(COUNTIFS('Redemption Setup'!$A$7:$A$105,Q1545,'Redemption Setup'!$B$7:$B$105,P1545)&lt;&gt;1,"Tier not in campaign",IF(COUNTIFS('Daily Redemptions'!$O$7:$O$2205,O1545,'Daily Redemptions'!$Q$7:$Q$2205,Q1545)&gt;1,"Duplicate day / tier",IF(OR(ISBLANK(O1545),ISBLANK(R1545)),"Missing date / quantity",IF(OR(R1545&lt;0,MOD(R1545,1)&lt;&gt;0),"Invalid redemption quantity",IF(COUNTIFS('Daily Redemptions'!$A$7:$A$735,O1545,'Daily Redemptions'!$B$7:$B$735,P1545)&lt;&gt;1,"Missing daily performance",IF(S1545&lt;0,"Negative stock","")))))))</x:f>
      </x:c>
    </x:row>
    <x:row r="1546" ht="24" customHeight="1">
      <x:c r="O1546" s="10"/>
      <x:c r="P1546" s="5"/>
      <x:c r="Q1546" s="5"/>
      <x:c r="R1546" s="5"/>
      <x:c r="S1546" s="16" t="str">
        <x:f>IF(OR(ISBLANK(O1546),Q1546=""),"",IFERROR(INDEX('Redemption Setup'!$F$7:$F$105,MATCH(Q1546,'Redemption Setup'!$A$7:$A$105,0)),"")+SUMIFS('Redemption Setup'!$Q$7:$Q$305,'Redemption Setup'!$O$7:$O$305,Q1546,'Redemption Setup'!$P$7:$P$305,"&lt;="&amp;O1546)-SUMIFS('Daily Redemptions'!$R$7:$R$2205,'Daily Redemptions'!$Q$7:$Q$2205,Q1546,'Daily Redemptions'!$P$7:$P$2205,P1546,'Daily Redemptions'!$O$7:$O$2205,"&lt;="&amp;O1546))</x:f>
      </x:c>
      <x:c r="T1546" s="16" t="str">
        <x:f>IF(AND(ISBLANK(O1546),Q1546=""),"",IF(COUNTIFS('Redemption Setup'!$A$7:$A$105,Q1546,'Redemption Setup'!$B$7:$B$105,P1546)&lt;&gt;1,"Tier not in campaign",IF(COUNTIFS('Daily Redemptions'!$O$7:$O$2205,O1546,'Daily Redemptions'!$Q$7:$Q$2205,Q1546)&gt;1,"Duplicate day / tier",IF(OR(ISBLANK(O1546),ISBLANK(R1546)),"Missing date / quantity",IF(OR(R1546&lt;0,MOD(R1546,1)&lt;&gt;0),"Invalid redemption quantity",IF(COUNTIFS('Daily Redemptions'!$A$7:$A$735,O1546,'Daily Redemptions'!$B$7:$B$735,P1546)&lt;&gt;1,"Missing daily performance",IF(S1546&lt;0,"Negative stock","")))))))</x:f>
      </x:c>
    </x:row>
    <x:row r="1547" ht="24" customHeight="1">
      <x:c r="O1547" s="10"/>
      <x:c r="P1547" s="5"/>
      <x:c r="Q1547" s="5"/>
      <x:c r="R1547" s="5"/>
      <x:c r="S1547" s="16" t="str">
        <x:f>IF(OR(ISBLANK(O1547),Q1547=""),"",IFERROR(INDEX('Redemption Setup'!$F$7:$F$105,MATCH(Q1547,'Redemption Setup'!$A$7:$A$105,0)),"")+SUMIFS('Redemption Setup'!$Q$7:$Q$305,'Redemption Setup'!$O$7:$O$305,Q1547,'Redemption Setup'!$P$7:$P$305,"&lt;="&amp;O1547)-SUMIFS('Daily Redemptions'!$R$7:$R$2205,'Daily Redemptions'!$Q$7:$Q$2205,Q1547,'Daily Redemptions'!$P$7:$P$2205,P1547,'Daily Redemptions'!$O$7:$O$2205,"&lt;="&amp;O1547))</x:f>
      </x:c>
      <x:c r="T1547" s="16" t="str">
        <x:f>IF(AND(ISBLANK(O1547),Q1547=""),"",IF(COUNTIFS('Redemption Setup'!$A$7:$A$105,Q1547,'Redemption Setup'!$B$7:$B$105,P1547)&lt;&gt;1,"Tier not in campaign",IF(COUNTIFS('Daily Redemptions'!$O$7:$O$2205,O1547,'Daily Redemptions'!$Q$7:$Q$2205,Q1547)&gt;1,"Duplicate day / tier",IF(OR(ISBLANK(O1547),ISBLANK(R1547)),"Missing date / quantity",IF(OR(R1547&lt;0,MOD(R1547,1)&lt;&gt;0),"Invalid redemption quantity",IF(COUNTIFS('Daily Redemptions'!$A$7:$A$735,O1547,'Daily Redemptions'!$B$7:$B$735,P1547)&lt;&gt;1,"Missing daily performance",IF(S1547&lt;0,"Negative stock","")))))))</x:f>
      </x:c>
    </x:row>
    <x:row r="1548" ht="24" customHeight="1">
      <x:c r="O1548" s="10"/>
      <x:c r="P1548" s="5"/>
      <x:c r="Q1548" s="5"/>
      <x:c r="R1548" s="5"/>
      <x:c r="S1548" s="16" t="str">
        <x:f>IF(OR(ISBLANK(O1548),Q1548=""),"",IFERROR(INDEX('Redemption Setup'!$F$7:$F$105,MATCH(Q1548,'Redemption Setup'!$A$7:$A$105,0)),"")+SUMIFS('Redemption Setup'!$Q$7:$Q$305,'Redemption Setup'!$O$7:$O$305,Q1548,'Redemption Setup'!$P$7:$P$305,"&lt;="&amp;O1548)-SUMIFS('Daily Redemptions'!$R$7:$R$2205,'Daily Redemptions'!$Q$7:$Q$2205,Q1548,'Daily Redemptions'!$P$7:$P$2205,P1548,'Daily Redemptions'!$O$7:$O$2205,"&lt;="&amp;O1548))</x:f>
      </x:c>
      <x:c r="T1548" s="16" t="str">
        <x:f>IF(AND(ISBLANK(O1548),Q1548=""),"",IF(COUNTIFS('Redemption Setup'!$A$7:$A$105,Q1548,'Redemption Setup'!$B$7:$B$105,P1548)&lt;&gt;1,"Tier not in campaign",IF(COUNTIFS('Daily Redemptions'!$O$7:$O$2205,O1548,'Daily Redemptions'!$Q$7:$Q$2205,Q1548)&gt;1,"Duplicate day / tier",IF(OR(ISBLANK(O1548),ISBLANK(R1548)),"Missing date / quantity",IF(OR(R1548&lt;0,MOD(R1548,1)&lt;&gt;0),"Invalid redemption quantity",IF(COUNTIFS('Daily Redemptions'!$A$7:$A$735,O1548,'Daily Redemptions'!$B$7:$B$735,P1548)&lt;&gt;1,"Missing daily performance",IF(S1548&lt;0,"Negative stock","")))))))</x:f>
      </x:c>
    </x:row>
    <x:row r="1549" ht="24" customHeight="1">
      <x:c r="O1549" s="10"/>
      <x:c r="P1549" s="5"/>
      <x:c r="Q1549" s="5"/>
      <x:c r="R1549" s="5"/>
      <x:c r="S1549" s="16" t="str">
        <x:f>IF(OR(ISBLANK(O1549),Q1549=""),"",IFERROR(INDEX('Redemption Setup'!$F$7:$F$105,MATCH(Q1549,'Redemption Setup'!$A$7:$A$105,0)),"")+SUMIFS('Redemption Setup'!$Q$7:$Q$305,'Redemption Setup'!$O$7:$O$305,Q1549,'Redemption Setup'!$P$7:$P$305,"&lt;="&amp;O1549)-SUMIFS('Daily Redemptions'!$R$7:$R$2205,'Daily Redemptions'!$Q$7:$Q$2205,Q1549,'Daily Redemptions'!$P$7:$P$2205,P1549,'Daily Redemptions'!$O$7:$O$2205,"&lt;="&amp;O1549))</x:f>
      </x:c>
      <x:c r="T1549" s="16" t="str">
        <x:f>IF(AND(ISBLANK(O1549),Q1549=""),"",IF(COUNTIFS('Redemption Setup'!$A$7:$A$105,Q1549,'Redemption Setup'!$B$7:$B$105,P1549)&lt;&gt;1,"Tier not in campaign",IF(COUNTIFS('Daily Redemptions'!$O$7:$O$2205,O1549,'Daily Redemptions'!$Q$7:$Q$2205,Q1549)&gt;1,"Duplicate day / tier",IF(OR(ISBLANK(O1549),ISBLANK(R1549)),"Missing date / quantity",IF(OR(R1549&lt;0,MOD(R1549,1)&lt;&gt;0),"Invalid redemption quantity",IF(COUNTIFS('Daily Redemptions'!$A$7:$A$735,O1549,'Daily Redemptions'!$B$7:$B$735,P1549)&lt;&gt;1,"Missing daily performance",IF(S1549&lt;0,"Negative stock","")))))))</x:f>
      </x:c>
    </x:row>
    <x:row r="1550" ht="24" customHeight="1">
      <x:c r="O1550" s="10"/>
      <x:c r="P1550" s="5"/>
      <x:c r="Q1550" s="5"/>
      <x:c r="R1550" s="5"/>
      <x:c r="S1550" s="16" t="str">
        <x:f>IF(OR(ISBLANK(O1550),Q1550=""),"",IFERROR(INDEX('Redemption Setup'!$F$7:$F$105,MATCH(Q1550,'Redemption Setup'!$A$7:$A$105,0)),"")+SUMIFS('Redemption Setup'!$Q$7:$Q$305,'Redemption Setup'!$O$7:$O$305,Q1550,'Redemption Setup'!$P$7:$P$305,"&lt;="&amp;O1550)-SUMIFS('Daily Redemptions'!$R$7:$R$2205,'Daily Redemptions'!$Q$7:$Q$2205,Q1550,'Daily Redemptions'!$P$7:$P$2205,P1550,'Daily Redemptions'!$O$7:$O$2205,"&lt;="&amp;O1550))</x:f>
      </x:c>
      <x:c r="T1550" s="16" t="str">
        <x:f>IF(AND(ISBLANK(O1550),Q1550=""),"",IF(COUNTIFS('Redemption Setup'!$A$7:$A$105,Q1550,'Redemption Setup'!$B$7:$B$105,P1550)&lt;&gt;1,"Tier not in campaign",IF(COUNTIFS('Daily Redemptions'!$O$7:$O$2205,O1550,'Daily Redemptions'!$Q$7:$Q$2205,Q1550)&gt;1,"Duplicate day / tier",IF(OR(ISBLANK(O1550),ISBLANK(R1550)),"Missing date / quantity",IF(OR(R1550&lt;0,MOD(R1550,1)&lt;&gt;0),"Invalid redemption quantity",IF(COUNTIFS('Daily Redemptions'!$A$7:$A$735,O1550,'Daily Redemptions'!$B$7:$B$735,P1550)&lt;&gt;1,"Missing daily performance",IF(S1550&lt;0,"Negative stock","")))))))</x:f>
      </x:c>
    </x:row>
    <x:row r="1551" ht="24" customHeight="1">
      <x:c r="O1551" s="10"/>
      <x:c r="P1551" s="5"/>
      <x:c r="Q1551" s="5"/>
      <x:c r="R1551" s="5"/>
      <x:c r="S1551" s="16" t="str">
        <x:f>IF(OR(ISBLANK(O1551),Q1551=""),"",IFERROR(INDEX('Redemption Setup'!$F$7:$F$105,MATCH(Q1551,'Redemption Setup'!$A$7:$A$105,0)),"")+SUMIFS('Redemption Setup'!$Q$7:$Q$305,'Redemption Setup'!$O$7:$O$305,Q1551,'Redemption Setup'!$P$7:$P$305,"&lt;="&amp;O1551)-SUMIFS('Daily Redemptions'!$R$7:$R$2205,'Daily Redemptions'!$Q$7:$Q$2205,Q1551,'Daily Redemptions'!$P$7:$P$2205,P1551,'Daily Redemptions'!$O$7:$O$2205,"&lt;="&amp;O1551))</x:f>
      </x:c>
      <x:c r="T1551" s="16" t="str">
        <x:f>IF(AND(ISBLANK(O1551),Q1551=""),"",IF(COUNTIFS('Redemption Setup'!$A$7:$A$105,Q1551,'Redemption Setup'!$B$7:$B$105,P1551)&lt;&gt;1,"Tier not in campaign",IF(COUNTIFS('Daily Redemptions'!$O$7:$O$2205,O1551,'Daily Redemptions'!$Q$7:$Q$2205,Q1551)&gt;1,"Duplicate day / tier",IF(OR(ISBLANK(O1551),ISBLANK(R1551)),"Missing date / quantity",IF(OR(R1551&lt;0,MOD(R1551,1)&lt;&gt;0),"Invalid redemption quantity",IF(COUNTIFS('Daily Redemptions'!$A$7:$A$735,O1551,'Daily Redemptions'!$B$7:$B$735,P1551)&lt;&gt;1,"Missing daily performance",IF(S1551&lt;0,"Negative stock","")))))))</x:f>
      </x:c>
    </x:row>
    <x:row r="1552" ht="24" customHeight="1">
      <x:c r="O1552" s="10"/>
      <x:c r="P1552" s="5"/>
      <x:c r="Q1552" s="5"/>
      <x:c r="R1552" s="5"/>
      <x:c r="S1552" s="16" t="str">
        <x:f>IF(OR(ISBLANK(O1552),Q1552=""),"",IFERROR(INDEX('Redemption Setup'!$F$7:$F$105,MATCH(Q1552,'Redemption Setup'!$A$7:$A$105,0)),"")+SUMIFS('Redemption Setup'!$Q$7:$Q$305,'Redemption Setup'!$O$7:$O$305,Q1552,'Redemption Setup'!$P$7:$P$305,"&lt;="&amp;O1552)-SUMIFS('Daily Redemptions'!$R$7:$R$2205,'Daily Redemptions'!$Q$7:$Q$2205,Q1552,'Daily Redemptions'!$P$7:$P$2205,P1552,'Daily Redemptions'!$O$7:$O$2205,"&lt;="&amp;O1552))</x:f>
      </x:c>
      <x:c r="T1552" s="16" t="str">
        <x:f>IF(AND(ISBLANK(O1552),Q1552=""),"",IF(COUNTIFS('Redemption Setup'!$A$7:$A$105,Q1552,'Redemption Setup'!$B$7:$B$105,P1552)&lt;&gt;1,"Tier not in campaign",IF(COUNTIFS('Daily Redemptions'!$O$7:$O$2205,O1552,'Daily Redemptions'!$Q$7:$Q$2205,Q1552)&gt;1,"Duplicate day / tier",IF(OR(ISBLANK(O1552),ISBLANK(R1552)),"Missing date / quantity",IF(OR(R1552&lt;0,MOD(R1552,1)&lt;&gt;0),"Invalid redemption quantity",IF(COUNTIFS('Daily Redemptions'!$A$7:$A$735,O1552,'Daily Redemptions'!$B$7:$B$735,P1552)&lt;&gt;1,"Missing daily performance",IF(S1552&lt;0,"Negative stock","")))))))</x:f>
      </x:c>
    </x:row>
    <x:row r="1553" ht="24" customHeight="1">
      <x:c r="O1553" s="10"/>
      <x:c r="P1553" s="5"/>
      <x:c r="Q1553" s="5"/>
      <x:c r="R1553" s="5"/>
      <x:c r="S1553" s="16" t="str">
        <x:f>IF(OR(ISBLANK(O1553),Q1553=""),"",IFERROR(INDEX('Redemption Setup'!$F$7:$F$105,MATCH(Q1553,'Redemption Setup'!$A$7:$A$105,0)),"")+SUMIFS('Redemption Setup'!$Q$7:$Q$305,'Redemption Setup'!$O$7:$O$305,Q1553,'Redemption Setup'!$P$7:$P$305,"&lt;="&amp;O1553)-SUMIFS('Daily Redemptions'!$R$7:$R$2205,'Daily Redemptions'!$Q$7:$Q$2205,Q1553,'Daily Redemptions'!$P$7:$P$2205,P1553,'Daily Redemptions'!$O$7:$O$2205,"&lt;="&amp;O1553))</x:f>
      </x:c>
      <x:c r="T1553" s="16" t="str">
        <x:f>IF(AND(ISBLANK(O1553),Q1553=""),"",IF(COUNTIFS('Redemption Setup'!$A$7:$A$105,Q1553,'Redemption Setup'!$B$7:$B$105,P1553)&lt;&gt;1,"Tier not in campaign",IF(COUNTIFS('Daily Redemptions'!$O$7:$O$2205,O1553,'Daily Redemptions'!$Q$7:$Q$2205,Q1553)&gt;1,"Duplicate day / tier",IF(OR(ISBLANK(O1553),ISBLANK(R1553)),"Missing date / quantity",IF(OR(R1553&lt;0,MOD(R1553,1)&lt;&gt;0),"Invalid redemption quantity",IF(COUNTIFS('Daily Redemptions'!$A$7:$A$735,O1553,'Daily Redemptions'!$B$7:$B$735,P1553)&lt;&gt;1,"Missing daily performance",IF(S1553&lt;0,"Negative stock","")))))))</x:f>
      </x:c>
    </x:row>
    <x:row r="1554" ht="24" customHeight="1">
      <x:c r="O1554" s="10"/>
      <x:c r="P1554" s="5"/>
      <x:c r="Q1554" s="5"/>
      <x:c r="R1554" s="5"/>
      <x:c r="S1554" s="16" t="str">
        <x:f>IF(OR(ISBLANK(O1554),Q1554=""),"",IFERROR(INDEX('Redemption Setup'!$F$7:$F$105,MATCH(Q1554,'Redemption Setup'!$A$7:$A$105,0)),"")+SUMIFS('Redemption Setup'!$Q$7:$Q$305,'Redemption Setup'!$O$7:$O$305,Q1554,'Redemption Setup'!$P$7:$P$305,"&lt;="&amp;O1554)-SUMIFS('Daily Redemptions'!$R$7:$R$2205,'Daily Redemptions'!$Q$7:$Q$2205,Q1554,'Daily Redemptions'!$P$7:$P$2205,P1554,'Daily Redemptions'!$O$7:$O$2205,"&lt;="&amp;O1554))</x:f>
      </x:c>
      <x:c r="T1554" s="16" t="str">
        <x:f>IF(AND(ISBLANK(O1554),Q1554=""),"",IF(COUNTIFS('Redemption Setup'!$A$7:$A$105,Q1554,'Redemption Setup'!$B$7:$B$105,P1554)&lt;&gt;1,"Tier not in campaign",IF(COUNTIFS('Daily Redemptions'!$O$7:$O$2205,O1554,'Daily Redemptions'!$Q$7:$Q$2205,Q1554)&gt;1,"Duplicate day / tier",IF(OR(ISBLANK(O1554),ISBLANK(R1554)),"Missing date / quantity",IF(OR(R1554&lt;0,MOD(R1554,1)&lt;&gt;0),"Invalid redemption quantity",IF(COUNTIFS('Daily Redemptions'!$A$7:$A$735,O1554,'Daily Redemptions'!$B$7:$B$735,P1554)&lt;&gt;1,"Missing daily performance",IF(S1554&lt;0,"Negative stock","")))))))</x:f>
      </x:c>
    </x:row>
    <x:row r="1555" ht="24" customHeight="1">
      <x:c r="O1555" s="10"/>
      <x:c r="P1555" s="5"/>
      <x:c r="Q1555" s="5"/>
      <x:c r="R1555" s="5"/>
      <x:c r="S1555" s="16" t="str">
        <x:f>IF(OR(ISBLANK(O1555),Q1555=""),"",IFERROR(INDEX('Redemption Setup'!$F$7:$F$105,MATCH(Q1555,'Redemption Setup'!$A$7:$A$105,0)),"")+SUMIFS('Redemption Setup'!$Q$7:$Q$305,'Redemption Setup'!$O$7:$O$305,Q1555,'Redemption Setup'!$P$7:$P$305,"&lt;="&amp;O1555)-SUMIFS('Daily Redemptions'!$R$7:$R$2205,'Daily Redemptions'!$Q$7:$Q$2205,Q1555,'Daily Redemptions'!$P$7:$P$2205,P1555,'Daily Redemptions'!$O$7:$O$2205,"&lt;="&amp;O1555))</x:f>
      </x:c>
      <x:c r="T1555" s="16" t="str">
        <x:f>IF(AND(ISBLANK(O1555),Q1555=""),"",IF(COUNTIFS('Redemption Setup'!$A$7:$A$105,Q1555,'Redemption Setup'!$B$7:$B$105,P1555)&lt;&gt;1,"Tier not in campaign",IF(COUNTIFS('Daily Redemptions'!$O$7:$O$2205,O1555,'Daily Redemptions'!$Q$7:$Q$2205,Q1555)&gt;1,"Duplicate day / tier",IF(OR(ISBLANK(O1555),ISBLANK(R1555)),"Missing date / quantity",IF(OR(R1555&lt;0,MOD(R1555,1)&lt;&gt;0),"Invalid redemption quantity",IF(COUNTIFS('Daily Redemptions'!$A$7:$A$735,O1555,'Daily Redemptions'!$B$7:$B$735,P1555)&lt;&gt;1,"Missing daily performance",IF(S1555&lt;0,"Negative stock","")))))))</x:f>
      </x:c>
    </x:row>
    <x:row r="1556" ht="24" customHeight="1">
      <x:c r="O1556" s="10"/>
      <x:c r="P1556" s="5"/>
      <x:c r="Q1556" s="5"/>
      <x:c r="R1556" s="5"/>
      <x:c r="S1556" s="16" t="str">
        <x:f>IF(OR(ISBLANK(O1556),Q1556=""),"",IFERROR(INDEX('Redemption Setup'!$F$7:$F$105,MATCH(Q1556,'Redemption Setup'!$A$7:$A$105,0)),"")+SUMIFS('Redemption Setup'!$Q$7:$Q$305,'Redemption Setup'!$O$7:$O$305,Q1556,'Redemption Setup'!$P$7:$P$305,"&lt;="&amp;O1556)-SUMIFS('Daily Redemptions'!$R$7:$R$2205,'Daily Redemptions'!$Q$7:$Q$2205,Q1556,'Daily Redemptions'!$P$7:$P$2205,P1556,'Daily Redemptions'!$O$7:$O$2205,"&lt;="&amp;O1556))</x:f>
      </x:c>
      <x:c r="T1556" s="16" t="str">
        <x:f>IF(AND(ISBLANK(O1556),Q1556=""),"",IF(COUNTIFS('Redemption Setup'!$A$7:$A$105,Q1556,'Redemption Setup'!$B$7:$B$105,P1556)&lt;&gt;1,"Tier not in campaign",IF(COUNTIFS('Daily Redemptions'!$O$7:$O$2205,O1556,'Daily Redemptions'!$Q$7:$Q$2205,Q1556)&gt;1,"Duplicate day / tier",IF(OR(ISBLANK(O1556),ISBLANK(R1556)),"Missing date / quantity",IF(OR(R1556&lt;0,MOD(R1556,1)&lt;&gt;0),"Invalid redemption quantity",IF(COUNTIFS('Daily Redemptions'!$A$7:$A$735,O1556,'Daily Redemptions'!$B$7:$B$735,P1556)&lt;&gt;1,"Missing daily performance",IF(S1556&lt;0,"Negative stock","")))))))</x:f>
      </x:c>
    </x:row>
    <x:row r="1557" ht="24" customHeight="1">
      <x:c r="O1557" s="10"/>
      <x:c r="P1557" s="5"/>
      <x:c r="Q1557" s="5"/>
      <x:c r="R1557" s="5"/>
      <x:c r="S1557" s="16" t="str">
        <x:f>IF(OR(ISBLANK(O1557),Q1557=""),"",IFERROR(INDEX('Redemption Setup'!$F$7:$F$105,MATCH(Q1557,'Redemption Setup'!$A$7:$A$105,0)),"")+SUMIFS('Redemption Setup'!$Q$7:$Q$305,'Redemption Setup'!$O$7:$O$305,Q1557,'Redemption Setup'!$P$7:$P$305,"&lt;="&amp;O1557)-SUMIFS('Daily Redemptions'!$R$7:$R$2205,'Daily Redemptions'!$Q$7:$Q$2205,Q1557,'Daily Redemptions'!$P$7:$P$2205,P1557,'Daily Redemptions'!$O$7:$O$2205,"&lt;="&amp;O1557))</x:f>
      </x:c>
      <x:c r="T1557" s="16" t="str">
        <x:f>IF(AND(ISBLANK(O1557),Q1557=""),"",IF(COUNTIFS('Redemption Setup'!$A$7:$A$105,Q1557,'Redemption Setup'!$B$7:$B$105,P1557)&lt;&gt;1,"Tier not in campaign",IF(COUNTIFS('Daily Redemptions'!$O$7:$O$2205,O1557,'Daily Redemptions'!$Q$7:$Q$2205,Q1557)&gt;1,"Duplicate day / tier",IF(OR(ISBLANK(O1557),ISBLANK(R1557)),"Missing date / quantity",IF(OR(R1557&lt;0,MOD(R1557,1)&lt;&gt;0),"Invalid redemption quantity",IF(COUNTIFS('Daily Redemptions'!$A$7:$A$735,O1557,'Daily Redemptions'!$B$7:$B$735,P1557)&lt;&gt;1,"Missing daily performance",IF(S1557&lt;0,"Negative stock","")))))))</x:f>
      </x:c>
    </x:row>
    <x:row r="1558" ht="24" customHeight="1">
      <x:c r="O1558" s="10"/>
      <x:c r="P1558" s="5"/>
      <x:c r="Q1558" s="5"/>
      <x:c r="R1558" s="5"/>
      <x:c r="S1558" s="16" t="str">
        <x:f>IF(OR(ISBLANK(O1558),Q1558=""),"",IFERROR(INDEX('Redemption Setup'!$F$7:$F$105,MATCH(Q1558,'Redemption Setup'!$A$7:$A$105,0)),"")+SUMIFS('Redemption Setup'!$Q$7:$Q$305,'Redemption Setup'!$O$7:$O$305,Q1558,'Redemption Setup'!$P$7:$P$305,"&lt;="&amp;O1558)-SUMIFS('Daily Redemptions'!$R$7:$R$2205,'Daily Redemptions'!$Q$7:$Q$2205,Q1558,'Daily Redemptions'!$P$7:$P$2205,P1558,'Daily Redemptions'!$O$7:$O$2205,"&lt;="&amp;O1558))</x:f>
      </x:c>
      <x:c r="T1558" s="16" t="str">
        <x:f>IF(AND(ISBLANK(O1558),Q1558=""),"",IF(COUNTIFS('Redemption Setup'!$A$7:$A$105,Q1558,'Redemption Setup'!$B$7:$B$105,P1558)&lt;&gt;1,"Tier not in campaign",IF(COUNTIFS('Daily Redemptions'!$O$7:$O$2205,O1558,'Daily Redemptions'!$Q$7:$Q$2205,Q1558)&gt;1,"Duplicate day / tier",IF(OR(ISBLANK(O1558),ISBLANK(R1558)),"Missing date / quantity",IF(OR(R1558&lt;0,MOD(R1558,1)&lt;&gt;0),"Invalid redemption quantity",IF(COUNTIFS('Daily Redemptions'!$A$7:$A$735,O1558,'Daily Redemptions'!$B$7:$B$735,P1558)&lt;&gt;1,"Missing daily performance",IF(S1558&lt;0,"Negative stock","")))))))</x:f>
      </x:c>
    </x:row>
    <x:row r="1559" ht="24" customHeight="1">
      <x:c r="O1559" s="10"/>
      <x:c r="P1559" s="5"/>
      <x:c r="Q1559" s="5"/>
      <x:c r="R1559" s="5"/>
      <x:c r="S1559" s="16" t="str">
        <x:f>IF(OR(ISBLANK(O1559),Q1559=""),"",IFERROR(INDEX('Redemption Setup'!$F$7:$F$105,MATCH(Q1559,'Redemption Setup'!$A$7:$A$105,0)),"")+SUMIFS('Redemption Setup'!$Q$7:$Q$305,'Redemption Setup'!$O$7:$O$305,Q1559,'Redemption Setup'!$P$7:$P$305,"&lt;="&amp;O1559)-SUMIFS('Daily Redemptions'!$R$7:$R$2205,'Daily Redemptions'!$Q$7:$Q$2205,Q1559,'Daily Redemptions'!$P$7:$P$2205,P1559,'Daily Redemptions'!$O$7:$O$2205,"&lt;="&amp;O1559))</x:f>
      </x:c>
      <x:c r="T1559" s="16" t="str">
        <x:f>IF(AND(ISBLANK(O1559),Q1559=""),"",IF(COUNTIFS('Redemption Setup'!$A$7:$A$105,Q1559,'Redemption Setup'!$B$7:$B$105,P1559)&lt;&gt;1,"Tier not in campaign",IF(COUNTIFS('Daily Redemptions'!$O$7:$O$2205,O1559,'Daily Redemptions'!$Q$7:$Q$2205,Q1559)&gt;1,"Duplicate day / tier",IF(OR(ISBLANK(O1559),ISBLANK(R1559)),"Missing date / quantity",IF(OR(R1559&lt;0,MOD(R1559,1)&lt;&gt;0),"Invalid redemption quantity",IF(COUNTIFS('Daily Redemptions'!$A$7:$A$735,O1559,'Daily Redemptions'!$B$7:$B$735,P1559)&lt;&gt;1,"Missing daily performance",IF(S1559&lt;0,"Negative stock","")))))))</x:f>
      </x:c>
    </x:row>
    <x:row r="1560" ht="24" customHeight="1">
      <x:c r="O1560" s="10"/>
      <x:c r="P1560" s="5"/>
      <x:c r="Q1560" s="5"/>
      <x:c r="R1560" s="5"/>
      <x:c r="S1560" s="16" t="str">
        <x:f>IF(OR(ISBLANK(O1560),Q1560=""),"",IFERROR(INDEX('Redemption Setup'!$F$7:$F$105,MATCH(Q1560,'Redemption Setup'!$A$7:$A$105,0)),"")+SUMIFS('Redemption Setup'!$Q$7:$Q$305,'Redemption Setup'!$O$7:$O$305,Q1560,'Redemption Setup'!$P$7:$P$305,"&lt;="&amp;O1560)-SUMIFS('Daily Redemptions'!$R$7:$R$2205,'Daily Redemptions'!$Q$7:$Q$2205,Q1560,'Daily Redemptions'!$P$7:$P$2205,P1560,'Daily Redemptions'!$O$7:$O$2205,"&lt;="&amp;O1560))</x:f>
      </x:c>
      <x:c r="T1560" s="16" t="str">
        <x:f>IF(AND(ISBLANK(O1560),Q1560=""),"",IF(COUNTIFS('Redemption Setup'!$A$7:$A$105,Q1560,'Redemption Setup'!$B$7:$B$105,P1560)&lt;&gt;1,"Tier not in campaign",IF(COUNTIFS('Daily Redemptions'!$O$7:$O$2205,O1560,'Daily Redemptions'!$Q$7:$Q$2205,Q1560)&gt;1,"Duplicate day / tier",IF(OR(ISBLANK(O1560),ISBLANK(R1560)),"Missing date / quantity",IF(OR(R1560&lt;0,MOD(R1560,1)&lt;&gt;0),"Invalid redemption quantity",IF(COUNTIFS('Daily Redemptions'!$A$7:$A$735,O1560,'Daily Redemptions'!$B$7:$B$735,P1560)&lt;&gt;1,"Missing daily performance",IF(S1560&lt;0,"Negative stock","")))))))</x:f>
      </x:c>
    </x:row>
    <x:row r="1561" ht="24" customHeight="1">
      <x:c r="O1561" s="10"/>
      <x:c r="P1561" s="5"/>
      <x:c r="Q1561" s="5"/>
      <x:c r="R1561" s="5"/>
      <x:c r="S1561" s="16" t="str">
        <x:f>IF(OR(ISBLANK(O1561),Q1561=""),"",IFERROR(INDEX('Redemption Setup'!$F$7:$F$105,MATCH(Q1561,'Redemption Setup'!$A$7:$A$105,0)),"")+SUMIFS('Redemption Setup'!$Q$7:$Q$305,'Redemption Setup'!$O$7:$O$305,Q1561,'Redemption Setup'!$P$7:$P$305,"&lt;="&amp;O1561)-SUMIFS('Daily Redemptions'!$R$7:$R$2205,'Daily Redemptions'!$Q$7:$Q$2205,Q1561,'Daily Redemptions'!$P$7:$P$2205,P1561,'Daily Redemptions'!$O$7:$O$2205,"&lt;="&amp;O1561))</x:f>
      </x:c>
      <x:c r="T1561" s="16" t="str">
        <x:f>IF(AND(ISBLANK(O1561),Q1561=""),"",IF(COUNTIFS('Redemption Setup'!$A$7:$A$105,Q1561,'Redemption Setup'!$B$7:$B$105,P1561)&lt;&gt;1,"Tier not in campaign",IF(COUNTIFS('Daily Redemptions'!$O$7:$O$2205,O1561,'Daily Redemptions'!$Q$7:$Q$2205,Q1561)&gt;1,"Duplicate day / tier",IF(OR(ISBLANK(O1561),ISBLANK(R1561)),"Missing date / quantity",IF(OR(R1561&lt;0,MOD(R1561,1)&lt;&gt;0),"Invalid redemption quantity",IF(COUNTIFS('Daily Redemptions'!$A$7:$A$735,O1561,'Daily Redemptions'!$B$7:$B$735,P1561)&lt;&gt;1,"Missing daily performance",IF(S1561&lt;0,"Negative stock","")))))))</x:f>
      </x:c>
    </x:row>
    <x:row r="1562" ht="24" customHeight="1">
      <x:c r="O1562" s="10"/>
      <x:c r="P1562" s="5"/>
      <x:c r="Q1562" s="5"/>
      <x:c r="R1562" s="5"/>
      <x:c r="S1562" s="16" t="str">
        <x:f>IF(OR(ISBLANK(O1562),Q1562=""),"",IFERROR(INDEX('Redemption Setup'!$F$7:$F$105,MATCH(Q1562,'Redemption Setup'!$A$7:$A$105,0)),"")+SUMIFS('Redemption Setup'!$Q$7:$Q$305,'Redemption Setup'!$O$7:$O$305,Q1562,'Redemption Setup'!$P$7:$P$305,"&lt;="&amp;O1562)-SUMIFS('Daily Redemptions'!$R$7:$R$2205,'Daily Redemptions'!$Q$7:$Q$2205,Q1562,'Daily Redemptions'!$P$7:$P$2205,P1562,'Daily Redemptions'!$O$7:$O$2205,"&lt;="&amp;O1562))</x:f>
      </x:c>
      <x:c r="T1562" s="16" t="str">
        <x:f>IF(AND(ISBLANK(O1562),Q1562=""),"",IF(COUNTIFS('Redemption Setup'!$A$7:$A$105,Q1562,'Redemption Setup'!$B$7:$B$105,P1562)&lt;&gt;1,"Tier not in campaign",IF(COUNTIFS('Daily Redemptions'!$O$7:$O$2205,O1562,'Daily Redemptions'!$Q$7:$Q$2205,Q1562)&gt;1,"Duplicate day / tier",IF(OR(ISBLANK(O1562),ISBLANK(R1562)),"Missing date / quantity",IF(OR(R1562&lt;0,MOD(R1562,1)&lt;&gt;0),"Invalid redemption quantity",IF(COUNTIFS('Daily Redemptions'!$A$7:$A$735,O1562,'Daily Redemptions'!$B$7:$B$735,P1562)&lt;&gt;1,"Missing daily performance",IF(S1562&lt;0,"Negative stock","")))))))</x:f>
      </x:c>
    </x:row>
    <x:row r="1563" ht="24" customHeight="1">
      <x:c r="O1563" s="10"/>
      <x:c r="P1563" s="5"/>
      <x:c r="Q1563" s="5"/>
      <x:c r="R1563" s="5"/>
      <x:c r="S1563" s="16" t="str">
        <x:f>IF(OR(ISBLANK(O1563),Q1563=""),"",IFERROR(INDEX('Redemption Setup'!$F$7:$F$105,MATCH(Q1563,'Redemption Setup'!$A$7:$A$105,0)),"")+SUMIFS('Redemption Setup'!$Q$7:$Q$305,'Redemption Setup'!$O$7:$O$305,Q1563,'Redemption Setup'!$P$7:$P$305,"&lt;="&amp;O1563)-SUMIFS('Daily Redemptions'!$R$7:$R$2205,'Daily Redemptions'!$Q$7:$Q$2205,Q1563,'Daily Redemptions'!$P$7:$P$2205,P1563,'Daily Redemptions'!$O$7:$O$2205,"&lt;="&amp;O1563))</x:f>
      </x:c>
      <x:c r="T1563" s="16" t="str">
        <x:f>IF(AND(ISBLANK(O1563),Q1563=""),"",IF(COUNTIFS('Redemption Setup'!$A$7:$A$105,Q1563,'Redemption Setup'!$B$7:$B$105,P1563)&lt;&gt;1,"Tier not in campaign",IF(COUNTIFS('Daily Redemptions'!$O$7:$O$2205,O1563,'Daily Redemptions'!$Q$7:$Q$2205,Q1563)&gt;1,"Duplicate day / tier",IF(OR(ISBLANK(O1563),ISBLANK(R1563)),"Missing date / quantity",IF(OR(R1563&lt;0,MOD(R1563,1)&lt;&gt;0),"Invalid redemption quantity",IF(COUNTIFS('Daily Redemptions'!$A$7:$A$735,O1563,'Daily Redemptions'!$B$7:$B$735,P1563)&lt;&gt;1,"Missing daily performance",IF(S1563&lt;0,"Negative stock","")))))))</x:f>
      </x:c>
    </x:row>
    <x:row r="1564" ht="24" customHeight="1">
      <x:c r="O1564" s="10"/>
      <x:c r="P1564" s="5"/>
      <x:c r="Q1564" s="5"/>
      <x:c r="R1564" s="5"/>
      <x:c r="S1564" s="16" t="str">
        <x:f>IF(OR(ISBLANK(O1564),Q1564=""),"",IFERROR(INDEX('Redemption Setup'!$F$7:$F$105,MATCH(Q1564,'Redemption Setup'!$A$7:$A$105,0)),"")+SUMIFS('Redemption Setup'!$Q$7:$Q$305,'Redemption Setup'!$O$7:$O$305,Q1564,'Redemption Setup'!$P$7:$P$305,"&lt;="&amp;O1564)-SUMIFS('Daily Redemptions'!$R$7:$R$2205,'Daily Redemptions'!$Q$7:$Q$2205,Q1564,'Daily Redemptions'!$P$7:$P$2205,P1564,'Daily Redemptions'!$O$7:$O$2205,"&lt;="&amp;O1564))</x:f>
      </x:c>
      <x:c r="T1564" s="16" t="str">
        <x:f>IF(AND(ISBLANK(O1564),Q1564=""),"",IF(COUNTIFS('Redemption Setup'!$A$7:$A$105,Q1564,'Redemption Setup'!$B$7:$B$105,P1564)&lt;&gt;1,"Tier not in campaign",IF(COUNTIFS('Daily Redemptions'!$O$7:$O$2205,O1564,'Daily Redemptions'!$Q$7:$Q$2205,Q1564)&gt;1,"Duplicate day / tier",IF(OR(ISBLANK(O1564),ISBLANK(R1564)),"Missing date / quantity",IF(OR(R1564&lt;0,MOD(R1564,1)&lt;&gt;0),"Invalid redemption quantity",IF(COUNTIFS('Daily Redemptions'!$A$7:$A$735,O1564,'Daily Redemptions'!$B$7:$B$735,P1564)&lt;&gt;1,"Missing daily performance",IF(S1564&lt;0,"Negative stock","")))))))</x:f>
      </x:c>
    </x:row>
    <x:row r="1565" ht="24" customHeight="1">
      <x:c r="O1565" s="10"/>
      <x:c r="P1565" s="5"/>
      <x:c r="Q1565" s="5"/>
      <x:c r="R1565" s="5"/>
      <x:c r="S1565" s="16" t="str">
        <x:f>IF(OR(ISBLANK(O1565),Q1565=""),"",IFERROR(INDEX('Redemption Setup'!$F$7:$F$105,MATCH(Q1565,'Redemption Setup'!$A$7:$A$105,0)),"")+SUMIFS('Redemption Setup'!$Q$7:$Q$305,'Redemption Setup'!$O$7:$O$305,Q1565,'Redemption Setup'!$P$7:$P$305,"&lt;="&amp;O1565)-SUMIFS('Daily Redemptions'!$R$7:$R$2205,'Daily Redemptions'!$Q$7:$Q$2205,Q1565,'Daily Redemptions'!$P$7:$P$2205,P1565,'Daily Redemptions'!$O$7:$O$2205,"&lt;="&amp;O1565))</x:f>
      </x:c>
      <x:c r="T1565" s="16" t="str">
        <x:f>IF(AND(ISBLANK(O1565),Q1565=""),"",IF(COUNTIFS('Redemption Setup'!$A$7:$A$105,Q1565,'Redemption Setup'!$B$7:$B$105,P1565)&lt;&gt;1,"Tier not in campaign",IF(COUNTIFS('Daily Redemptions'!$O$7:$O$2205,O1565,'Daily Redemptions'!$Q$7:$Q$2205,Q1565)&gt;1,"Duplicate day / tier",IF(OR(ISBLANK(O1565),ISBLANK(R1565)),"Missing date / quantity",IF(OR(R1565&lt;0,MOD(R1565,1)&lt;&gt;0),"Invalid redemption quantity",IF(COUNTIFS('Daily Redemptions'!$A$7:$A$735,O1565,'Daily Redemptions'!$B$7:$B$735,P1565)&lt;&gt;1,"Missing daily performance",IF(S1565&lt;0,"Negative stock","")))))))</x:f>
      </x:c>
    </x:row>
    <x:row r="1566" ht="24" customHeight="1">
      <x:c r="O1566" s="10"/>
      <x:c r="P1566" s="5"/>
      <x:c r="Q1566" s="5"/>
      <x:c r="R1566" s="5"/>
      <x:c r="S1566" s="16" t="str">
        <x:f>IF(OR(ISBLANK(O1566),Q1566=""),"",IFERROR(INDEX('Redemption Setup'!$F$7:$F$105,MATCH(Q1566,'Redemption Setup'!$A$7:$A$105,0)),"")+SUMIFS('Redemption Setup'!$Q$7:$Q$305,'Redemption Setup'!$O$7:$O$305,Q1566,'Redemption Setup'!$P$7:$P$305,"&lt;="&amp;O1566)-SUMIFS('Daily Redemptions'!$R$7:$R$2205,'Daily Redemptions'!$Q$7:$Q$2205,Q1566,'Daily Redemptions'!$P$7:$P$2205,P1566,'Daily Redemptions'!$O$7:$O$2205,"&lt;="&amp;O1566))</x:f>
      </x:c>
      <x:c r="T1566" s="16" t="str">
        <x:f>IF(AND(ISBLANK(O1566),Q1566=""),"",IF(COUNTIFS('Redemption Setup'!$A$7:$A$105,Q1566,'Redemption Setup'!$B$7:$B$105,P1566)&lt;&gt;1,"Tier not in campaign",IF(COUNTIFS('Daily Redemptions'!$O$7:$O$2205,O1566,'Daily Redemptions'!$Q$7:$Q$2205,Q1566)&gt;1,"Duplicate day / tier",IF(OR(ISBLANK(O1566),ISBLANK(R1566)),"Missing date / quantity",IF(OR(R1566&lt;0,MOD(R1566,1)&lt;&gt;0),"Invalid redemption quantity",IF(COUNTIFS('Daily Redemptions'!$A$7:$A$735,O1566,'Daily Redemptions'!$B$7:$B$735,P1566)&lt;&gt;1,"Missing daily performance",IF(S1566&lt;0,"Negative stock","")))))))</x:f>
      </x:c>
    </x:row>
    <x:row r="1567" ht="24" customHeight="1">
      <x:c r="O1567" s="10"/>
      <x:c r="P1567" s="5"/>
      <x:c r="Q1567" s="5"/>
      <x:c r="R1567" s="5"/>
      <x:c r="S1567" s="16" t="str">
        <x:f>IF(OR(ISBLANK(O1567),Q1567=""),"",IFERROR(INDEX('Redemption Setup'!$F$7:$F$105,MATCH(Q1567,'Redemption Setup'!$A$7:$A$105,0)),"")+SUMIFS('Redemption Setup'!$Q$7:$Q$305,'Redemption Setup'!$O$7:$O$305,Q1567,'Redemption Setup'!$P$7:$P$305,"&lt;="&amp;O1567)-SUMIFS('Daily Redemptions'!$R$7:$R$2205,'Daily Redemptions'!$Q$7:$Q$2205,Q1567,'Daily Redemptions'!$P$7:$P$2205,P1567,'Daily Redemptions'!$O$7:$O$2205,"&lt;="&amp;O1567))</x:f>
      </x:c>
      <x:c r="T1567" s="16" t="str">
        <x:f>IF(AND(ISBLANK(O1567),Q1567=""),"",IF(COUNTIFS('Redemption Setup'!$A$7:$A$105,Q1567,'Redemption Setup'!$B$7:$B$105,P1567)&lt;&gt;1,"Tier not in campaign",IF(COUNTIFS('Daily Redemptions'!$O$7:$O$2205,O1567,'Daily Redemptions'!$Q$7:$Q$2205,Q1567)&gt;1,"Duplicate day / tier",IF(OR(ISBLANK(O1567),ISBLANK(R1567)),"Missing date / quantity",IF(OR(R1567&lt;0,MOD(R1567,1)&lt;&gt;0),"Invalid redemption quantity",IF(COUNTIFS('Daily Redemptions'!$A$7:$A$735,O1567,'Daily Redemptions'!$B$7:$B$735,P1567)&lt;&gt;1,"Missing daily performance",IF(S1567&lt;0,"Negative stock","")))))))</x:f>
      </x:c>
    </x:row>
    <x:row r="1568" ht="24" customHeight="1">
      <x:c r="O1568" s="10"/>
      <x:c r="P1568" s="5"/>
      <x:c r="Q1568" s="5"/>
      <x:c r="R1568" s="5"/>
      <x:c r="S1568" s="16" t="str">
        <x:f>IF(OR(ISBLANK(O1568),Q1568=""),"",IFERROR(INDEX('Redemption Setup'!$F$7:$F$105,MATCH(Q1568,'Redemption Setup'!$A$7:$A$105,0)),"")+SUMIFS('Redemption Setup'!$Q$7:$Q$305,'Redemption Setup'!$O$7:$O$305,Q1568,'Redemption Setup'!$P$7:$P$305,"&lt;="&amp;O1568)-SUMIFS('Daily Redemptions'!$R$7:$R$2205,'Daily Redemptions'!$Q$7:$Q$2205,Q1568,'Daily Redemptions'!$P$7:$P$2205,P1568,'Daily Redemptions'!$O$7:$O$2205,"&lt;="&amp;O1568))</x:f>
      </x:c>
      <x:c r="T1568" s="16" t="str">
        <x:f>IF(AND(ISBLANK(O1568),Q1568=""),"",IF(COUNTIFS('Redemption Setup'!$A$7:$A$105,Q1568,'Redemption Setup'!$B$7:$B$105,P1568)&lt;&gt;1,"Tier not in campaign",IF(COUNTIFS('Daily Redemptions'!$O$7:$O$2205,O1568,'Daily Redemptions'!$Q$7:$Q$2205,Q1568)&gt;1,"Duplicate day / tier",IF(OR(ISBLANK(O1568),ISBLANK(R1568)),"Missing date / quantity",IF(OR(R1568&lt;0,MOD(R1568,1)&lt;&gt;0),"Invalid redemption quantity",IF(COUNTIFS('Daily Redemptions'!$A$7:$A$735,O1568,'Daily Redemptions'!$B$7:$B$735,P1568)&lt;&gt;1,"Missing daily performance",IF(S1568&lt;0,"Negative stock","")))))))</x:f>
      </x:c>
    </x:row>
    <x:row r="1569" ht="24" customHeight="1">
      <x:c r="O1569" s="10"/>
      <x:c r="P1569" s="5"/>
      <x:c r="Q1569" s="5"/>
      <x:c r="R1569" s="5"/>
      <x:c r="S1569" s="16" t="str">
        <x:f>IF(OR(ISBLANK(O1569),Q1569=""),"",IFERROR(INDEX('Redemption Setup'!$F$7:$F$105,MATCH(Q1569,'Redemption Setup'!$A$7:$A$105,0)),"")+SUMIFS('Redemption Setup'!$Q$7:$Q$305,'Redemption Setup'!$O$7:$O$305,Q1569,'Redemption Setup'!$P$7:$P$305,"&lt;="&amp;O1569)-SUMIFS('Daily Redemptions'!$R$7:$R$2205,'Daily Redemptions'!$Q$7:$Q$2205,Q1569,'Daily Redemptions'!$P$7:$P$2205,P1569,'Daily Redemptions'!$O$7:$O$2205,"&lt;="&amp;O1569))</x:f>
      </x:c>
      <x:c r="T1569" s="16" t="str">
        <x:f>IF(AND(ISBLANK(O1569),Q1569=""),"",IF(COUNTIFS('Redemption Setup'!$A$7:$A$105,Q1569,'Redemption Setup'!$B$7:$B$105,P1569)&lt;&gt;1,"Tier not in campaign",IF(COUNTIFS('Daily Redemptions'!$O$7:$O$2205,O1569,'Daily Redemptions'!$Q$7:$Q$2205,Q1569)&gt;1,"Duplicate day / tier",IF(OR(ISBLANK(O1569),ISBLANK(R1569)),"Missing date / quantity",IF(OR(R1569&lt;0,MOD(R1569,1)&lt;&gt;0),"Invalid redemption quantity",IF(COUNTIFS('Daily Redemptions'!$A$7:$A$735,O1569,'Daily Redemptions'!$B$7:$B$735,P1569)&lt;&gt;1,"Missing daily performance",IF(S1569&lt;0,"Negative stock","")))))))</x:f>
      </x:c>
    </x:row>
    <x:row r="1570" ht="24" customHeight="1">
      <x:c r="O1570" s="10"/>
      <x:c r="P1570" s="5"/>
      <x:c r="Q1570" s="5"/>
      <x:c r="R1570" s="5"/>
      <x:c r="S1570" s="16" t="str">
        <x:f>IF(OR(ISBLANK(O1570),Q1570=""),"",IFERROR(INDEX('Redemption Setup'!$F$7:$F$105,MATCH(Q1570,'Redemption Setup'!$A$7:$A$105,0)),"")+SUMIFS('Redemption Setup'!$Q$7:$Q$305,'Redemption Setup'!$O$7:$O$305,Q1570,'Redemption Setup'!$P$7:$P$305,"&lt;="&amp;O1570)-SUMIFS('Daily Redemptions'!$R$7:$R$2205,'Daily Redemptions'!$Q$7:$Q$2205,Q1570,'Daily Redemptions'!$P$7:$P$2205,P1570,'Daily Redemptions'!$O$7:$O$2205,"&lt;="&amp;O1570))</x:f>
      </x:c>
      <x:c r="T1570" s="16" t="str">
        <x:f>IF(AND(ISBLANK(O1570),Q1570=""),"",IF(COUNTIFS('Redemption Setup'!$A$7:$A$105,Q1570,'Redemption Setup'!$B$7:$B$105,P1570)&lt;&gt;1,"Tier not in campaign",IF(COUNTIFS('Daily Redemptions'!$O$7:$O$2205,O1570,'Daily Redemptions'!$Q$7:$Q$2205,Q1570)&gt;1,"Duplicate day / tier",IF(OR(ISBLANK(O1570),ISBLANK(R1570)),"Missing date / quantity",IF(OR(R1570&lt;0,MOD(R1570,1)&lt;&gt;0),"Invalid redemption quantity",IF(COUNTIFS('Daily Redemptions'!$A$7:$A$735,O1570,'Daily Redemptions'!$B$7:$B$735,P1570)&lt;&gt;1,"Missing daily performance",IF(S1570&lt;0,"Negative stock","")))))))</x:f>
      </x:c>
    </x:row>
    <x:row r="1571" ht="24" customHeight="1">
      <x:c r="O1571" s="10"/>
      <x:c r="P1571" s="5"/>
      <x:c r="Q1571" s="5"/>
      <x:c r="R1571" s="5"/>
      <x:c r="S1571" s="16" t="str">
        <x:f>IF(OR(ISBLANK(O1571),Q1571=""),"",IFERROR(INDEX('Redemption Setup'!$F$7:$F$105,MATCH(Q1571,'Redemption Setup'!$A$7:$A$105,0)),"")+SUMIFS('Redemption Setup'!$Q$7:$Q$305,'Redemption Setup'!$O$7:$O$305,Q1571,'Redemption Setup'!$P$7:$P$305,"&lt;="&amp;O1571)-SUMIFS('Daily Redemptions'!$R$7:$R$2205,'Daily Redemptions'!$Q$7:$Q$2205,Q1571,'Daily Redemptions'!$P$7:$P$2205,P1571,'Daily Redemptions'!$O$7:$O$2205,"&lt;="&amp;O1571))</x:f>
      </x:c>
      <x:c r="T1571" s="16" t="str">
        <x:f>IF(AND(ISBLANK(O1571),Q1571=""),"",IF(COUNTIFS('Redemption Setup'!$A$7:$A$105,Q1571,'Redemption Setup'!$B$7:$B$105,P1571)&lt;&gt;1,"Tier not in campaign",IF(COUNTIFS('Daily Redemptions'!$O$7:$O$2205,O1571,'Daily Redemptions'!$Q$7:$Q$2205,Q1571)&gt;1,"Duplicate day / tier",IF(OR(ISBLANK(O1571),ISBLANK(R1571)),"Missing date / quantity",IF(OR(R1571&lt;0,MOD(R1571,1)&lt;&gt;0),"Invalid redemption quantity",IF(COUNTIFS('Daily Redemptions'!$A$7:$A$735,O1571,'Daily Redemptions'!$B$7:$B$735,P1571)&lt;&gt;1,"Missing daily performance",IF(S1571&lt;0,"Negative stock","")))))))</x:f>
      </x:c>
    </x:row>
    <x:row r="1572" ht="24" customHeight="1">
      <x:c r="O1572" s="10"/>
      <x:c r="P1572" s="5"/>
      <x:c r="Q1572" s="5"/>
      <x:c r="R1572" s="5"/>
      <x:c r="S1572" s="16" t="str">
        <x:f>IF(OR(ISBLANK(O1572),Q1572=""),"",IFERROR(INDEX('Redemption Setup'!$F$7:$F$105,MATCH(Q1572,'Redemption Setup'!$A$7:$A$105,0)),"")+SUMIFS('Redemption Setup'!$Q$7:$Q$305,'Redemption Setup'!$O$7:$O$305,Q1572,'Redemption Setup'!$P$7:$P$305,"&lt;="&amp;O1572)-SUMIFS('Daily Redemptions'!$R$7:$R$2205,'Daily Redemptions'!$Q$7:$Q$2205,Q1572,'Daily Redemptions'!$P$7:$P$2205,P1572,'Daily Redemptions'!$O$7:$O$2205,"&lt;="&amp;O1572))</x:f>
      </x:c>
      <x:c r="T1572" s="16" t="str">
        <x:f>IF(AND(ISBLANK(O1572),Q1572=""),"",IF(COUNTIFS('Redemption Setup'!$A$7:$A$105,Q1572,'Redemption Setup'!$B$7:$B$105,P1572)&lt;&gt;1,"Tier not in campaign",IF(COUNTIFS('Daily Redemptions'!$O$7:$O$2205,O1572,'Daily Redemptions'!$Q$7:$Q$2205,Q1572)&gt;1,"Duplicate day / tier",IF(OR(ISBLANK(O1572),ISBLANK(R1572)),"Missing date / quantity",IF(OR(R1572&lt;0,MOD(R1572,1)&lt;&gt;0),"Invalid redemption quantity",IF(COUNTIFS('Daily Redemptions'!$A$7:$A$735,O1572,'Daily Redemptions'!$B$7:$B$735,P1572)&lt;&gt;1,"Missing daily performance",IF(S1572&lt;0,"Negative stock","")))))))</x:f>
      </x:c>
    </x:row>
    <x:row r="1573" ht="24" customHeight="1">
      <x:c r="O1573" s="10"/>
      <x:c r="P1573" s="5"/>
      <x:c r="Q1573" s="5"/>
      <x:c r="R1573" s="5"/>
      <x:c r="S1573" s="16" t="str">
        <x:f>IF(OR(ISBLANK(O1573),Q1573=""),"",IFERROR(INDEX('Redemption Setup'!$F$7:$F$105,MATCH(Q1573,'Redemption Setup'!$A$7:$A$105,0)),"")+SUMIFS('Redemption Setup'!$Q$7:$Q$305,'Redemption Setup'!$O$7:$O$305,Q1573,'Redemption Setup'!$P$7:$P$305,"&lt;="&amp;O1573)-SUMIFS('Daily Redemptions'!$R$7:$R$2205,'Daily Redemptions'!$Q$7:$Q$2205,Q1573,'Daily Redemptions'!$P$7:$P$2205,P1573,'Daily Redemptions'!$O$7:$O$2205,"&lt;="&amp;O1573))</x:f>
      </x:c>
      <x:c r="T1573" s="16" t="str">
        <x:f>IF(AND(ISBLANK(O1573),Q1573=""),"",IF(COUNTIFS('Redemption Setup'!$A$7:$A$105,Q1573,'Redemption Setup'!$B$7:$B$105,P1573)&lt;&gt;1,"Tier not in campaign",IF(COUNTIFS('Daily Redemptions'!$O$7:$O$2205,O1573,'Daily Redemptions'!$Q$7:$Q$2205,Q1573)&gt;1,"Duplicate day / tier",IF(OR(ISBLANK(O1573),ISBLANK(R1573)),"Missing date / quantity",IF(OR(R1573&lt;0,MOD(R1573,1)&lt;&gt;0),"Invalid redemption quantity",IF(COUNTIFS('Daily Redemptions'!$A$7:$A$735,O1573,'Daily Redemptions'!$B$7:$B$735,P1573)&lt;&gt;1,"Missing daily performance",IF(S1573&lt;0,"Negative stock","")))))))</x:f>
      </x:c>
    </x:row>
    <x:row r="1574" ht="24" customHeight="1">
      <x:c r="O1574" s="10"/>
      <x:c r="P1574" s="5"/>
      <x:c r="Q1574" s="5"/>
      <x:c r="R1574" s="5"/>
      <x:c r="S1574" s="16" t="str">
        <x:f>IF(OR(ISBLANK(O1574),Q1574=""),"",IFERROR(INDEX('Redemption Setup'!$F$7:$F$105,MATCH(Q1574,'Redemption Setup'!$A$7:$A$105,0)),"")+SUMIFS('Redemption Setup'!$Q$7:$Q$305,'Redemption Setup'!$O$7:$O$305,Q1574,'Redemption Setup'!$P$7:$P$305,"&lt;="&amp;O1574)-SUMIFS('Daily Redemptions'!$R$7:$R$2205,'Daily Redemptions'!$Q$7:$Q$2205,Q1574,'Daily Redemptions'!$P$7:$P$2205,P1574,'Daily Redemptions'!$O$7:$O$2205,"&lt;="&amp;O1574))</x:f>
      </x:c>
      <x:c r="T1574" s="16" t="str">
        <x:f>IF(AND(ISBLANK(O1574),Q1574=""),"",IF(COUNTIFS('Redemption Setup'!$A$7:$A$105,Q1574,'Redemption Setup'!$B$7:$B$105,P1574)&lt;&gt;1,"Tier not in campaign",IF(COUNTIFS('Daily Redemptions'!$O$7:$O$2205,O1574,'Daily Redemptions'!$Q$7:$Q$2205,Q1574)&gt;1,"Duplicate day / tier",IF(OR(ISBLANK(O1574),ISBLANK(R1574)),"Missing date / quantity",IF(OR(R1574&lt;0,MOD(R1574,1)&lt;&gt;0),"Invalid redemption quantity",IF(COUNTIFS('Daily Redemptions'!$A$7:$A$735,O1574,'Daily Redemptions'!$B$7:$B$735,P1574)&lt;&gt;1,"Missing daily performance",IF(S1574&lt;0,"Negative stock","")))))))</x:f>
      </x:c>
    </x:row>
    <x:row r="1575" ht="24" customHeight="1">
      <x:c r="O1575" s="10"/>
      <x:c r="P1575" s="5"/>
      <x:c r="Q1575" s="5"/>
      <x:c r="R1575" s="5"/>
      <x:c r="S1575" s="16" t="str">
        <x:f>IF(OR(ISBLANK(O1575),Q1575=""),"",IFERROR(INDEX('Redemption Setup'!$F$7:$F$105,MATCH(Q1575,'Redemption Setup'!$A$7:$A$105,0)),"")+SUMIFS('Redemption Setup'!$Q$7:$Q$305,'Redemption Setup'!$O$7:$O$305,Q1575,'Redemption Setup'!$P$7:$P$305,"&lt;="&amp;O1575)-SUMIFS('Daily Redemptions'!$R$7:$R$2205,'Daily Redemptions'!$Q$7:$Q$2205,Q1575,'Daily Redemptions'!$P$7:$P$2205,P1575,'Daily Redemptions'!$O$7:$O$2205,"&lt;="&amp;O1575))</x:f>
      </x:c>
      <x:c r="T1575" s="16" t="str">
        <x:f>IF(AND(ISBLANK(O1575),Q1575=""),"",IF(COUNTIFS('Redemption Setup'!$A$7:$A$105,Q1575,'Redemption Setup'!$B$7:$B$105,P1575)&lt;&gt;1,"Tier not in campaign",IF(COUNTIFS('Daily Redemptions'!$O$7:$O$2205,O1575,'Daily Redemptions'!$Q$7:$Q$2205,Q1575)&gt;1,"Duplicate day / tier",IF(OR(ISBLANK(O1575),ISBLANK(R1575)),"Missing date / quantity",IF(OR(R1575&lt;0,MOD(R1575,1)&lt;&gt;0),"Invalid redemption quantity",IF(COUNTIFS('Daily Redemptions'!$A$7:$A$735,O1575,'Daily Redemptions'!$B$7:$B$735,P1575)&lt;&gt;1,"Missing daily performance",IF(S1575&lt;0,"Negative stock","")))))))</x:f>
      </x:c>
    </x:row>
    <x:row r="1576" ht="24" customHeight="1">
      <x:c r="O1576" s="10"/>
      <x:c r="P1576" s="5"/>
      <x:c r="Q1576" s="5"/>
      <x:c r="R1576" s="5"/>
      <x:c r="S1576" s="16" t="str">
        <x:f>IF(OR(ISBLANK(O1576),Q1576=""),"",IFERROR(INDEX('Redemption Setup'!$F$7:$F$105,MATCH(Q1576,'Redemption Setup'!$A$7:$A$105,0)),"")+SUMIFS('Redemption Setup'!$Q$7:$Q$305,'Redemption Setup'!$O$7:$O$305,Q1576,'Redemption Setup'!$P$7:$P$305,"&lt;="&amp;O1576)-SUMIFS('Daily Redemptions'!$R$7:$R$2205,'Daily Redemptions'!$Q$7:$Q$2205,Q1576,'Daily Redemptions'!$P$7:$P$2205,P1576,'Daily Redemptions'!$O$7:$O$2205,"&lt;="&amp;O1576))</x:f>
      </x:c>
      <x:c r="T1576" s="16" t="str">
        <x:f>IF(AND(ISBLANK(O1576),Q1576=""),"",IF(COUNTIFS('Redemption Setup'!$A$7:$A$105,Q1576,'Redemption Setup'!$B$7:$B$105,P1576)&lt;&gt;1,"Tier not in campaign",IF(COUNTIFS('Daily Redemptions'!$O$7:$O$2205,O1576,'Daily Redemptions'!$Q$7:$Q$2205,Q1576)&gt;1,"Duplicate day / tier",IF(OR(ISBLANK(O1576),ISBLANK(R1576)),"Missing date / quantity",IF(OR(R1576&lt;0,MOD(R1576,1)&lt;&gt;0),"Invalid redemption quantity",IF(COUNTIFS('Daily Redemptions'!$A$7:$A$735,O1576,'Daily Redemptions'!$B$7:$B$735,P1576)&lt;&gt;1,"Missing daily performance",IF(S1576&lt;0,"Negative stock","")))))))</x:f>
      </x:c>
    </x:row>
    <x:row r="1577" ht="24" customHeight="1">
      <x:c r="O1577" s="10"/>
      <x:c r="P1577" s="5"/>
      <x:c r="Q1577" s="5"/>
      <x:c r="R1577" s="5"/>
      <x:c r="S1577" s="16" t="str">
        <x:f>IF(OR(ISBLANK(O1577),Q1577=""),"",IFERROR(INDEX('Redemption Setup'!$F$7:$F$105,MATCH(Q1577,'Redemption Setup'!$A$7:$A$105,0)),"")+SUMIFS('Redemption Setup'!$Q$7:$Q$305,'Redemption Setup'!$O$7:$O$305,Q1577,'Redemption Setup'!$P$7:$P$305,"&lt;="&amp;O1577)-SUMIFS('Daily Redemptions'!$R$7:$R$2205,'Daily Redemptions'!$Q$7:$Q$2205,Q1577,'Daily Redemptions'!$P$7:$P$2205,P1577,'Daily Redemptions'!$O$7:$O$2205,"&lt;="&amp;O1577))</x:f>
      </x:c>
      <x:c r="T1577" s="16" t="str">
        <x:f>IF(AND(ISBLANK(O1577),Q1577=""),"",IF(COUNTIFS('Redemption Setup'!$A$7:$A$105,Q1577,'Redemption Setup'!$B$7:$B$105,P1577)&lt;&gt;1,"Tier not in campaign",IF(COUNTIFS('Daily Redemptions'!$O$7:$O$2205,O1577,'Daily Redemptions'!$Q$7:$Q$2205,Q1577)&gt;1,"Duplicate day / tier",IF(OR(ISBLANK(O1577),ISBLANK(R1577)),"Missing date / quantity",IF(OR(R1577&lt;0,MOD(R1577,1)&lt;&gt;0),"Invalid redemption quantity",IF(COUNTIFS('Daily Redemptions'!$A$7:$A$735,O1577,'Daily Redemptions'!$B$7:$B$735,P1577)&lt;&gt;1,"Missing daily performance",IF(S1577&lt;0,"Negative stock","")))))))</x:f>
      </x:c>
    </x:row>
    <x:row r="1578" ht="24" customHeight="1">
      <x:c r="O1578" s="10"/>
      <x:c r="P1578" s="5"/>
      <x:c r="Q1578" s="5"/>
      <x:c r="R1578" s="5"/>
      <x:c r="S1578" s="16" t="str">
        <x:f>IF(OR(ISBLANK(O1578),Q1578=""),"",IFERROR(INDEX('Redemption Setup'!$F$7:$F$105,MATCH(Q1578,'Redemption Setup'!$A$7:$A$105,0)),"")+SUMIFS('Redemption Setup'!$Q$7:$Q$305,'Redemption Setup'!$O$7:$O$305,Q1578,'Redemption Setup'!$P$7:$P$305,"&lt;="&amp;O1578)-SUMIFS('Daily Redemptions'!$R$7:$R$2205,'Daily Redemptions'!$Q$7:$Q$2205,Q1578,'Daily Redemptions'!$P$7:$P$2205,P1578,'Daily Redemptions'!$O$7:$O$2205,"&lt;="&amp;O1578))</x:f>
      </x:c>
      <x:c r="T1578" s="16" t="str">
        <x:f>IF(AND(ISBLANK(O1578),Q1578=""),"",IF(COUNTIFS('Redemption Setup'!$A$7:$A$105,Q1578,'Redemption Setup'!$B$7:$B$105,P1578)&lt;&gt;1,"Tier not in campaign",IF(COUNTIFS('Daily Redemptions'!$O$7:$O$2205,O1578,'Daily Redemptions'!$Q$7:$Q$2205,Q1578)&gt;1,"Duplicate day / tier",IF(OR(ISBLANK(O1578),ISBLANK(R1578)),"Missing date / quantity",IF(OR(R1578&lt;0,MOD(R1578,1)&lt;&gt;0),"Invalid redemption quantity",IF(COUNTIFS('Daily Redemptions'!$A$7:$A$735,O1578,'Daily Redemptions'!$B$7:$B$735,P1578)&lt;&gt;1,"Missing daily performance",IF(S1578&lt;0,"Negative stock","")))))))</x:f>
      </x:c>
    </x:row>
    <x:row r="1579" ht="24" customHeight="1">
      <x:c r="O1579" s="10"/>
      <x:c r="P1579" s="5"/>
      <x:c r="Q1579" s="5"/>
      <x:c r="R1579" s="5"/>
      <x:c r="S1579" s="16" t="str">
        <x:f>IF(OR(ISBLANK(O1579),Q1579=""),"",IFERROR(INDEX('Redemption Setup'!$F$7:$F$105,MATCH(Q1579,'Redemption Setup'!$A$7:$A$105,0)),"")+SUMIFS('Redemption Setup'!$Q$7:$Q$305,'Redemption Setup'!$O$7:$O$305,Q1579,'Redemption Setup'!$P$7:$P$305,"&lt;="&amp;O1579)-SUMIFS('Daily Redemptions'!$R$7:$R$2205,'Daily Redemptions'!$Q$7:$Q$2205,Q1579,'Daily Redemptions'!$P$7:$P$2205,P1579,'Daily Redemptions'!$O$7:$O$2205,"&lt;="&amp;O1579))</x:f>
      </x:c>
      <x:c r="T1579" s="16" t="str">
        <x:f>IF(AND(ISBLANK(O1579),Q1579=""),"",IF(COUNTIFS('Redemption Setup'!$A$7:$A$105,Q1579,'Redemption Setup'!$B$7:$B$105,P1579)&lt;&gt;1,"Tier not in campaign",IF(COUNTIFS('Daily Redemptions'!$O$7:$O$2205,O1579,'Daily Redemptions'!$Q$7:$Q$2205,Q1579)&gt;1,"Duplicate day / tier",IF(OR(ISBLANK(O1579),ISBLANK(R1579)),"Missing date / quantity",IF(OR(R1579&lt;0,MOD(R1579,1)&lt;&gt;0),"Invalid redemption quantity",IF(COUNTIFS('Daily Redemptions'!$A$7:$A$735,O1579,'Daily Redemptions'!$B$7:$B$735,P1579)&lt;&gt;1,"Missing daily performance",IF(S1579&lt;0,"Negative stock","")))))))</x:f>
      </x:c>
    </x:row>
    <x:row r="1580" ht="24" customHeight="1">
      <x:c r="O1580" s="10"/>
      <x:c r="P1580" s="5"/>
      <x:c r="Q1580" s="5"/>
      <x:c r="R1580" s="5"/>
      <x:c r="S1580" s="16" t="str">
        <x:f>IF(OR(ISBLANK(O1580),Q1580=""),"",IFERROR(INDEX('Redemption Setup'!$F$7:$F$105,MATCH(Q1580,'Redemption Setup'!$A$7:$A$105,0)),"")+SUMIFS('Redemption Setup'!$Q$7:$Q$305,'Redemption Setup'!$O$7:$O$305,Q1580,'Redemption Setup'!$P$7:$P$305,"&lt;="&amp;O1580)-SUMIFS('Daily Redemptions'!$R$7:$R$2205,'Daily Redemptions'!$Q$7:$Q$2205,Q1580,'Daily Redemptions'!$P$7:$P$2205,P1580,'Daily Redemptions'!$O$7:$O$2205,"&lt;="&amp;O1580))</x:f>
      </x:c>
      <x:c r="T1580" s="16" t="str">
        <x:f>IF(AND(ISBLANK(O1580),Q1580=""),"",IF(COUNTIFS('Redemption Setup'!$A$7:$A$105,Q1580,'Redemption Setup'!$B$7:$B$105,P1580)&lt;&gt;1,"Tier not in campaign",IF(COUNTIFS('Daily Redemptions'!$O$7:$O$2205,O1580,'Daily Redemptions'!$Q$7:$Q$2205,Q1580)&gt;1,"Duplicate day / tier",IF(OR(ISBLANK(O1580),ISBLANK(R1580)),"Missing date / quantity",IF(OR(R1580&lt;0,MOD(R1580,1)&lt;&gt;0),"Invalid redemption quantity",IF(COUNTIFS('Daily Redemptions'!$A$7:$A$735,O1580,'Daily Redemptions'!$B$7:$B$735,P1580)&lt;&gt;1,"Missing daily performance",IF(S1580&lt;0,"Negative stock","")))))))</x:f>
      </x:c>
    </x:row>
    <x:row r="1581" ht="24" customHeight="1">
      <x:c r="O1581" s="10"/>
      <x:c r="P1581" s="5"/>
      <x:c r="Q1581" s="5"/>
      <x:c r="R1581" s="5"/>
      <x:c r="S1581" s="16" t="str">
        <x:f>IF(OR(ISBLANK(O1581),Q1581=""),"",IFERROR(INDEX('Redemption Setup'!$F$7:$F$105,MATCH(Q1581,'Redemption Setup'!$A$7:$A$105,0)),"")+SUMIFS('Redemption Setup'!$Q$7:$Q$305,'Redemption Setup'!$O$7:$O$305,Q1581,'Redemption Setup'!$P$7:$P$305,"&lt;="&amp;O1581)-SUMIFS('Daily Redemptions'!$R$7:$R$2205,'Daily Redemptions'!$Q$7:$Q$2205,Q1581,'Daily Redemptions'!$P$7:$P$2205,P1581,'Daily Redemptions'!$O$7:$O$2205,"&lt;="&amp;O1581))</x:f>
      </x:c>
      <x:c r="T1581" s="16" t="str">
        <x:f>IF(AND(ISBLANK(O1581),Q1581=""),"",IF(COUNTIFS('Redemption Setup'!$A$7:$A$105,Q1581,'Redemption Setup'!$B$7:$B$105,P1581)&lt;&gt;1,"Tier not in campaign",IF(COUNTIFS('Daily Redemptions'!$O$7:$O$2205,O1581,'Daily Redemptions'!$Q$7:$Q$2205,Q1581)&gt;1,"Duplicate day / tier",IF(OR(ISBLANK(O1581),ISBLANK(R1581)),"Missing date / quantity",IF(OR(R1581&lt;0,MOD(R1581,1)&lt;&gt;0),"Invalid redemption quantity",IF(COUNTIFS('Daily Redemptions'!$A$7:$A$735,O1581,'Daily Redemptions'!$B$7:$B$735,P1581)&lt;&gt;1,"Missing daily performance",IF(S1581&lt;0,"Negative stock","")))))))</x:f>
      </x:c>
    </x:row>
    <x:row r="1582" ht="24" customHeight="1">
      <x:c r="O1582" s="10"/>
      <x:c r="P1582" s="5"/>
      <x:c r="Q1582" s="5"/>
      <x:c r="R1582" s="5"/>
      <x:c r="S1582" s="16" t="str">
        <x:f>IF(OR(ISBLANK(O1582),Q1582=""),"",IFERROR(INDEX('Redemption Setup'!$F$7:$F$105,MATCH(Q1582,'Redemption Setup'!$A$7:$A$105,0)),"")+SUMIFS('Redemption Setup'!$Q$7:$Q$305,'Redemption Setup'!$O$7:$O$305,Q1582,'Redemption Setup'!$P$7:$P$305,"&lt;="&amp;O1582)-SUMIFS('Daily Redemptions'!$R$7:$R$2205,'Daily Redemptions'!$Q$7:$Q$2205,Q1582,'Daily Redemptions'!$P$7:$P$2205,P1582,'Daily Redemptions'!$O$7:$O$2205,"&lt;="&amp;O1582))</x:f>
      </x:c>
      <x:c r="T1582" s="16" t="str">
        <x:f>IF(AND(ISBLANK(O1582),Q1582=""),"",IF(COUNTIFS('Redemption Setup'!$A$7:$A$105,Q1582,'Redemption Setup'!$B$7:$B$105,P1582)&lt;&gt;1,"Tier not in campaign",IF(COUNTIFS('Daily Redemptions'!$O$7:$O$2205,O1582,'Daily Redemptions'!$Q$7:$Q$2205,Q1582)&gt;1,"Duplicate day / tier",IF(OR(ISBLANK(O1582),ISBLANK(R1582)),"Missing date / quantity",IF(OR(R1582&lt;0,MOD(R1582,1)&lt;&gt;0),"Invalid redemption quantity",IF(COUNTIFS('Daily Redemptions'!$A$7:$A$735,O1582,'Daily Redemptions'!$B$7:$B$735,P1582)&lt;&gt;1,"Missing daily performance",IF(S1582&lt;0,"Negative stock","")))))))</x:f>
      </x:c>
    </x:row>
    <x:row r="1583" ht="24" customHeight="1">
      <x:c r="O1583" s="10"/>
      <x:c r="P1583" s="5"/>
      <x:c r="Q1583" s="5"/>
      <x:c r="R1583" s="5"/>
      <x:c r="S1583" s="16" t="str">
        <x:f>IF(OR(ISBLANK(O1583),Q1583=""),"",IFERROR(INDEX('Redemption Setup'!$F$7:$F$105,MATCH(Q1583,'Redemption Setup'!$A$7:$A$105,0)),"")+SUMIFS('Redemption Setup'!$Q$7:$Q$305,'Redemption Setup'!$O$7:$O$305,Q1583,'Redemption Setup'!$P$7:$P$305,"&lt;="&amp;O1583)-SUMIFS('Daily Redemptions'!$R$7:$R$2205,'Daily Redemptions'!$Q$7:$Q$2205,Q1583,'Daily Redemptions'!$P$7:$P$2205,P1583,'Daily Redemptions'!$O$7:$O$2205,"&lt;="&amp;O1583))</x:f>
      </x:c>
      <x:c r="T1583" s="16" t="str">
        <x:f>IF(AND(ISBLANK(O1583),Q1583=""),"",IF(COUNTIFS('Redemption Setup'!$A$7:$A$105,Q1583,'Redemption Setup'!$B$7:$B$105,P1583)&lt;&gt;1,"Tier not in campaign",IF(COUNTIFS('Daily Redemptions'!$O$7:$O$2205,O1583,'Daily Redemptions'!$Q$7:$Q$2205,Q1583)&gt;1,"Duplicate day / tier",IF(OR(ISBLANK(O1583),ISBLANK(R1583)),"Missing date / quantity",IF(OR(R1583&lt;0,MOD(R1583,1)&lt;&gt;0),"Invalid redemption quantity",IF(COUNTIFS('Daily Redemptions'!$A$7:$A$735,O1583,'Daily Redemptions'!$B$7:$B$735,P1583)&lt;&gt;1,"Missing daily performance",IF(S1583&lt;0,"Negative stock","")))))))</x:f>
      </x:c>
    </x:row>
    <x:row r="1584" ht="24" customHeight="1">
      <x:c r="O1584" s="10"/>
      <x:c r="P1584" s="5"/>
      <x:c r="Q1584" s="5"/>
      <x:c r="R1584" s="5"/>
      <x:c r="S1584" s="16" t="str">
        <x:f>IF(OR(ISBLANK(O1584),Q1584=""),"",IFERROR(INDEX('Redemption Setup'!$F$7:$F$105,MATCH(Q1584,'Redemption Setup'!$A$7:$A$105,0)),"")+SUMIFS('Redemption Setup'!$Q$7:$Q$305,'Redemption Setup'!$O$7:$O$305,Q1584,'Redemption Setup'!$P$7:$P$305,"&lt;="&amp;O1584)-SUMIFS('Daily Redemptions'!$R$7:$R$2205,'Daily Redemptions'!$Q$7:$Q$2205,Q1584,'Daily Redemptions'!$P$7:$P$2205,P1584,'Daily Redemptions'!$O$7:$O$2205,"&lt;="&amp;O1584))</x:f>
      </x:c>
      <x:c r="T1584" s="16" t="str">
        <x:f>IF(AND(ISBLANK(O1584),Q1584=""),"",IF(COUNTIFS('Redemption Setup'!$A$7:$A$105,Q1584,'Redemption Setup'!$B$7:$B$105,P1584)&lt;&gt;1,"Tier not in campaign",IF(COUNTIFS('Daily Redemptions'!$O$7:$O$2205,O1584,'Daily Redemptions'!$Q$7:$Q$2205,Q1584)&gt;1,"Duplicate day / tier",IF(OR(ISBLANK(O1584),ISBLANK(R1584)),"Missing date / quantity",IF(OR(R1584&lt;0,MOD(R1584,1)&lt;&gt;0),"Invalid redemption quantity",IF(COUNTIFS('Daily Redemptions'!$A$7:$A$735,O1584,'Daily Redemptions'!$B$7:$B$735,P1584)&lt;&gt;1,"Missing daily performance",IF(S1584&lt;0,"Negative stock","")))))))</x:f>
      </x:c>
    </x:row>
    <x:row r="1585" ht="24" customHeight="1">
      <x:c r="O1585" s="10"/>
      <x:c r="P1585" s="5"/>
      <x:c r="Q1585" s="5"/>
      <x:c r="R1585" s="5"/>
      <x:c r="S1585" s="16" t="str">
        <x:f>IF(OR(ISBLANK(O1585),Q1585=""),"",IFERROR(INDEX('Redemption Setup'!$F$7:$F$105,MATCH(Q1585,'Redemption Setup'!$A$7:$A$105,0)),"")+SUMIFS('Redemption Setup'!$Q$7:$Q$305,'Redemption Setup'!$O$7:$O$305,Q1585,'Redemption Setup'!$P$7:$P$305,"&lt;="&amp;O1585)-SUMIFS('Daily Redemptions'!$R$7:$R$2205,'Daily Redemptions'!$Q$7:$Q$2205,Q1585,'Daily Redemptions'!$P$7:$P$2205,P1585,'Daily Redemptions'!$O$7:$O$2205,"&lt;="&amp;O1585))</x:f>
      </x:c>
      <x:c r="T1585" s="16" t="str">
        <x:f>IF(AND(ISBLANK(O1585),Q1585=""),"",IF(COUNTIFS('Redemption Setup'!$A$7:$A$105,Q1585,'Redemption Setup'!$B$7:$B$105,P1585)&lt;&gt;1,"Tier not in campaign",IF(COUNTIFS('Daily Redemptions'!$O$7:$O$2205,O1585,'Daily Redemptions'!$Q$7:$Q$2205,Q1585)&gt;1,"Duplicate day / tier",IF(OR(ISBLANK(O1585),ISBLANK(R1585)),"Missing date / quantity",IF(OR(R1585&lt;0,MOD(R1585,1)&lt;&gt;0),"Invalid redemption quantity",IF(COUNTIFS('Daily Redemptions'!$A$7:$A$735,O1585,'Daily Redemptions'!$B$7:$B$735,P1585)&lt;&gt;1,"Missing daily performance",IF(S1585&lt;0,"Negative stock","")))))))</x:f>
      </x:c>
    </x:row>
    <x:row r="1586" ht="24" customHeight="1">
      <x:c r="O1586" s="10"/>
      <x:c r="P1586" s="5"/>
      <x:c r="Q1586" s="5"/>
      <x:c r="R1586" s="5"/>
      <x:c r="S1586" s="16" t="str">
        <x:f>IF(OR(ISBLANK(O1586),Q1586=""),"",IFERROR(INDEX('Redemption Setup'!$F$7:$F$105,MATCH(Q1586,'Redemption Setup'!$A$7:$A$105,0)),"")+SUMIFS('Redemption Setup'!$Q$7:$Q$305,'Redemption Setup'!$O$7:$O$305,Q1586,'Redemption Setup'!$P$7:$P$305,"&lt;="&amp;O1586)-SUMIFS('Daily Redemptions'!$R$7:$R$2205,'Daily Redemptions'!$Q$7:$Q$2205,Q1586,'Daily Redemptions'!$P$7:$P$2205,P1586,'Daily Redemptions'!$O$7:$O$2205,"&lt;="&amp;O1586))</x:f>
      </x:c>
      <x:c r="T1586" s="16" t="str">
        <x:f>IF(AND(ISBLANK(O1586),Q1586=""),"",IF(COUNTIFS('Redemption Setup'!$A$7:$A$105,Q1586,'Redemption Setup'!$B$7:$B$105,P1586)&lt;&gt;1,"Tier not in campaign",IF(COUNTIFS('Daily Redemptions'!$O$7:$O$2205,O1586,'Daily Redemptions'!$Q$7:$Q$2205,Q1586)&gt;1,"Duplicate day / tier",IF(OR(ISBLANK(O1586),ISBLANK(R1586)),"Missing date / quantity",IF(OR(R1586&lt;0,MOD(R1586,1)&lt;&gt;0),"Invalid redemption quantity",IF(COUNTIFS('Daily Redemptions'!$A$7:$A$735,O1586,'Daily Redemptions'!$B$7:$B$735,P1586)&lt;&gt;1,"Missing daily performance",IF(S1586&lt;0,"Negative stock","")))))))</x:f>
      </x:c>
    </x:row>
    <x:row r="1587" ht="24" customHeight="1">
      <x:c r="O1587" s="10"/>
      <x:c r="P1587" s="5"/>
      <x:c r="Q1587" s="5"/>
      <x:c r="R1587" s="5"/>
      <x:c r="S1587" s="16" t="str">
        <x:f>IF(OR(ISBLANK(O1587),Q1587=""),"",IFERROR(INDEX('Redemption Setup'!$F$7:$F$105,MATCH(Q1587,'Redemption Setup'!$A$7:$A$105,0)),"")+SUMIFS('Redemption Setup'!$Q$7:$Q$305,'Redemption Setup'!$O$7:$O$305,Q1587,'Redemption Setup'!$P$7:$P$305,"&lt;="&amp;O1587)-SUMIFS('Daily Redemptions'!$R$7:$R$2205,'Daily Redemptions'!$Q$7:$Q$2205,Q1587,'Daily Redemptions'!$P$7:$P$2205,P1587,'Daily Redemptions'!$O$7:$O$2205,"&lt;="&amp;O1587))</x:f>
      </x:c>
      <x:c r="T1587" s="16" t="str">
        <x:f>IF(AND(ISBLANK(O1587),Q1587=""),"",IF(COUNTIFS('Redemption Setup'!$A$7:$A$105,Q1587,'Redemption Setup'!$B$7:$B$105,P1587)&lt;&gt;1,"Tier not in campaign",IF(COUNTIFS('Daily Redemptions'!$O$7:$O$2205,O1587,'Daily Redemptions'!$Q$7:$Q$2205,Q1587)&gt;1,"Duplicate day / tier",IF(OR(ISBLANK(O1587),ISBLANK(R1587)),"Missing date / quantity",IF(OR(R1587&lt;0,MOD(R1587,1)&lt;&gt;0),"Invalid redemption quantity",IF(COUNTIFS('Daily Redemptions'!$A$7:$A$735,O1587,'Daily Redemptions'!$B$7:$B$735,P1587)&lt;&gt;1,"Missing daily performance",IF(S1587&lt;0,"Negative stock","")))))))</x:f>
      </x:c>
    </x:row>
    <x:row r="1588" ht="24" customHeight="1">
      <x:c r="O1588" s="10"/>
      <x:c r="P1588" s="5"/>
      <x:c r="Q1588" s="5"/>
      <x:c r="R1588" s="5"/>
      <x:c r="S1588" s="16" t="str">
        <x:f>IF(OR(ISBLANK(O1588),Q1588=""),"",IFERROR(INDEX('Redemption Setup'!$F$7:$F$105,MATCH(Q1588,'Redemption Setup'!$A$7:$A$105,0)),"")+SUMIFS('Redemption Setup'!$Q$7:$Q$305,'Redemption Setup'!$O$7:$O$305,Q1588,'Redemption Setup'!$P$7:$P$305,"&lt;="&amp;O1588)-SUMIFS('Daily Redemptions'!$R$7:$R$2205,'Daily Redemptions'!$Q$7:$Q$2205,Q1588,'Daily Redemptions'!$P$7:$P$2205,P1588,'Daily Redemptions'!$O$7:$O$2205,"&lt;="&amp;O1588))</x:f>
      </x:c>
      <x:c r="T1588" s="16" t="str">
        <x:f>IF(AND(ISBLANK(O1588),Q1588=""),"",IF(COUNTIFS('Redemption Setup'!$A$7:$A$105,Q1588,'Redemption Setup'!$B$7:$B$105,P1588)&lt;&gt;1,"Tier not in campaign",IF(COUNTIFS('Daily Redemptions'!$O$7:$O$2205,O1588,'Daily Redemptions'!$Q$7:$Q$2205,Q1588)&gt;1,"Duplicate day / tier",IF(OR(ISBLANK(O1588),ISBLANK(R1588)),"Missing date / quantity",IF(OR(R1588&lt;0,MOD(R1588,1)&lt;&gt;0),"Invalid redemption quantity",IF(COUNTIFS('Daily Redemptions'!$A$7:$A$735,O1588,'Daily Redemptions'!$B$7:$B$735,P1588)&lt;&gt;1,"Missing daily performance",IF(S1588&lt;0,"Negative stock","")))))))</x:f>
      </x:c>
    </x:row>
    <x:row r="1589" ht="24" customHeight="1">
      <x:c r="O1589" s="10"/>
      <x:c r="P1589" s="5"/>
      <x:c r="Q1589" s="5"/>
      <x:c r="R1589" s="5"/>
      <x:c r="S1589" s="16" t="str">
        <x:f>IF(OR(ISBLANK(O1589),Q1589=""),"",IFERROR(INDEX('Redemption Setup'!$F$7:$F$105,MATCH(Q1589,'Redemption Setup'!$A$7:$A$105,0)),"")+SUMIFS('Redemption Setup'!$Q$7:$Q$305,'Redemption Setup'!$O$7:$O$305,Q1589,'Redemption Setup'!$P$7:$P$305,"&lt;="&amp;O1589)-SUMIFS('Daily Redemptions'!$R$7:$R$2205,'Daily Redemptions'!$Q$7:$Q$2205,Q1589,'Daily Redemptions'!$P$7:$P$2205,P1589,'Daily Redemptions'!$O$7:$O$2205,"&lt;="&amp;O1589))</x:f>
      </x:c>
      <x:c r="T1589" s="16" t="str">
        <x:f>IF(AND(ISBLANK(O1589),Q1589=""),"",IF(COUNTIFS('Redemption Setup'!$A$7:$A$105,Q1589,'Redemption Setup'!$B$7:$B$105,P1589)&lt;&gt;1,"Tier not in campaign",IF(COUNTIFS('Daily Redemptions'!$O$7:$O$2205,O1589,'Daily Redemptions'!$Q$7:$Q$2205,Q1589)&gt;1,"Duplicate day / tier",IF(OR(ISBLANK(O1589),ISBLANK(R1589)),"Missing date / quantity",IF(OR(R1589&lt;0,MOD(R1589,1)&lt;&gt;0),"Invalid redemption quantity",IF(COUNTIFS('Daily Redemptions'!$A$7:$A$735,O1589,'Daily Redemptions'!$B$7:$B$735,P1589)&lt;&gt;1,"Missing daily performance",IF(S1589&lt;0,"Negative stock","")))))))</x:f>
      </x:c>
    </x:row>
    <x:row r="1590" ht="24" customHeight="1">
      <x:c r="O1590" s="10"/>
      <x:c r="P1590" s="5"/>
      <x:c r="Q1590" s="5"/>
      <x:c r="R1590" s="5"/>
      <x:c r="S1590" s="16" t="str">
        <x:f>IF(OR(ISBLANK(O1590),Q1590=""),"",IFERROR(INDEX('Redemption Setup'!$F$7:$F$105,MATCH(Q1590,'Redemption Setup'!$A$7:$A$105,0)),"")+SUMIFS('Redemption Setup'!$Q$7:$Q$305,'Redemption Setup'!$O$7:$O$305,Q1590,'Redemption Setup'!$P$7:$P$305,"&lt;="&amp;O1590)-SUMIFS('Daily Redemptions'!$R$7:$R$2205,'Daily Redemptions'!$Q$7:$Q$2205,Q1590,'Daily Redemptions'!$P$7:$P$2205,P1590,'Daily Redemptions'!$O$7:$O$2205,"&lt;="&amp;O1590))</x:f>
      </x:c>
      <x:c r="T1590" s="16" t="str">
        <x:f>IF(AND(ISBLANK(O1590),Q1590=""),"",IF(COUNTIFS('Redemption Setup'!$A$7:$A$105,Q1590,'Redemption Setup'!$B$7:$B$105,P1590)&lt;&gt;1,"Tier not in campaign",IF(COUNTIFS('Daily Redemptions'!$O$7:$O$2205,O1590,'Daily Redemptions'!$Q$7:$Q$2205,Q1590)&gt;1,"Duplicate day / tier",IF(OR(ISBLANK(O1590),ISBLANK(R1590)),"Missing date / quantity",IF(OR(R1590&lt;0,MOD(R1590,1)&lt;&gt;0),"Invalid redemption quantity",IF(COUNTIFS('Daily Redemptions'!$A$7:$A$735,O1590,'Daily Redemptions'!$B$7:$B$735,P1590)&lt;&gt;1,"Missing daily performance",IF(S1590&lt;0,"Negative stock","")))))))</x:f>
      </x:c>
    </x:row>
    <x:row r="1591" ht="24" customHeight="1">
      <x:c r="O1591" s="10"/>
      <x:c r="P1591" s="5"/>
      <x:c r="Q1591" s="5"/>
      <x:c r="R1591" s="5"/>
      <x:c r="S1591" s="16" t="str">
        <x:f>IF(OR(ISBLANK(O1591),Q1591=""),"",IFERROR(INDEX('Redemption Setup'!$F$7:$F$105,MATCH(Q1591,'Redemption Setup'!$A$7:$A$105,0)),"")+SUMIFS('Redemption Setup'!$Q$7:$Q$305,'Redemption Setup'!$O$7:$O$305,Q1591,'Redemption Setup'!$P$7:$P$305,"&lt;="&amp;O1591)-SUMIFS('Daily Redemptions'!$R$7:$R$2205,'Daily Redemptions'!$Q$7:$Q$2205,Q1591,'Daily Redemptions'!$P$7:$P$2205,P1591,'Daily Redemptions'!$O$7:$O$2205,"&lt;="&amp;O1591))</x:f>
      </x:c>
      <x:c r="T1591" s="16" t="str">
        <x:f>IF(AND(ISBLANK(O1591),Q1591=""),"",IF(COUNTIFS('Redemption Setup'!$A$7:$A$105,Q1591,'Redemption Setup'!$B$7:$B$105,P1591)&lt;&gt;1,"Tier not in campaign",IF(COUNTIFS('Daily Redemptions'!$O$7:$O$2205,O1591,'Daily Redemptions'!$Q$7:$Q$2205,Q1591)&gt;1,"Duplicate day / tier",IF(OR(ISBLANK(O1591),ISBLANK(R1591)),"Missing date / quantity",IF(OR(R1591&lt;0,MOD(R1591,1)&lt;&gt;0),"Invalid redemption quantity",IF(COUNTIFS('Daily Redemptions'!$A$7:$A$735,O1591,'Daily Redemptions'!$B$7:$B$735,P1591)&lt;&gt;1,"Missing daily performance",IF(S1591&lt;0,"Negative stock","")))))))</x:f>
      </x:c>
    </x:row>
    <x:row r="1592" ht="24" customHeight="1">
      <x:c r="O1592" s="10"/>
      <x:c r="P1592" s="5"/>
      <x:c r="Q1592" s="5"/>
      <x:c r="R1592" s="5"/>
      <x:c r="S1592" s="16" t="str">
        <x:f>IF(OR(ISBLANK(O1592),Q1592=""),"",IFERROR(INDEX('Redemption Setup'!$F$7:$F$105,MATCH(Q1592,'Redemption Setup'!$A$7:$A$105,0)),"")+SUMIFS('Redemption Setup'!$Q$7:$Q$305,'Redemption Setup'!$O$7:$O$305,Q1592,'Redemption Setup'!$P$7:$P$305,"&lt;="&amp;O1592)-SUMIFS('Daily Redemptions'!$R$7:$R$2205,'Daily Redemptions'!$Q$7:$Q$2205,Q1592,'Daily Redemptions'!$P$7:$P$2205,P1592,'Daily Redemptions'!$O$7:$O$2205,"&lt;="&amp;O1592))</x:f>
      </x:c>
      <x:c r="T1592" s="16" t="str">
        <x:f>IF(AND(ISBLANK(O1592),Q1592=""),"",IF(COUNTIFS('Redemption Setup'!$A$7:$A$105,Q1592,'Redemption Setup'!$B$7:$B$105,P1592)&lt;&gt;1,"Tier not in campaign",IF(COUNTIFS('Daily Redemptions'!$O$7:$O$2205,O1592,'Daily Redemptions'!$Q$7:$Q$2205,Q1592)&gt;1,"Duplicate day / tier",IF(OR(ISBLANK(O1592),ISBLANK(R1592)),"Missing date / quantity",IF(OR(R1592&lt;0,MOD(R1592,1)&lt;&gt;0),"Invalid redemption quantity",IF(COUNTIFS('Daily Redemptions'!$A$7:$A$735,O1592,'Daily Redemptions'!$B$7:$B$735,P1592)&lt;&gt;1,"Missing daily performance",IF(S1592&lt;0,"Negative stock","")))))))</x:f>
      </x:c>
    </x:row>
    <x:row r="1593" ht="24" customHeight="1">
      <x:c r="O1593" s="10"/>
      <x:c r="P1593" s="5"/>
      <x:c r="Q1593" s="5"/>
      <x:c r="R1593" s="5"/>
      <x:c r="S1593" s="16" t="str">
        <x:f>IF(OR(ISBLANK(O1593),Q1593=""),"",IFERROR(INDEX('Redemption Setup'!$F$7:$F$105,MATCH(Q1593,'Redemption Setup'!$A$7:$A$105,0)),"")+SUMIFS('Redemption Setup'!$Q$7:$Q$305,'Redemption Setup'!$O$7:$O$305,Q1593,'Redemption Setup'!$P$7:$P$305,"&lt;="&amp;O1593)-SUMIFS('Daily Redemptions'!$R$7:$R$2205,'Daily Redemptions'!$Q$7:$Q$2205,Q1593,'Daily Redemptions'!$P$7:$P$2205,P1593,'Daily Redemptions'!$O$7:$O$2205,"&lt;="&amp;O1593))</x:f>
      </x:c>
      <x:c r="T1593" s="16" t="str">
        <x:f>IF(AND(ISBLANK(O1593),Q1593=""),"",IF(COUNTIFS('Redemption Setup'!$A$7:$A$105,Q1593,'Redemption Setup'!$B$7:$B$105,P1593)&lt;&gt;1,"Tier not in campaign",IF(COUNTIFS('Daily Redemptions'!$O$7:$O$2205,O1593,'Daily Redemptions'!$Q$7:$Q$2205,Q1593)&gt;1,"Duplicate day / tier",IF(OR(ISBLANK(O1593),ISBLANK(R1593)),"Missing date / quantity",IF(OR(R1593&lt;0,MOD(R1593,1)&lt;&gt;0),"Invalid redemption quantity",IF(COUNTIFS('Daily Redemptions'!$A$7:$A$735,O1593,'Daily Redemptions'!$B$7:$B$735,P1593)&lt;&gt;1,"Missing daily performance",IF(S1593&lt;0,"Negative stock","")))))))</x:f>
      </x:c>
    </x:row>
    <x:row r="1594" ht="24" customHeight="1">
      <x:c r="O1594" s="10"/>
      <x:c r="P1594" s="5"/>
      <x:c r="Q1594" s="5"/>
      <x:c r="R1594" s="5"/>
      <x:c r="S1594" s="16" t="str">
        <x:f>IF(OR(ISBLANK(O1594),Q1594=""),"",IFERROR(INDEX('Redemption Setup'!$F$7:$F$105,MATCH(Q1594,'Redemption Setup'!$A$7:$A$105,0)),"")+SUMIFS('Redemption Setup'!$Q$7:$Q$305,'Redemption Setup'!$O$7:$O$305,Q1594,'Redemption Setup'!$P$7:$P$305,"&lt;="&amp;O1594)-SUMIFS('Daily Redemptions'!$R$7:$R$2205,'Daily Redemptions'!$Q$7:$Q$2205,Q1594,'Daily Redemptions'!$P$7:$P$2205,P1594,'Daily Redemptions'!$O$7:$O$2205,"&lt;="&amp;O1594))</x:f>
      </x:c>
      <x:c r="T1594" s="16" t="str">
        <x:f>IF(AND(ISBLANK(O1594),Q1594=""),"",IF(COUNTIFS('Redemption Setup'!$A$7:$A$105,Q1594,'Redemption Setup'!$B$7:$B$105,P1594)&lt;&gt;1,"Tier not in campaign",IF(COUNTIFS('Daily Redemptions'!$O$7:$O$2205,O1594,'Daily Redemptions'!$Q$7:$Q$2205,Q1594)&gt;1,"Duplicate day / tier",IF(OR(ISBLANK(O1594),ISBLANK(R1594)),"Missing date / quantity",IF(OR(R1594&lt;0,MOD(R1594,1)&lt;&gt;0),"Invalid redemption quantity",IF(COUNTIFS('Daily Redemptions'!$A$7:$A$735,O1594,'Daily Redemptions'!$B$7:$B$735,P1594)&lt;&gt;1,"Missing daily performance",IF(S1594&lt;0,"Negative stock","")))))))</x:f>
      </x:c>
    </x:row>
    <x:row r="1595" ht="24" customHeight="1">
      <x:c r="O1595" s="10"/>
      <x:c r="P1595" s="5"/>
      <x:c r="Q1595" s="5"/>
      <x:c r="R1595" s="5"/>
      <x:c r="S1595" s="16" t="str">
        <x:f>IF(OR(ISBLANK(O1595),Q1595=""),"",IFERROR(INDEX('Redemption Setup'!$F$7:$F$105,MATCH(Q1595,'Redemption Setup'!$A$7:$A$105,0)),"")+SUMIFS('Redemption Setup'!$Q$7:$Q$305,'Redemption Setup'!$O$7:$O$305,Q1595,'Redemption Setup'!$P$7:$P$305,"&lt;="&amp;O1595)-SUMIFS('Daily Redemptions'!$R$7:$R$2205,'Daily Redemptions'!$Q$7:$Q$2205,Q1595,'Daily Redemptions'!$P$7:$P$2205,P1595,'Daily Redemptions'!$O$7:$O$2205,"&lt;="&amp;O1595))</x:f>
      </x:c>
      <x:c r="T1595" s="16" t="str">
        <x:f>IF(AND(ISBLANK(O1595),Q1595=""),"",IF(COUNTIFS('Redemption Setup'!$A$7:$A$105,Q1595,'Redemption Setup'!$B$7:$B$105,P1595)&lt;&gt;1,"Tier not in campaign",IF(COUNTIFS('Daily Redemptions'!$O$7:$O$2205,O1595,'Daily Redemptions'!$Q$7:$Q$2205,Q1595)&gt;1,"Duplicate day / tier",IF(OR(ISBLANK(O1595),ISBLANK(R1595)),"Missing date / quantity",IF(OR(R1595&lt;0,MOD(R1595,1)&lt;&gt;0),"Invalid redemption quantity",IF(COUNTIFS('Daily Redemptions'!$A$7:$A$735,O1595,'Daily Redemptions'!$B$7:$B$735,P1595)&lt;&gt;1,"Missing daily performance",IF(S1595&lt;0,"Negative stock","")))))))</x:f>
      </x:c>
    </x:row>
    <x:row r="1596" ht="24" customHeight="1">
      <x:c r="O1596" s="10"/>
      <x:c r="P1596" s="5"/>
      <x:c r="Q1596" s="5"/>
      <x:c r="R1596" s="5"/>
      <x:c r="S1596" s="16" t="str">
        <x:f>IF(OR(ISBLANK(O1596),Q1596=""),"",IFERROR(INDEX('Redemption Setup'!$F$7:$F$105,MATCH(Q1596,'Redemption Setup'!$A$7:$A$105,0)),"")+SUMIFS('Redemption Setup'!$Q$7:$Q$305,'Redemption Setup'!$O$7:$O$305,Q1596,'Redemption Setup'!$P$7:$P$305,"&lt;="&amp;O1596)-SUMIFS('Daily Redemptions'!$R$7:$R$2205,'Daily Redemptions'!$Q$7:$Q$2205,Q1596,'Daily Redemptions'!$P$7:$P$2205,P1596,'Daily Redemptions'!$O$7:$O$2205,"&lt;="&amp;O1596))</x:f>
      </x:c>
      <x:c r="T1596" s="16" t="str">
        <x:f>IF(AND(ISBLANK(O1596),Q1596=""),"",IF(COUNTIFS('Redemption Setup'!$A$7:$A$105,Q1596,'Redemption Setup'!$B$7:$B$105,P1596)&lt;&gt;1,"Tier not in campaign",IF(COUNTIFS('Daily Redemptions'!$O$7:$O$2205,O1596,'Daily Redemptions'!$Q$7:$Q$2205,Q1596)&gt;1,"Duplicate day / tier",IF(OR(ISBLANK(O1596),ISBLANK(R1596)),"Missing date / quantity",IF(OR(R1596&lt;0,MOD(R1596,1)&lt;&gt;0),"Invalid redemption quantity",IF(COUNTIFS('Daily Redemptions'!$A$7:$A$735,O1596,'Daily Redemptions'!$B$7:$B$735,P1596)&lt;&gt;1,"Missing daily performance",IF(S1596&lt;0,"Negative stock","")))))))</x:f>
      </x:c>
    </x:row>
    <x:row r="1597" ht="24" customHeight="1">
      <x:c r="O1597" s="10"/>
      <x:c r="P1597" s="5"/>
      <x:c r="Q1597" s="5"/>
      <x:c r="R1597" s="5"/>
      <x:c r="S1597" s="16" t="str">
        <x:f>IF(OR(ISBLANK(O1597),Q1597=""),"",IFERROR(INDEX('Redemption Setup'!$F$7:$F$105,MATCH(Q1597,'Redemption Setup'!$A$7:$A$105,0)),"")+SUMIFS('Redemption Setup'!$Q$7:$Q$305,'Redemption Setup'!$O$7:$O$305,Q1597,'Redemption Setup'!$P$7:$P$305,"&lt;="&amp;O1597)-SUMIFS('Daily Redemptions'!$R$7:$R$2205,'Daily Redemptions'!$Q$7:$Q$2205,Q1597,'Daily Redemptions'!$P$7:$P$2205,P1597,'Daily Redemptions'!$O$7:$O$2205,"&lt;="&amp;O1597))</x:f>
      </x:c>
      <x:c r="T1597" s="16" t="str">
        <x:f>IF(AND(ISBLANK(O1597),Q1597=""),"",IF(COUNTIFS('Redemption Setup'!$A$7:$A$105,Q1597,'Redemption Setup'!$B$7:$B$105,P1597)&lt;&gt;1,"Tier not in campaign",IF(COUNTIFS('Daily Redemptions'!$O$7:$O$2205,O1597,'Daily Redemptions'!$Q$7:$Q$2205,Q1597)&gt;1,"Duplicate day / tier",IF(OR(ISBLANK(O1597),ISBLANK(R1597)),"Missing date / quantity",IF(OR(R1597&lt;0,MOD(R1597,1)&lt;&gt;0),"Invalid redemption quantity",IF(COUNTIFS('Daily Redemptions'!$A$7:$A$735,O1597,'Daily Redemptions'!$B$7:$B$735,P1597)&lt;&gt;1,"Missing daily performance",IF(S1597&lt;0,"Negative stock","")))))))</x:f>
      </x:c>
    </x:row>
    <x:row r="1598" ht="24" customHeight="1">
      <x:c r="O1598" s="10"/>
      <x:c r="P1598" s="5"/>
      <x:c r="Q1598" s="5"/>
      <x:c r="R1598" s="5"/>
      <x:c r="S1598" s="16" t="str">
        <x:f>IF(OR(ISBLANK(O1598),Q1598=""),"",IFERROR(INDEX('Redemption Setup'!$F$7:$F$105,MATCH(Q1598,'Redemption Setup'!$A$7:$A$105,0)),"")+SUMIFS('Redemption Setup'!$Q$7:$Q$305,'Redemption Setup'!$O$7:$O$305,Q1598,'Redemption Setup'!$P$7:$P$305,"&lt;="&amp;O1598)-SUMIFS('Daily Redemptions'!$R$7:$R$2205,'Daily Redemptions'!$Q$7:$Q$2205,Q1598,'Daily Redemptions'!$P$7:$P$2205,P1598,'Daily Redemptions'!$O$7:$O$2205,"&lt;="&amp;O1598))</x:f>
      </x:c>
      <x:c r="T1598" s="16" t="str">
        <x:f>IF(AND(ISBLANK(O1598),Q1598=""),"",IF(COUNTIFS('Redemption Setup'!$A$7:$A$105,Q1598,'Redemption Setup'!$B$7:$B$105,P1598)&lt;&gt;1,"Tier not in campaign",IF(COUNTIFS('Daily Redemptions'!$O$7:$O$2205,O1598,'Daily Redemptions'!$Q$7:$Q$2205,Q1598)&gt;1,"Duplicate day / tier",IF(OR(ISBLANK(O1598),ISBLANK(R1598)),"Missing date / quantity",IF(OR(R1598&lt;0,MOD(R1598,1)&lt;&gt;0),"Invalid redemption quantity",IF(COUNTIFS('Daily Redemptions'!$A$7:$A$735,O1598,'Daily Redemptions'!$B$7:$B$735,P1598)&lt;&gt;1,"Missing daily performance",IF(S1598&lt;0,"Negative stock","")))))))</x:f>
      </x:c>
    </x:row>
    <x:row r="1599" ht="24" customHeight="1">
      <x:c r="O1599" s="10"/>
      <x:c r="P1599" s="5"/>
      <x:c r="Q1599" s="5"/>
      <x:c r="R1599" s="5"/>
      <x:c r="S1599" s="16" t="str">
        <x:f>IF(OR(ISBLANK(O1599),Q1599=""),"",IFERROR(INDEX('Redemption Setup'!$F$7:$F$105,MATCH(Q1599,'Redemption Setup'!$A$7:$A$105,0)),"")+SUMIFS('Redemption Setup'!$Q$7:$Q$305,'Redemption Setup'!$O$7:$O$305,Q1599,'Redemption Setup'!$P$7:$P$305,"&lt;="&amp;O1599)-SUMIFS('Daily Redemptions'!$R$7:$R$2205,'Daily Redemptions'!$Q$7:$Q$2205,Q1599,'Daily Redemptions'!$P$7:$P$2205,P1599,'Daily Redemptions'!$O$7:$O$2205,"&lt;="&amp;O1599))</x:f>
      </x:c>
      <x:c r="T1599" s="16" t="str">
        <x:f>IF(AND(ISBLANK(O1599),Q1599=""),"",IF(COUNTIFS('Redemption Setup'!$A$7:$A$105,Q1599,'Redemption Setup'!$B$7:$B$105,P1599)&lt;&gt;1,"Tier not in campaign",IF(COUNTIFS('Daily Redemptions'!$O$7:$O$2205,O1599,'Daily Redemptions'!$Q$7:$Q$2205,Q1599)&gt;1,"Duplicate day / tier",IF(OR(ISBLANK(O1599),ISBLANK(R1599)),"Missing date / quantity",IF(OR(R1599&lt;0,MOD(R1599,1)&lt;&gt;0),"Invalid redemption quantity",IF(COUNTIFS('Daily Redemptions'!$A$7:$A$735,O1599,'Daily Redemptions'!$B$7:$B$735,P1599)&lt;&gt;1,"Missing daily performance",IF(S1599&lt;0,"Negative stock","")))))))</x:f>
      </x:c>
    </x:row>
    <x:row r="1600" ht="24" customHeight="1">
      <x:c r="O1600" s="10"/>
      <x:c r="P1600" s="5"/>
      <x:c r="Q1600" s="5"/>
      <x:c r="R1600" s="5"/>
      <x:c r="S1600" s="16" t="str">
        <x:f>IF(OR(ISBLANK(O1600),Q1600=""),"",IFERROR(INDEX('Redemption Setup'!$F$7:$F$105,MATCH(Q1600,'Redemption Setup'!$A$7:$A$105,0)),"")+SUMIFS('Redemption Setup'!$Q$7:$Q$305,'Redemption Setup'!$O$7:$O$305,Q1600,'Redemption Setup'!$P$7:$P$305,"&lt;="&amp;O1600)-SUMIFS('Daily Redemptions'!$R$7:$R$2205,'Daily Redemptions'!$Q$7:$Q$2205,Q1600,'Daily Redemptions'!$P$7:$P$2205,P1600,'Daily Redemptions'!$O$7:$O$2205,"&lt;="&amp;O1600))</x:f>
      </x:c>
      <x:c r="T1600" s="16" t="str">
        <x:f>IF(AND(ISBLANK(O1600),Q1600=""),"",IF(COUNTIFS('Redemption Setup'!$A$7:$A$105,Q1600,'Redemption Setup'!$B$7:$B$105,P1600)&lt;&gt;1,"Tier not in campaign",IF(COUNTIFS('Daily Redemptions'!$O$7:$O$2205,O1600,'Daily Redemptions'!$Q$7:$Q$2205,Q1600)&gt;1,"Duplicate day / tier",IF(OR(ISBLANK(O1600),ISBLANK(R1600)),"Missing date / quantity",IF(OR(R1600&lt;0,MOD(R1600,1)&lt;&gt;0),"Invalid redemption quantity",IF(COUNTIFS('Daily Redemptions'!$A$7:$A$735,O1600,'Daily Redemptions'!$B$7:$B$735,P1600)&lt;&gt;1,"Missing daily performance",IF(S1600&lt;0,"Negative stock","")))))))</x:f>
      </x:c>
    </x:row>
    <x:row r="1601" ht="24" customHeight="1">
      <x:c r="O1601" s="10"/>
      <x:c r="P1601" s="5"/>
      <x:c r="Q1601" s="5"/>
      <x:c r="R1601" s="5"/>
      <x:c r="S1601" s="16" t="str">
        <x:f>IF(OR(ISBLANK(O1601),Q1601=""),"",IFERROR(INDEX('Redemption Setup'!$F$7:$F$105,MATCH(Q1601,'Redemption Setup'!$A$7:$A$105,0)),"")+SUMIFS('Redemption Setup'!$Q$7:$Q$305,'Redemption Setup'!$O$7:$O$305,Q1601,'Redemption Setup'!$P$7:$P$305,"&lt;="&amp;O1601)-SUMIFS('Daily Redemptions'!$R$7:$R$2205,'Daily Redemptions'!$Q$7:$Q$2205,Q1601,'Daily Redemptions'!$P$7:$P$2205,P1601,'Daily Redemptions'!$O$7:$O$2205,"&lt;="&amp;O1601))</x:f>
      </x:c>
      <x:c r="T1601" s="16" t="str">
        <x:f>IF(AND(ISBLANK(O1601),Q1601=""),"",IF(COUNTIFS('Redemption Setup'!$A$7:$A$105,Q1601,'Redemption Setup'!$B$7:$B$105,P1601)&lt;&gt;1,"Tier not in campaign",IF(COUNTIFS('Daily Redemptions'!$O$7:$O$2205,O1601,'Daily Redemptions'!$Q$7:$Q$2205,Q1601)&gt;1,"Duplicate day / tier",IF(OR(ISBLANK(O1601),ISBLANK(R1601)),"Missing date / quantity",IF(OR(R1601&lt;0,MOD(R1601,1)&lt;&gt;0),"Invalid redemption quantity",IF(COUNTIFS('Daily Redemptions'!$A$7:$A$735,O1601,'Daily Redemptions'!$B$7:$B$735,P1601)&lt;&gt;1,"Missing daily performance",IF(S1601&lt;0,"Negative stock","")))))))</x:f>
      </x:c>
    </x:row>
    <x:row r="1602" ht="24" customHeight="1">
      <x:c r="O1602" s="10"/>
      <x:c r="P1602" s="5"/>
      <x:c r="Q1602" s="5"/>
      <x:c r="R1602" s="5"/>
      <x:c r="S1602" s="16" t="str">
        <x:f>IF(OR(ISBLANK(O1602),Q1602=""),"",IFERROR(INDEX('Redemption Setup'!$F$7:$F$105,MATCH(Q1602,'Redemption Setup'!$A$7:$A$105,0)),"")+SUMIFS('Redemption Setup'!$Q$7:$Q$305,'Redemption Setup'!$O$7:$O$305,Q1602,'Redemption Setup'!$P$7:$P$305,"&lt;="&amp;O1602)-SUMIFS('Daily Redemptions'!$R$7:$R$2205,'Daily Redemptions'!$Q$7:$Q$2205,Q1602,'Daily Redemptions'!$P$7:$P$2205,P1602,'Daily Redemptions'!$O$7:$O$2205,"&lt;="&amp;O1602))</x:f>
      </x:c>
      <x:c r="T1602" s="16" t="str">
        <x:f>IF(AND(ISBLANK(O1602),Q1602=""),"",IF(COUNTIFS('Redemption Setup'!$A$7:$A$105,Q1602,'Redemption Setup'!$B$7:$B$105,P1602)&lt;&gt;1,"Tier not in campaign",IF(COUNTIFS('Daily Redemptions'!$O$7:$O$2205,O1602,'Daily Redemptions'!$Q$7:$Q$2205,Q1602)&gt;1,"Duplicate day / tier",IF(OR(ISBLANK(O1602),ISBLANK(R1602)),"Missing date / quantity",IF(OR(R1602&lt;0,MOD(R1602,1)&lt;&gt;0),"Invalid redemption quantity",IF(COUNTIFS('Daily Redemptions'!$A$7:$A$735,O1602,'Daily Redemptions'!$B$7:$B$735,P1602)&lt;&gt;1,"Missing daily performance",IF(S1602&lt;0,"Negative stock","")))))))</x:f>
      </x:c>
    </x:row>
    <x:row r="1603" ht="24" customHeight="1">
      <x:c r="O1603" s="10"/>
      <x:c r="P1603" s="5"/>
      <x:c r="Q1603" s="5"/>
      <x:c r="R1603" s="5"/>
      <x:c r="S1603" s="16" t="str">
        <x:f>IF(OR(ISBLANK(O1603),Q1603=""),"",IFERROR(INDEX('Redemption Setup'!$F$7:$F$105,MATCH(Q1603,'Redemption Setup'!$A$7:$A$105,0)),"")+SUMIFS('Redemption Setup'!$Q$7:$Q$305,'Redemption Setup'!$O$7:$O$305,Q1603,'Redemption Setup'!$P$7:$P$305,"&lt;="&amp;O1603)-SUMIFS('Daily Redemptions'!$R$7:$R$2205,'Daily Redemptions'!$Q$7:$Q$2205,Q1603,'Daily Redemptions'!$P$7:$P$2205,P1603,'Daily Redemptions'!$O$7:$O$2205,"&lt;="&amp;O1603))</x:f>
      </x:c>
      <x:c r="T1603" s="16" t="str">
        <x:f>IF(AND(ISBLANK(O1603),Q1603=""),"",IF(COUNTIFS('Redemption Setup'!$A$7:$A$105,Q1603,'Redemption Setup'!$B$7:$B$105,P1603)&lt;&gt;1,"Tier not in campaign",IF(COUNTIFS('Daily Redemptions'!$O$7:$O$2205,O1603,'Daily Redemptions'!$Q$7:$Q$2205,Q1603)&gt;1,"Duplicate day / tier",IF(OR(ISBLANK(O1603),ISBLANK(R1603)),"Missing date / quantity",IF(OR(R1603&lt;0,MOD(R1603,1)&lt;&gt;0),"Invalid redemption quantity",IF(COUNTIFS('Daily Redemptions'!$A$7:$A$735,O1603,'Daily Redemptions'!$B$7:$B$735,P1603)&lt;&gt;1,"Missing daily performance",IF(S1603&lt;0,"Negative stock","")))))))</x:f>
      </x:c>
    </x:row>
    <x:row r="1604" ht="24" customHeight="1">
      <x:c r="O1604" s="10"/>
      <x:c r="P1604" s="5"/>
      <x:c r="Q1604" s="5"/>
      <x:c r="R1604" s="5"/>
      <x:c r="S1604" s="16" t="str">
        <x:f>IF(OR(ISBLANK(O1604),Q1604=""),"",IFERROR(INDEX('Redemption Setup'!$F$7:$F$105,MATCH(Q1604,'Redemption Setup'!$A$7:$A$105,0)),"")+SUMIFS('Redemption Setup'!$Q$7:$Q$305,'Redemption Setup'!$O$7:$O$305,Q1604,'Redemption Setup'!$P$7:$P$305,"&lt;="&amp;O1604)-SUMIFS('Daily Redemptions'!$R$7:$R$2205,'Daily Redemptions'!$Q$7:$Q$2205,Q1604,'Daily Redemptions'!$P$7:$P$2205,P1604,'Daily Redemptions'!$O$7:$O$2205,"&lt;="&amp;O1604))</x:f>
      </x:c>
      <x:c r="T1604" s="16" t="str">
        <x:f>IF(AND(ISBLANK(O1604),Q1604=""),"",IF(COUNTIFS('Redemption Setup'!$A$7:$A$105,Q1604,'Redemption Setup'!$B$7:$B$105,P1604)&lt;&gt;1,"Tier not in campaign",IF(COUNTIFS('Daily Redemptions'!$O$7:$O$2205,O1604,'Daily Redemptions'!$Q$7:$Q$2205,Q1604)&gt;1,"Duplicate day / tier",IF(OR(ISBLANK(O1604),ISBLANK(R1604)),"Missing date / quantity",IF(OR(R1604&lt;0,MOD(R1604,1)&lt;&gt;0),"Invalid redemption quantity",IF(COUNTIFS('Daily Redemptions'!$A$7:$A$735,O1604,'Daily Redemptions'!$B$7:$B$735,P1604)&lt;&gt;1,"Missing daily performance",IF(S1604&lt;0,"Negative stock","")))))))</x:f>
      </x:c>
    </x:row>
    <x:row r="1605" ht="24" customHeight="1">
      <x:c r="O1605" s="10"/>
      <x:c r="P1605" s="5"/>
      <x:c r="Q1605" s="5"/>
      <x:c r="R1605" s="5"/>
      <x:c r="S1605" s="16" t="str">
        <x:f>IF(OR(ISBLANK(O1605),Q1605=""),"",IFERROR(INDEX('Redemption Setup'!$F$7:$F$105,MATCH(Q1605,'Redemption Setup'!$A$7:$A$105,0)),"")+SUMIFS('Redemption Setup'!$Q$7:$Q$305,'Redemption Setup'!$O$7:$O$305,Q1605,'Redemption Setup'!$P$7:$P$305,"&lt;="&amp;O1605)-SUMIFS('Daily Redemptions'!$R$7:$R$2205,'Daily Redemptions'!$Q$7:$Q$2205,Q1605,'Daily Redemptions'!$P$7:$P$2205,P1605,'Daily Redemptions'!$O$7:$O$2205,"&lt;="&amp;O1605))</x:f>
      </x:c>
      <x:c r="T1605" s="16" t="str">
        <x:f>IF(AND(ISBLANK(O1605),Q1605=""),"",IF(COUNTIFS('Redemption Setup'!$A$7:$A$105,Q1605,'Redemption Setup'!$B$7:$B$105,P1605)&lt;&gt;1,"Tier not in campaign",IF(COUNTIFS('Daily Redemptions'!$O$7:$O$2205,O1605,'Daily Redemptions'!$Q$7:$Q$2205,Q1605)&gt;1,"Duplicate day / tier",IF(OR(ISBLANK(O1605),ISBLANK(R1605)),"Missing date / quantity",IF(OR(R1605&lt;0,MOD(R1605,1)&lt;&gt;0),"Invalid redemption quantity",IF(COUNTIFS('Daily Redemptions'!$A$7:$A$735,O1605,'Daily Redemptions'!$B$7:$B$735,P1605)&lt;&gt;1,"Missing daily performance",IF(S1605&lt;0,"Negative stock","")))))))</x:f>
      </x:c>
    </x:row>
    <x:row r="1606" ht="24" customHeight="1">
      <x:c r="O1606" s="10"/>
      <x:c r="P1606" s="5"/>
      <x:c r="Q1606" s="5"/>
      <x:c r="R1606" s="5"/>
      <x:c r="S1606" s="16" t="str">
        <x:f>IF(OR(ISBLANK(O1606),Q1606=""),"",IFERROR(INDEX('Redemption Setup'!$F$7:$F$105,MATCH(Q1606,'Redemption Setup'!$A$7:$A$105,0)),"")+SUMIFS('Redemption Setup'!$Q$7:$Q$305,'Redemption Setup'!$O$7:$O$305,Q1606,'Redemption Setup'!$P$7:$P$305,"&lt;="&amp;O1606)-SUMIFS('Daily Redemptions'!$R$7:$R$2205,'Daily Redemptions'!$Q$7:$Q$2205,Q1606,'Daily Redemptions'!$P$7:$P$2205,P1606,'Daily Redemptions'!$O$7:$O$2205,"&lt;="&amp;O1606))</x:f>
      </x:c>
      <x:c r="T1606" s="16" t="str">
        <x:f>IF(AND(ISBLANK(O1606),Q1606=""),"",IF(COUNTIFS('Redemption Setup'!$A$7:$A$105,Q1606,'Redemption Setup'!$B$7:$B$105,P1606)&lt;&gt;1,"Tier not in campaign",IF(COUNTIFS('Daily Redemptions'!$O$7:$O$2205,O1606,'Daily Redemptions'!$Q$7:$Q$2205,Q1606)&gt;1,"Duplicate day / tier",IF(OR(ISBLANK(O1606),ISBLANK(R1606)),"Missing date / quantity",IF(OR(R1606&lt;0,MOD(R1606,1)&lt;&gt;0),"Invalid redemption quantity",IF(COUNTIFS('Daily Redemptions'!$A$7:$A$735,O1606,'Daily Redemptions'!$B$7:$B$735,P1606)&lt;&gt;1,"Missing daily performance",IF(S1606&lt;0,"Negative stock","")))))))</x:f>
      </x:c>
    </x:row>
    <x:row r="1607" ht="24" customHeight="1">
      <x:c r="O1607" s="10"/>
      <x:c r="P1607" s="5"/>
      <x:c r="Q1607" s="5"/>
      <x:c r="R1607" s="5"/>
      <x:c r="S1607" s="16" t="str">
        <x:f>IF(OR(ISBLANK(O1607),Q1607=""),"",IFERROR(INDEX('Redemption Setup'!$F$7:$F$105,MATCH(Q1607,'Redemption Setup'!$A$7:$A$105,0)),"")+SUMIFS('Redemption Setup'!$Q$7:$Q$305,'Redemption Setup'!$O$7:$O$305,Q1607,'Redemption Setup'!$P$7:$P$305,"&lt;="&amp;O1607)-SUMIFS('Daily Redemptions'!$R$7:$R$2205,'Daily Redemptions'!$Q$7:$Q$2205,Q1607,'Daily Redemptions'!$P$7:$P$2205,P1607,'Daily Redemptions'!$O$7:$O$2205,"&lt;="&amp;O1607))</x:f>
      </x:c>
      <x:c r="T1607" s="16" t="str">
        <x:f>IF(AND(ISBLANK(O1607),Q1607=""),"",IF(COUNTIFS('Redemption Setup'!$A$7:$A$105,Q1607,'Redemption Setup'!$B$7:$B$105,P1607)&lt;&gt;1,"Tier not in campaign",IF(COUNTIFS('Daily Redemptions'!$O$7:$O$2205,O1607,'Daily Redemptions'!$Q$7:$Q$2205,Q1607)&gt;1,"Duplicate day / tier",IF(OR(ISBLANK(O1607),ISBLANK(R1607)),"Missing date / quantity",IF(OR(R1607&lt;0,MOD(R1607,1)&lt;&gt;0),"Invalid redemption quantity",IF(COUNTIFS('Daily Redemptions'!$A$7:$A$735,O1607,'Daily Redemptions'!$B$7:$B$735,P1607)&lt;&gt;1,"Missing daily performance",IF(S1607&lt;0,"Negative stock","")))))))</x:f>
      </x:c>
    </x:row>
    <x:row r="1608" ht="24" customHeight="1">
      <x:c r="O1608" s="10"/>
      <x:c r="P1608" s="5"/>
      <x:c r="Q1608" s="5"/>
      <x:c r="R1608" s="5"/>
      <x:c r="S1608" s="16" t="str">
        <x:f>IF(OR(ISBLANK(O1608),Q1608=""),"",IFERROR(INDEX('Redemption Setup'!$F$7:$F$105,MATCH(Q1608,'Redemption Setup'!$A$7:$A$105,0)),"")+SUMIFS('Redemption Setup'!$Q$7:$Q$305,'Redemption Setup'!$O$7:$O$305,Q1608,'Redemption Setup'!$P$7:$P$305,"&lt;="&amp;O1608)-SUMIFS('Daily Redemptions'!$R$7:$R$2205,'Daily Redemptions'!$Q$7:$Q$2205,Q1608,'Daily Redemptions'!$P$7:$P$2205,P1608,'Daily Redemptions'!$O$7:$O$2205,"&lt;="&amp;O1608))</x:f>
      </x:c>
      <x:c r="T1608" s="16" t="str">
        <x:f>IF(AND(ISBLANK(O1608),Q1608=""),"",IF(COUNTIFS('Redemption Setup'!$A$7:$A$105,Q1608,'Redemption Setup'!$B$7:$B$105,P1608)&lt;&gt;1,"Tier not in campaign",IF(COUNTIFS('Daily Redemptions'!$O$7:$O$2205,O1608,'Daily Redemptions'!$Q$7:$Q$2205,Q1608)&gt;1,"Duplicate day / tier",IF(OR(ISBLANK(O1608),ISBLANK(R1608)),"Missing date / quantity",IF(OR(R1608&lt;0,MOD(R1608,1)&lt;&gt;0),"Invalid redemption quantity",IF(COUNTIFS('Daily Redemptions'!$A$7:$A$735,O1608,'Daily Redemptions'!$B$7:$B$735,P1608)&lt;&gt;1,"Missing daily performance",IF(S1608&lt;0,"Negative stock","")))))))</x:f>
      </x:c>
    </x:row>
    <x:row r="1609" ht="24" customHeight="1">
      <x:c r="O1609" s="10"/>
      <x:c r="P1609" s="5"/>
      <x:c r="Q1609" s="5"/>
      <x:c r="R1609" s="5"/>
      <x:c r="S1609" s="16" t="str">
        <x:f>IF(OR(ISBLANK(O1609),Q1609=""),"",IFERROR(INDEX('Redemption Setup'!$F$7:$F$105,MATCH(Q1609,'Redemption Setup'!$A$7:$A$105,0)),"")+SUMIFS('Redemption Setup'!$Q$7:$Q$305,'Redemption Setup'!$O$7:$O$305,Q1609,'Redemption Setup'!$P$7:$P$305,"&lt;="&amp;O1609)-SUMIFS('Daily Redemptions'!$R$7:$R$2205,'Daily Redemptions'!$Q$7:$Q$2205,Q1609,'Daily Redemptions'!$P$7:$P$2205,P1609,'Daily Redemptions'!$O$7:$O$2205,"&lt;="&amp;O1609))</x:f>
      </x:c>
      <x:c r="T1609" s="16" t="str">
        <x:f>IF(AND(ISBLANK(O1609),Q1609=""),"",IF(COUNTIFS('Redemption Setup'!$A$7:$A$105,Q1609,'Redemption Setup'!$B$7:$B$105,P1609)&lt;&gt;1,"Tier not in campaign",IF(COUNTIFS('Daily Redemptions'!$O$7:$O$2205,O1609,'Daily Redemptions'!$Q$7:$Q$2205,Q1609)&gt;1,"Duplicate day / tier",IF(OR(ISBLANK(O1609),ISBLANK(R1609)),"Missing date / quantity",IF(OR(R1609&lt;0,MOD(R1609,1)&lt;&gt;0),"Invalid redemption quantity",IF(COUNTIFS('Daily Redemptions'!$A$7:$A$735,O1609,'Daily Redemptions'!$B$7:$B$735,P1609)&lt;&gt;1,"Missing daily performance",IF(S1609&lt;0,"Negative stock","")))))))</x:f>
      </x:c>
    </x:row>
    <x:row r="1610" ht="24" customHeight="1">
      <x:c r="O1610" s="10"/>
      <x:c r="P1610" s="5"/>
      <x:c r="Q1610" s="5"/>
      <x:c r="R1610" s="5"/>
      <x:c r="S1610" s="16" t="str">
        <x:f>IF(OR(ISBLANK(O1610),Q1610=""),"",IFERROR(INDEX('Redemption Setup'!$F$7:$F$105,MATCH(Q1610,'Redemption Setup'!$A$7:$A$105,0)),"")+SUMIFS('Redemption Setup'!$Q$7:$Q$305,'Redemption Setup'!$O$7:$O$305,Q1610,'Redemption Setup'!$P$7:$P$305,"&lt;="&amp;O1610)-SUMIFS('Daily Redemptions'!$R$7:$R$2205,'Daily Redemptions'!$Q$7:$Q$2205,Q1610,'Daily Redemptions'!$P$7:$P$2205,P1610,'Daily Redemptions'!$O$7:$O$2205,"&lt;="&amp;O1610))</x:f>
      </x:c>
      <x:c r="T1610" s="16" t="str">
        <x:f>IF(AND(ISBLANK(O1610),Q1610=""),"",IF(COUNTIFS('Redemption Setup'!$A$7:$A$105,Q1610,'Redemption Setup'!$B$7:$B$105,P1610)&lt;&gt;1,"Tier not in campaign",IF(COUNTIFS('Daily Redemptions'!$O$7:$O$2205,O1610,'Daily Redemptions'!$Q$7:$Q$2205,Q1610)&gt;1,"Duplicate day / tier",IF(OR(ISBLANK(O1610),ISBLANK(R1610)),"Missing date / quantity",IF(OR(R1610&lt;0,MOD(R1610,1)&lt;&gt;0),"Invalid redemption quantity",IF(COUNTIFS('Daily Redemptions'!$A$7:$A$735,O1610,'Daily Redemptions'!$B$7:$B$735,P1610)&lt;&gt;1,"Missing daily performance",IF(S1610&lt;0,"Negative stock","")))))))</x:f>
      </x:c>
    </x:row>
    <x:row r="1611" ht="24" customHeight="1">
      <x:c r="O1611" s="10"/>
      <x:c r="P1611" s="5"/>
      <x:c r="Q1611" s="5"/>
      <x:c r="R1611" s="5"/>
      <x:c r="S1611" s="16" t="str">
        <x:f>IF(OR(ISBLANK(O1611),Q1611=""),"",IFERROR(INDEX('Redemption Setup'!$F$7:$F$105,MATCH(Q1611,'Redemption Setup'!$A$7:$A$105,0)),"")+SUMIFS('Redemption Setup'!$Q$7:$Q$305,'Redemption Setup'!$O$7:$O$305,Q1611,'Redemption Setup'!$P$7:$P$305,"&lt;="&amp;O1611)-SUMIFS('Daily Redemptions'!$R$7:$R$2205,'Daily Redemptions'!$Q$7:$Q$2205,Q1611,'Daily Redemptions'!$P$7:$P$2205,P1611,'Daily Redemptions'!$O$7:$O$2205,"&lt;="&amp;O1611))</x:f>
      </x:c>
      <x:c r="T1611" s="16" t="str">
        <x:f>IF(AND(ISBLANK(O1611),Q1611=""),"",IF(COUNTIFS('Redemption Setup'!$A$7:$A$105,Q1611,'Redemption Setup'!$B$7:$B$105,P1611)&lt;&gt;1,"Tier not in campaign",IF(COUNTIFS('Daily Redemptions'!$O$7:$O$2205,O1611,'Daily Redemptions'!$Q$7:$Q$2205,Q1611)&gt;1,"Duplicate day / tier",IF(OR(ISBLANK(O1611),ISBLANK(R1611)),"Missing date / quantity",IF(OR(R1611&lt;0,MOD(R1611,1)&lt;&gt;0),"Invalid redemption quantity",IF(COUNTIFS('Daily Redemptions'!$A$7:$A$735,O1611,'Daily Redemptions'!$B$7:$B$735,P1611)&lt;&gt;1,"Missing daily performance",IF(S1611&lt;0,"Negative stock","")))))))</x:f>
      </x:c>
    </x:row>
    <x:row r="1612" ht="24" customHeight="1">
      <x:c r="O1612" s="10"/>
      <x:c r="P1612" s="5"/>
      <x:c r="Q1612" s="5"/>
      <x:c r="R1612" s="5"/>
      <x:c r="S1612" s="16" t="str">
        <x:f>IF(OR(ISBLANK(O1612),Q1612=""),"",IFERROR(INDEX('Redemption Setup'!$F$7:$F$105,MATCH(Q1612,'Redemption Setup'!$A$7:$A$105,0)),"")+SUMIFS('Redemption Setup'!$Q$7:$Q$305,'Redemption Setup'!$O$7:$O$305,Q1612,'Redemption Setup'!$P$7:$P$305,"&lt;="&amp;O1612)-SUMIFS('Daily Redemptions'!$R$7:$R$2205,'Daily Redemptions'!$Q$7:$Q$2205,Q1612,'Daily Redemptions'!$P$7:$P$2205,P1612,'Daily Redemptions'!$O$7:$O$2205,"&lt;="&amp;O1612))</x:f>
      </x:c>
      <x:c r="T1612" s="16" t="str">
        <x:f>IF(AND(ISBLANK(O1612),Q1612=""),"",IF(COUNTIFS('Redemption Setup'!$A$7:$A$105,Q1612,'Redemption Setup'!$B$7:$B$105,P1612)&lt;&gt;1,"Tier not in campaign",IF(COUNTIFS('Daily Redemptions'!$O$7:$O$2205,O1612,'Daily Redemptions'!$Q$7:$Q$2205,Q1612)&gt;1,"Duplicate day / tier",IF(OR(ISBLANK(O1612),ISBLANK(R1612)),"Missing date / quantity",IF(OR(R1612&lt;0,MOD(R1612,1)&lt;&gt;0),"Invalid redemption quantity",IF(COUNTIFS('Daily Redemptions'!$A$7:$A$735,O1612,'Daily Redemptions'!$B$7:$B$735,P1612)&lt;&gt;1,"Missing daily performance",IF(S1612&lt;0,"Negative stock","")))))))</x:f>
      </x:c>
    </x:row>
    <x:row r="1613" ht="24" customHeight="1">
      <x:c r="O1613" s="10"/>
      <x:c r="P1613" s="5"/>
      <x:c r="Q1613" s="5"/>
      <x:c r="R1613" s="5"/>
      <x:c r="S1613" s="16" t="str">
        <x:f>IF(OR(ISBLANK(O1613),Q1613=""),"",IFERROR(INDEX('Redemption Setup'!$F$7:$F$105,MATCH(Q1613,'Redemption Setup'!$A$7:$A$105,0)),"")+SUMIFS('Redemption Setup'!$Q$7:$Q$305,'Redemption Setup'!$O$7:$O$305,Q1613,'Redemption Setup'!$P$7:$P$305,"&lt;="&amp;O1613)-SUMIFS('Daily Redemptions'!$R$7:$R$2205,'Daily Redemptions'!$Q$7:$Q$2205,Q1613,'Daily Redemptions'!$P$7:$P$2205,P1613,'Daily Redemptions'!$O$7:$O$2205,"&lt;="&amp;O1613))</x:f>
      </x:c>
      <x:c r="T1613" s="16" t="str">
        <x:f>IF(AND(ISBLANK(O1613),Q1613=""),"",IF(COUNTIFS('Redemption Setup'!$A$7:$A$105,Q1613,'Redemption Setup'!$B$7:$B$105,P1613)&lt;&gt;1,"Tier not in campaign",IF(COUNTIFS('Daily Redemptions'!$O$7:$O$2205,O1613,'Daily Redemptions'!$Q$7:$Q$2205,Q1613)&gt;1,"Duplicate day / tier",IF(OR(ISBLANK(O1613),ISBLANK(R1613)),"Missing date / quantity",IF(OR(R1613&lt;0,MOD(R1613,1)&lt;&gt;0),"Invalid redemption quantity",IF(COUNTIFS('Daily Redemptions'!$A$7:$A$735,O1613,'Daily Redemptions'!$B$7:$B$735,P1613)&lt;&gt;1,"Missing daily performance",IF(S1613&lt;0,"Negative stock","")))))))</x:f>
      </x:c>
    </x:row>
    <x:row r="1614" ht="24" customHeight="1">
      <x:c r="O1614" s="10"/>
      <x:c r="P1614" s="5"/>
      <x:c r="Q1614" s="5"/>
      <x:c r="R1614" s="5"/>
      <x:c r="S1614" s="16" t="str">
        <x:f>IF(OR(ISBLANK(O1614),Q1614=""),"",IFERROR(INDEX('Redemption Setup'!$F$7:$F$105,MATCH(Q1614,'Redemption Setup'!$A$7:$A$105,0)),"")+SUMIFS('Redemption Setup'!$Q$7:$Q$305,'Redemption Setup'!$O$7:$O$305,Q1614,'Redemption Setup'!$P$7:$P$305,"&lt;="&amp;O1614)-SUMIFS('Daily Redemptions'!$R$7:$R$2205,'Daily Redemptions'!$Q$7:$Q$2205,Q1614,'Daily Redemptions'!$P$7:$P$2205,P1614,'Daily Redemptions'!$O$7:$O$2205,"&lt;="&amp;O1614))</x:f>
      </x:c>
      <x:c r="T1614" s="16" t="str">
        <x:f>IF(AND(ISBLANK(O1614),Q1614=""),"",IF(COUNTIFS('Redemption Setup'!$A$7:$A$105,Q1614,'Redemption Setup'!$B$7:$B$105,P1614)&lt;&gt;1,"Tier not in campaign",IF(COUNTIFS('Daily Redemptions'!$O$7:$O$2205,O1614,'Daily Redemptions'!$Q$7:$Q$2205,Q1614)&gt;1,"Duplicate day / tier",IF(OR(ISBLANK(O1614),ISBLANK(R1614)),"Missing date / quantity",IF(OR(R1614&lt;0,MOD(R1614,1)&lt;&gt;0),"Invalid redemption quantity",IF(COUNTIFS('Daily Redemptions'!$A$7:$A$735,O1614,'Daily Redemptions'!$B$7:$B$735,P1614)&lt;&gt;1,"Missing daily performance",IF(S1614&lt;0,"Negative stock","")))))))</x:f>
      </x:c>
    </x:row>
    <x:row r="1615" ht="24" customHeight="1">
      <x:c r="O1615" s="10"/>
      <x:c r="P1615" s="5"/>
      <x:c r="Q1615" s="5"/>
      <x:c r="R1615" s="5"/>
      <x:c r="S1615" s="16" t="str">
        <x:f>IF(OR(ISBLANK(O1615),Q1615=""),"",IFERROR(INDEX('Redemption Setup'!$F$7:$F$105,MATCH(Q1615,'Redemption Setup'!$A$7:$A$105,0)),"")+SUMIFS('Redemption Setup'!$Q$7:$Q$305,'Redemption Setup'!$O$7:$O$305,Q1615,'Redemption Setup'!$P$7:$P$305,"&lt;="&amp;O1615)-SUMIFS('Daily Redemptions'!$R$7:$R$2205,'Daily Redemptions'!$Q$7:$Q$2205,Q1615,'Daily Redemptions'!$P$7:$P$2205,P1615,'Daily Redemptions'!$O$7:$O$2205,"&lt;="&amp;O1615))</x:f>
      </x:c>
      <x:c r="T1615" s="16" t="str">
        <x:f>IF(AND(ISBLANK(O1615),Q1615=""),"",IF(COUNTIFS('Redemption Setup'!$A$7:$A$105,Q1615,'Redemption Setup'!$B$7:$B$105,P1615)&lt;&gt;1,"Tier not in campaign",IF(COUNTIFS('Daily Redemptions'!$O$7:$O$2205,O1615,'Daily Redemptions'!$Q$7:$Q$2205,Q1615)&gt;1,"Duplicate day / tier",IF(OR(ISBLANK(O1615),ISBLANK(R1615)),"Missing date / quantity",IF(OR(R1615&lt;0,MOD(R1615,1)&lt;&gt;0),"Invalid redemption quantity",IF(COUNTIFS('Daily Redemptions'!$A$7:$A$735,O1615,'Daily Redemptions'!$B$7:$B$735,P1615)&lt;&gt;1,"Missing daily performance",IF(S1615&lt;0,"Negative stock","")))))))</x:f>
      </x:c>
    </x:row>
    <x:row r="1616" ht="24" customHeight="1">
      <x:c r="O1616" s="10"/>
      <x:c r="P1616" s="5"/>
      <x:c r="Q1616" s="5"/>
      <x:c r="R1616" s="5"/>
      <x:c r="S1616" s="16" t="str">
        <x:f>IF(OR(ISBLANK(O1616),Q1616=""),"",IFERROR(INDEX('Redemption Setup'!$F$7:$F$105,MATCH(Q1616,'Redemption Setup'!$A$7:$A$105,0)),"")+SUMIFS('Redemption Setup'!$Q$7:$Q$305,'Redemption Setup'!$O$7:$O$305,Q1616,'Redemption Setup'!$P$7:$P$305,"&lt;="&amp;O1616)-SUMIFS('Daily Redemptions'!$R$7:$R$2205,'Daily Redemptions'!$Q$7:$Q$2205,Q1616,'Daily Redemptions'!$P$7:$P$2205,P1616,'Daily Redemptions'!$O$7:$O$2205,"&lt;="&amp;O1616))</x:f>
      </x:c>
      <x:c r="T1616" s="16" t="str">
        <x:f>IF(AND(ISBLANK(O1616),Q1616=""),"",IF(COUNTIFS('Redemption Setup'!$A$7:$A$105,Q1616,'Redemption Setup'!$B$7:$B$105,P1616)&lt;&gt;1,"Tier not in campaign",IF(COUNTIFS('Daily Redemptions'!$O$7:$O$2205,O1616,'Daily Redemptions'!$Q$7:$Q$2205,Q1616)&gt;1,"Duplicate day / tier",IF(OR(ISBLANK(O1616),ISBLANK(R1616)),"Missing date / quantity",IF(OR(R1616&lt;0,MOD(R1616,1)&lt;&gt;0),"Invalid redemption quantity",IF(COUNTIFS('Daily Redemptions'!$A$7:$A$735,O1616,'Daily Redemptions'!$B$7:$B$735,P1616)&lt;&gt;1,"Missing daily performance",IF(S1616&lt;0,"Negative stock","")))))))</x:f>
      </x:c>
    </x:row>
    <x:row r="1617" ht="24" customHeight="1">
      <x:c r="O1617" s="10"/>
      <x:c r="P1617" s="5"/>
      <x:c r="Q1617" s="5"/>
      <x:c r="R1617" s="5"/>
      <x:c r="S1617" s="16" t="str">
        <x:f>IF(OR(ISBLANK(O1617),Q1617=""),"",IFERROR(INDEX('Redemption Setup'!$F$7:$F$105,MATCH(Q1617,'Redemption Setup'!$A$7:$A$105,0)),"")+SUMIFS('Redemption Setup'!$Q$7:$Q$305,'Redemption Setup'!$O$7:$O$305,Q1617,'Redemption Setup'!$P$7:$P$305,"&lt;="&amp;O1617)-SUMIFS('Daily Redemptions'!$R$7:$R$2205,'Daily Redemptions'!$Q$7:$Q$2205,Q1617,'Daily Redemptions'!$P$7:$P$2205,P1617,'Daily Redemptions'!$O$7:$O$2205,"&lt;="&amp;O1617))</x:f>
      </x:c>
      <x:c r="T1617" s="16" t="str">
        <x:f>IF(AND(ISBLANK(O1617),Q1617=""),"",IF(COUNTIFS('Redemption Setup'!$A$7:$A$105,Q1617,'Redemption Setup'!$B$7:$B$105,P1617)&lt;&gt;1,"Tier not in campaign",IF(COUNTIFS('Daily Redemptions'!$O$7:$O$2205,O1617,'Daily Redemptions'!$Q$7:$Q$2205,Q1617)&gt;1,"Duplicate day / tier",IF(OR(ISBLANK(O1617),ISBLANK(R1617)),"Missing date / quantity",IF(OR(R1617&lt;0,MOD(R1617,1)&lt;&gt;0),"Invalid redemption quantity",IF(COUNTIFS('Daily Redemptions'!$A$7:$A$735,O1617,'Daily Redemptions'!$B$7:$B$735,P1617)&lt;&gt;1,"Missing daily performance",IF(S1617&lt;0,"Negative stock","")))))))</x:f>
      </x:c>
    </x:row>
    <x:row r="1618" ht="24" customHeight="1">
      <x:c r="O1618" s="10"/>
      <x:c r="P1618" s="5"/>
      <x:c r="Q1618" s="5"/>
      <x:c r="R1618" s="5"/>
      <x:c r="S1618" s="16" t="str">
        <x:f>IF(OR(ISBLANK(O1618),Q1618=""),"",IFERROR(INDEX('Redemption Setup'!$F$7:$F$105,MATCH(Q1618,'Redemption Setup'!$A$7:$A$105,0)),"")+SUMIFS('Redemption Setup'!$Q$7:$Q$305,'Redemption Setup'!$O$7:$O$305,Q1618,'Redemption Setup'!$P$7:$P$305,"&lt;="&amp;O1618)-SUMIFS('Daily Redemptions'!$R$7:$R$2205,'Daily Redemptions'!$Q$7:$Q$2205,Q1618,'Daily Redemptions'!$P$7:$P$2205,P1618,'Daily Redemptions'!$O$7:$O$2205,"&lt;="&amp;O1618))</x:f>
      </x:c>
      <x:c r="T1618" s="16" t="str">
        <x:f>IF(AND(ISBLANK(O1618),Q1618=""),"",IF(COUNTIFS('Redemption Setup'!$A$7:$A$105,Q1618,'Redemption Setup'!$B$7:$B$105,P1618)&lt;&gt;1,"Tier not in campaign",IF(COUNTIFS('Daily Redemptions'!$O$7:$O$2205,O1618,'Daily Redemptions'!$Q$7:$Q$2205,Q1618)&gt;1,"Duplicate day / tier",IF(OR(ISBLANK(O1618),ISBLANK(R1618)),"Missing date / quantity",IF(OR(R1618&lt;0,MOD(R1618,1)&lt;&gt;0),"Invalid redemption quantity",IF(COUNTIFS('Daily Redemptions'!$A$7:$A$735,O1618,'Daily Redemptions'!$B$7:$B$735,P1618)&lt;&gt;1,"Missing daily performance",IF(S1618&lt;0,"Negative stock","")))))))</x:f>
      </x:c>
    </x:row>
    <x:row r="1619" ht="24" customHeight="1">
      <x:c r="O1619" s="10"/>
      <x:c r="P1619" s="5"/>
      <x:c r="Q1619" s="5"/>
      <x:c r="R1619" s="5"/>
      <x:c r="S1619" s="16" t="str">
        <x:f>IF(OR(ISBLANK(O1619),Q1619=""),"",IFERROR(INDEX('Redemption Setup'!$F$7:$F$105,MATCH(Q1619,'Redemption Setup'!$A$7:$A$105,0)),"")+SUMIFS('Redemption Setup'!$Q$7:$Q$305,'Redemption Setup'!$O$7:$O$305,Q1619,'Redemption Setup'!$P$7:$P$305,"&lt;="&amp;O1619)-SUMIFS('Daily Redemptions'!$R$7:$R$2205,'Daily Redemptions'!$Q$7:$Q$2205,Q1619,'Daily Redemptions'!$P$7:$P$2205,P1619,'Daily Redemptions'!$O$7:$O$2205,"&lt;="&amp;O1619))</x:f>
      </x:c>
      <x:c r="T1619" s="16" t="str">
        <x:f>IF(AND(ISBLANK(O1619),Q1619=""),"",IF(COUNTIFS('Redemption Setup'!$A$7:$A$105,Q1619,'Redemption Setup'!$B$7:$B$105,P1619)&lt;&gt;1,"Tier not in campaign",IF(COUNTIFS('Daily Redemptions'!$O$7:$O$2205,O1619,'Daily Redemptions'!$Q$7:$Q$2205,Q1619)&gt;1,"Duplicate day / tier",IF(OR(ISBLANK(O1619),ISBLANK(R1619)),"Missing date / quantity",IF(OR(R1619&lt;0,MOD(R1619,1)&lt;&gt;0),"Invalid redemption quantity",IF(COUNTIFS('Daily Redemptions'!$A$7:$A$735,O1619,'Daily Redemptions'!$B$7:$B$735,P1619)&lt;&gt;1,"Missing daily performance",IF(S1619&lt;0,"Negative stock","")))))))</x:f>
      </x:c>
    </x:row>
    <x:row r="1620" ht="24" customHeight="1">
      <x:c r="O1620" s="10"/>
      <x:c r="P1620" s="5"/>
      <x:c r="Q1620" s="5"/>
      <x:c r="R1620" s="5"/>
      <x:c r="S1620" s="16" t="str">
        <x:f>IF(OR(ISBLANK(O1620),Q1620=""),"",IFERROR(INDEX('Redemption Setup'!$F$7:$F$105,MATCH(Q1620,'Redemption Setup'!$A$7:$A$105,0)),"")+SUMIFS('Redemption Setup'!$Q$7:$Q$305,'Redemption Setup'!$O$7:$O$305,Q1620,'Redemption Setup'!$P$7:$P$305,"&lt;="&amp;O1620)-SUMIFS('Daily Redemptions'!$R$7:$R$2205,'Daily Redemptions'!$Q$7:$Q$2205,Q1620,'Daily Redemptions'!$P$7:$P$2205,P1620,'Daily Redemptions'!$O$7:$O$2205,"&lt;="&amp;O1620))</x:f>
      </x:c>
      <x:c r="T1620" s="16" t="str">
        <x:f>IF(AND(ISBLANK(O1620),Q1620=""),"",IF(COUNTIFS('Redemption Setup'!$A$7:$A$105,Q1620,'Redemption Setup'!$B$7:$B$105,P1620)&lt;&gt;1,"Tier not in campaign",IF(COUNTIFS('Daily Redemptions'!$O$7:$O$2205,O1620,'Daily Redemptions'!$Q$7:$Q$2205,Q1620)&gt;1,"Duplicate day / tier",IF(OR(ISBLANK(O1620),ISBLANK(R1620)),"Missing date / quantity",IF(OR(R1620&lt;0,MOD(R1620,1)&lt;&gt;0),"Invalid redemption quantity",IF(COUNTIFS('Daily Redemptions'!$A$7:$A$735,O1620,'Daily Redemptions'!$B$7:$B$735,P1620)&lt;&gt;1,"Missing daily performance",IF(S1620&lt;0,"Negative stock","")))))))</x:f>
      </x:c>
    </x:row>
    <x:row r="1621" ht="24" customHeight="1">
      <x:c r="O1621" s="10"/>
      <x:c r="P1621" s="5"/>
      <x:c r="Q1621" s="5"/>
      <x:c r="R1621" s="5"/>
      <x:c r="S1621" s="16" t="str">
        <x:f>IF(OR(ISBLANK(O1621),Q1621=""),"",IFERROR(INDEX('Redemption Setup'!$F$7:$F$105,MATCH(Q1621,'Redemption Setup'!$A$7:$A$105,0)),"")+SUMIFS('Redemption Setup'!$Q$7:$Q$305,'Redemption Setup'!$O$7:$O$305,Q1621,'Redemption Setup'!$P$7:$P$305,"&lt;="&amp;O1621)-SUMIFS('Daily Redemptions'!$R$7:$R$2205,'Daily Redemptions'!$Q$7:$Q$2205,Q1621,'Daily Redemptions'!$P$7:$P$2205,P1621,'Daily Redemptions'!$O$7:$O$2205,"&lt;="&amp;O1621))</x:f>
      </x:c>
      <x:c r="T1621" s="16" t="str">
        <x:f>IF(AND(ISBLANK(O1621),Q1621=""),"",IF(COUNTIFS('Redemption Setup'!$A$7:$A$105,Q1621,'Redemption Setup'!$B$7:$B$105,P1621)&lt;&gt;1,"Tier not in campaign",IF(COUNTIFS('Daily Redemptions'!$O$7:$O$2205,O1621,'Daily Redemptions'!$Q$7:$Q$2205,Q1621)&gt;1,"Duplicate day / tier",IF(OR(ISBLANK(O1621),ISBLANK(R1621)),"Missing date / quantity",IF(OR(R1621&lt;0,MOD(R1621,1)&lt;&gt;0),"Invalid redemption quantity",IF(COUNTIFS('Daily Redemptions'!$A$7:$A$735,O1621,'Daily Redemptions'!$B$7:$B$735,P1621)&lt;&gt;1,"Missing daily performance",IF(S1621&lt;0,"Negative stock","")))))))</x:f>
      </x:c>
    </x:row>
    <x:row r="1622" ht="24" customHeight="1">
      <x:c r="O1622" s="10"/>
      <x:c r="P1622" s="5"/>
      <x:c r="Q1622" s="5"/>
      <x:c r="R1622" s="5"/>
      <x:c r="S1622" s="16" t="str">
        <x:f>IF(OR(ISBLANK(O1622),Q1622=""),"",IFERROR(INDEX('Redemption Setup'!$F$7:$F$105,MATCH(Q1622,'Redemption Setup'!$A$7:$A$105,0)),"")+SUMIFS('Redemption Setup'!$Q$7:$Q$305,'Redemption Setup'!$O$7:$O$305,Q1622,'Redemption Setup'!$P$7:$P$305,"&lt;="&amp;O1622)-SUMIFS('Daily Redemptions'!$R$7:$R$2205,'Daily Redemptions'!$Q$7:$Q$2205,Q1622,'Daily Redemptions'!$P$7:$P$2205,P1622,'Daily Redemptions'!$O$7:$O$2205,"&lt;="&amp;O1622))</x:f>
      </x:c>
      <x:c r="T1622" s="16" t="str">
        <x:f>IF(AND(ISBLANK(O1622),Q1622=""),"",IF(COUNTIFS('Redemption Setup'!$A$7:$A$105,Q1622,'Redemption Setup'!$B$7:$B$105,P1622)&lt;&gt;1,"Tier not in campaign",IF(COUNTIFS('Daily Redemptions'!$O$7:$O$2205,O1622,'Daily Redemptions'!$Q$7:$Q$2205,Q1622)&gt;1,"Duplicate day / tier",IF(OR(ISBLANK(O1622),ISBLANK(R1622)),"Missing date / quantity",IF(OR(R1622&lt;0,MOD(R1622,1)&lt;&gt;0),"Invalid redemption quantity",IF(COUNTIFS('Daily Redemptions'!$A$7:$A$735,O1622,'Daily Redemptions'!$B$7:$B$735,P1622)&lt;&gt;1,"Missing daily performance",IF(S1622&lt;0,"Negative stock","")))))))</x:f>
      </x:c>
    </x:row>
    <x:row r="1623" ht="24" customHeight="1">
      <x:c r="O1623" s="10"/>
      <x:c r="P1623" s="5"/>
      <x:c r="Q1623" s="5"/>
      <x:c r="R1623" s="5"/>
      <x:c r="S1623" s="16" t="str">
        <x:f>IF(OR(ISBLANK(O1623),Q1623=""),"",IFERROR(INDEX('Redemption Setup'!$F$7:$F$105,MATCH(Q1623,'Redemption Setup'!$A$7:$A$105,0)),"")+SUMIFS('Redemption Setup'!$Q$7:$Q$305,'Redemption Setup'!$O$7:$O$305,Q1623,'Redemption Setup'!$P$7:$P$305,"&lt;="&amp;O1623)-SUMIFS('Daily Redemptions'!$R$7:$R$2205,'Daily Redemptions'!$Q$7:$Q$2205,Q1623,'Daily Redemptions'!$P$7:$P$2205,P1623,'Daily Redemptions'!$O$7:$O$2205,"&lt;="&amp;O1623))</x:f>
      </x:c>
      <x:c r="T1623" s="16" t="str">
        <x:f>IF(AND(ISBLANK(O1623),Q1623=""),"",IF(COUNTIFS('Redemption Setup'!$A$7:$A$105,Q1623,'Redemption Setup'!$B$7:$B$105,P1623)&lt;&gt;1,"Tier not in campaign",IF(COUNTIFS('Daily Redemptions'!$O$7:$O$2205,O1623,'Daily Redemptions'!$Q$7:$Q$2205,Q1623)&gt;1,"Duplicate day / tier",IF(OR(ISBLANK(O1623),ISBLANK(R1623)),"Missing date / quantity",IF(OR(R1623&lt;0,MOD(R1623,1)&lt;&gt;0),"Invalid redemption quantity",IF(COUNTIFS('Daily Redemptions'!$A$7:$A$735,O1623,'Daily Redemptions'!$B$7:$B$735,P1623)&lt;&gt;1,"Missing daily performance",IF(S1623&lt;0,"Negative stock","")))))))</x:f>
      </x:c>
    </x:row>
    <x:row r="1624" ht="24" customHeight="1">
      <x:c r="O1624" s="10"/>
      <x:c r="P1624" s="5"/>
      <x:c r="Q1624" s="5"/>
      <x:c r="R1624" s="5"/>
      <x:c r="S1624" s="16" t="str">
        <x:f>IF(OR(ISBLANK(O1624),Q1624=""),"",IFERROR(INDEX('Redemption Setup'!$F$7:$F$105,MATCH(Q1624,'Redemption Setup'!$A$7:$A$105,0)),"")+SUMIFS('Redemption Setup'!$Q$7:$Q$305,'Redemption Setup'!$O$7:$O$305,Q1624,'Redemption Setup'!$P$7:$P$305,"&lt;="&amp;O1624)-SUMIFS('Daily Redemptions'!$R$7:$R$2205,'Daily Redemptions'!$Q$7:$Q$2205,Q1624,'Daily Redemptions'!$P$7:$P$2205,P1624,'Daily Redemptions'!$O$7:$O$2205,"&lt;="&amp;O1624))</x:f>
      </x:c>
      <x:c r="T1624" s="16" t="str">
        <x:f>IF(AND(ISBLANK(O1624),Q1624=""),"",IF(COUNTIFS('Redemption Setup'!$A$7:$A$105,Q1624,'Redemption Setup'!$B$7:$B$105,P1624)&lt;&gt;1,"Tier not in campaign",IF(COUNTIFS('Daily Redemptions'!$O$7:$O$2205,O1624,'Daily Redemptions'!$Q$7:$Q$2205,Q1624)&gt;1,"Duplicate day / tier",IF(OR(ISBLANK(O1624),ISBLANK(R1624)),"Missing date / quantity",IF(OR(R1624&lt;0,MOD(R1624,1)&lt;&gt;0),"Invalid redemption quantity",IF(COUNTIFS('Daily Redemptions'!$A$7:$A$735,O1624,'Daily Redemptions'!$B$7:$B$735,P1624)&lt;&gt;1,"Missing daily performance",IF(S1624&lt;0,"Negative stock","")))))))</x:f>
      </x:c>
    </x:row>
    <x:row r="1625" ht="24" customHeight="1">
      <x:c r="O1625" s="10"/>
      <x:c r="P1625" s="5"/>
      <x:c r="Q1625" s="5"/>
      <x:c r="R1625" s="5"/>
      <x:c r="S1625" s="16" t="str">
        <x:f>IF(OR(ISBLANK(O1625),Q1625=""),"",IFERROR(INDEX('Redemption Setup'!$F$7:$F$105,MATCH(Q1625,'Redemption Setup'!$A$7:$A$105,0)),"")+SUMIFS('Redemption Setup'!$Q$7:$Q$305,'Redemption Setup'!$O$7:$O$305,Q1625,'Redemption Setup'!$P$7:$P$305,"&lt;="&amp;O1625)-SUMIFS('Daily Redemptions'!$R$7:$R$2205,'Daily Redemptions'!$Q$7:$Q$2205,Q1625,'Daily Redemptions'!$P$7:$P$2205,P1625,'Daily Redemptions'!$O$7:$O$2205,"&lt;="&amp;O1625))</x:f>
      </x:c>
      <x:c r="T1625" s="16" t="str">
        <x:f>IF(AND(ISBLANK(O1625),Q1625=""),"",IF(COUNTIFS('Redemption Setup'!$A$7:$A$105,Q1625,'Redemption Setup'!$B$7:$B$105,P1625)&lt;&gt;1,"Tier not in campaign",IF(COUNTIFS('Daily Redemptions'!$O$7:$O$2205,O1625,'Daily Redemptions'!$Q$7:$Q$2205,Q1625)&gt;1,"Duplicate day / tier",IF(OR(ISBLANK(O1625),ISBLANK(R1625)),"Missing date / quantity",IF(OR(R1625&lt;0,MOD(R1625,1)&lt;&gt;0),"Invalid redemption quantity",IF(COUNTIFS('Daily Redemptions'!$A$7:$A$735,O1625,'Daily Redemptions'!$B$7:$B$735,P1625)&lt;&gt;1,"Missing daily performance",IF(S1625&lt;0,"Negative stock","")))))))</x:f>
      </x:c>
    </x:row>
    <x:row r="1626" ht="24" customHeight="1">
      <x:c r="O1626" s="10"/>
      <x:c r="P1626" s="5"/>
      <x:c r="Q1626" s="5"/>
      <x:c r="R1626" s="5"/>
      <x:c r="S1626" s="16" t="str">
        <x:f>IF(OR(ISBLANK(O1626),Q1626=""),"",IFERROR(INDEX('Redemption Setup'!$F$7:$F$105,MATCH(Q1626,'Redemption Setup'!$A$7:$A$105,0)),"")+SUMIFS('Redemption Setup'!$Q$7:$Q$305,'Redemption Setup'!$O$7:$O$305,Q1626,'Redemption Setup'!$P$7:$P$305,"&lt;="&amp;O1626)-SUMIFS('Daily Redemptions'!$R$7:$R$2205,'Daily Redemptions'!$Q$7:$Q$2205,Q1626,'Daily Redemptions'!$P$7:$P$2205,P1626,'Daily Redemptions'!$O$7:$O$2205,"&lt;="&amp;O1626))</x:f>
      </x:c>
      <x:c r="T1626" s="16" t="str">
        <x:f>IF(AND(ISBLANK(O1626),Q1626=""),"",IF(COUNTIFS('Redemption Setup'!$A$7:$A$105,Q1626,'Redemption Setup'!$B$7:$B$105,P1626)&lt;&gt;1,"Tier not in campaign",IF(COUNTIFS('Daily Redemptions'!$O$7:$O$2205,O1626,'Daily Redemptions'!$Q$7:$Q$2205,Q1626)&gt;1,"Duplicate day / tier",IF(OR(ISBLANK(O1626),ISBLANK(R1626)),"Missing date / quantity",IF(OR(R1626&lt;0,MOD(R1626,1)&lt;&gt;0),"Invalid redemption quantity",IF(COUNTIFS('Daily Redemptions'!$A$7:$A$735,O1626,'Daily Redemptions'!$B$7:$B$735,P1626)&lt;&gt;1,"Missing daily performance",IF(S1626&lt;0,"Negative stock","")))))))</x:f>
      </x:c>
    </x:row>
    <x:row r="1627" ht="24" customHeight="1">
      <x:c r="O1627" s="10"/>
      <x:c r="P1627" s="5"/>
      <x:c r="Q1627" s="5"/>
      <x:c r="R1627" s="5"/>
      <x:c r="S1627" s="16" t="str">
        <x:f>IF(OR(ISBLANK(O1627),Q1627=""),"",IFERROR(INDEX('Redemption Setup'!$F$7:$F$105,MATCH(Q1627,'Redemption Setup'!$A$7:$A$105,0)),"")+SUMIFS('Redemption Setup'!$Q$7:$Q$305,'Redemption Setup'!$O$7:$O$305,Q1627,'Redemption Setup'!$P$7:$P$305,"&lt;="&amp;O1627)-SUMIFS('Daily Redemptions'!$R$7:$R$2205,'Daily Redemptions'!$Q$7:$Q$2205,Q1627,'Daily Redemptions'!$P$7:$P$2205,P1627,'Daily Redemptions'!$O$7:$O$2205,"&lt;="&amp;O1627))</x:f>
      </x:c>
      <x:c r="T1627" s="16" t="str">
        <x:f>IF(AND(ISBLANK(O1627),Q1627=""),"",IF(COUNTIFS('Redemption Setup'!$A$7:$A$105,Q1627,'Redemption Setup'!$B$7:$B$105,P1627)&lt;&gt;1,"Tier not in campaign",IF(COUNTIFS('Daily Redemptions'!$O$7:$O$2205,O1627,'Daily Redemptions'!$Q$7:$Q$2205,Q1627)&gt;1,"Duplicate day / tier",IF(OR(ISBLANK(O1627),ISBLANK(R1627)),"Missing date / quantity",IF(OR(R1627&lt;0,MOD(R1627,1)&lt;&gt;0),"Invalid redemption quantity",IF(COUNTIFS('Daily Redemptions'!$A$7:$A$735,O1627,'Daily Redemptions'!$B$7:$B$735,P1627)&lt;&gt;1,"Missing daily performance",IF(S1627&lt;0,"Negative stock","")))))))</x:f>
      </x:c>
    </x:row>
    <x:row r="1628" ht="24" customHeight="1">
      <x:c r="O1628" s="10"/>
      <x:c r="P1628" s="5"/>
      <x:c r="Q1628" s="5"/>
      <x:c r="R1628" s="5"/>
      <x:c r="S1628" s="16" t="str">
        <x:f>IF(OR(ISBLANK(O1628),Q1628=""),"",IFERROR(INDEX('Redemption Setup'!$F$7:$F$105,MATCH(Q1628,'Redemption Setup'!$A$7:$A$105,0)),"")+SUMIFS('Redemption Setup'!$Q$7:$Q$305,'Redemption Setup'!$O$7:$O$305,Q1628,'Redemption Setup'!$P$7:$P$305,"&lt;="&amp;O1628)-SUMIFS('Daily Redemptions'!$R$7:$R$2205,'Daily Redemptions'!$Q$7:$Q$2205,Q1628,'Daily Redemptions'!$P$7:$P$2205,P1628,'Daily Redemptions'!$O$7:$O$2205,"&lt;="&amp;O1628))</x:f>
      </x:c>
      <x:c r="T1628" s="16" t="str">
        <x:f>IF(AND(ISBLANK(O1628),Q1628=""),"",IF(COUNTIFS('Redemption Setup'!$A$7:$A$105,Q1628,'Redemption Setup'!$B$7:$B$105,P1628)&lt;&gt;1,"Tier not in campaign",IF(COUNTIFS('Daily Redemptions'!$O$7:$O$2205,O1628,'Daily Redemptions'!$Q$7:$Q$2205,Q1628)&gt;1,"Duplicate day / tier",IF(OR(ISBLANK(O1628),ISBLANK(R1628)),"Missing date / quantity",IF(OR(R1628&lt;0,MOD(R1628,1)&lt;&gt;0),"Invalid redemption quantity",IF(COUNTIFS('Daily Redemptions'!$A$7:$A$735,O1628,'Daily Redemptions'!$B$7:$B$735,P1628)&lt;&gt;1,"Missing daily performance",IF(S1628&lt;0,"Negative stock","")))))))</x:f>
      </x:c>
    </x:row>
    <x:row r="1629" ht="24" customHeight="1">
      <x:c r="O1629" s="10"/>
      <x:c r="P1629" s="5"/>
      <x:c r="Q1629" s="5"/>
      <x:c r="R1629" s="5"/>
      <x:c r="S1629" s="16" t="str">
        <x:f>IF(OR(ISBLANK(O1629),Q1629=""),"",IFERROR(INDEX('Redemption Setup'!$F$7:$F$105,MATCH(Q1629,'Redemption Setup'!$A$7:$A$105,0)),"")+SUMIFS('Redemption Setup'!$Q$7:$Q$305,'Redemption Setup'!$O$7:$O$305,Q1629,'Redemption Setup'!$P$7:$P$305,"&lt;="&amp;O1629)-SUMIFS('Daily Redemptions'!$R$7:$R$2205,'Daily Redemptions'!$Q$7:$Q$2205,Q1629,'Daily Redemptions'!$P$7:$P$2205,P1629,'Daily Redemptions'!$O$7:$O$2205,"&lt;="&amp;O1629))</x:f>
      </x:c>
      <x:c r="T1629" s="16" t="str">
        <x:f>IF(AND(ISBLANK(O1629),Q1629=""),"",IF(COUNTIFS('Redemption Setup'!$A$7:$A$105,Q1629,'Redemption Setup'!$B$7:$B$105,P1629)&lt;&gt;1,"Tier not in campaign",IF(COUNTIFS('Daily Redemptions'!$O$7:$O$2205,O1629,'Daily Redemptions'!$Q$7:$Q$2205,Q1629)&gt;1,"Duplicate day / tier",IF(OR(ISBLANK(O1629),ISBLANK(R1629)),"Missing date / quantity",IF(OR(R1629&lt;0,MOD(R1629,1)&lt;&gt;0),"Invalid redemption quantity",IF(COUNTIFS('Daily Redemptions'!$A$7:$A$735,O1629,'Daily Redemptions'!$B$7:$B$735,P1629)&lt;&gt;1,"Missing daily performance",IF(S1629&lt;0,"Negative stock","")))))))</x:f>
      </x:c>
    </x:row>
    <x:row r="1630" ht="24" customHeight="1">
      <x:c r="O1630" s="10"/>
      <x:c r="P1630" s="5"/>
      <x:c r="Q1630" s="5"/>
      <x:c r="R1630" s="5"/>
      <x:c r="S1630" s="16" t="str">
        <x:f>IF(OR(ISBLANK(O1630),Q1630=""),"",IFERROR(INDEX('Redemption Setup'!$F$7:$F$105,MATCH(Q1630,'Redemption Setup'!$A$7:$A$105,0)),"")+SUMIFS('Redemption Setup'!$Q$7:$Q$305,'Redemption Setup'!$O$7:$O$305,Q1630,'Redemption Setup'!$P$7:$P$305,"&lt;="&amp;O1630)-SUMIFS('Daily Redemptions'!$R$7:$R$2205,'Daily Redemptions'!$Q$7:$Q$2205,Q1630,'Daily Redemptions'!$P$7:$P$2205,P1630,'Daily Redemptions'!$O$7:$O$2205,"&lt;="&amp;O1630))</x:f>
      </x:c>
      <x:c r="T1630" s="16" t="str">
        <x:f>IF(AND(ISBLANK(O1630),Q1630=""),"",IF(COUNTIFS('Redemption Setup'!$A$7:$A$105,Q1630,'Redemption Setup'!$B$7:$B$105,P1630)&lt;&gt;1,"Tier not in campaign",IF(COUNTIFS('Daily Redemptions'!$O$7:$O$2205,O1630,'Daily Redemptions'!$Q$7:$Q$2205,Q1630)&gt;1,"Duplicate day / tier",IF(OR(ISBLANK(O1630),ISBLANK(R1630)),"Missing date / quantity",IF(OR(R1630&lt;0,MOD(R1630,1)&lt;&gt;0),"Invalid redemption quantity",IF(COUNTIFS('Daily Redemptions'!$A$7:$A$735,O1630,'Daily Redemptions'!$B$7:$B$735,P1630)&lt;&gt;1,"Missing daily performance",IF(S1630&lt;0,"Negative stock","")))))))</x:f>
      </x:c>
    </x:row>
    <x:row r="1631" ht="24" customHeight="1">
      <x:c r="O1631" s="10"/>
      <x:c r="P1631" s="5"/>
      <x:c r="Q1631" s="5"/>
      <x:c r="R1631" s="5"/>
      <x:c r="S1631" s="16" t="str">
        <x:f>IF(OR(ISBLANK(O1631),Q1631=""),"",IFERROR(INDEX('Redemption Setup'!$F$7:$F$105,MATCH(Q1631,'Redemption Setup'!$A$7:$A$105,0)),"")+SUMIFS('Redemption Setup'!$Q$7:$Q$305,'Redemption Setup'!$O$7:$O$305,Q1631,'Redemption Setup'!$P$7:$P$305,"&lt;="&amp;O1631)-SUMIFS('Daily Redemptions'!$R$7:$R$2205,'Daily Redemptions'!$Q$7:$Q$2205,Q1631,'Daily Redemptions'!$P$7:$P$2205,P1631,'Daily Redemptions'!$O$7:$O$2205,"&lt;="&amp;O1631))</x:f>
      </x:c>
      <x:c r="T1631" s="16" t="str">
        <x:f>IF(AND(ISBLANK(O1631),Q1631=""),"",IF(COUNTIFS('Redemption Setup'!$A$7:$A$105,Q1631,'Redemption Setup'!$B$7:$B$105,P1631)&lt;&gt;1,"Tier not in campaign",IF(COUNTIFS('Daily Redemptions'!$O$7:$O$2205,O1631,'Daily Redemptions'!$Q$7:$Q$2205,Q1631)&gt;1,"Duplicate day / tier",IF(OR(ISBLANK(O1631),ISBLANK(R1631)),"Missing date / quantity",IF(OR(R1631&lt;0,MOD(R1631,1)&lt;&gt;0),"Invalid redemption quantity",IF(COUNTIFS('Daily Redemptions'!$A$7:$A$735,O1631,'Daily Redemptions'!$B$7:$B$735,P1631)&lt;&gt;1,"Missing daily performance",IF(S1631&lt;0,"Negative stock","")))))))</x:f>
      </x:c>
    </x:row>
    <x:row r="1632" ht="24" customHeight="1">
      <x:c r="O1632" s="10"/>
      <x:c r="P1632" s="5"/>
      <x:c r="Q1632" s="5"/>
      <x:c r="R1632" s="5"/>
      <x:c r="S1632" s="16" t="str">
        <x:f>IF(OR(ISBLANK(O1632),Q1632=""),"",IFERROR(INDEX('Redemption Setup'!$F$7:$F$105,MATCH(Q1632,'Redemption Setup'!$A$7:$A$105,0)),"")+SUMIFS('Redemption Setup'!$Q$7:$Q$305,'Redemption Setup'!$O$7:$O$305,Q1632,'Redemption Setup'!$P$7:$P$305,"&lt;="&amp;O1632)-SUMIFS('Daily Redemptions'!$R$7:$R$2205,'Daily Redemptions'!$Q$7:$Q$2205,Q1632,'Daily Redemptions'!$P$7:$P$2205,P1632,'Daily Redemptions'!$O$7:$O$2205,"&lt;="&amp;O1632))</x:f>
      </x:c>
      <x:c r="T1632" s="16" t="str">
        <x:f>IF(AND(ISBLANK(O1632),Q1632=""),"",IF(COUNTIFS('Redemption Setup'!$A$7:$A$105,Q1632,'Redemption Setup'!$B$7:$B$105,P1632)&lt;&gt;1,"Tier not in campaign",IF(COUNTIFS('Daily Redemptions'!$O$7:$O$2205,O1632,'Daily Redemptions'!$Q$7:$Q$2205,Q1632)&gt;1,"Duplicate day / tier",IF(OR(ISBLANK(O1632),ISBLANK(R1632)),"Missing date / quantity",IF(OR(R1632&lt;0,MOD(R1632,1)&lt;&gt;0),"Invalid redemption quantity",IF(COUNTIFS('Daily Redemptions'!$A$7:$A$735,O1632,'Daily Redemptions'!$B$7:$B$735,P1632)&lt;&gt;1,"Missing daily performance",IF(S1632&lt;0,"Negative stock","")))))))</x:f>
      </x:c>
    </x:row>
    <x:row r="1633" ht="24" customHeight="1">
      <x:c r="O1633" s="10"/>
      <x:c r="P1633" s="5"/>
      <x:c r="Q1633" s="5"/>
      <x:c r="R1633" s="5"/>
      <x:c r="S1633" s="16" t="str">
        <x:f>IF(OR(ISBLANK(O1633),Q1633=""),"",IFERROR(INDEX('Redemption Setup'!$F$7:$F$105,MATCH(Q1633,'Redemption Setup'!$A$7:$A$105,0)),"")+SUMIFS('Redemption Setup'!$Q$7:$Q$305,'Redemption Setup'!$O$7:$O$305,Q1633,'Redemption Setup'!$P$7:$P$305,"&lt;="&amp;O1633)-SUMIFS('Daily Redemptions'!$R$7:$R$2205,'Daily Redemptions'!$Q$7:$Q$2205,Q1633,'Daily Redemptions'!$P$7:$P$2205,P1633,'Daily Redemptions'!$O$7:$O$2205,"&lt;="&amp;O1633))</x:f>
      </x:c>
      <x:c r="T1633" s="16" t="str">
        <x:f>IF(AND(ISBLANK(O1633),Q1633=""),"",IF(COUNTIFS('Redemption Setup'!$A$7:$A$105,Q1633,'Redemption Setup'!$B$7:$B$105,P1633)&lt;&gt;1,"Tier not in campaign",IF(COUNTIFS('Daily Redemptions'!$O$7:$O$2205,O1633,'Daily Redemptions'!$Q$7:$Q$2205,Q1633)&gt;1,"Duplicate day / tier",IF(OR(ISBLANK(O1633),ISBLANK(R1633)),"Missing date / quantity",IF(OR(R1633&lt;0,MOD(R1633,1)&lt;&gt;0),"Invalid redemption quantity",IF(COUNTIFS('Daily Redemptions'!$A$7:$A$735,O1633,'Daily Redemptions'!$B$7:$B$735,P1633)&lt;&gt;1,"Missing daily performance",IF(S1633&lt;0,"Negative stock","")))))))</x:f>
      </x:c>
    </x:row>
    <x:row r="1634" ht="24" customHeight="1">
      <x:c r="O1634" s="10"/>
      <x:c r="P1634" s="5"/>
      <x:c r="Q1634" s="5"/>
      <x:c r="R1634" s="5"/>
      <x:c r="S1634" s="16" t="str">
        <x:f>IF(OR(ISBLANK(O1634),Q1634=""),"",IFERROR(INDEX('Redemption Setup'!$F$7:$F$105,MATCH(Q1634,'Redemption Setup'!$A$7:$A$105,0)),"")+SUMIFS('Redemption Setup'!$Q$7:$Q$305,'Redemption Setup'!$O$7:$O$305,Q1634,'Redemption Setup'!$P$7:$P$305,"&lt;="&amp;O1634)-SUMIFS('Daily Redemptions'!$R$7:$R$2205,'Daily Redemptions'!$Q$7:$Q$2205,Q1634,'Daily Redemptions'!$P$7:$P$2205,P1634,'Daily Redemptions'!$O$7:$O$2205,"&lt;="&amp;O1634))</x:f>
      </x:c>
      <x:c r="T1634" s="16" t="str">
        <x:f>IF(AND(ISBLANK(O1634),Q1634=""),"",IF(COUNTIFS('Redemption Setup'!$A$7:$A$105,Q1634,'Redemption Setup'!$B$7:$B$105,P1634)&lt;&gt;1,"Tier not in campaign",IF(COUNTIFS('Daily Redemptions'!$O$7:$O$2205,O1634,'Daily Redemptions'!$Q$7:$Q$2205,Q1634)&gt;1,"Duplicate day / tier",IF(OR(ISBLANK(O1634),ISBLANK(R1634)),"Missing date / quantity",IF(OR(R1634&lt;0,MOD(R1634,1)&lt;&gt;0),"Invalid redemption quantity",IF(COUNTIFS('Daily Redemptions'!$A$7:$A$735,O1634,'Daily Redemptions'!$B$7:$B$735,P1634)&lt;&gt;1,"Missing daily performance",IF(S1634&lt;0,"Negative stock","")))))))</x:f>
      </x:c>
    </x:row>
    <x:row r="1635" ht="24" customHeight="1">
      <x:c r="O1635" s="10"/>
      <x:c r="P1635" s="5"/>
      <x:c r="Q1635" s="5"/>
      <x:c r="R1635" s="5"/>
      <x:c r="S1635" s="16" t="str">
        <x:f>IF(OR(ISBLANK(O1635),Q1635=""),"",IFERROR(INDEX('Redemption Setup'!$F$7:$F$105,MATCH(Q1635,'Redemption Setup'!$A$7:$A$105,0)),"")+SUMIFS('Redemption Setup'!$Q$7:$Q$305,'Redemption Setup'!$O$7:$O$305,Q1635,'Redemption Setup'!$P$7:$P$305,"&lt;="&amp;O1635)-SUMIFS('Daily Redemptions'!$R$7:$R$2205,'Daily Redemptions'!$Q$7:$Q$2205,Q1635,'Daily Redemptions'!$P$7:$P$2205,P1635,'Daily Redemptions'!$O$7:$O$2205,"&lt;="&amp;O1635))</x:f>
      </x:c>
      <x:c r="T1635" s="16" t="str">
        <x:f>IF(AND(ISBLANK(O1635),Q1635=""),"",IF(COUNTIFS('Redemption Setup'!$A$7:$A$105,Q1635,'Redemption Setup'!$B$7:$B$105,P1635)&lt;&gt;1,"Tier not in campaign",IF(COUNTIFS('Daily Redemptions'!$O$7:$O$2205,O1635,'Daily Redemptions'!$Q$7:$Q$2205,Q1635)&gt;1,"Duplicate day / tier",IF(OR(ISBLANK(O1635),ISBLANK(R1635)),"Missing date / quantity",IF(OR(R1635&lt;0,MOD(R1635,1)&lt;&gt;0),"Invalid redemption quantity",IF(COUNTIFS('Daily Redemptions'!$A$7:$A$735,O1635,'Daily Redemptions'!$B$7:$B$735,P1635)&lt;&gt;1,"Missing daily performance",IF(S1635&lt;0,"Negative stock","")))))))</x:f>
      </x:c>
    </x:row>
    <x:row r="1636" ht="24" customHeight="1">
      <x:c r="O1636" s="10"/>
      <x:c r="P1636" s="5"/>
      <x:c r="Q1636" s="5"/>
      <x:c r="R1636" s="5"/>
      <x:c r="S1636" s="16" t="str">
        <x:f>IF(OR(ISBLANK(O1636),Q1636=""),"",IFERROR(INDEX('Redemption Setup'!$F$7:$F$105,MATCH(Q1636,'Redemption Setup'!$A$7:$A$105,0)),"")+SUMIFS('Redemption Setup'!$Q$7:$Q$305,'Redemption Setup'!$O$7:$O$305,Q1636,'Redemption Setup'!$P$7:$P$305,"&lt;="&amp;O1636)-SUMIFS('Daily Redemptions'!$R$7:$R$2205,'Daily Redemptions'!$Q$7:$Q$2205,Q1636,'Daily Redemptions'!$P$7:$P$2205,P1636,'Daily Redemptions'!$O$7:$O$2205,"&lt;="&amp;O1636))</x:f>
      </x:c>
      <x:c r="T1636" s="16" t="str">
        <x:f>IF(AND(ISBLANK(O1636),Q1636=""),"",IF(COUNTIFS('Redemption Setup'!$A$7:$A$105,Q1636,'Redemption Setup'!$B$7:$B$105,P1636)&lt;&gt;1,"Tier not in campaign",IF(COUNTIFS('Daily Redemptions'!$O$7:$O$2205,O1636,'Daily Redemptions'!$Q$7:$Q$2205,Q1636)&gt;1,"Duplicate day / tier",IF(OR(ISBLANK(O1636),ISBLANK(R1636)),"Missing date / quantity",IF(OR(R1636&lt;0,MOD(R1636,1)&lt;&gt;0),"Invalid redemption quantity",IF(COUNTIFS('Daily Redemptions'!$A$7:$A$735,O1636,'Daily Redemptions'!$B$7:$B$735,P1636)&lt;&gt;1,"Missing daily performance",IF(S1636&lt;0,"Negative stock","")))))))</x:f>
      </x:c>
    </x:row>
    <x:row r="1637" ht="24" customHeight="1">
      <x:c r="O1637" s="10"/>
      <x:c r="P1637" s="5"/>
      <x:c r="Q1637" s="5"/>
      <x:c r="R1637" s="5"/>
      <x:c r="S1637" s="16" t="str">
        <x:f>IF(OR(ISBLANK(O1637),Q1637=""),"",IFERROR(INDEX('Redemption Setup'!$F$7:$F$105,MATCH(Q1637,'Redemption Setup'!$A$7:$A$105,0)),"")+SUMIFS('Redemption Setup'!$Q$7:$Q$305,'Redemption Setup'!$O$7:$O$305,Q1637,'Redemption Setup'!$P$7:$P$305,"&lt;="&amp;O1637)-SUMIFS('Daily Redemptions'!$R$7:$R$2205,'Daily Redemptions'!$Q$7:$Q$2205,Q1637,'Daily Redemptions'!$P$7:$P$2205,P1637,'Daily Redemptions'!$O$7:$O$2205,"&lt;="&amp;O1637))</x:f>
      </x:c>
      <x:c r="T1637" s="16" t="str">
        <x:f>IF(AND(ISBLANK(O1637),Q1637=""),"",IF(COUNTIFS('Redemption Setup'!$A$7:$A$105,Q1637,'Redemption Setup'!$B$7:$B$105,P1637)&lt;&gt;1,"Tier not in campaign",IF(COUNTIFS('Daily Redemptions'!$O$7:$O$2205,O1637,'Daily Redemptions'!$Q$7:$Q$2205,Q1637)&gt;1,"Duplicate day / tier",IF(OR(ISBLANK(O1637),ISBLANK(R1637)),"Missing date / quantity",IF(OR(R1637&lt;0,MOD(R1637,1)&lt;&gt;0),"Invalid redemption quantity",IF(COUNTIFS('Daily Redemptions'!$A$7:$A$735,O1637,'Daily Redemptions'!$B$7:$B$735,P1637)&lt;&gt;1,"Missing daily performance",IF(S1637&lt;0,"Negative stock","")))))))</x:f>
      </x:c>
    </x:row>
    <x:row r="1638" ht="24" customHeight="1">
      <x:c r="O1638" s="10"/>
      <x:c r="P1638" s="5"/>
      <x:c r="Q1638" s="5"/>
      <x:c r="R1638" s="5"/>
      <x:c r="S1638" s="16" t="str">
        <x:f>IF(OR(ISBLANK(O1638),Q1638=""),"",IFERROR(INDEX('Redemption Setup'!$F$7:$F$105,MATCH(Q1638,'Redemption Setup'!$A$7:$A$105,0)),"")+SUMIFS('Redemption Setup'!$Q$7:$Q$305,'Redemption Setup'!$O$7:$O$305,Q1638,'Redemption Setup'!$P$7:$P$305,"&lt;="&amp;O1638)-SUMIFS('Daily Redemptions'!$R$7:$R$2205,'Daily Redemptions'!$Q$7:$Q$2205,Q1638,'Daily Redemptions'!$P$7:$P$2205,P1638,'Daily Redemptions'!$O$7:$O$2205,"&lt;="&amp;O1638))</x:f>
      </x:c>
      <x:c r="T1638" s="16" t="str">
        <x:f>IF(AND(ISBLANK(O1638),Q1638=""),"",IF(COUNTIFS('Redemption Setup'!$A$7:$A$105,Q1638,'Redemption Setup'!$B$7:$B$105,P1638)&lt;&gt;1,"Tier not in campaign",IF(COUNTIFS('Daily Redemptions'!$O$7:$O$2205,O1638,'Daily Redemptions'!$Q$7:$Q$2205,Q1638)&gt;1,"Duplicate day / tier",IF(OR(ISBLANK(O1638),ISBLANK(R1638)),"Missing date / quantity",IF(OR(R1638&lt;0,MOD(R1638,1)&lt;&gt;0),"Invalid redemption quantity",IF(COUNTIFS('Daily Redemptions'!$A$7:$A$735,O1638,'Daily Redemptions'!$B$7:$B$735,P1638)&lt;&gt;1,"Missing daily performance",IF(S1638&lt;0,"Negative stock","")))))))</x:f>
      </x:c>
    </x:row>
    <x:row r="1639" ht="24" customHeight="1">
      <x:c r="O1639" s="10"/>
      <x:c r="P1639" s="5"/>
      <x:c r="Q1639" s="5"/>
      <x:c r="R1639" s="5"/>
      <x:c r="S1639" s="16" t="str">
        <x:f>IF(OR(ISBLANK(O1639),Q1639=""),"",IFERROR(INDEX('Redemption Setup'!$F$7:$F$105,MATCH(Q1639,'Redemption Setup'!$A$7:$A$105,0)),"")+SUMIFS('Redemption Setup'!$Q$7:$Q$305,'Redemption Setup'!$O$7:$O$305,Q1639,'Redemption Setup'!$P$7:$P$305,"&lt;="&amp;O1639)-SUMIFS('Daily Redemptions'!$R$7:$R$2205,'Daily Redemptions'!$Q$7:$Q$2205,Q1639,'Daily Redemptions'!$P$7:$P$2205,P1639,'Daily Redemptions'!$O$7:$O$2205,"&lt;="&amp;O1639))</x:f>
      </x:c>
      <x:c r="T1639" s="16" t="str">
        <x:f>IF(AND(ISBLANK(O1639),Q1639=""),"",IF(COUNTIFS('Redemption Setup'!$A$7:$A$105,Q1639,'Redemption Setup'!$B$7:$B$105,P1639)&lt;&gt;1,"Tier not in campaign",IF(COUNTIFS('Daily Redemptions'!$O$7:$O$2205,O1639,'Daily Redemptions'!$Q$7:$Q$2205,Q1639)&gt;1,"Duplicate day / tier",IF(OR(ISBLANK(O1639),ISBLANK(R1639)),"Missing date / quantity",IF(OR(R1639&lt;0,MOD(R1639,1)&lt;&gt;0),"Invalid redemption quantity",IF(COUNTIFS('Daily Redemptions'!$A$7:$A$735,O1639,'Daily Redemptions'!$B$7:$B$735,P1639)&lt;&gt;1,"Missing daily performance",IF(S1639&lt;0,"Negative stock","")))))))</x:f>
      </x:c>
    </x:row>
    <x:row r="1640" ht="24" customHeight="1">
      <x:c r="O1640" s="10"/>
      <x:c r="P1640" s="5"/>
      <x:c r="Q1640" s="5"/>
      <x:c r="R1640" s="5"/>
      <x:c r="S1640" s="16" t="str">
        <x:f>IF(OR(ISBLANK(O1640),Q1640=""),"",IFERROR(INDEX('Redemption Setup'!$F$7:$F$105,MATCH(Q1640,'Redemption Setup'!$A$7:$A$105,0)),"")+SUMIFS('Redemption Setup'!$Q$7:$Q$305,'Redemption Setup'!$O$7:$O$305,Q1640,'Redemption Setup'!$P$7:$P$305,"&lt;="&amp;O1640)-SUMIFS('Daily Redemptions'!$R$7:$R$2205,'Daily Redemptions'!$Q$7:$Q$2205,Q1640,'Daily Redemptions'!$P$7:$P$2205,P1640,'Daily Redemptions'!$O$7:$O$2205,"&lt;="&amp;O1640))</x:f>
      </x:c>
      <x:c r="T1640" s="16" t="str">
        <x:f>IF(AND(ISBLANK(O1640),Q1640=""),"",IF(COUNTIFS('Redemption Setup'!$A$7:$A$105,Q1640,'Redemption Setup'!$B$7:$B$105,P1640)&lt;&gt;1,"Tier not in campaign",IF(COUNTIFS('Daily Redemptions'!$O$7:$O$2205,O1640,'Daily Redemptions'!$Q$7:$Q$2205,Q1640)&gt;1,"Duplicate day / tier",IF(OR(ISBLANK(O1640),ISBLANK(R1640)),"Missing date / quantity",IF(OR(R1640&lt;0,MOD(R1640,1)&lt;&gt;0),"Invalid redemption quantity",IF(COUNTIFS('Daily Redemptions'!$A$7:$A$735,O1640,'Daily Redemptions'!$B$7:$B$735,P1640)&lt;&gt;1,"Missing daily performance",IF(S1640&lt;0,"Negative stock","")))))))</x:f>
      </x:c>
    </x:row>
    <x:row r="1641" ht="24" customHeight="1">
      <x:c r="O1641" s="10"/>
      <x:c r="P1641" s="5"/>
      <x:c r="Q1641" s="5"/>
      <x:c r="R1641" s="5"/>
      <x:c r="S1641" s="16" t="str">
        <x:f>IF(OR(ISBLANK(O1641),Q1641=""),"",IFERROR(INDEX('Redemption Setup'!$F$7:$F$105,MATCH(Q1641,'Redemption Setup'!$A$7:$A$105,0)),"")+SUMIFS('Redemption Setup'!$Q$7:$Q$305,'Redemption Setup'!$O$7:$O$305,Q1641,'Redemption Setup'!$P$7:$P$305,"&lt;="&amp;O1641)-SUMIFS('Daily Redemptions'!$R$7:$R$2205,'Daily Redemptions'!$Q$7:$Q$2205,Q1641,'Daily Redemptions'!$P$7:$P$2205,P1641,'Daily Redemptions'!$O$7:$O$2205,"&lt;="&amp;O1641))</x:f>
      </x:c>
      <x:c r="T1641" s="16" t="str">
        <x:f>IF(AND(ISBLANK(O1641),Q1641=""),"",IF(COUNTIFS('Redemption Setup'!$A$7:$A$105,Q1641,'Redemption Setup'!$B$7:$B$105,P1641)&lt;&gt;1,"Tier not in campaign",IF(COUNTIFS('Daily Redemptions'!$O$7:$O$2205,O1641,'Daily Redemptions'!$Q$7:$Q$2205,Q1641)&gt;1,"Duplicate day / tier",IF(OR(ISBLANK(O1641),ISBLANK(R1641)),"Missing date / quantity",IF(OR(R1641&lt;0,MOD(R1641,1)&lt;&gt;0),"Invalid redemption quantity",IF(COUNTIFS('Daily Redemptions'!$A$7:$A$735,O1641,'Daily Redemptions'!$B$7:$B$735,P1641)&lt;&gt;1,"Missing daily performance",IF(S1641&lt;0,"Negative stock","")))))))</x:f>
      </x:c>
    </x:row>
    <x:row r="1642" ht="24" customHeight="1">
      <x:c r="O1642" s="10"/>
      <x:c r="P1642" s="5"/>
      <x:c r="Q1642" s="5"/>
      <x:c r="R1642" s="5"/>
      <x:c r="S1642" s="16" t="str">
        <x:f>IF(OR(ISBLANK(O1642),Q1642=""),"",IFERROR(INDEX('Redemption Setup'!$F$7:$F$105,MATCH(Q1642,'Redemption Setup'!$A$7:$A$105,0)),"")+SUMIFS('Redemption Setup'!$Q$7:$Q$305,'Redemption Setup'!$O$7:$O$305,Q1642,'Redemption Setup'!$P$7:$P$305,"&lt;="&amp;O1642)-SUMIFS('Daily Redemptions'!$R$7:$R$2205,'Daily Redemptions'!$Q$7:$Q$2205,Q1642,'Daily Redemptions'!$P$7:$P$2205,P1642,'Daily Redemptions'!$O$7:$O$2205,"&lt;="&amp;O1642))</x:f>
      </x:c>
      <x:c r="T1642" s="16" t="str">
        <x:f>IF(AND(ISBLANK(O1642),Q1642=""),"",IF(COUNTIFS('Redemption Setup'!$A$7:$A$105,Q1642,'Redemption Setup'!$B$7:$B$105,P1642)&lt;&gt;1,"Tier not in campaign",IF(COUNTIFS('Daily Redemptions'!$O$7:$O$2205,O1642,'Daily Redemptions'!$Q$7:$Q$2205,Q1642)&gt;1,"Duplicate day / tier",IF(OR(ISBLANK(O1642),ISBLANK(R1642)),"Missing date / quantity",IF(OR(R1642&lt;0,MOD(R1642,1)&lt;&gt;0),"Invalid redemption quantity",IF(COUNTIFS('Daily Redemptions'!$A$7:$A$735,O1642,'Daily Redemptions'!$B$7:$B$735,P1642)&lt;&gt;1,"Missing daily performance",IF(S1642&lt;0,"Negative stock","")))))))</x:f>
      </x:c>
    </x:row>
    <x:row r="1643" ht="24" customHeight="1">
      <x:c r="O1643" s="10"/>
      <x:c r="P1643" s="5"/>
      <x:c r="Q1643" s="5"/>
      <x:c r="R1643" s="5"/>
      <x:c r="S1643" s="16" t="str">
        <x:f>IF(OR(ISBLANK(O1643),Q1643=""),"",IFERROR(INDEX('Redemption Setup'!$F$7:$F$105,MATCH(Q1643,'Redemption Setup'!$A$7:$A$105,0)),"")+SUMIFS('Redemption Setup'!$Q$7:$Q$305,'Redemption Setup'!$O$7:$O$305,Q1643,'Redemption Setup'!$P$7:$P$305,"&lt;="&amp;O1643)-SUMIFS('Daily Redemptions'!$R$7:$R$2205,'Daily Redemptions'!$Q$7:$Q$2205,Q1643,'Daily Redemptions'!$P$7:$P$2205,P1643,'Daily Redemptions'!$O$7:$O$2205,"&lt;="&amp;O1643))</x:f>
      </x:c>
      <x:c r="T1643" s="16" t="str">
        <x:f>IF(AND(ISBLANK(O1643),Q1643=""),"",IF(COUNTIFS('Redemption Setup'!$A$7:$A$105,Q1643,'Redemption Setup'!$B$7:$B$105,P1643)&lt;&gt;1,"Tier not in campaign",IF(COUNTIFS('Daily Redemptions'!$O$7:$O$2205,O1643,'Daily Redemptions'!$Q$7:$Q$2205,Q1643)&gt;1,"Duplicate day / tier",IF(OR(ISBLANK(O1643),ISBLANK(R1643)),"Missing date / quantity",IF(OR(R1643&lt;0,MOD(R1643,1)&lt;&gt;0),"Invalid redemption quantity",IF(COUNTIFS('Daily Redemptions'!$A$7:$A$735,O1643,'Daily Redemptions'!$B$7:$B$735,P1643)&lt;&gt;1,"Missing daily performance",IF(S1643&lt;0,"Negative stock","")))))))</x:f>
      </x:c>
    </x:row>
    <x:row r="1644" ht="24" customHeight="1">
      <x:c r="O1644" s="10"/>
      <x:c r="P1644" s="5"/>
      <x:c r="Q1644" s="5"/>
      <x:c r="R1644" s="5"/>
      <x:c r="S1644" s="16" t="str">
        <x:f>IF(OR(ISBLANK(O1644),Q1644=""),"",IFERROR(INDEX('Redemption Setup'!$F$7:$F$105,MATCH(Q1644,'Redemption Setup'!$A$7:$A$105,0)),"")+SUMIFS('Redemption Setup'!$Q$7:$Q$305,'Redemption Setup'!$O$7:$O$305,Q1644,'Redemption Setup'!$P$7:$P$305,"&lt;="&amp;O1644)-SUMIFS('Daily Redemptions'!$R$7:$R$2205,'Daily Redemptions'!$Q$7:$Q$2205,Q1644,'Daily Redemptions'!$P$7:$P$2205,P1644,'Daily Redemptions'!$O$7:$O$2205,"&lt;="&amp;O1644))</x:f>
      </x:c>
      <x:c r="T1644" s="16" t="str">
        <x:f>IF(AND(ISBLANK(O1644),Q1644=""),"",IF(COUNTIFS('Redemption Setup'!$A$7:$A$105,Q1644,'Redemption Setup'!$B$7:$B$105,P1644)&lt;&gt;1,"Tier not in campaign",IF(COUNTIFS('Daily Redemptions'!$O$7:$O$2205,O1644,'Daily Redemptions'!$Q$7:$Q$2205,Q1644)&gt;1,"Duplicate day / tier",IF(OR(ISBLANK(O1644),ISBLANK(R1644)),"Missing date / quantity",IF(OR(R1644&lt;0,MOD(R1644,1)&lt;&gt;0),"Invalid redemption quantity",IF(COUNTIFS('Daily Redemptions'!$A$7:$A$735,O1644,'Daily Redemptions'!$B$7:$B$735,P1644)&lt;&gt;1,"Missing daily performance",IF(S1644&lt;0,"Negative stock","")))))))</x:f>
      </x:c>
    </x:row>
    <x:row r="1645" ht="24" customHeight="1">
      <x:c r="O1645" s="10"/>
      <x:c r="P1645" s="5"/>
      <x:c r="Q1645" s="5"/>
      <x:c r="R1645" s="5"/>
      <x:c r="S1645" s="16" t="str">
        <x:f>IF(OR(ISBLANK(O1645),Q1645=""),"",IFERROR(INDEX('Redemption Setup'!$F$7:$F$105,MATCH(Q1645,'Redemption Setup'!$A$7:$A$105,0)),"")+SUMIFS('Redemption Setup'!$Q$7:$Q$305,'Redemption Setup'!$O$7:$O$305,Q1645,'Redemption Setup'!$P$7:$P$305,"&lt;="&amp;O1645)-SUMIFS('Daily Redemptions'!$R$7:$R$2205,'Daily Redemptions'!$Q$7:$Q$2205,Q1645,'Daily Redemptions'!$P$7:$P$2205,P1645,'Daily Redemptions'!$O$7:$O$2205,"&lt;="&amp;O1645))</x:f>
      </x:c>
      <x:c r="T1645" s="16" t="str">
        <x:f>IF(AND(ISBLANK(O1645),Q1645=""),"",IF(COUNTIFS('Redemption Setup'!$A$7:$A$105,Q1645,'Redemption Setup'!$B$7:$B$105,P1645)&lt;&gt;1,"Tier not in campaign",IF(COUNTIFS('Daily Redemptions'!$O$7:$O$2205,O1645,'Daily Redemptions'!$Q$7:$Q$2205,Q1645)&gt;1,"Duplicate day / tier",IF(OR(ISBLANK(O1645),ISBLANK(R1645)),"Missing date / quantity",IF(OR(R1645&lt;0,MOD(R1645,1)&lt;&gt;0),"Invalid redemption quantity",IF(COUNTIFS('Daily Redemptions'!$A$7:$A$735,O1645,'Daily Redemptions'!$B$7:$B$735,P1645)&lt;&gt;1,"Missing daily performance",IF(S1645&lt;0,"Negative stock","")))))))</x:f>
      </x:c>
    </x:row>
    <x:row r="1646" ht="24" customHeight="1">
      <x:c r="O1646" s="10"/>
      <x:c r="P1646" s="5"/>
      <x:c r="Q1646" s="5"/>
      <x:c r="R1646" s="5"/>
      <x:c r="S1646" s="16" t="str">
        <x:f>IF(OR(ISBLANK(O1646),Q1646=""),"",IFERROR(INDEX('Redemption Setup'!$F$7:$F$105,MATCH(Q1646,'Redemption Setup'!$A$7:$A$105,0)),"")+SUMIFS('Redemption Setup'!$Q$7:$Q$305,'Redemption Setup'!$O$7:$O$305,Q1646,'Redemption Setup'!$P$7:$P$305,"&lt;="&amp;O1646)-SUMIFS('Daily Redemptions'!$R$7:$R$2205,'Daily Redemptions'!$Q$7:$Q$2205,Q1646,'Daily Redemptions'!$P$7:$P$2205,P1646,'Daily Redemptions'!$O$7:$O$2205,"&lt;="&amp;O1646))</x:f>
      </x:c>
      <x:c r="T1646" s="16" t="str">
        <x:f>IF(AND(ISBLANK(O1646),Q1646=""),"",IF(COUNTIFS('Redemption Setup'!$A$7:$A$105,Q1646,'Redemption Setup'!$B$7:$B$105,P1646)&lt;&gt;1,"Tier not in campaign",IF(COUNTIFS('Daily Redemptions'!$O$7:$O$2205,O1646,'Daily Redemptions'!$Q$7:$Q$2205,Q1646)&gt;1,"Duplicate day / tier",IF(OR(ISBLANK(O1646),ISBLANK(R1646)),"Missing date / quantity",IF(OR(R1646&lt;0,MOD(R1646,1)&lt;&gt;0),"Invalid redemption quantity",IF(COUNTIFS('Daily Redemptions'!$A$7:$A$735,O1646,'Daily Redemptions'!$B$7:$B$735,P1646)&lt;&gt;1,"Missing daily performance",IF(S1646&lt;0,"Negative stock","")))))))</x:f>
      </x:c>
    </x:row>
    <x:row r="1647" ht="24" customHeight="1">
      <x:c r="O1647" s="10"/>
      <x:c r="P1647" s="5"/>
      <x:c r="Q1647" s="5"/>
      <x:c r="R1647" s="5"/>
      <x:c r="S1647" s="16" t="str">
        <x:f>IF(OR(ISBLANK(O1647),Q1647=""),"",IFERROR(INDEX('Redemption Setup'!$F$7:$F$105,MATCH(Q1647,'Redemption Setup'!$A$7:$A$105,0)),"")+SUMIFS('Redemption Setup'!$Q$7:$Q$305,'Redemption Setup'!$O$7:$O$305,Q1647,'Redemption Setup'!$P$7:$P$305,"&lt;="&amp;O1647)-SUMIFS('Daily Redemptions'!$R$7:$R$2205,'Daily Redemptions'!$Q$7:$Q$2205,Q1647,'Daily Redemptions'!$P$7:$P$2205,P1647,'Daily Redemptions'!$O$7:$O$2205,"&lt;="&amp;O1647))</x:f>
      </x:c>
      <x:c r="T1647" s="16" t="str">
        <x:f>IF(AND(ISBLANK(O1647),Q1647=""),"",IF(COUNTIFS('Redemption Setup'!$A$7:$A$105,Q1647,'Redemption Setup'!$B$7:$B$105,P1647)&lt;&gt;1,"Tier not in campaign",IF(COUNTIFS('Daily Redemptions'!$O$7:$O$2205,O1647,'Daily Redemptions'!$Q$7:$Q$2205,Q1647)&gt;1,"Duplicate day / tier",IF(OR(ISBLANK(O1647),ISBLANK(R1647)),"Missing date / quantity",IF(OR(R1647&lt;0,MOD(R1647,1)&lt;&gt;0),"Invalid redemption quantity",IF(COUNTIFS('Daily Redemptions'!$A$7:$A$735,O1647,'Daily Redemptions'!$B$7:$B$735,P1647)&lt;&gt;1,"Missing daily performance",IF(S1647&lt;0,"Negative stock","")))))))</x:f>
      </x:c>
    </x:row>
    <x:row r="1648" ht="24" customHeight="1">
      <x:c r="O1648" s="10"/>
      <x:c r="P1648" s="5"/>
      <x:c r="Q1648" s="5"/>
      <x:c r="R1648" s="5"/>
      <x:c r="S1648" s="16" t="str">
        <x:f>IF(OR(ISBLANK(O1648),Q1648=""),"",IFERROR(INDEX('Redemption Setup'!$F$7:$F$105,MATCH(Q1648,'Redemption Setup'!$A$7:$A$105,0)),"")+SUMIFS('Redemption Setup'!$Q$7:$Q$305,'Redemption Setup'!$O$7:$O$305,Q1648,'Redemption Setup'!$P$7:$P$305,"&lt;="&amp;O1648)-SUMIFS('Daily Redemptions'!$R$7:$R$2205,'Daily Redemptions'!$Q$7:$Q$2205,Q1648,'Daily Redemptions'!$P$7:$P$2205,P1648,'Daily Redemptions'!$O$7:$O$2205,"&lt;="&amp;O1648))</x:f>
      </x:c>
      <x:c r="T1648" s="16" t="str">
        <x:f>IF(AND(ISBLANK(O1648),Q1648=""),"",IF(COUNTIFS('Redemption Setup'!$A$7:$A$105,Q1648,'Redemption Setup'!$B$7:$B$105,P1648)&lt;&gt;1,"Tier not in campaign",IF(COUNTIFS('Daily Redemptions'!$O$7:$O$2205,O1648,'Daily Redemptions'!$Q$7:$Q$2205,Q1648)&gt;1,"Duplicate day / tier",IF(OR(ISBLANK(O1648),ISBLANK(R1648)),"Missing date / quantity",IF(OR(R1648&lt;0,MOD(R1648,1)&lt;&gt;0),"Invalid redemption quantity",IF(COUNTIFS('Daily Redemptions'!$A$7:$A$735,O1648,'Daily Redemptions'!$B$7:$B$735,P1648)&lt;&gt;1,"Missing daily performance",IF(S1648&lt;0,"Negative stock","")))))))</x:f>
      </x:c>
    </x:row>
    <x:row r="1649" ht="24" customHeight="1">
      <x:c r="O1649" s="10"/>
      <x:c r="P1649" s="5"/>
      <x:c r="Q1649" s="5"/>
      <x:c r="R1649" s="5"/>
      <x:c r="S1649" s="16" t="str">
        <x:f>IF(OR(ISBLANK(O1649),Q1649=""),"",IFERROR(INDEX('Redemption Setup'!$F$7:$F$105,MATCH(Q1649,'Redemption Setup'!$A$7:$A$105,0)),"")+SUMIFS('Redemption Setup'!$Q$7:$Q$305,'Redemption Setup'!$O$7:$O$305,Q1649,'Redemption Setup'!$P$7:$P$305,"&lt;="&amp;O1649)-SUMIFS('Daily Redemptions'!$R$7:$R$2205,'Daily Redemptions'!$Q$7:$Q$2205,Q1649,'Daily Redemptions'!$P$7:$P$2205,P1649,'Daily Redemptions'!$O$7:$O$2205,"&lt;="&amp;O1649))</x:f>
      </x:c>
      <x:c r="T1649" s="16" t="str">
        <x:f>IF(AND(ISBLANK(O1649),Q1649=""),"",IF(COUNTIFS('Redemption Setup'!$A$7:$A$105,Q1649,'Redemption Setup'!$B$7:$B$105,P1649)&lt;&gt;1,"Tier not in campaign",IF(COUNTIFS('Daily Redemptions'!$O$7:$O$2205,O1649,'Daily Redemptions'!$Q$7:$Q$2205,Q1649)&gt;1,"Duplicate day / tier",IF(OR(ISBLANK(O1649),ISBLANK(R1649)),"Missing date / quantity",IF(OR(R1649&lt;0,MOD(R1649,1)&lt;&gt;0),"Invalid redemption quantity",IF(COUNTIFS('Daily Redemptions'!$A$7:$A$735,O1649,'Daily Redemptions'!$B$7:$B$735,P1649)&lt;&gt;1,"Missing daily performance",IF(S1649&lt;0,"Negative stock","")))))))</x:f>
      </x:c>
    </x:row>
    <x:row r="1650" ht="24" customHeight="1">
      <x:c r="O1650" s="10"/>
      <x:c r="P1650" s="5"/>
      <x:c r="Q1650" s="5"/>
      <x:c r="R1650" s="5"/>
      <x:c r="S1650" s="16" t="str">
        <x:f>IF(OR(ISBLANK(O1650),Q1650=""),"",IFERROR(INDEX('Redemption Setup'!$F$7:$F$105,MATCH(Q1650,'Redemption Setup'!$A$7:$A$105,0)),"")+SUMIFS('Redemption Setup'!$Q$7:$Q$305,'Redemption Setup'!$O$7:$O$305,Q1650,'Redemption Setup'!$P$7:$P$305,"&lt;="&amp;O1650)-SUMIFS('Daily Redemptions'!$R$7:$R$2205,'Daily Redemptions'!$Q$7:$Q$2205,Q1650,'Daily Redemptions'!$P$7:$P$2205,P1650,'Daily Redemptions'!$O$7:$O$2205,"&lt;="&amp;O1650))</x:f>
      </x:c>
      <x:c r="T1650" s="16" t="str">
        <x:f>IF(AND(ISBLANK(O1650),Q1650=""),"",IF(COUNTIFS('Redemption Setup'!$A$7:$A$105,Q1650,'Redemption Setup'!$B$7:$B$105,P1650)&lt;&gt;1,"Tier not in campaign",IF(COUNTIFS('Daily Redemptions'!$O$7:$O$2205,O1650,'Daily Redemptions'!$Q$7:$Q$2205,Q1650)&gt;1,"Duplicate day / tier",IF(OR(ISBLANK(O1650),ISBLANK(R1650)),"Missing date / quantity",IF(OR(R1650&lt;0,MOD(R1650,1)&lt;&gt;0),"Invalid redemption quantity",IF(COUNTIFS('Daily Redemptions'!$A$7:$A$735,O1650,'Daily Redemptions'!$B$7:$B$735,P1650)&lt;&gt;1,"Missing daily performance",IF(S1650&lt;0,"Negative stock","")))))))</x:f>
      </x:c>
    </x:row>
    <x:row r="1651" ht="24" customHeight="1">
      <x:c r="O1651" s="10"/>
      <x:c r="P1651" s="5"/>
      <x:c r="Q1651" s="5"/>
      <x:c r="R1651" s="5"/>
      <x:c r="S1651" s="16" t="str">
        <x:f>IF(OR(ISBLANK(O1651),Q1651=""),"",IFERROR(INDEX('Redemption Setup'!$F$7:$F$105,MATCH(Q1651,'Redemption Setup'!$A$7:$A$105,0)),"")+SUMIFS('Redemption Setup'!$Q$7:$Q$305,'Redemption Setup'!$O$7:$O$305,Q1651,'Redemption Setup'!$P$7:$P$305,"&lt;="&amp;O1651)-SUMIFS('Daily Redemptions'!$R$7:$R$2205,'Daily Redemptions'!$Q$7:$Q$2205,Q1651,'Daily Redemptions'!$P$7:$P$2205,P1651,'Daily Redemptions'!$O$7:$O$2205,"&lt;="&amp;O1651))</x:f>
      </x:c>
      <x:c r="T1651" s="16" t="str">
        <x:f>IF(AND(ISBLANK(O1651),Q1651=""),"",IF(COUNTIFS('Redemption Setup'!$A$7:$A$105,Q1651,'Redemption Setup'!$B$7:$B$105,P1651)&lt;&gt;1,"Tier not in campaign",IF(COUNTIFS('Daily Redemptions'!$O$7:$O$2205,O1651,'Daily Redemptions'!$Q$7:$Q$2205,Q1651)&gt;1,"Duplicate day / tier",IF(OR(ISBLANK(O1651),ISBLANK(R1651)),"Missing date / quantity",IF(OR(R1651&lt;0,MOD(R1651,1)&lt;&gt;0),"Invalid redemption quantity",IF(COUNTIFS('Daily Redemptions'!$A$7:$A$735,O1651,'Daily Redemptions'!$B$7:$B$735,P1651)&lt;&gt;1,"Missing daily performance",IF(S1651&lt;0,"Negative stock","")))))))</x:f>
      </x:c>
    </x:row>
    <x:row r="1652" ht="24" customHeight="1">
      <x:c r="O1652" s="10"/>
      <x:c r="P1652" s="5"/>
      <x:c r="Q1652" s="5"/>
      <x:c r="R1652" s="5"/>
      <x:c r="S1652" s="16" t="str">
        <x:f>IF(OR(ISBLANK(O1652),Q1652=""),"",IFERROR(INDEX('Redemption Setup'!$F$7:$F$105,MATCH(Q1652,'Redemption Setup'!$A$7:$A$105,0)),"")+SUMIFS('Redemption Setup'!$Q$7:$Q$305,'Redemption Setup'!$O$7:$O$305,Q1652,'Redemption Setup'!$P$7:$P$305,"&lt;="&amp;O1652)-SUMIFS('Daily Redemptions'!$R$7:$R$2205,'Daily Redemptions'!$Q$7:$Q$2205,Q1652,'Daily Redemptions'!$P$7:$P$2205,P1652,'Daily Redemptions'!$O$7:$O$2205,"&lt;="&amp;O1652))</x:f>
      </x:c>
      <x:c r="T1652" s="16" t="str">
        <x:f>IF(AND(ISBLANK(O1652),Q1652=""),"",IF(COUNTIFS('Redemption Setup'!$A$7:$A$105,Q1652,'Redemption Setup'!$B$7:$B$105,P1652)&lt;&gt;1,"Tier not in campaign",IF(COUNTIFS('Daily Redemptions'!$O$7:$O$2205,O1652,'Daily Redemptions'!$Q$7:$Q$2205,Q1652)&gt;1,"Duplicate day / tier",IF(OR(ISBLANK(O1652),ISBLANK(R1652)),"Missing date / quantity",IF(OR(R1652&lt;0,MOD(R1652,1)&lt;&gt;0),"Invalid redemption quantity",IF(COUNTIFS('Daily Redemptions'!$A$7:$A$735,O1652,'Daily Redemptions'!$B$7:$B$735,P1652)&lt;&gt;1,"Missing daily performance",IF(S1652&lt;0,"Negative stock","")))))))</x:f>
      </x:c>
    </x:row>
    <x:row r="1653" ht="24" customHeight="1">
      <x:c r="O1653" s="10"/>
      <x:c r="P1653" s="5"/>
      <x:c r="Q1653" s="5"/>
      <x:c r="R1653" s="5"/>
      <x:c r="S1653" s="16" t="str">
        <x:f>IF(OR(ISBLANK(O1653),Q1653=""),"",IFERROR(INDEX('Redemption Setup'!$F$7:$F$105,MATCH(Q1653,'Redemption Setup'!$A$7:$A$105,0)),"")+SUMIFS('Redemption Setup'!$Q$7:$Q$305,'Redemption Setup'!$O$7:$O$305,Q1653,'Redemption Setup'!$P$7:$P$305,"&lt;="&amp;O1653)-SUMIFS('Daily Redemptions'!$R$7:$R$2205,'Daily Redemptions'!$Q$7:$Q$2205,Q1653,'Daily Redemptions'!$P$7:$P$2205,P1653,'Daily Redemptions'!$O$7:$O$2205,"&lt;="&amp;O1653))</x:f>
      </x:c>
      <x:c r="T1653" s="16" t="str">
        <x:f>IF(AND(ISBLANK(O1653),Q1653=""),"",IF(COUNTIFS('Redemption Setup'!$A$7:$A$105,Q1653,'Redemption Setup'!$B$7:$B$105,P1653)&lt;&gt;1,"Tier not in campaign",IF(COUNTIFS('Daily Redemptions'!$O$7:$O$2205,O1653,'Daily Redemptions'!$Q$7:$Q$2205,Q1653)&gt;1,"Duplicate day / tier",IF(OR(ISBLANK(O1653),ISBLANK(R1653)),"Missing date / quantity",IF(OR(R1653&lt;0,MOD(R1653,1)&lt;&gt;0),"Invalid redemption quantity",IF(COUNTIFS('Daily Redemptions'!$A$7:$A$735,O1653,'Daily Redemptions'!$B$7:$B$735,P1653)&lt;&gt;1,"Missing daily performance",IF(S1653&lt;0,"Negative stock","")))))))</x:f>
      </x:c>
    </x:row>
    <x:row r="1654" ht="24" customHeight="1">
      <x:c r="O1654" s="10"/>
      <x:c r="P1654" s="5"/>
      <x:c r="Q1654" s="5"/>
      <x:c r="R1654" s="5"/>
      <x:c r="S1654" s="16" t="str">
        <x:f>IF(OR(ISBLANK(O1654),Q1654=""),"",IFERROR(INDEX('Redemption Setup'!$F$7:$F$105,MATCH(Q1654,'Redemption Setup'!$A$7:$A$105,0)),"")+SUMIFS('Redemption Setup'!$Q$7:$Q$305,'Redemption Setup'!$O$7:$O$305,Q1654,'Redemption Setup'!$P$7:$P$305,"&lt;="&amp;O1654)-SUMIFS('Daily Redemptions'!$R$7:$R$2205,'Daily Redemptions'!$Q$7:$Q$2205,Q1654,'Daily Redemptions'!$P$7:$P$2205,P1654,'Daily Redemptions'!$O$7:$O$2205,"&lt;="&amp;O1654))</x:f>
      </x:c>
      <x:c r="T1654" s="16" t="str">
        <x:f>IF(AND(ISBLANK(O1654),Q1654=""),"",IF(COUNTIFS('Redemption Setup'!$A$7:$A$105,Q1654,'Redemption Setup'!$B$7:$B$105,P1654)&lt;&gt;1,"Tier not in campaign",IF(COUNTIFS('Daily Redemptions'!$O$7:$O$2205,O1654,'Daily Redemptions'!$Q$7:$Q$2205,Q1654)&gt;1,"Duplicate day / tier",IF(OR(ISBLANK(O1654),ISBLANK(R1654)),"Missing date / quantity",IF(OR(R1654&lt;0,MOD(R1654,1)&lt;&gt;0),"Invalid redemption quantity",IF(COUNTIFS('Daily Redemptions'!$A$7:$A$735,O1654,'Daily Redemptions'!$B$7:$B$735,P1654)&lt;&gt;1,"Missing daily performance",IF(S1654&lt;0,"Negative stock","")))))))</x:f>
      </x:c>
    </x:row>
    <x:row r="1655" ht="24" customHeight="1">
      <x:c r="O1655" s="10"/>
      <x:c r="P1655" s="5"/>
      <x:c r="Q1655" s="5"/>
      <x:c r="R1655" s="5"/>
      <x:c r="S1655" s="16" t="str">
        <x:f>IF(OR(ISBLANK(O1655),Q1655=""),"",IFERROR(INDEX('Redemption Setup'!$F$7:$F$105,MATCH(Q1655,'Redemption Setup'!$A$7:$A$105,0)),"")+SUMIFS('Redemption Setup'!$Q$7:$Q$305,'Redemption Setup'!$O$7:$O$305,Q1655,'Redemption Setup'!$P$7:$P$305,"&lt;="&amp;O1655)-SUMIFS('Daily Redemptions'!$R$7:$R$2205,'Daily Redemptions'!$Q$7:$Q$2205,Q1655,'Daily Redemptions'!$P$7:$P$2205,P1655,'Daily Redemptions'!$O$7:$O$2205,"&lt;="&amp;O1655))</x:f>
      </x:c>
      <x:c r="T1655" s="16" t="str">
        <x:f>IF(AND(ISBLANK(O1655),Q1655=""),"",IF(COUNTIFS('Redemption Setup'!$A$7:$A$105,Q1655,'Redemption Setup'!$B$7:$B$105,P1655)&lt;&gt;1,"Tier not in campaign",IF(COUNTIFS('Daily Redemptions'!$O$7:$O$2205,O1655,'Daily Redemptions'!$Q$7:$Q$2205,Q1655)&gt;1,"Duplicate day / tier",IF(OR(ISBLANK(O1655),ISBLANK(R1655)),"Missing date / quantity",IF(OR(R1655&lt;0,MOD(R1655,1)&lt;&gt;0),"Invalid redemption quantity",IF(COUNTIFS('Daily Redemptions'!$A$7:$A$735,O1655,'Daily Redemptions'!$B$7:$B$735,P1655)&lt;&gt;1,"Missing daily performance",IF(S1655&lt;0,"Negative stock","")))))))</x:f>
      </x:c>
    </x:row>
    <x:row r="1656" ht="24" customHeight="1">
      <x:c r="O1656" s="10"/>
      <x:c r="P1656" s="5"/>
      <x:c r="Q1656" s="5"/>
      <x:c r="R1656" s="5"/>
      <x:c r="S1656" s="16" t="str">
        <x:f>IF(OR(ISBLANK(O1656),Q1656=""),"",IFERROR(INDEX('Redemption Setup'!$F$7:$F$105,MATCH(Q1656,'Redemption Setup'!$A$7:$A$105,0)),"")+SUMIFS('Redemption Setup'!$Q$7:$Q$305,'Redemption Setup'!$O$7:$O$305,Q1656,'Redemption Setup'!$P$7:$P$305,"&lt;="&amp;O1656)-SUMIFS('Daily Redemptions'!$R$7:$R$2205,'Daily Redemptions'!$Q$7:$Q$2205,Q1656,'Daily Redemptions'!$P$7:$P$2205,P1656,'Daily Redemptions'!$O$7:$O$2205,"&lt;="&amp;O1656))</x:f>
      </x:c>
      <x:c r="T1656" s="16" t="str">
        <x:f>IF(AND(ISBLANK(O1656),Q1656=""),"",IF(COUNTIFS('Redemption Setup'!$A$7:$A$105,Q1656,'Redemption Setup'!$B$7:$B$105,P1656)&lt;&gt;1,"Tier not in campaign",IF(COUNTIFS('Daily Redemptions'!$O$7:$O$2205,O1656,'Daily Redemptions'!$Q$7:$Q$2205,Q1656)&gt;1,"Duplicate day / tier",IF(OR(ISBLANK(O1656),ISBLANK(R1656)),"Missing date / quantity",IF(OR(R1656&lt;0,MOD(R1656,1)&lt;&gt;0),"Invalid redemption quantity",IF(COUNTIFS('Daily Redemptions'!$A$7:$A$735,O1656,'Daily Redemptions'!$B$7:$B$735,P1656)&lt;&gt;1,"Missing daily performance",IF(S1656&lt;0,"Negative stock","")))))))</x:f>
      </x:c>
    </x:row>
    <x:row r="1657" ht="24" customHeight="1">
      <x:c r="O1657" s="10"/>
      <x:c r="P1657" s="5"/>
      <x:c r="Q1657" s="5"/>
      <x:c r="R1657" s="5"/>
      <x:c r="S1657" s="16" t="str">
        <x:f>IF(OR(ISBLANK(O1657),Q1657=""),"",IFERROR(INDEX('Redemption Setup'!$F$7:$F$105,MATCH(Q1657,'Redemption Setup'!$A$7:$A$105,0)),"")+SUMIFS('Redemption Setup'!$Q$7:$Q$305,'Redemption Setup'!$O$7:$O$305,Q1657,'Redemption Setup'!$P$7:$P$305,"&lt;="&amp;O1657)-SUMIFS('Daily Redemptions'!$R$7:$R$2205,'Daily Redemptions'!$Q$7:$Q$2205,Q1657,'Daily Redemptions'!$P$7:$P$2205,P1657,'Daily Redemptions'!$O$7:$O$2205,"&lt;="&amp;O1657))</x:f>
      </x:c>
      <x:c r="T1657" s="16" t="str">
        <x:f>IF(AND(ISBLANK(O1657),Q1657=""),"",IF(COUNTIFS('Redemption Setup'!$A$7:$A$105,Q1657,'Redemption Setup'!$B$7:$B$105,P1657)&lt;&gt;1,"Tier not in campaign",IF(COUNTIFS('Daily Redemptions'!$O$7:$O$2205,O1657,'Daily Redemptions'!$Q$7:$Q$2205,Q1657)&gt;1,"Duplicate day / tier",IF(OR(ISBLANK(O1657),ISBLANK(R1657)),"Missing date / quantity",IF(OR(R1657&lt;0,MOD(R1657,1)&lt;&gt;0),"Invalid redemption quantity",IF(COUNTIFS('Daily Redemptions'!$A$7:$A$735,O1657,'Daily Redemptions'!$B$7:$B$735,P1657)&lt;&gt;1,"Missing daily performance",IF(S1657&lt;0,"Negative stock","")))))))</x:f>
      </x:c>
    </x:row>
    <x:row r="1658" ht="24" customHeight="1">
      <x:c r="O1658" s="10"/>
      <x:c r="P1658" s="5"/>
      <x:c r="Q1658" s="5"/>
      <x:c r="R1658" s="5"/>
      <x:c r="S1658" s="16" t="str">
        <x:f>IF(OR(ISBLANK(O1658),Q1658=""),"",IFERROR(INDEX('Redemption Setup'!$F$7:$F$105,MATCH(Q1658,'Redemption Setup'!$A$7:$A$105,0)),"")+SUMIFS('Redemption Setup'!$Q$7:$Q$305,'Redemption Setup'!$O$7:$O$305,Q1658,'Redemption Setup'!$P$7:$P$305,"&lt;="&amp;O1658)-SUMIFS('Daily Redemptions'!$R$7:$R$2205,'Daily Redemptions'!$Q$7:$Q$2205,Q1658,'Daily Redemptions'!$P$7:$P$2205,P1658,'Daily Redemptions'!$O$7:$O$2205,"&lt;="&amp;O1658))</x:f>
      </x:c>
      <x:c r="T1658" s="16" t="str">
        <x:f>IF(AND(ISBLANK(O1658),Q1658=""),"",IF(COUNTIFS('Redemption Setup'!$A$7:$A$105,Q1658,'Redemption Setup'!$B$7:$B$105,P1658)&lt;&gt;1,"Tier not in campaign",IF(COUNTIFS('Daily Redemptions'!$O$7:$O$2205,O1658,'Daily Redemptions'!$Q$7:$Q$2205,Q1658)&gt;1,"Duplicate day / tier",IF(OR(ISBLANK(O1658),ISBLANK(R1658)),"Missing date / quantity",IF(OR(R1658&lt;0,MOD(R1658,1)&lt;&gt;0),"Invalid redemption quantity",IF(COUNTIFS('Daily Redemptions'!$A$7:$A$735,O1658,'Daily Redemptions'!$B$7:$B$735,P1658)&lt;&gt;1,"Missing daily performance",IF(S1658&lt;0,"Negative stock","")))))))</x:f>
      </x:c>
    </x:row>
    <x:row r="1659" ht="24" customHeight="1">
      <x:c r="O1659" s="10"/>
      <x:c r="P1659" s="5"/>
      <x:c r="Q1659" s="5"/>
      <x:c r="R1659" s="5"/>
      <x:c r="S1659" s="16" t="str">
        <x:f>IF(OR(ISBLANK(O1659),Q1659=""),"",IFERROR(INDEX('Redemption Setup'!$F$7:$F$105,MATCH(Q1659,'Redemption Setup'!$A$7:$A$105,0)),"")+SUMIFS('Redemption Setup'!$Q$7:$Q$305,'Redemption Setup'!$O$7:$O$305,Q1659,'Redemption Setup'!$P$7:$P$305,"&lt;="&amp;O1659)-SUMIFS('Daily Redemptions'!$R$7:$R$2205,'Daily Redemptions'!$Q$7:$Q$2205,Q1659,'Daily Redemptions'!$P$7:$P$2205,P1659,'Daily Redemptions'!$O$7:$O$2205,"&lt;="&amp;O1659))</x:f>
      </x:c>
      <x:c r="T1659" s="16" t="str">
        <x:f>IF(AND(ISBLANK(O1659),Q1659=""),"",IF(COUNTIFS('Redemption Setup'!$A$7:$A$105,Q1659,'Redemption Setup'!$B$7:$B$105,P1659)&lt;&gt;1,"Tier not in campaign",IF(COUNTIFS('Daily Redemptions'!$O$7:$O$2205,O1659,'Daily Redemptions'!$Q$7:$Q$2205,Q1659)&gt;1,"Duplicate day / tier",IF(OR(ISBLANK(O1659),ISBLANK(R1659)),"Missing date / quantity",IF(OR(R1659&lt;0,MOD(R1659,1)&lt;&gt;0),"Invalid redemption quantity",IF(COUNTIFS('Daily Redemptions'!$A$7:$A$735,O1659,'Daily Redemptions'!$B$7:$B$735,P1659)&lt;&gt;1,"Missing daily performance",IF(S1659&lt;0,"Negative stock","")))))))</x:f>
      </x:c>
    </x:row>
    <x:row r="1660" ht="24" customHeight="1">
      <x:c r="O1660" s="10"/>
      <x:c r="P1660" s="5"/>
      <x:c r="Q1660" s="5"/>
      <x:c r="R1660" s="5"/>
      <x:c r="S1660" s="16" t="str">
        <x:f>IF(OR(ISBLANK(O1660),Q1660=""),"",IFERROR(INDEX('Redemption Setup'!$F$7:$F$105,MATCH(Q1660,'Redemption Setup'!$A$7:$A$105,0)),"")+SUMIFS('Redemption Setup'!$Q$7:$Q$305,'Redemption Setup'!$O$7:$O$305,Q1660,'Redemption Setup'!$P$7:$P$305,"&lt;="&amp;O1660)-SUMIFS('Daily Redemptions'!$R$7:$R$2205,'Daily Redemptions'!$Q$7:$Q$2205,Q1660,'Daily Redemptions'!$P$7:$P$2205,P1660,'Daily Redemptions'!$O$7:$O$2205,"&lt;="&amp;O1660))</x:f>
      </x:c>
      <x:c r="T1660" s="16" t="str">
        <x:f>IF(AND(ISBLANK(O1660),Q1660=""),"",IF(COUNTIFS('Redemption Setup'!$A$7:$A$105,Q1660,'Redemption Setup'!$B$7:$B$105,P1660)&lt;&gt;1,"Tier not in campaign",IF(COUNTIFS('Daily Redemptions'!$O$7:$O$2205,O1660,'Daily Redemptions'!$Q$7:$Q$2205,Q1660)&gt;1,"Duplicate day / tier",IF(OR(ISBLANK(O1660),ISBLANK(R1660)),"Missing date / quantity",IF(OR(R1660&lt;0,MOD(R1660,1)&lt;&gt;0),"Invalid redemption quantity",IF(COUNTIFS('Daily Redemptions'!$A$7:$A$735,O1660,'Daily Redemptions'!$B$7:$B$735,P1660)&lt;&gt;1,"Missing daily performance",IF(S1660&lt;0,"Negative stock","")))))))</x:f>
      </x:c>
    </x:row>
    <x:row r="1661" ht="24" customHeight="1">
      <x:c r="O1661" s="10"/>
      <x:c r="P1661" s="5"/>
      <x:c r="Q1661" s="5"/>
      <x:c r="R1661" s="5"/>
      <x:c r="S1661" s="16" t="str">
        <x:f>IF(OR(ISBLANK(O1661),Q1661=""),"",IFERROR(INDEX('Redemption Setup'!$F$7:$F$105,MATCH(Q1661,'Redemption Setup'!$A$7:$A$105,0)),"")+SUMIFS('Redemption Setup'!$Q$7:$Q$305,'Redemption Setup'!$O$7:$O$305,Q1661,'Redemption Setup'!$P$7:$P$305,"&lt;="&amp;O1661)-SUMIFS('Daily Redemptions'!$R$7:$R$2205,'Daily Redemptions'!$Q$7:$Q$2205,Q1661,'Daily Redemptions'!$P$7:$P$2205,P1661,'Daily Redemptions'!$O$7:$O$2205,"&lt;="&amp;O1661))</x:f>
      </x:c>
      <x:c r="T1661" s="16" t="str">
        <x:f>IF(AND(ISBLANK(O1661),Q1661=""),"",IF(COUNTIFS('Redemption Setup'!$A$7:$A$105,Q1661,'Redemption Setup'!$B$7:$B$105,P1661)&lt;&gt;1,"Tier not in campaign",IF(COUNTIFS('Daily Redemptions'!$O$7:$O$2205,O1661,'Daily Redemptions'!$Q$7:$Q$2205,Q1661)&gt;1,"Duplicate day / tier",IF(OR(ISBLANK(O1661),ISBLANK(R1661)),"Missing date / quantity",IF(OR(R1661&lt;0,MOD(R1661,1)&lt;&gt;0),"Invalid redemption quantity",IF(COUNTIFS('Daily Redemptions'!$A$7:$A$735,O1661,'Daily Redemptions'!$B$7:$B$735,P1661)&lt;&gt;1,"Missing daily performance",IF(S1661&lt;0,"Negative stock","")))))))</x:f>
      </x:c>
    </x:row>
    <x:row r="1662" ht="24" customHeight="1">
      <x:c r="O1662" s="10"/>
      <x:c r="P1662" s="5"/>
      <x:c r="Q1662" s="5"/>
      <x:c r="R1662" s="5"/>
      <x:c r="S1662" s="16" t="str">
        <x:f>IF(OR(ISBLANK(O1662),Q1662=""),"",IFERROR(INDEX('Redemption Setup'!$F$7:$F$105,MATCH(Q1662,'Redemption Setup'!$A$7:$A$105,0)),"")+SUMIFS('Redemption Setup'!$Q$7:$Q$305,'Redemption Setup'!$O$7:$O$305,Q1662,'Redemption Setup'!$P$7:$P$305,"&lt;="&amp;O1662)-SUMIFS('Daily Redemptions'!$R$7:$R$2205,'Daily Redemptions'!$Q$7:$Q$2205,Q1662,'Daily Redemptions'!$P$7:$P$2205,P1662,'Daily Redemptions'!$O$7:$O$2205,"&lt;="&amp;O1662))</x:f>
      </x:c>
      <x:c r="T1662" s="16" t="str">
        <x:f>IF(AND(ISBLANK(O1662),Q1662=""),"",IF(COUNTIFS('Redemption Setup'!$A$7:$A$105,Q1662,'Redemption Setup'!$B$7:$B$105,P1662)&lt;&gt;1,"Tier not in campaign",IF(COUNTIFS('Daily Redemptions'!$O$7:$O$2205,O1662,'Daily Redemptions'!$Q$7:$Q$2205,Q1662)&gt;1,"Duplicate day / tier",IF(OR(ISBLANK(O1662),ISBLANK(R1662)),"Missing date / quantity",IF(OR(R1662&lt;0,MOD(R1662,1)&lt;&gt;0),"Invalid redemption quantity",IF(COUNTIFS('Daily Redemptions'!$A$7:$A$735,O1662,'Daily Redemptions'!$B$7:$B$735,P1662)&lt;&gt;1,"Missing daily performance",IF(S1662&lt;0,"Negative stock","")))))))</x:f>
      </x:c>
    </x:row>
    <x:row r="1663" ht="24" customHeight="1">
      <x:c r="O1663" s="10"/>
      <x:c r="P1663" s="5"/>
      <x:c r="Q1663" s="5"/>
      <x:c r="R1663" s="5"/>
      <x:c r="S1663" s="16" t="str">
        <x:f>IF(OR(ISBLANK(O1663),Q1663=""),"",IFERROR(INDEX('Redemption Setup'!$F$7:$F$105,MATCH(Q1663,'Redemption Setup'!$A$7:$A$105,0)),"")+SUMIFS('Redemption Setup'!$Q$7:$Q$305,'Redemption Setup'!$O$7:$O$305,Q1663,'Redemption Setup'!$P$7:$P$305,"&lt;="&amp;O1663)-SUMIFS('Daily Redemptions'!$R$7:$R$2205,'Daily Redemptions'!$Q$7:$Q$2205,Q1663,'Daily Redemptions'!$P$7:$P$2205,P1663,'Daily Redemptions'!$O$7:$O$2205,"&lt;="&amp;O1663))</x:f>
      </x:c>
      <x:c r="T1663" s="16" t="str">
        <x:f>IF(AND(ISBLANK(O1663),Q1663=""),"",IF(COUNTIFS('Redemption Setup'!$A$7:$A$105,Q1663,'Redemption Setup'!$B$7:$B$105,P1663)&lt;&gt;1,"Tier not in campaign",IF(COUNTIFS('Daily Redemptions'!$O$7:$O$2205,O1663,'Daily Redemptions'!$Q$7:$Q$2205,Q1663)&gt;1,"Duplicate day / tier",IF(OR(ISBLANK(O1663),ISBLANK(R1663)),"Missing date / quantity",IF(OR(R1663&lt;0,MOD(R1663,1)&lt;&gt;0),"Invalid redemption quantity",IF(COUNTIFS('Daily Redemptions'!$A$7:$A$735,O1663,'Daily Redemptions'!$B$7:$B$735,P1663)&lt;&gt;1,"Missing daily performance",IF(S1663&lt;0,"Negative stock","")))))))</x:f>
      </x:c>
    </x:row>
    <x:row r="1664" ht="24" customHeight="1">
      <x:c r="O1664" s="10"/>
      <x:c r="P1664" s="5"/>
      <x:c r="Q1664" s="5"/>
      <x:c r="R1664" s="5"/>
      <x:c r="S1664" s="16" t="str">
        <x:f>IF(OR(ISBLANK(O1664),Q1664=""),"",IFERROR(INDEX('Redemption Setup'!$F$7:$F$105,MATCH(Q1664,'Redemption Setup'!$A$7:$A$105,0)),"")+SUMIFS('Redemption Setup'!$Q$7:$Q$305,'Redemption Setup'!$O$7:$O$305,Q1664,'Redemption Setup'!$P$7:$P$305,"&lt;="&amp;O1664)-SUMIFS('Daily Redemptions'!$R$7:$R$2205,'Daily Redemptions'!$Q$7:$Q$2205,Q1664,'Daily Redemptions'!$P$7:$P$2205,P1664,'Daily Redemptions'!$O$7:$O$2205,"&lt;="&amp;O1664))</x:f>
      </x:c>
      <x:c r="T1664" s="16" t="str">
        <x:f>IF(AND(ISBLANK(O1664),Q1664=""),"",IF(COUNTIFS('Redemption Setup'!$A$7:$A$105,Q1664,'Redemption Setup'!$B$7:$B$105,P1664)&lt;&gt;1,"Tier not in campaign",IF(COUNTIFS('Daily Redemptions'!$O$7:$O$2205,O1664,'Daily Redemptions'!$Q$7:$Q$2205,Q1664)&gt;1,"Duplicate day / tier",IF(OR(ISBLANK(O1664),ISBLANK(R1664)),"Missing date / quantity",IF(OR(R1664&lt;0,MOD(R1664,1)&lt;&gt;0),"Invalid redemption quantity",IF(COUNTIFS('Daily Redemptions'!$A$7:$A$735,O1664,'Daily Redemptions'!$B$7:$B$735,P1664)&lt;&gt;1,"Missing daily performance",IF(S1664&lt;0,"Negative stock","")))))))</x:f>
      </x:c>
    </x:row>
    <x:row r="1665" ht="24" customHeight="1">
      <x:c r="O1665" s="10"/>
      <x:c r="P1665" s="5"/>
      <x:c r="Q1665" s="5"/>
      <x:c r="R1665" s="5"/>
      <x:c r="S1665" s="16" t="str">
        <x:f>IF(OR(ISBLANK(O1665),Q1665=""),"",IFERROR(INDEX('Redemption Setup'!$F$7:$F$105,MATCH(Q1665,'Redemption Setup'!$A$7:$A$105,0)),"")+SUMIFS('Redemption Setup'!$Q$7:$Q$305,'Redemption Setup'!$O$7:$O$305,Q1665,'Redemption Setup'!$P$7:$P$305,"&lt;="&amp;O1665)-SUMIFS('Daily Redemptions'!$R$7:$R$2205,'Daily Redemptions'!$Q$7:$Q$2205,Q1665,'Daily Redemptions'!$P$7:$P$2205,P1665,'Daily Redemptions'!$O$7:$O$2205,"&lt;="&amp;O1665))</x:f>
      </x:c>
      <x:c r="T1665" s="16" t="str">
        <x:f>IF(AND(ISBLANK(O1665),Q1665=""),"",IF(COUNTIFS('Redemption Setup'!$A$7:$A$105,Q1665,'Redemption Setup'!$B$7:$B$105,P1665)&lt;&gt;1,"Tier not in campaign",IF(COUNTIFS('Daily Redemptions'!$O$7:$O$2205,O1665,'Daily Redemptions'!$Q$7:$Q$2205,Q1665)&gt;1,"Duplicate day / tier",IF(OR(ISBLANK(O1665),ISBLANK(R1665)),"Missing date / quantity",IF(OR(R1665&lt;0,MOD(R1665,1)&lt;&gt;0),"Invalid redemption quantity",IF(COUNTIFS('Daily Redemptions'!$A$7:$A$735,O1665,'Daily Redemptions'!$B$7:$B$735,P1665)&lt;&gt;1,"Missing daily performance",IF(S1665&lt;0,"Negative stock","")))))))</x:f>
      </x:c>
    </x:row>
    <x:row r="1666" ht="24" customHeight="1">
      <x:c r="O1666" s="10"/>
      <x:c r="P1666" s="5"/>
      <x:c r="Q1666" s="5"/>
      <x:c r="R1666" s="5"/>
      <x:c r="S1666" s="16" t="str">
        <x:f>IF(OR(ISBLANK(O1666),Q1666=""),"",IFERROR(INDEX('Redemption Setup'!$F$7:$F$105,MATCH(Q1666,'Redemption Setup'!$A$7:$A$105,0)),"")+SUMIFS('Redemption Setup'!$Q$7:$Q$305,'Redemption Setup'!$O$7:$O$305,Q1666,'Redemption Setup'!$P$7:$P$305,"&lt;="&amp;O1666)-SUMIFS('Daily Redemptions'!$R$7:$R$2205,'Daily Redemptions'!$Q$7:$Q$2205,Q1666,'Daily Redemptions'!$P$7:$P$2205,P1666,'Daily Redemptions'!$O$7:$O$2205,"&lt;="&amp;O1666))</x:f>
      </x:c>
      <x:c r="T1666" s="16" t="str">
        <x:f>IF(AND(ISBLANK(O1666),Q1666=""),"",IF(COUNTIFS('Redemption Setup'!$A$7:$A$105,Q1666,'Redemption Setup'!$B$7:$B$105,P1666)&lt;&gt;1,"Tier not in campaign",IF(COUNTIFS('Daily Redemptions'!$O$7:$O$2205,O1666,'Daily Redemptions'!$Q$7:$Q$2205,Q1666)&gt;1,"Duplicate day / tier",IF(OR(ISBLANK(O1666),ISBLANK(R1666)),"Missing date / quantity",IF(OR(R1666&lt;0,MOD(R1666,1)&lt;&gt;0),"Invalid redemption quantity",IF(COUNTIFS('Daily Redemptions'!$A$7:$A$735,O1666,'Daily Redemptions'!$B$7:$B$735,P1666)&lt;&gt;1,"Missing daily performance",IF(S1666&lt;0,"Negative stock","")))))))</x:f>
      </x:c>
    </x:row>
    <x:row r="1667" ht="24" customHeight="1">
      <x:c r="O1667" s="10"/>
      <x:c r="P1667" s="5"/>
      <x:c r="Q1667" s="5"/>
      <x:c r="R1667" s="5"/>
      <x:c r="S1667" s="16" t="str">
        <x:f>IF(OR(ISBLANK(O1667),Q1667=""),"",IFERROR(INDEX('Redemption Setup'!$F$7:$F$105,MATCH(Q1667,'Redemption Setup'!$A$7:$A$105,0)),"")+SUMIFS('Redemption Setup'!$Q$7:$Q$305,'Redemption Setup'!$O$7:$O$305,Q1667,'Redemption Setup'!$P$7:$P$305,"&lt;="&amp;O1667)-SUMIFS('Daily Redemptions'!$R$7:$R$2205,'Daily Redemptions'!$Q$7:$Q$2205,Q1667,'Daily Redemptions'!$P$7:$P$2205,P1667,'Daily Redemptions'!$O$7:$O$2205,"&lt;="&amp;O1667))</x:f>
      </x:c>
      <x:c r="T1667" s="16" t="str">
        <x:f>IF(AND(ISBLANK(O1667),Q1667=""),"",IF(COUNTIFS('Redemption Setup'!$A$7:$A$105,Q1667,'Redemption Setup'!$B$7:$B$105,P1667)&lt;&gt;1,"Tier not in campaign",IF(COUNTIFS('Daily Redemptions'!$O$7:$O$2205,O1667,'Daily Redemptions'!$Q$7:$Q$2205,Q1667)&gt;1,"Duplicate day / tier",IF(OR(ISBLANK(O1667),ISBLANK(R1667)),"Missing date / quantity",IF(OR(R1667&lt;0,MOD(R1667,1)&lt;&gt;0),"Invalid redemption quantity",IF(COUNTIFS('Daily Redemptions'!$A$7:$A$735,O1667,'Daily Redemptions'!$B$7:$B$735,P1667)&lt;&gt;1,"Missing daily performance",IF(S1667&lt;0,"Negative stock","")))))))</x:f>
      </x:c>
    </x:row>
    <x:row r="1668" ht="24" customHeight="1">
      <x:c r="O1668" s="10"/>
      <x:c r="P1668" s="5"/>
      <x:c r="Q1668" s="5"/>
      <x:c r="R1668" s="5"/>
      <x:c r="S1668" s="16" t="str">
        <x:f>IF(OR(ISBLANK(O1668),Q1668=""),"",IFERROR(INDEX('Redemption Setup'!$F$7:$F$105,MATCH(Q1668,'Redemption Setup'!$A$7:$A$105,0)),"")+SUMIFS('Redemption Setup'!$Q$7:$Q$305,'Redemption Setup'!$O$7:$O$305,Q1668,'Redemption Setup'!$P$7:$P$305,"&lt;="&amp;O1668)-SUMIFS('Daily Redemptions'!$R$7:$R$2205,'Daily Redemptions'!$Q$7:$Q$2205,Q1668,'Daily Redemptions'!$P$7:$P$2205,P1668,'Daily Redemptions'!$O$7:$O$2205,"&lt;="&amp;O1668))</x:f>
      </x:c>
      <x:c r="T1668" s="16" t="str">
        <x:f>IF(AND(ISBLANK(O1668),Q1668=""),"",IF(COUNTIFS('Redemption Setup'!$A$7:$A$105,Q1668,'Redemption Setup'!$B$7:$B$105,P1668)&lt;&gt;1,"Tier not in campaign",IF(COUNTIFS('Daily Redemptions'!$O$7:$O$2205,O1668,'Daily Redemptions'!$Q$7:$Q$2205,Q1668)&gt;1,"Duplicate day / tier",IF(OR(ISBLANK(O1668),ISBLANK(R1668)),"Missing date / quantity",IF(OR(R1668&lt;0,MOD(R1668,1)&lt;&gt;0),"Invalid redemption quantity",IF(COUNTIFS('Daily Redemptions'!$A$7:$A$735,O1668,'Daily Redemptions'!$B$7:$B$735,P1668)&lt;&gt;1,"Missing daily performance",IF(S1668&lt;0,"Negative stock","")))))))</x:f>
      </x:c>
    </x:row>
    <x:row r="1669" ht="24" customHeight="1">
      <x:c r="O1669" s="10"/>
      <x:c r="P1669" s="5"/>
      <x:c r="Q1669" s="5"/>
      <x:c r="R1669" s="5"/>
      <x:c r="S1669" s="16" t="str">
        <x:f>IF(OR(ISBLANK(O1669),Q1669=""),"",IFERROR(INDEX('Redemption Setup'!$F$7:$F$105,MATCH(Q1669,'Redemption Setup'!$A$7:$A$105,0)),"")+SUMIFS('Redemption Setup'!$Q$7:$Q$305,'Redemption Setup'!$O$7:$O$305,Q1669,'Redemption Setup'!$P$7:$P$305,"&lt;="&amp;O1669)-SUMIFS('Daily Redemptions'!$R$7:$R$2205,'Daily Redemptions'!$Q$7:$Q$2205,Q1669,'Daily Redemptions'!$P$7:$P$2205,P1669,'Daily Redemptions'!$O$7:$O$2205,"&lt;="&amp;O1669))</x:f>
      </x:c>
      <x:c r="T1669" s="16" t="str">
        <x:f>IF(AND(ISBLANK(O1669),Q1669=""),"",IF(COUNTIFS('Redemption Setup'!$A$7:$A$105,Q1669,'Redemption Setup'!$B$7:$B$105,P1669)&lt;&gt;1,"Tier not in campaign",IF(COUNTIFS('Daily Redemptions'!$O$7:$O$2205,O1669,'Daily Redemptions'!$Q$7:$Q$2205,Q1669)&gt;1,"Duplicate day / tier",IF(OR(ISBLANK(O1669),ISBLANK(R1669)),"Missing date / quantity",IF(OR(R1669&lt;0,MOD(R1669,1)&lt;&gt;0),"Invalid redemption quantity",IF(COUNTIFS('Daily Redemptions'!$A$7:$A$735,O1669,'Daily Redemptions'!$B$7:$B$735,P1669)&lt;&gt;1,"Missing daily performance",IF(S1669&lt;0,"Negative stock","")))))))</x:f>
      </x:c>
    </x:row>
    <x:row r="1670" ht="24" customHeight="1">
      <x:c r="O1670" s="10"/>
      <x:c r="P1670" s="5"/>
      <x:c r="Q1670" s="5"/>
      <x:c r="R1670" s="5"/>
      <x:c r="S1670" s="16" t="str">
        <x:f>IF(OR(ISBLANK(O1670),Q1670=""),"",IFERROR(INDEX('Redemption Setup'!$F$7:$F$105,MATCH(Q1670,'Redemption Setup'!$A$7:$A$105,0)),"")+SUMIFS('Redemption Setup'!$Q$7:$Q$305,'Redemption Setup'!$O$7:$O$305,Q1670,'Redemption Setup'!$P$7:$P$305,"&lt;="&amp;O1670)-SUMIFS('Daily Redemptions'!$R$7:$R$2205,'Daily Redemptions'!$Q$7:$Q$2205,Q1670,'Daily Redemptions'!$P$7:$P$2205,P1670,'Daily Redemptions'!$O$7:$O$2205,"&lt;="&amp;O1670))</x:f>
      </x:c>
      <x:c r="T1670" s="16" t="str">
        <x:f>IF(AND(ISBLANK(O1670),Q1670=""),"",IF(COUNTIFS('Redemption Setup'!$A$7:$A$105,Q1670,'Redemption Setup'!$B$7:$B$105,P1670)&lt;&gt;1,"Tier not in campaign",IF(COUNTIFS('Daily Redemptions'!$O$7:$O$2205,O1670,'Daily Redemptions'!$Q$7:$Q$2205,Q1670)&gt;1,"Duplicate day / tier",IF(OR(ISBLANK(O1670),ISBLANK(R1670)),"Missing date / quantity",IF(OR(R1670&lt;0,MOD(R1670,1)&lt;&gt;0),"Invalid redemption quantity",IF(COUNTIFS('Daily Redemptions'!$A$7:$A$735,O1670,'Daily Redemptions'!$B$7:$B$735,P1670)&lt;&gt;1,"Missing daily performance",IF(S1670&lt;0,"Negative stock","")))))))</x:f>
      </x:c>
    </x:row>
    <x:row r="1671" ht="24" customHeight="1">
      <x:c r="O1671" s="10"/>
      <x:c r="P1671" s="5"/>
      <x:c r="Q1671" s="5"/>
      <x:c r="R1671" s="5"/>
      <x:c r="S1671" s="16" t="str">
        <x:f>IF(OR(ISBLANK(O1671),Q1671=""),"",IFERROR(INDEX('Redemption Setup'!$F$7:$F$105,MATCH(Q1671,'Redemption Setup'!$A$7:$A$105,0)),"")+SUMIFS('Redemption Setup'!$Q$7:$Q$305,'Redemption Setup'!$O$7:$O$305,Q1671,'Redemption Setup'!$P$7:$P$305,"&lt;="&amp;O1671)-SUMIFS('Daily Redemptions'!$R$7:$R$2205,'Daily Redemptions'!$Q$7:$Q$2205,Q1671,'Daily Redemptions'!$P$7:$P$2205,P1671,'Daily Redemptions'!$O$7:$O$2205,"&lt;="&amp;O1671))</x:f>
      </x:c>
      <x:c r="T1671" s="16" t="str">
        <x:f>IF(AND(ISBLANK(O1671),Q1671=""),"",IF(COUNTIFS('Redemption Setup'!$A$7:$A$105,Q1671,'Redemption Setup'!$B$7:$B$105,P1671)&lt;&gt;1,"Tier not in campaign",IF(COUNTIFS('Daily Redemptions'!$O$7:$O$2205,O1671,'Daily Redemptions'!$Q$7:$Q$2205,Q1671)&gt;1,"Duplicate day / tier",IF(OR(ISBLANK(O1671),ISBLANK(R1671)),"Missing date / quantity",IF(OR(R1671&lt;0,MOD(R1671,1)&lt;&gt;0),"Invalid redemption quantity",IF(COUNTIFS('Daily Redemptions'!$A$7:$A$735,O1671,'Daily Redemptions'!$B$7:$B$735,P1671)&lt;&gt;1,"Missing daily performance",IF(S1671&lt;0,"Negative stock","")))))))</x:f>
      </x:c>
    </x:row>
    <x:row r="1672" ht="24" customHeight="1">
      <x:c r="O1672" s="10"/>
      <x:c r="P1672" s="5"/>
      <x:c r="Q1672" s="5"/>
      <x:c r="R1672" s="5"/>
      <x:c r="S1672" s="16" t="str">
        <x:f>IF(OR(ISBLANK(O1672),Q1672=""),"",IFERROR(INDEX('Redemption Setup'!$F$7:$F$105,MATCH(Q1672,'Redemption Setup'!$A$7:$A$105,0)),"")+SUMIFS('Redemption Setup'!$Q$7:$Q$305,'Redemption Setup'!$O$7:$O$305,Q1672,'Redemption Setup'!$P$7:$P$305,"&lt;="&amp;O1672)-SUMIFS('Daily Redemptions'!$R$7:$R$2205,'Daily Redemptions'!$Q$7:$Q$2205,Q1672,'Daily Redemptions'!$P$7:$P$2205,P1672,'Daily Redemptions'!$O$7:$O$2205,"&lt;="&amp;O1672))</x:f>
      </x:c>
      <x:c r="T1672" s="16" t="str">
        <x:f>IF(AND(ISBLANK(O1672),Q1672=""),"",IF(COUNTIFS('Redemption Setup'!$A$7:$A$105,Q1672,'Redemption Setup'!$B$7:$B$105,P1672)&lt;&gt;1,"Tier not in campaign",IF(COUNTIFS('Daily Redemptions'!$O$7:$O$2205,O1672,'Daily Redemptions'!$Q$7:$Q$2205,Q1672)&gt;1,"Duplicate day / tier",IF(OR(ISBLANK(O1672),ISBLANK(R1672)),"Missing date / quantity",IF(OR(R1672&lt;0,MOD(R1672,1)&lt;&gt;0),"Invalid redemption quantity",IF(COUNTIFS('Daily Redemptions'!$A$7:$A$735,O1672,'Daily Redemptions'!$B$7:$B$735,P1672)&lt;&gt;1,"Missing daily performance",IF(S1672&lt;0,"Negative stock","")))))))</x:f>
      </x:c>
    </x:row>
    <x:row r="1673" ht="24" customHeight="1">
      <x:c r="O1673" s="10"/>
      <x:c r="P1673" s="5"/>
      <x:c r="Q1673" s="5"/>
      <x:c r="R1673" s="5"/>
      <x:c r="S1673" s="16" t="str">
        <x:f>IF(OR(ISBLANK(O1673),Q1673=""),"",IFERROR(INDEX('Redemption Setup'!$F$7:$F$105,MATCH(Q1673,'Redemption Setup'!$A$7:$A$105,0)),"")+SUMIFS('Redemption Setup'!$Q$7:$Q$305,'Redemption Setup'!$O$7:$O$305,Q1673,'Redemption Setup'!$P$7:$P$305,"&lt;="&amp;O1673)-SUMIFS('Daily Redemptions'!$R$7:$R$2205,'Daily Redemptions'!$Q$7:$Q$2205,Q1673,'Daily Redemptions'!$P$7:$P$2205,P1673,'Daily Redemptions'!$O$7:$O$2205,"&lt;="&amp;O1673))</x:f>
      </x:c>
      <x:c r="T1673" s="16" t="str">
        <x:f>IF(AND(ISBLANK(O1673),Q1673=""),"",IF(COUNTIFS('Redemption Setup'!$A$7:$A$105,Q1673,'Redemption Setup'!$B$7:$B$105,P1673)&lt;&gt;1,"Tier not in campaign",IF(COUNTIFS('Daily Redemptions'!$O$7:$O$2205,O1673,'Daily Redemptions'!$Q$7:$Q$2205,Q1673)&gt;1,"Duplicate day / tier",IF(OR(ISBLANK(O1673),ISBLANK(R1673)),"Missing date / quantity",IF(OR(R1673&lt;0,MOD(R1673,1)&lt;&gt;0),"Invalid redemption quantity",IF(COUNTIFS('Daily Redemptions'!$A$7:$A$735,O1673,'Daily Redemptions'!$B$7:$B$735,P1673)&lt;&gt;1,"Missing daily performance",IF(S1673&lt;0,"Negative stock","")))))))</x:f>
      </x:c>
    </x:row>
    <x:row r="1674" ht="24" customHeight="1">
      <x:c r="O1674" s="10"/>
      <x:c r="P1674" s="5"/>
      <x:c r="Q1674" s="5"/>
      <x:c r="R1674" s="5"/>
      <x:c r="S1674" s="16" t="str">
        <x:f>IF(OR(ISBLANK(O1674),Q1674=""),"",IFERROR(INDEX('Redemption Setup'!$F$7:$F$105,MATCH(Q1674,'Redemption Setup'!$A$7:$A$105,0)),"")+SUMIFS('Redemption Setup'!$Q$7:$Q$305,'Redemption Setup'!$O$7:$O$305,Q1674,'Redemption Setup'!$P$7:$P$305,"&lt;="&amp;O1674)-SUMIFS('Daily Redemptions'!$R$7:$R$2205,'Daily Redemptions'!$Q$7:$Q$2205,Q1674,'Daily Redemptions'!$P$7:$P$2205,P1674,'Daily Redemptions'!$O$7:$O$2205,"&lt;="&amp;O1674))</x:f>
      </x:c>
      <x:c r="T1674" s="16" t="str">
        <x:f>IF(AND(ISBLANK(O1674),Q1674=""),"",IF(COUNTIFS('Redemption Setup'!$A$7:$A$105,Q1674,'Redemption Setup'!$B$7:$B$105,P1674)&lt;&gt;1,"Tier not in campaign",IF(COUNTIFS('Daily Redemptions'!$O$7:$O$2205,O1674,'Daily Redemptions'!$Q$7:$Q$2205,Q1674)&gt;1,"Duplicate day / tier",IF(OR(ISBLANK(O1674),ISBLANK(R1674)),"Missing date / quantity",IF(OR(R1674&lt;0,MOD(R1674,1)&lt;&gt;0),"Invalid redemption quantity",IF(COUNTIFS('Daily Redemptions'!$A$7:$A$735,O1674,'Daily Redemptions'!$B$7:$B$735,P1674)&lt;&gt;1,"Missing daily performance",IF(S1674&lt;0,"Negative stock","")))))))</x:f>
      </x:c>
    </x:row>
    <x:row r="1675" ht="24" customHeight="1">
      <x:c r="O1675" s="10"/>
      <x:c r="P1675" s="5"/>
      <x:c r="Q1675" s="5"/>
      <x:c r="R1675" s="5"/>
      <x:c r="S1675" s="16" t="str">
        <x:f>IF(OR(ISBLANK(O1675),Q1675=""),"",IFERROR(INDEX('Redemption Setup'!$F$7:$F$105,MATCH(Q1675,'Redemption Setup'!$A$7:$A$105,0)),"")+SUMIFS('Redemption Setup'!$Q$7:$Q$305,'Redemption Setup'!$O$7:$O$305,Q1675,'Redemption Setup'!$P$7:$P$305,"&lt;="&amp;O1675)-SUMIFS('Daily Redemptions'!$R$7:$R$2205,'Daily Redemptions'!$Q$7:$Q$2205,Q1675,'Daily Redemptions'!$P$7:$P$2205,P1675,'Daily Redemptions'!$O$7:$O$2205,"&lt;="&amp;O1675))</x:f>
      </x:c>
      <x:c r="T1675" s="16" t="str">
        <x:f>IF(AND(ISBLANK(O1675),Q1675=""),"",IF(COUNTIFS('Redemption Setup'!$A$7:$A$105,Q1675,'Redemption Setup'!$B$7:$B$105,P1675)&lt;&gt;1,"Tier not in campaign",IF(COUNTIFS('Daily Redemptions'!$O$7:$O$2205,O1675,'Daily Redemptions'!$Q$7:$Q$2205,Q1675)&gt;1,"Duplicate day / tier",IF(OR(ISBLANK(O1675),ISBLANK(R1675)),"Missing date / quantity",IF(OR(R1675&lt;0,MOD(R1675,1)&lt;&gt;0),"Invalid redemption quantity",IF(COUNTIFS('Daily Redemptions'!$A$7:$A$735,O1675,'Daily Redemptions'!$B$7:$B$735,P1675)&lt;&gt;1,"Missing daily performance",IF(S1675&lt;0,"Negative stock","")))))))</x:f>
      </x:c>
    </x:row>
    <x:row r="1676" ht="24" customHeight="1">
      <x:c r="O1676" s="10"/>
      <x:c r="P1676" s="5"/>
      <x:c r="Q1676" s="5"/>
      <x:c r="R1676" s="5"/>
      <x:c r="S1676" s="16" t="str">
        <x:f>IF(OR(ISBLANK(O1676),Q1676=""),"",IFERROR(INDEX('Redemption Setup'!$F$7:$F$105,MATCH(Q1676,'Redemption Setup'!$A$7:$A$105,0)),"")+SUMIFS('Redemption Setup'!$Q$7:$Q$305,'Redemption Setup'!$O$7:$O$305,Q1676,'Redemption Setup'!$P$7:$P$305,"&lt;="&amp;O1676)-SUMIFS('Daily Redemptions'!$R$7:$R$2205,'Daily Redemptions'!$Q$7:$Q$2205,Q1676,'Daily Redemptions'!$P$7:$P$2205,P1676,'Daily Redemptions'!$O$7:$O$2205,"&lt;="&amp;O1676))</x:f>
      </x:c>
      <x:c r="T1676" s="16" t="str">
        <x:f>IF(AND(ISBLANK(O1676),Q1676=""),"",IF(COUNTIFS('Redemption Setup'!$A$7:$A$105,Q1676,'Redemption Setup'!$B$7:$B$105,P1676)&lt;&gt;1,"Tier not in campaign",IF(COUNTIFS('Daily Redemptions'!$O$7:$O$2205,O1676,'Daily Redemptions'!$Q$7:$Q$2205,Q1676)&gt;1,"Duplicate day / tier",IF(OR(ISBLANK(O1676),ISBLANK(R1676)),"Missing date / quantity",IF(OR(R1676&lt;0,MOD(R1676,1)&lt;&gt;0),"Invalid redemption quantity",IF(COUNTIFS('Daily Redemptions'!$A$7:$A$735,O1676,'Daily Redemptions'!$B$7:$B$735,P1676)&lt;&gt;1,"Missing daily performance",IF(S1676&lt;0,"Negative stock","")))))))</x:f>
      </x:c>
    </x:row>
    <x:row r="1677" ht="24" customHeight="1">
      <x:c r="O1677" s="10"/>
      <x:c r="P1677" s="5"/>
      <x:c r="Q1677" s="5"/>
      <x:c r="R1677" s="5"/>
      <x:c r="S1677" s="16" t="str">
        <x:f>IF(OR(ISBLANK(O1677),Q1677=""),"",IFERROR(INDEX('Redemption Setup'!$F$7:$F$105,MATCH(Q1677,'Redemption Setup'!$A$7:$A$105,0)),"")+SUMIFS('Redemption Setup'!$Q$7:$Q$305,'Redemption Setup'!$O$7:$O$305,Q1677,'Redemption Setup'!$P$7:$P$305,"&lt;="&amp;O1677)-SUMIFS('Daily Redemptions'!$R$7:$R$2205,'Daily Redemptions'!$Q$7:$Q$2205,Q1677,'Daily Redemptions'!$P$7:$P$2205,P1677,'Daily Redemptions'!$O$7:$O$2205,"&lt;="&amp;O1677))</x:f>
      </x:c>
      <x:c r="T1677" s="16" t="str">
        <x:f>IF(AND(ISBLANK(O1677),Q1677=""),"",IF(COUNTIFS('Redemption Setup'!$A$7:$A$105,Q1677,'Redemption Setup'!$B$7:$B$105,P1677)&lt;&gt;1,"Tier not in campaign",IF(COUNTIFS('Daily Redemptions'!$O$7:$O$2205,O1677,'Daily Redemptions'!$Q$7:$Q$2205,Q1677)&gt;1,"Duplicate day / tier",IF(OR(ISBLANK(O1677),ISBLANK(R1677)),"Missing date / quantity",IF(OR(R1677&lt;0,MOD(R1677,1)&lt;&gt;0),"Invalid redemption quantity",IF(COUNTIFS('Daily Redemptions'!$A$7:$A$735,O1677,'Daily Redemptions'!$B$7:$B$735,P1677)&lt;&gt;1,"Missing daily performance",IF(S1677&lt;0,"Negative stock","")))))))</x:f>
      </x:c>
    </x:row>
    <x:row r="1678" ht="24" customHeight="1">
      <x:c r="O1678" s="10"/>
      <x:c r="P1678" s="5"/>
      <x:c r="Q1678" s="5"/>
      <x:c r="R1678" s="5"/>
      <x:c r="S1678" s="16" t="str">
        <x:f>IF(OR(ISBLANK(O1678),Q1678=""),"",IFERROR(INDEX('Redemption Setup'!$F$7:$F$105,MATCH(Q1678,'Redemption Setup'!$A$7:$A$105,0)),"")+SUMIFS('Redemption Setup'!$Q$7:$Q$305,'Redemption Setup'!$O$7:$O$305,Q1678,'Redemption Setup'!$P$7:$P$305,"&lt;="&amp;O1678)-SUMIFS('Daily Redemptions'!$R$7:$R$2205,'Daily Redemptions'!$Q$7:$Q$2205,Q1678,'Daily Redemptions'!$P$7:$P$2205,P1678,'Daily Redemptions'!$O$7:$O$2205,"&lt;="&amp;O1678))</x:f>
      </x:c>
      <x:c r="T1678" s="16" t="str">
        <x:f>IF(AND(ISBLANK(O1678),Q1678=""),"",IF(COUNTIFS('Redemption Setup'!$A$7:$A$105,Q1678,'Redemption Setup'!$B$7:$B$105,P1678)&lt;&gt;1,"Tier not in campaign",IF(COUNTIFS('Daily Redemptions'!$O$7:$O$2205,O1678,'Daily Redemptions'!$Q$7:$Q$2205,Q1678)&gt;1,"Duplicate day / tier",IF(OR(ISBLANK(O1678),ISBLANK(R1678)),"Missing date / quantity",IF(OR(R1678&lt;0,MOD(R1678,1)&lt;&gt;0),"Invalid redemption quantity",IF(COUNTIFS('Daily Redemptions'!$A$7:$A$735,O1678,'Daily Redemptions'!$B$7:$B$735,P1678)&lt;&gt;1,"Missing daily performance",IF(S1678&lt;0,"Negative stock","")))))))</x:f>
      </x:c>
    </x:row>
    <x:row r="1679" ht="24" customHeight="1">
      <x:c r="O1679" s="10"/>
      <x:c r="P1679" s="5"/>
      <x:c r="Q1679" s="5"/>
      <x:c r="R1679" s="5"/>
      <x:c r="S1679" s="16" t="str">
        <x:f>IF(OR(ISBLANK(O1679),Q1679=""),"",IFERROR(INDEX('Redemption Setup'!$F$7:$F$105,MATCH(Q1679,'Redemption Setup'!$A$7:$A$105,0)),"")+SUMIFS('Redemption Setup'!$Q$7:$Q$305,'Redemption Setup'!$O$7:$O$305,Q1679,'Redemption Setup'!$P$7:$P$305,"&lt;="&amp;O1679)-SUMIFS('Daily Redemptions'!$R$7:$R$2205,'Daily Redemptions'!$Q$7:$Q$2205,Q1679,'Daily Redemptions'!$P$7:$P$2205,P1679,'Daily Redemptions'!$O$7:$O$2205,"&lt;="&amp;O1679))</x:f>
      </x:c>
      <x:c r="T1679" s="16" t="str">
        <x:f>IF(AND(ISBLANK(O1679),Q1679=""),"",IF(COUNTIFS('Redemption Setup'!$A$7:$A$105,Q1679,'Redemption Setup'!$B$7:$B$105,P1679)&lt;&gt;1,"Tier not in campaign",IF(COUNTIFS('Daily Redemptions'!$O$7:$O$2205,O1679,'Daily Redemptions'!$Q$7:$Q$2205,Q1679)&gt;1,"Duplicate day / tier",IF(OR(ISBLANK(O1679),ISBLANK(R1679)),"Missing date / quantity",IF(OR(R1679&lt;0,MOD(R1679,1)&lt;&gt;0),"Invalid redemption quantity",IF(COUNTIFS('Daily Redemptions'!$A$7:$A$735,O1679,'Daily Redemptions'!$B$7:$B$735,P1679)&lt;&gt;1,"Missing daily performance",IF(S1679&lt;0,"Negative stock","")))))))</x:f>
      </x:c>
    </x:row>
    <x:row r="1680" ht="24" customHeight="1">
      <x:c r="O1680" s="10"/>
      <x:c r="P1680" s="5"/>
      <x:c r="Q1680" s="5"/>
      <x:c r="R1680" s="5"/>
      <x:c r="S1680" s="16" t="str">
        <x:f>IF(OR(ISBLANK(O1680),Q1680=""),"",IFERROR(INDEX('Redemption Setup'!$F$7:$F$105,MATCH(Q1680,'Redemption Setup'!$A$7:$A$105,0)),"")+SUMIFS('Redemption Setup'!$Q$7:$Q$305,'Redemption Setup'!$O$7:$O$305,Q1680,'Redemption Setup'!$P$7:$P$305,"&lt;="&amp;O1680)-SUMIFS('Daily Redemptions'!$R$7:$R$2205,'Daily Redemptions'!$Q$7:$Q$2205,Q1680,'Daily Redemptions'!$P$7:$P$2205,P1680,'Daily Redemptions'!$O$7:$O$2205,"&lt;="&amp;O1680))</x:f>
      </x:c>
      <x:c r="T1680" s="16" t="str">
        <x:f>IF(AND(ISBLANK(O1680),Q1680=""),"",IF(COUNTIFS('Redemption Setup'!$A$7:$A$105,Q1680,'Redemption Setup'!$B$7:$B$105,P1680)&lt;&gt;1,"Tier not in campaign",IF(COUNTIFS('Daily Redemptions'!$O$7:$O$2205,O1680,'Daily Redemptions'!$Q$7:$Q$2205,Q1680)&gt;1,"Duplicate day / tier",IF(OR(ISBLANK(O1680),ISBLANK(R1680)),"Missing date / quantity",IF(OR(R1680&lt;0,MOD(R1680,1)&lt;&gt;0),"Invalid redemption quantity",IF(COUNTIFS('Daily Redemptions'!$A$7:$A$735,O1680,'Daily Redemptions'!$B$7:$B$735,P1680)&lt;&gt;1,"Missing daily performance",IF(S1680&lt;0,"Negative stock","")))))))</x:f>
      </x:c>
    </x:row>
    <x:row r="1681" ht="24" customHeight="1">
      <x:c r="O1681" s="10"/>
      <x:c r="P1681" s="5"/>
      <x:c r="Q1681" s="5"/>
      <x:c r="R1681" s="5"/>
      <x:c r="S1681" s="16" t="str">
        <x:f>IF(OR(ISBLANK(O1681),Q1681=""),"",IFERROR(INDEX('Redemption Setup'!$F$7:$F$105,MATCH(Q1681,'Redemption Setup'!$A$7:$A$105,0)),"")+SUMIFS('Redemption Setup'!$Q$7:$Q$305,'Redemption Setup'!$O$7:$O$305,Q1681,'Redemption Setup'!$P$7:$P$305,"&lt;="&amp;O1681)-SUMIFS('Daily Redemptions'!$R$7:$R$2205,'Daily Redemptions'!$Q$7:$Q$2205,Q1681,'Daily Redemptions'!$P$7:$P$2205,P1681,'Daily Redemptions'!$O$7:$O$2205,"&lt;="&amp;O1681))</x:f>
      </x:c>
      <x:c r="T1681" s="16" t="str">
        <x:f>IF(AND(ISBLANK(O1681),Q1681=""),"",IF(COUNTIFS('Redemption Setup'!$A$7:$A$105,Q1681,'Redemption Setup'!$B$7:$B$105,P1681)&lt;&gt;1,"Tier not in campaign",IF(COUNTIFS('Daily Redemptions'!$O$7:$O$2205,O1681,'Daily Redemptions'!$Q$7:$Q$2205,Q1681)&gt;1,"Duplicate day / tier",IF(OR(ISBLANK(O1681),ISBLANK(R1681)),"Missing date / quantity",IF(OR(R1681&lt;0,MOD(R1681,1)&lt;&gt;0),"Invalid redemption quantity",IF(COUNTIFS('Daily Redemptions'!$A$7:$A$735,O1681,'Daily Redemptions'!$B$7:$B$735,P1681)&lt;&gt;1,"Missing daily performance",IF(S1681&lt;0,"Negative stock","")))))))</x:f>
      </x:c>
    </x:row>
    <x:row r="1682" ht="24" customHeight="1">
      <x:c r="O1682" s="10"/>
      <x:c r="P1682" s="5"/>
      <x:c r="Q1682" s="5"/>
      <x:c r="R1682" s="5"/>
      <x:c r="S1682" s="16" t="str">
        <x:f>IF(OR(ISBLANK(O1682),Q1682=""),"",IFERROR(INDEX('Redemption Setup'!$F$7:$F$105,MATCH(Q1682,'Redemption Setup'!$A$7:$A$105,0)),"")+SUMIFS('Redemption Setup'!$Q$7:$Q$305,'Redemption Setup'!$O$7:$O$305,Q1682,'Redemption Setup'!$P$7:$P$305,"&lt;="&amp;O1682)-SUMIFS('Daily Redemptions'!$R$7:$R$2205,'Daily Redemptions'!$Q$7:$Q$2205,Q1682,'Daily Redemptions'!$P$7:$P$2205,P1682,'Daily Redemptions'!$O$7:$O$2205,"&lt;="&amp;O1682))</x:f>
      </x:c>
      <x:c r="T1682" s="16" t="str">
        <x:f>IF(AND(ISBLANK(O1682),Q1682=""),"",IF(COUNTIFS('Redemption Setup'!$A$7:$A$105,Q1682,'Redemption Setup'!$B$7:$B$105,P1682)&lt;&gt;1,"Tier not in campaign",IF(COUNTIFS('Daily Redemptions'!$O$7:$O$2205,O1682,'Daily Redemptions'!$Q$7:$Q$2205,Q1682)&gt;1,"Duplicate day / tier",IF(OR(ISBLANK(O1682),ISBLANK(R1682)),"Missing date / quantity",IF(OR(R1682&lt;0,MOD(R1682,1)&lt;&gt;0),"Invalid redemption quantity",IF(COUNTIFS('Daily Redemptions'!$A$7:$A$735,O1682,'Daily Redemptions'!$B$7:$B$735,P1682)&lt;&gt;1,"Missing daily performance",IF(S1682&lt;0,"Negative stock","")))))))</x:f>
      </x:c>
    </x:row>
    <x:row r="1683" ht="24" customHeight="1">
      <x:c r="O1683" s="10"/>
      <x:c r="P1683" s="5"/>
      <x:c r="Q1683" s="5"/>
      <x:c r="R1683" s="5"/>
      <x:c r="S1683" s="16" t="str">
        <x:f>IF(OR(ISBLANK(O1683),Q1683=""),"",IFERROR(INDEX('Redemption Setup'!$F$7:$F$105,MATCH(Q1683,'Redemption Setup'!$A$7:$A$105,0)),"")+SUMIFS('Redemption Setup'!$Q$7:$Q$305,'Redemption Setup'!$O$7:$O$305,Q1683,'Redemption Setup'!$P$7:$P$305,"&lt;="&amp;O1683)-SUMIFS('Daily Redemptions'!$R$7:$R$2205,'Daily Redemptions'!$Q$7:$Q$2205,Q1683,'Daily Redemptions'!$P$7:$P$2205,P1683,'Daily Redemptions'!$O$7:$O$2205,"&lt;="&amp;O1683))</x:f>
      </x:c>
      <x:c r="T1683" s="16" t="str">
        <x:f>IF(AND(ISBLANK(O1683),Q1683=""),"",IF(COUNTIFS('Redemption Setup'!$A$7:$A$105,Q1683,'Redemption Setup'!$B$7:$B$105,P1683)&lt;&gt;1,"Tier not in campaign",IF(COUNTIFS('Daily Redemptions'!$O$7:$O$2205,O1683,'Daily Redemptions'!$Q$7:$Q$2205,Q1683)&gt;1,"Duplicate day / tier",IF(OR(ISBLANK(O1683),ISBLANK(R1683)),"Missing date / quantity",IF(OR(R1683&lt;0,MOD(R1683,1)&lt;&gt;0),"Invalid redemption quantity",IF(COUNTIFS('Daily Redemptions'!$A$7:$A$735,O1683,'Daily Redemptions'!$B$7:$B$735,P1683)&lt;&gt;1,"Missing daily performance",IF(S1683&lt;0,"Negative stock","")))))))</x:f>
      </x:c>
    </x:row>
    <x:row r="1684" ht="24" customHeight="1">
      <x:c r="O1684" s="10"/>
      <x:c r="P1684" s="5"/>
      <x:c r="Q1684" s="5"/>
      <x:c r="R1684" s="5"/>
      <x:c r="S1684" s="16" t="str">
        <x:f>IF(OR(ISBLANK(O1684),Q1684=""),"",IFERROR(INDEX('Redemption Setup'!$F$7:$F$105,MATCH(Q1684,'Redemption Setup'!$A$7:$A$105,0)),"")+SUMIFS('Redemption Setup'!$Q$7:$Q$305,'Redemption Setup'!$O$7:$O$305,Q1684,'Redemption Setup'!$P$7:$P$305,"&lt;="&amp;O1684)-SUMIFS('Daily Redemptions'!$R$7:$R$2205,'Daily Redemptions'!$Q$7:$Q$2205,Q1684,'Daily Redemptions'!$P$7:$P$2205,P1684,'Daily Redemptions'!$O$7:$O$2205,"&lt;="&amp;O1684))</x:f>
      </x:c>
      <x:c r="T1684" s="16" t="str">
        <x:f>IF(AND(ISBLANK(O1684),Q1684=""),"",IF(COUNTIFS('Redemption Setup'!$A$7:$A$105,Q1684,'Redemption Setup'!$B$7:$B$105,P1684)&lt;&gt;1,"Tier not in campaign",IF(COUNTIFS('Daily Redemptions'!$O$7:$O$2205,O1684,'Daily Redemptions'!$Q$7:$Q$2205,Q1684)&gt;1,"Duplicate day / tier",IF(OR(ISBLANK(O1684),ISBLANK(R1684)),"Missing date / quantity",IF(OR(R1684&lt;0,MOD(R1684,1)&lt;&gt;0),"Invalid redemption quantity",IF(COUNTIFS('Daily Redemptions'!$A$7:$A$735,O1684,'Daily Redemptions'!$B$7:$B$735,P1684)&lt;&gt;1,"Missing daily performance",IF(S1684&lt;0,"Negative stock","")))))))</x:f>
      </x:c>
    </x:row>
    <x:row r="1685" ht="24" customHeight="1">
      <x:c r="O1685" s="10"/>
      <x:c r="P1685" s="5"/>
      <x:c r="Q1685" s="5"/>
      <x:c r="R1685" s="5"/>
      <x:c r="S1685" s="16" t="str">
        <x:f>IF(OR(ISBLANK(O1685),Q1685=""),"",IFERROR(INDEX('Redemption Setup'!$F$7:$F$105,MATCH(Q1685,'Redemption Setup'!$A$7:$A$105,0)),"")+SUMIFS('Redemption Setup'!$Q$7:$Q$305,'Redemption Setup'!$O$7:$O$305,Q1685,'Redemption Setup'!$P$7:$P$305,"&lt;="&amp;O1685)-SUMIFS('Daily Redemptions'!$R$7:$R$2205,'Daily Redemptions'!$Q$7:$Q$2205,Q1685,'Daily Redemptions'!$P$7:$P$2205,P1685,'Daily Redemptions'!$O$7:$O$2205,"&lt;="&amp;O1685))</x:f>
      </x:c>
      <x:c r="T1685" s="16" t="str">
        <x:f>IF(AND(ISBLANK(O1685),Q1685=""),"",IF(COUNTIFS('Redemption Setup'!$A$7:$A$105,Q1685,'Redemption Setup'!$B$7:$B$105,P1685)&lt;&gt;1,"Tier not in campaign",IF(COUNTIFS('Daily Redemptions'!$O$7:$O$2205,O1685,'Daily Redemptions'!$Q$7:$Q$2205,Q1685)&gt;1,"Duplicate day / tier",IF(OR(ISBLANK(O1685),ISBLANK(R1685)),"Missing date / quantity",IF(OR(R1685&lt;0,MOD(R1685,1)&lt;&gt;0),"Invalid redemption quantity",IF(COUNTIFS('Daily Redemptions'!$A$7:$A$735,O1685,'Daily Redemptions'!$B$7:$B$735,P1685)&lt;&gt;1,"Missing daily performance",IF(S1685&lt;0,"Negative stock","")))))))</x:f>
      </x:c>
    </x:row>
    <x:row r="1686" ht="24" customHeight="1">
      <x:c r="O1686" s="10"/>
      <x:c r="P1686" s="5"/>
      <x:c r="Q1686" s="5"/>
      <x:c r="R1686" s="5"/>
      <x:c r="S1686" s="16" t="str">
        <x:f>IF(OR(ISBLANK(O1686),Q1686=""),"",IFERROR(INDEX('Redemption Setup'!$F$7:$F$105,MATCH(Q1686,'Redemption Setup'!$A$7:$A$105,0)),"")+SUMIFS('Redemption Setup'!$Q$7:$Q$305,'Redemption Setup'!$O$7:$O$305,Q1686,'Redemption Setup'!$P$7:$P$305,"&lt;="&amp;O1686)-SUMIFS('Daily Redemptions'!$R$7:$R$2205,'Daily Redemptions'!$Q$7:$Q$2205,Q1686,'Daily Redemptions'!$P$7:$P$2205,P1686,'Daily Redemptions'!$O$7:$O$2205,"&lt;="&amp;O1686))</x:f>
      </x:c>
      <x:c r="T1686" s="16" t="str">
        <x:f>IF(AND(ISBLANK(O1686),Q1686=""),"",IF(COUNTIFS('Redemption Setup'!$A$7:$A$105,Q1686,'Redemption Setup'!$B$7:$B$105,P1686)&lt;&gt;1,"Tier not in campaign",IF(COUNTIFS('Daily Redemptions'!$O$7:$O$2205,O1686,'Daily Redemptions'!$Q$7:$Q$2205,Q1686)&gt;1,"Duplicate day / tier",IF(OR(ISBLANK(O1686),ISBLANK(R1686)),"Missing date / quantity",IF(OR(R1686&lt;0,MOD(R1686,1)&lt;&gt;0),"Invalid redemption quantity",IF(COUNTIFS('Daily Redemptions'!$A$7:$A$735,O1686,'Daily Redemptions'!$B$7:$B$735,P1686)&lt;&gt;1,"Missing daily performance",IF(S1686&lt;0,"Negative stock","")))))))</x:f>
      </x:c>
    </x:row>
    <x:row r="1687" ht="24" customHeight="1">
      <x:c r="O1687" s="10"/>
      <x:c r="P1687" s="5"/>
      <x:c r="Q1687" s="5"/>
      <x:c r="R1687" s="5"/>
      <x:c r="S1687" s="16" t="str">
        <x:f>IF(OR(ISBLANK(O1687),Q1687=""),"",IFERROR(INDEX('Redemption Setup'!$F$7:$F$105,MATCH(Q1687,'Redemption Setup'!$A$7:$A$105,0)),"")+SUMIFS('Redemption Setup'!$Q$7:$Q$305,'Redemption Setup'!$O$7:$O$305,Q1687,'Redemption Setup'!$P$7:$P$305,"&lt;="&amp;O1687)-SUMIFS('Daily Redemptions'!$R$7:$R$2205,'Daily Redemptions'!$Q$7:$Q$2205,Q1687,'Daily Redemptions'!$P$7:$P$2205,P1687,'Daily Redemptions'!$O$7:$O$2205,"&lt;="&amp;O1687))</x:f>
      </x:c>
      <x:c r="T1687" s="16" t="str">
        <x:f>IF(AND(ISBLANK(O1687),Q1687=""),"",IF(COUNTIFS('Redemption Setup'!$A$7:$A$105,Q1687,'Redemption Setup'!$B$7:$B$105,P1687)&lt;&gt;1,"Tier not in campaign",IF(COUNTIFS('Daily Redemptions'!$O$7:$O$2205,O1687,'Daily Redemptions'!$Q$7:$Q$2205,Q1687)&gt;1,"Duplicate day / tier",IF(OR(ISBLANK(O1687),ISBLANK(R1687)),"Missing date / quantity",IF(OR(R1687&lt;0,MOD(R1687,1)&lt;&gt;0),"Invalid redemption quantity",IF(COUNTIFS('Daily Redemptions'!$A$7:$A$735,O1687,'Daily Redemptions'!$B$7:$B$735,P1687)&lt;&gt;1,"Missing daily performance",IF(S1687&lt;0,"Negative stock","")))))))</x:f>
      </x:c>
    </x:row>
    <x:row r="1688" ht="24" customHeight="1">
      <x:c r="O1688" s="10"/>
      <x:c r="P1688" s="5"/>
      <x:c r="Q1688" s="5"/>
      <x:c r="R1688" s="5"/>
      <x:c r="S1688" s="16" t="str">
        <x:f>IF(OR(ISBLANK(O1688),Q1688=""),"",IFERROR(INDEX('Redemption Setup'!$F$7:$F$105,MATCH(Q1688,'Redemption Setup'!$A$7:$A$105,0)),"")+SUMIFS('Redemption Setup'!$Q$7:$Q$305,'Redemption Setup'!$O$7:$O$305,Q1688,'Redemption Setup'!$P$7:$P$305,"&lt;="&amp;O1688)-SUMIFS('Daily Redemptions'!$R$7:$R$2205,'Daily Redemptions'!$Q$7:$Q$2205,Q1688,'Daily Redemptions'!$P$7:$P$2205,P1688,'Daily Redemptions'!$O$7:$O$2205,"&lt;="&amp;O1688))</x:f>
      </x:c>
      <x:c r="T1688" s="16" t="str">
        <x:f>IF(AND(ISBLANK(O1688),Q1688=""),"",IF(COUNTIFS('Redemption Setup'!$A$7:$A$105,Q1688,'Redemption Setup'!$B$7:$B$105,P1688)&lt;&gt;1,"Tier not in campaign",IF(COUNTIFS('Daily Redemptions'!$O$7:$O$2205,O1688,'Daily Redemptions'!$Q$7:$Q$2205,Q1688)&gt;1,"Duplicate day / tier",IF(OR(ISBLANK(O1688),ISBLANK(R1688)),"Missing date / quantity",IF(OR(R1688&lt;0,MOD(R1688,1)&lt;&gt;0),"Invalid redemption quantity",IF(COUNTIFS('Daily Redemptions'!$A$7:$A$735,O1688,'Daily Redemptions'!$B$7:$B$735,P1688)&lt;&gt;1,"Missing daily performance",IF(S1688&lt;0,"Negative stock","")))))))</x:f>
      </x:c>
    </x:row>
    <x:row r="1689" ht="24" customHeight="1">
      <x:c r="O1689" s="10"/>
      <x:c r="P1689" s="5"/>
      <x:c r="Q1689" s="5"/>
      <x:c r="R1689" s="5"/>
      <x:c r="S1689" s="16" t="str">
        <x:f>IF(OR(ISBLANK(O1689),Q1689=""),"",IFERROR(INDEX('Redemption Setup'!$F$7:$F$105,MATCH(Q1689,'Redemption Setup'!$A$7:$A$105,0)),"")+SUMIFS('Redemption Setup'!$Q$7:$Q$305,'Redemption Setup'!$O$7:$O$305,Q1689,'Redemption Setup'!$P$7:$P$305,"&lt;="&amp;O1689)-SUMIFS('Daily Redemptions'!$R$7:$R$2205,'Daily Redemptions'!$Q$7:$Q$2205,Q1689,'Daily Redemptions'!$P$7:$P$2205,P1689,'Daily Redemptions'!$O$7:$O$2205,"&lt;="&amp;O1689))</x:f>
      </x:c>
      <x:c r="T1689" s="16" t="str">
        <x:f>IF(AND(ISBLANK(O1689),Q1689=""),"",IF(COUNTIFS('Redemption Setup'!$A$7:$A$105,Q1689,'Redemption Setup'!$B$7:$B$105,P1689)&lt;&gt;1,"Tier not in campaign",IF(COUNTIFS('Daily Redemptions'!$O$7:$O$2205,O1689,'Daily Redemptions'!$Q$7:$Q$2205,Q1689)&gt;1,"Duplicate day / tier",IF(OR(ISBLANK(O1689),ISBLANK(R1689)),"Missing date / quantity",IF(OR(R1689&lt;0,MOD(R1689,1)&lt;&gt;0),"Invalid redemption quantity",IF(COUNTIFS('Daily Redemptions'!$A$7:$A$735,O1689,'Daily Redemptions'!$B$7:$B$735,P1689)&lt;&gt;1,"Missing daily performance",IF(S1689&lt;0,"Negative stock","")))))))</x:f>
      </x:c>
    </x:row>
    <x:row r="1690" ht="24" customHeight="1">
      <x:c r="O1690" s="10"/>
      <x:c r="P1690" s="5"/>
      <x:c r="Q1690" s="5"/>
      <x:c r="R1690" s="5"/>
      <x:c r="S1690" s="16" t="str">
        <x:f>IF(OR(ISBLANK(O1690),Q1690=""),"",IFERROR(INDEX('Redemption Setup'!$F$7:$F$105,MATCH(Q1690,'Redemption Setup'!$A$7:$A$105,0)),"")+SUMIFS('Redemption Setup'!$Q$7:$Q$305,'Redemption Setup'!$O$7:$O$305,Q1690,'Redemption Setup'!$P$7:$P$305,"&lt;="&amp;O1690)-SUMIFS('Daily Redemptions'!$R$7:$R$2205,'Daily Redemptions'!$Q$7:$Q$2205,Q1690,'Daily Redemptions'!$P$7:$P$2205,P1690,'Daily Redemptions'!$O$7:$O$2205,"&lt;="&amp;O1690))</x:f>
      </x:c>
      <x:c r="T1690" s="16" t="str">
        <x:f>IF(AND(ISBLANK(O1690),Q1690=""),"",IF(COUNTIFS('Redemption Setup'!$A$7:$A$105,Q1690,'Redemption Setup'!$B$7:$B$105,P1690)&lt;&gt;1,"Tier not in campaign",IF(COUNTIFS('Daily Redemptions'!$O$7:$O$2205,O1690,'Daily Redemptions'!$Q$7:$Q$2205,Q1690)&gt;1,"Duplicate day / tier",IF(OR(ISBLANK(O1690),ISBLANK(R1690)),"Missing date / quantity",IF(OR(R1690&lt;0,MOD(R1690,1)&lt;&gt;0),"Invalid redemption quantity",IF(COUNTIFS('Daily Redemptions'!$A$7:$A$735,O1690,'Daily Redemptions'!$B$7:$B$735,P1690)&lt;&gt;1,"Missing daily performance",IF(S1690&lt;0,"Negative stock","")))))))</x:f>
      </x:c>
    </x:row>
    <x:row r="1691" ht="24" customHeight="1">
      <x:c r="O1691" s="10"/>
      <x:c r="P1691" s="5"/>
      <x:c r="Q1691" s="5"/>
      <x:c r="R1691" s="5"/>
      <x:c r="S1691" s="16" t="str">
        <x:f>IF(OR(ISBLANK(O1691),Q1691=""),"",IFERROR(INDEX('Redemption Setup'!$F$7:$F$105,MATCH(Q1691,'Redemption Setup'!$A$7:$A$105,0)),"")+SUMIFS('Redemption Setup'!$Q$7:$Q$305,'Redemption Setup'!$O$7:$O$305,Q1691,'Redemption Setup'!$P$7:$P$305,"&lt;="&amp;O1691)-SUMIFS('Daily Redemptions'!$R$7:$R$2205,'Daily Redemptions'!$Q$7:$Q$2205,Q1691,'Daily Redemptions'!$P$7:$P$2205,P1691,'Daily Redemptions'!$O$7:$O$2205,"&lt;="&amp;O1691))</x:f>
      </x:c>
      <x:c r="T1691" s="16" t="str">
        <x:f>IF(AND(ISBLANK(O1691),Q1691=""),"",IF(COUNTIFS('Redemption Setup'!$A$7:$A$105,Q1691,'Redemption Setup'!$B$7:$B$105,P1691)&lt;&gt;1,"Tier not in campaign",IF(COUNTIFS('Daily Redemptions'!$O$7:$O$2205,O1691,'Daily Redemptions'!$Q$7:$Q$2205,Q1691)&gt;1,"Duplicate day / tier",IF(OR(ISBLANK(O1691),ISBLANK(R1691)),"Missing date / quantity",IF(OR(R1691&lt;0,MOD(R1691,1)&lt;&gt;0),"Invalid redemption quantity",IF(COUNTIFS('Daily Redemptions'!$A$7:$A$735,O1691,'Daily Redemptions'!$B$7:$B$735,P1691)&lt;&gt;1,"Missing daily performance",IF(S1691&lt;0,"Negative stock","")))))))</x:f>
      </x:c>
    </x:row>
    <x:row r="1692" ht="24" customHeight="1">
      <x:c r="O1692" s="10"/>
      <x:c r="P1692" s="5"/>
      <x:c r="Q1692" s="5"/>
      <x:c r="R1692" s="5"/>
      <x:c r="S1692" s="16" t="str">
        <x:f>IF(OR(ISBLANK(O1692),Q1692=""),"",IFERROR(INDEX('Redemption Setup'!$F$7:$F$105,MATCH(Q1692,'Redemption Setup'!$A$7:$A$105,0)),"")+SUMIFS('Redemption Setup'!$Q$7:$Q$305,'Redemption Setup'!$O$7:$O$305,Q1692,'Redemption Setup'!$P$7:$P$305,"&lt;="&amp;O1692)-SUMIFS('Daily Redemptions'!$R$7:$R$2205,'Daily Redemptions'!$Q$7:$Q$2205,Q1692,'Daily Redemptions'!$P$7:$P$2205,P1692,'Daily Redemptions'!$O$7:$O$2205,"&lt;="&amp;O1692))</x:f>
      </x:c>
      <x:c r="T1692" s="16" t="str">
        <x:f>IF(AND(ISBLANK(O1692),Q1692=""),"",IF(COUNTIFS('Redemption Setup'!$A$7:$A$105,Q1692,'Redemption Setup'!$B$7:$B$105,P1692)&lt;&gt;1,"Tier not in campaign",IF(COUNTIFS('Daily Redemptions'!$O$7:$O$2205,O1692,'Daily Redemptions'!$Q$7:$Q$2205,Q1692)&gt;1,"Duplicate day / tier",IF(OR(ISBLANK(O1692),ISBLANK(R1692)),"Missing date / quantity",IF(OR(R1692&lt;0,MOD(R1692,1)&lt;&gt;0),"Invalid redemption quantity",IF(COUNTIFS('Daily Redemptions'!$A$7:$A$735,O1692,'Daily Redemptions'!$B$7:$B$735,P1692)&lt;&gt;1,"Missing daily performance",IF(S1692&lt;0,"Negative stock","")))))))</x:f>
      </x:c>
    </x:row>
    <x:row r="1693" ht="24" customHeight="1">
      <x:c r="O1693" s="10"/>
      <x:c r="P1693" s="5"/>
      <x:c r="Q1693" s="5"/>
      <x:c r="R1693" s="5"/>
      <x:c r="S1693" s="16" t="str">
        <x:f>IF(OR(ISBLANK(O1693),Q1693=""),"",IFERROR(INDEX('Redemption Setup'!$F$7:$F$105,MATCH(Q1693,'Redemption Setup'!$A$7:$A$105,0)),"")+SUMIFS('Redemption Setup'!$Q$7:$Q$305,'Redemption Setup'!$O$7:$O$305,Q1693,'Redemption Setup'!$P$7:$P$305,"&lt;="&amp;O1693)-SUMIFS('Daily Redemptions'!$R$7:$R$2205,'Daily Redemptions'!$Q$7:$Q$2205,Q1693,'Daily Redemptions'!$P$7:$P$2205,P1693,'Daily Redemptions'!$O$7:$O$2205,"&lt;="&amp;O1693))</x:f>
      </x:c>
      <x:c r="T1693" s="16" t="str">
        <x:f>IF(AND(ISBLANK(O1693),Q1693=""),"",IF(COUNTIFS('Redemption Setup'!$A$7:$A$105,Q1693,'Redemption Setup'!$B$7:$B$105,P1693)&lt;&gt;1,"Tier not in campaign",IF(COUNTIFS('Daily Redemptions'!$O$7:$O$2205,O1693,'Daily Redemptions'!$Q$7:$Q$2205,Q1693)&gt;1,"Duplicate day / tier",IF(OR(ISBLANK(O1693),ISBLANK(R1693)),"Missing date / quantity",IF(OR(R1693&lt;0,MOD(R1693,1)&lt;&gt;0),"Invalid redemption quantity",IF(COUNTIFS('Daily Redemptions'!$A$7:$A$735,O1693,'Daily Redemptions'!$B$7:$B$735,P1693)&lt;&gt;1,"Missing daily performance",IF(S1693&lt;0,"Negative stock","")))))))</x:f>
      </x:c>
    </x:row>
    <x:row r="1694" ht="24" customHeight="1">
      <x:c r="O1694" s="10"/>
      <x:c r="P1694" s="5"/>
      <x:c r="Q1694" s="5"/>
      <x:c r="R1694" s="5"/>
      <x:c r="S1694" s="16" t="str">
        <x:f>IF(OR(ISBLANK(O1694),Q1694=""),"",IFERROR(INDEX('Redemption Setup'!$F$7:$F$105,MATCH(Q1694,'Redemption Setup'!$A$7:$A$105,0)),"")+SUMIFS('Redemption Setup'!$Q$7:$Q$305,'Redemption Setup'!$O$7:$O$305,Q1694,'Redemption Setup'!$P$7:$P$305,"&lt;="&amp;O1694)-SUMIFS('Daily Redemptions'!$R$7:$R$2205,'Daily Redemptions'!$Q$7:$Q$2205,Q1694,'Daily Redemptions'!$P$7:$P$2205,P1694,'Daily Redemptions'!$O$7:$O$2205,"&lt;="&amp;O1694))</x:f>
      </x:c>
      <x:c r="T1694" s="16" t="str">
        <x:f>IF(AND(ISBLANK(O1694),Q1694=""),"",IF(COUNTIFS('Redemption Setup'!$A$7:$A$105,Q1694,'Redemption Setup'!$B$7:$B$105,P1694)&lt;&gt;1,"Tier not in campaign",IF(COUNTIFS('Daily Redemptions'!$O$7:$O$2205,O1694,'Daily Redemptions'!$Q$7:$Q$2205,Q1694)&gt;1,"Duplicate day / tier",IF(OR(ISBLANK(O1694),ISBLANK(R1694)),"Missing date / quantity",IF(OR(R1694&lt;0,MOD(R1694,1)&lt;&gt;0),"Invalid redemption quantity",IF(COUNTIFS('Daily Redemptions'!$A$7:$A$735,O1694,'Daily Redemptions'!$B$7:$B$735,P1694)&lt;&gt;1,"Missing daily performance",IF(S1694&lt;0,"Negative stock","")))))))</x:f>
      </x:c>
    </x:row>
    <x:row r="1695" ht="24" customHeight="1">
      <x:c r="O1695" s="10"/>
      <x:c r="P1695" s="5"/>
      <x:c r="Q1695" s="5"/>
      <x:c r="R1695" s="5"/>
      <x:c r="S1695" s="16" t="str">
        <x:f>IF(OR(ISBLANK(O1695),Q1695=""),"",IFERROR(INDEX('Redemption Setup'!$F$7:$F$105,MATCH(Q1695,'Redemption Setup'!$A$7:$A$105,0)),"")+SUMIFS('Redemption Setup'!$Q$7:$Q$305,'Redemption Setup'!$O$7:$O$305,Q1695,'Redemption Setup'!$P$7:$P$305,"&lt;="&amp;O1695)-SUMIFS('Daily Redemptions'!$R$7:$R$2205,'Daily Redemptions'!$Q$7:$Q$2205,Q1695,'Daily Redemptions'!$P$7:$P$2205,P1695,'Daily Redemptions'!$O$7:$O$2205,"&lt;="&amp;O1695))</x:f>
      </x:c>
      <x:c r="T1695" s="16" t="str">
        <x:f>IF(AND(ISBLANK(O1695),Q1695=""),"",IF(COUNTIFS('Redemption Setup'!$A$7:$A$105,Q1695,'Redemption Setup'!$B$7:$B$105,P1695)&lt;&gt;1,"Tier not in campaign",IF(COUNTIFS('Daily Redemptions'!$O$7:$O$2205,O1695,'Daily Redemptions'!$Q$7:$Q$2205,Q1695)&gt;1,"Duplicate day / tier",IF(OR(ISBLANK(O1695),ISBLANK(R1695)),"Missing date / quantity",IF(OR(R1695&lt;0,MOD(R1695,1)&lt;&gt;0),"Invalid redemption quantity",IF(COUNTIFS('Daily Redemptions'!$A$7:$A$735,O1695,'Daily Redemptions'!$B$7:$B$735,P1695)&lt;&gt;1,"Missing daily performance",IF(S1695&lt;0,"Negative stock","")))))))</x:f>
      </x:c>
    </x:row>
    <x:row r="1696" ht="24" customHeight="1">
      <x:c r="O1696" s="10"/>
      <x:c r="P1696" s="5"/>
      <x:c r="Q1696" s="5"/>
      <x:c r="R1696" s="5"/>
      <x:c r="S1696" s="16" t="str">
        <x:f>IF(OR(ISBLANK(O1696),Q1696=""),"",IFERROR(INDEX('Redemption Setup'!$F$7:$F$105,MATCH(Q1696,'Redemption Setup'!$A$7:$A$105,0)),"")+SUMIFS('Redemption Setup'!$Q$7:$Q$305,'Redemption Setup'!$O$7:$O$305,Q1696,'Redemption Setup'!$P$7:$P$305,"&lt;="&amp;O1696)-SUMIFS('Daily Redemptions'!$R$7:$R$2205,'Daily Redemptions'!$Q$7:$Q$2205,Q1696,'Daily Redemptions'!$P$7:$P$2205,P1696,'Daily Redemptions'!$O$7:$O$2205,"&lt;="&amp;O1696))</x:f>
      </x:c>
      <x:c r="T1696" s="16" t="str">
        <x:f>IF(AND(ISBLANK(O1696),Q1696=""),"",IF(COUNTIFS('Redemption Setup'!$A$7:$A$105,Q1696,'Redemption Setup'!$B$7:$B$105,P1696)&lt;&gt;1,"Tier not in campaign",IF(COUNTIFS('Daily Redemptions'!$O$7:$O$2205,O1696,'Daily Redemptions'!$Q$7:$Q$2205,Q1696)&gt;1,"Duplicate day / tier",IF(OR(ISBLANK(O1696),ISBLANK(R1696)),"Missing date / quantity",IF(OR(R1696&lt;0,MOD(R1696,1)&lt;&gt;0),"Invalid redemption quantity",IF(COUNTIFS('Daily Redemptions'!$A$7:$A$735,O1696,'Daily Redemptions'!$B$7:$B$735,P1696)&lt;&gt;1,"Missing daily performance",IF(S1696&lt;0,"Negative stock","")))))))</x:f>
      </x:c>
    </x:row>
    <x:row r="1697" ht="24" customHeight="1">
      <x:c r="O1697" s="10"/>
      <x:c r="P1697" s="5"/>
      <x:c r="Q1697" s="5"/>
      <x:c r="R1697" s="5"/>
      <x:c r="S1697" s="16" t="str">
        <x:f>IF(OR(ISBLANK(O1697),Q1697=""),"",IFERROR(INDEX('Redemption Setup'!$F$7:$F$105,MATCH(Q1697,'Redemption Setup'!$A$7:$A$105,0)),"")+SUMIFS('Redemption Setup'!$Q$7:$Q$305,'Redemption Setup'!$O$7:$O$305,Q1697,'Redemption Setup'!$P$7:$P$305,"&lt;="&amp;O1697)-SUMIFS('Daily Redemptions'!$R$7:$R$2205,'Daily Redemptions'!$Q$7:$Q$2205,Q1697,'Daily Redemptions'!$P$7:$P$2205,P1697,'Daily Redemptions'!$O$7:$O$2205,"&lt;="&amp;O1697))</x:f>
      </x:c>
      <x:c r="T1697" s="16" t="str">
        <x:f>IF(AND(ISBLANK(O1697),Q1697=""),"",IF(COUNTIFS('Redemption Setup'!$A$7:$A$105,Q1697,'Redemption Setup'!$B$7:$B$105,P1697)&lt;&gt;1,"Tier not in campaign",IF(COUNTIFS('Daily Redemptions'!$O$7:$O$2205,O1697,'Daily Redemptions'!$Q$7:$Q$2205,Q1697)&gt;1,"Duplicate day / tier",IF(OR(ISBLANK(O1697),ISBLANK(R1697)),"Missing date / quantity",IF(OR(R1697&lt;0,MOD(R1697,1)&lt;&gt;0),"Invalid redemption quantity",IF(COUNTIFS('Daily Redemptions'!$A$7:$A$735,O1697,'Daily Redemptions'!$B$7:$B$735,P1697)&lt;&gt;1,"Missing daily performance",IF(S1697&lt;0,"Negative stock","")))))))</x:f>
      </x:c>
    </x:row>
    <x:row r="1698" ht="24" customHeight="1">
      <x:c r="O1698" s="10"/>
      <x:c r="P1698" s="5"/>
      <x:c r="Q1698" s="5"/>
      <x:c r="R1698" s="5"/>
      <x:c r="S1698" s="16" t="str">
        <x:f>IF(OR(ISBLANK(O1698),Q1698=""),"",IFERROR(INDEX('Redemption Setup'!$F$7:$F$105,MATCH(Q1698,'Redemption Setup'!$A$7:$A$105,0)),"")+SUMIFS('Redemption Setup'!$Q$7:$Q$305,'Redemption Setup'!$O$7:$O$305,Q1698,'Redemption Setup'!$P$7:$P$305,"&lt;="&amp;O1698)-SUMIFS('Daily Redemptions'!$R$7:$R$2205,'Daily Redemptions'!$Q$7:$Q$2205,Q1698,'Daily Redemptions'!$P$7:$P$2205,P1698,'Daily Redemptions'!$O$7:$O$2205,"&lt;="&amp;O1698))</x:f>
      </x:c>
      <x:c r="T1698" s="16" t="str">
        <x:f>IF(AND(ISBLANK(O1698),Q1698=""),"",IF(COUNTIFS('Redemption Setup'!$A$7:$A$105,Q1698,'Redemption Setup'!$B$7:$B$105,P1698)&lt;&gt;1,"Tier not in campaign",IF(COUNTIFS('Daily Redemptions'!$O$7:$O$2205,O1698,'Daily Redemptions'!$Q$7:$Q$2205,Q1698)&gt;1,"Duplicate day / tier",IF(OR(ISBLANK(O1698),ISBLANK(R1698)),"Missing date / quantity",IF(OR(R1698&lt;0,MOD(R1698,1)&lt;&gt;0),"Invalid redemption quantity",IF(COUNTIFS('Daily Redemptions'!$A$7:$A$735,O1698,'Daily Redemptions'!$B$7:$B$735,P1698)&lt;&gt;1,"Missing daily performance",IF(S1698&lt;0,"Negative stock","")))))))</x:f>
      </x:c>
    </x:row>
    <x:row r="1699" ht="24" customHeight="1">
      <x:c r="O1699" s="10"/>
      <x:c r="P1699" s="5"/>
      <x:c r="Q1699" s="5"/>
      <x:c r="R1699" s="5"/>
      <x:c r="S1699" s="16" t="str">
        <x:f>IF(OR(ISBLANK(O1699),Q1699=""),"",IFERROR(INDEX('Redemption Setup'!$F$7:$F$105,MATCH(Q1699,'Redemption Setup'!$A$7:$A$105,0)),"")+SUMIFS('Redemption Setup'!$Q$7:$Q$305,'Redemption Setup'!$O$7:$O$305,Q1699,'Redemption Setup'!$P$7:$P$305,"&lt;="&amp;O1699)-SUMIFS('Daily Redemptions'!$R$7:$R$2205,'Daily Redemptions'!$Q$7:$Q$2205,Q1699,'Daily Redemptions'!$P$7:$P$2205,P1699,'Daily Redemptions'!$O$7:$O$2205,"&lt;="&amp;O1699))</x:f>
      </x:c>
      <x:c r="T1699" s="16" t="str">
        <x:f>IF(AND(ISBLANK(O1699),Q1699=""),"",IF(COUNTIFS('Redemption Setup'!$A$7:$A$105,Q1699,'Redemption Setup'!$B$7:$B$105,P1699)&lt;&gt;1,"Tier not in campaign",IF(COUNTIFS('Daily Redemptions'!$O$7:$O$2205,O1699,'Daily Redemptions'!$Q$7:$Q$2205,Q1699)&gt;1,"Duplicate day / tier",IF(OR(ISBLANK(O1699),ISBLANK(R1699)),"Missing date / quantity",IF(OR(R1699&lt;0,MOD(R1699,1)&lt;&gt;0),"Invalid redemption quantity",IF(COUNTIFS('Daily Redemptions'!$A$7:$A$735,O1699,'Daily Redemptions'!$B$7:$B$735,P1699)&lt;&gt;1,"Missing daily performance",IF(S1699&lt;0,"Negative stock","")))))))</x:f>
      </x:c>
    </x:row>
    <x:row r="1700" ht="24" customHeight="1">
      <x:c r="O1700" s="10"/>
      <x:c r="P1700" s="5"/>
      <x:c r="Q1700" s="5"/>
      <x:c r="R1700" s="5"/>
      <x:c r="S1700" s="16" t="str">
        <x:f>IF(OR(ISBLANK(O1700),Q1700=""),"",IFERROR(INDEX('Redemption Setup'!$F$7:$F$105,MATCH(Q1700,'Redemption Setup'!$A$7:$A$105,0)),"")+SUMIFS('Redemption Setup'!$Q$7:$Q$305,'Redemption Setup'!$O$7:$O$305,Q1700,'Redemption Setup'!$P$7:$P$305,"&lt;="&amp;O1700)-SUMIFS('Daily Redemptions'!$R$7:$R$2205,'Daily Redemptions'!$Q$7:$Q$2205,Q1700,'Daily Redemptions'!$P$7:$P$2205,P1700,'Daily Redemptions'!$O$7:$O$2205,"&lt;="&amp;O1700))</x:f>
      </x:c>
      <x:c r="T1700" s="16" t="str">
        <x:f>IF(AND(ISBLANK(O1700),Q1700=""),"",IF(COUNTIFS('Redemption Setup'!$A$7:$A$105,Q1700,'Redemption Setup'!$B$7:$B$105,P1700)&lt;&gt;1,"Tier not in campaign",IF(COUNTIFS('Daily Redemptions'!$O$7:$O$2205,O1700,'Daily Redemptions'!$Q$7:$Q$2205,Q1700)&gt;1,"Duplicate day / tier",IF(OR(ISBLANK(O1700),ISBLANK(R1700)),"Missing date / quantity",IF(OR(R1700&lt;0,MOD(R1700,1)&lt;&gt;0),"Invalid redemption quantity",IF(COUNTIFS('Daily Redemptions'!$A$7:$A$735,O1700,'Daily Redemptions'!$B$7:$B$735,P1700)&lt;&gt;1,"Missing daily performance",IF(S1700&lt;0,"Negative stock","")))))))</x:f>
      </x:c>
    </x:row>
    <x:row r="1701" ht="24" customHeight="1">
      <x:c r="O1701" s="10"/>
      <x:c r="P1701" s="5"/>
      <x:c r="Q1701" s="5"/>
      <x:c r="R1701" s="5"/>
      <x:c r="S1701" s="16" t="str">
        <x:f>IF(OR(ISBLANK(O1701),Q1701=""),"",IFERROR(INDEX('Redemption Setup'!$F$7:$F$105,MATCH(Q1701,'Redemption Setup'!$A$7:$A$105,0)),"")+SUMIFS('Redemption Setup'!$Q$7:$Q$305,'Redemption Setup'!$O$7:$O$305,Q1701,'Redemption Setup'!$P$7:$P$305,"&lt;="&amp;O1701)-SUMIFS('Daily Redemptions'!$R$7:$R$2205,'Daily Redemptions'!$Q$7:$Q$2205,Q1701,'Daily Redemptions'!$P$7:$P$2205,P1701,'Daily Redemptions'!$O$7:$O$2205,"&lt;="&amp;O1701))</x:f>
      </x:c>
      <x:c r="T1701" s="16" t="str">
        <x:f>IF(AND(ISBLANK(O1701),Q1701=""),"",IF(COUNTIFS('Redemption Setup'!$A$7:$A$105,Q1701,'Redemption Setup'!$B$7:$B$105,P1701)&lt;&gt;1,"Tier not in campaign",IF(COUNTIFS('Daily Redemptions'!$O$7:$O$2205,O1701,'Daily Redemptions'!$Q$7:$Q$2205,Q1701)&gt;1,"Duplicate day / tier",IF(OR(ISBLANK(O1701),ISBLANK(R1701)),"Missing date / quantity",IF(OR(R1701&lt;0,MOD(R1701,1)&lt;&gt;0),"Invalid redemption quantity",IF(COUNTIFS('Daily Redemptions'!$A$7:$A$735,O1701,'Daily Redemptions'!$B$7:$B$735,P1701)&lt;&gt;1,"Missing daily performance",IF(S1701&lt;0,"Negative stock","")))))))</x:f>
      </x:c>
    </x:row>
    <x:row r="1702" ht="24" customHeight="1">
      <x:c r="O1702" s="10"/>
      <x:c r="P1702" s="5"/>
      <x:c r="Q1702" s="5"/>
      <x:c r="R1702" s="5"/>
      <x:c r="S1702" s="16" t="str">
        <x:f>IF(OR(ISBLANK(O1702),Q1702=""),"",IFERROR(INDEX('Redemption Setup'!$F$7:$F$105,MATCH(Q1702,'Redemption Setup'!$A$7:$A$105,0)),"")+SUMIFS('Redemption Setup'!$Q$7:$Q$305,'Redemption Setup'!$O$7:$O$305,Q1702,'Redemption Setup'!$P$7:$P$305,"&lt;="&amp;O1702)-SUMIFS('Daily Redemptions'!$R$7:$R$2205,'Daily Redemptions'!$Q$7:$Q$2205,Q1702,'Daily Redemptions'!$P$7:$P$2205,P1702,'Daily Redemptions'!$O$7:$O$2205,"&lt;="&amp;O1702))</x:f>
      </x:c>
      <x:c r="T1702" s="16" t="str">
        <x:f>IF(AND(ISBLANK(O1702),Q1702=""),"",IF(COUNTIFS('Redemption Setup'!$A$7:$A$105,Q1702,'Redemption Setup'!$B$7:$B$105,P1702)&lt;&gt;1,"Tier not in campaign",IF(COUNTIFS('Daily Redemptions'!$O$7:$O$2205,O1702,'Daily Redemptions'!$Q$7:$Q$2205,Q1702)&gt;1,"Duplicate day / tier",IF(OR(ISBLANK(O1702),ISBLANK(R1702)),"Missing date / quantity",IF(OR(R1702&lt;0,MOD(R1702,1)&lt;&gt;0),"Invalid redemption quantity",IF(COUNTIFS('Daily Redemptions'!$A$7:$A$735,O1702,'Daily Redemptions'!$B$7:$B$735,P1702)&lt;&gt;1,"Missing daily performance",IF(S1702&lt;0,"Negative stock","")))))))</x:f>
      </x:c>
    </x:row>
    <x:row r="1703" ht="24" customHeight="1">
      <x:c r="O1703" s="10"/>
      <x:c r="P1703" s="5"/>
      <x:c r="Q1703" s="5"/>
      <x:c r="R1703" s="5"/>
      <x:c r="S1703" s="16" t="str">
        <x:f>IF(OR(ISBLANK(O1703),Q1703=""),"",IFERROR(INDEX('Redemption Setup'!$F$7:$F$105,MATCH(Q1703,'Redemption Setup'!$A$7:$A$105,0)),"")+SUMIFS('Redemption Setup'!$Q$7:$Q$305,'Redemption Setup'!$O$7:$O$305,Q1703,'Redemption Setup'!$P$7:$P$305,"&lt;="&amp;O1703)-SUMIFS('Daily Redemptions'!$R$7:$R$2205,'Daily Redemptions'!$Q$7:$Q$2205,Q1703,'Daily Redemptions'!$P$7:$P$2205,P1703,'Daily Redemptions'!$O$7:$O$2205,"&lt;="&amp;O1703))</x:f>
      </x:c>
      <x:c r="T1703" s="16" t="str">
        <x:f>IF(AND(ISBLANK(O1703),Q1703=""),"",IF(COUNTIFS('Redemption Setup'!$A$7:$A$105,Q1703,'Redemption Setup'!$B$7:$B$105,P1703)&lt;&gt;1,"Tier not in campaign",IF(COUNTIFS('Daily Redemptions'!$O$7:$O$2205,O1703,'Daily Redemptions'!$Q$7:$Q$2205,Q1703)&gt;1,"Duplicate day / tier",IF(OR(ISBLANK(O1703),ISBLANK(R1703)),"Missing date / quantity",IF(OR(R1703&lt;0,MOD(R1703,1)&lt;&gt;0),"Invalid redemption quantity",IF(COUNTIFS('Daily Redemptions'!$A$7:$A$735,O1703,'Daily Redemptions'!$B$7:$B$735,P1703)&lt;&gt;1,"Missing daily performance",IF(S1703&lt;0,"Negative stock","")))))))</x:f>
      </x:c>
    </x:row>
    <x:row r="1704" ht="24" customHeight="1">
      <x:c r="O1704" s="10"/>
      <x:c r="P1704" s="5"/>
      <x:c r="Q1704" s="5"/>
      <x:c r="R1704" s="5"/>
      <x:c r="S1704" s="16" t="str">
        <x:f>IF(OR(ISBLANK(O1704),Q1704=""),"",IFERROR(INDEX('Redemption Setup'!$F$7:$F$105,MATCH(Q1704,'Redemption Setup'!$A$7:$A$105,0)),"")+SUMIFS('Redemption Setup'!$Q$7:$Q$305,'Redemption Setup'!$O$7:$O$305,Q1704,'Redemption Setup'!$P$7:$P$305,"&lt;="&amp;O1704)-SUMIFS('Daily Redemptions'!$R$7:$R$2205,'Daily Redemptions'!$Q$7:$Q$2205,Q1704,'Daily Redemptions'!$P$7:$P$2205,P1704,'Daily Redemptions'!$O$7:$O$2205,"&lt;="&amp;O1704))</x:f>
      </x:c>
      <x:c r="T1704" s="16" t="str">
        <x:f>IF(AND(ISBLANK(O1704),Q1704=""),"",IF(COUNTIFS('Redemption Setup'!$A$7:$A$105,Q1704,'Redemption Setup'!$B$7:$B$105,P1704)&lt;&gt;1,"Tier not in campaign",IF(COUNTIFS('Daily Redemptions'!$O$7:$O$2205,O1704,'Daily Redemptions'!$Q$7:$Q$2205,Q1704)&gt;1,"Duplicate day / tier",IF(OR(ISBLANK(O1704),ISBLANK(R1704)),"Missing date / quantity",IF(OR(R1704&lt;0,MOD(R1704,1)&lt;&gt;0),"Invalid redemption quantity",IF(COUNTIFS('Daily Redemptions'!$A$7:$A$735,O1704,'Daily Redemptions'!$B$7:$B$735,P1704)&lt;&gt;1,"Missing daily performance",IF(S1704&lt;0,"Negative stock","")))))))</x:f>
      </x:c>
    </x:row>
    <x:row r="1705" ht="24" customHeight="1">
      <x:c r="O1705" s="10"/>
      <x:c r="P1705" s="5"/>
      <x:c r="Q1705" s="5"/>
      <x:c r="R1705" s="5"/>
      <x:c r="S1705" s="16" t="str">
        <x:f>IF(OR(ISBLANK(O1705),Q1705=""),"",IFERROR(INDEX('Redemption Setup'!$F$7:$F$105,MATCH(Q1705,'Redemption Setup'!$A$7:$A$105,0)),"")+SUMIFS('Redemption Setup'!$Q$7:$Q$305,'Redemption Setup'!$O$7:$O$305,Q1705,'Redemption Setup'!$P$7:$P$305,"&lt;="&amp;O1705)-SUMIFS('Daily Redemptions'!$R$7:$R$2205,'Daily Redemptions'!$Q$7:$Q$2205,Q1705,'Daily Redemptions'!$P$7:$P$2205,P1705,'Daily Redemptions'!$O$7:$O$2205,"&lt;="&amp;O1705))</x:f>
      </x:c>
      <x:c r="T1705" s="16" t="str">
        <x:f>IF(AND(ISBLANK(O1705),Q1705=""),"",IF(COUNTIFS('Redemption Setup'!$A$7:$A$105,Q1705,'Redemption Setup'!$B$7:$B$105,P1705)&lt;&gt;1,"Tier not in campaign",IF(COUNTIFS('Daily Redemptions'!$O$7:$O$2205,O1705,'Daily Redemptions'!$Q$7:$Q$2205,Q1705)&gt;1,"Duplicate day / tier",IF(OR(ISBLANK(O1705),ISBLANK(R1705)),"Missing date / quantity",IF(OR(R1705&lt;0,MOD(R1705,1)&lt;&gt;0),"Invalid redemption quantity",IF(COUNTIFS('Daily Redemptions'!$A$7:$A$735,O1705,'Daily Redemptions'!$B$7:$B$735,P1705)&lt;&gt;1,"Missing daily performance",IF(S1705&lt;0,"Negative stock","")))))))</x:f>
      </x:c>
    </x:row>
    <x:row r="1706" ht="24" customHeight="1">
      <x:c r="O1706" s="10"/>
      <x:c r="P1706" s="5"/>
      <x:c r="Q1706" s="5"/>
      <x:c r="R1706" s="5"/>
      <x:c r="S1706" s="16" t="str">
        <x:f>IF(OR(ISBLANK(O1706),Q1706=""),"",IFERROR(INDEX('Redemption Setup'!$F$7:$F$105,MATCH(Q1706,'Redemption Setup'!$A$7:$A$105,0)),"")+SUMIFS('Redemption Setup'!$Q$7:$Q$305,'Redemption Setup'!$O$7:$O$305,Q1706,'Redemption Setup'!$P$7:$P$305,"&lt;="&amp;O1706)-SUMIFS('Daily Redemptions'!$R$7:$R$2205,'Daily Redemptions'!$Q$7:$Q$2205,Q1706,'Daily Redemptions'!$P$7:$P$2205,P1706,'Daily Redemptions'!$O$7:$O$2205,"&lt;="&amp;O1706))</x:f>
      </x:c>
      <x:c r="T1706" s="16" t="str">
        <x:f>IF(AND(ISBLANK(O1706),Q1706=""),"",IF(COUNTIFS('Redemption Setup'!$A$7:$A$105,Q1706,'Redemption Setup'!$B$7:$B$105,P1706)&lt;&gt;1,"Tier not in campaign",IF(COUNTIFS('Daily Redemptions'!$O$7:$O$2205,O1706,'Daily Redemptions'!$Q$7:$Q$2205,Q1706)&gt;1,"Duplicate day / tier",IF(OR(ISBLANK(O1706),ISBLANK(R1706)),"Missing date / quantity",IF(OR(R1706&lt;0,MOD(R1706,1)&lt;&gt;0),"Invalid redemption quantity",IF(COUNTIFS('Daily Redemptions'!$A$7:$A$735,O1706,'Daily Redemptions'!$B$7:$B$735,P1706)&lt;&gt;1,"Missing daily performance",IF(S1706&lt;0,"Negative stock","")))))))</x:f>
      </x:c>
    </x:row>
    <x:row r="1707" ht="24" customHeight="1">
      <x:c r="O1707" s="10"/>
      <x:c r="P1707" s="5"/>
      <x:c r="Q1707" s="5"/>
      <x:c r="R1707" s="5"/>
      <x:c r="S1707" s="16" t="str">
        <x:f>IF(OR(ISBLANK(O1707),Q1707=""),"",IFERROR(INDEX('Redemption Setup'!$F$7:$F$105,MATCH(Q1707,'Redemption Setup'!$A$7:$A$105,0)),"")+SUMIFS('Redemption Setup'!$Q$7:$Q$305,'Redemption Setup'!$O$7:$O$305,Q1707,'Redemption Setup'!$P$7:$P$305,"&lt;="&amp;O1707)-SUMIFS('Daily Redemptions'!$R$7:$R$2205,'Daily Redemptions'!$Q$7:$Q$2205,Q1707,'Daily Redemptions'!$P$7:$P$2205,P1707,'Daily Redemptions'!$O$7:$O$2205,"&lt;="&amp;O1707))</x:f>
      </x:c>
      <x:c r="T1707" s="16" t="str">
        <x:f>IF(AND(ISBLANK(O1707),Q1707=""),"",IF(COUNTIFS('Redemption Setup'!$A$7:$A$105,Q1707,'Redemption Setup'!$B$7:$B$105,P1707)&lt;&gt;1,"Tier not in campaign",IF(COUNTIFS('Daily Redemptions'!$O$7:$O$2205,O1707,'Daily Redemptions'!$Q$7:$Q$2205,Q1707)&gt;1,"Duplicate day / tier",IF(OR(ISBLANK(O1707),ISBLANK(R1707)),"Missing date / quantity",IF(OR(R1707&lt;0,MOD(R1707,1)&lt;&gt;0),"Invalid redemption quantity",IF(COUNTIFS('Daily Redemptions'!$A$7:$A$735,O1707,'Daily Redemptions'!$B$7:$B$735,P1707)&lt;&gt;1,"Missing daily performance",IF(S1707&lt;0,"Negative stock","")))))))</x:f>
      </x:c>
    </x:row>
    <x:row r="1708" ht="24" customHeight="1">
      <x:c r="O1708" s="10"/>
      <x:c r="P1708" s="5"/>
      <x:c r="Q1708" s="5"/>
      <x:c r="R1708" s="5"/>
      <x:c r="S1708" s="16" t="str">
        <x:f>IF(OR(ISBLANK(O1708),Q1708=""),"",IFERROR(INDEX('Redemption Setup'!$F$7:$F$105,MATCH(Q1708,'Redemption Setup'!$A$7:$A$105,0)),"")+SUMIFS('Redemption Setup'!$Q$7:$Q$305,'Redemption Setup'!$O$7:$O$305,Q1708,'Redemption Setup'!$P$7:$P$305,"&lt;="&amp;O1708)-SUMIFS('Daily Redemptions'!$R$7:$R$2205,'Daily Redemptions'!$Q$7:$Q$2205,Q1708,'Daily Redemptions'!$P$7:$P$2205,P1708,'Daily Redemptions'!$O$7:$O$2205,"&lt;="&amp;O1708))</x:f>
      </x:c>
      <x:c r="T1708" s="16" t="str">
        <x:f>IF(AND(ISBLANK(O1708),Q1708=""),"",IF(COUNTIFS('Redemption Setup'!$A$7:$A$105,Q1708,'Redemption Setup'!$B$7:$B$105,P1708)&lt;&gt;1,"Tier not in campaign",IF(COUNTIFS('Daily Redemptions'!$O$7:$O$2205,O1708,'Daily Redemptions'!$Q$7:$Q$2205,Q1708)&gt;1,"Duplicate day / tier",IF(OR(ISBLANK(O1708),ISBLANK(R1708)),"Missing date / quantity",IF(OR(R1708&lt;0,MOD(R1708,1)&lt;&gt;0),"Invalid redemption quantity",IF(COUNTIFS('Daily Redemptions'!$A$7:$A$735,O1708,'Daily Redemptions'!$B$7:$B$735,P1708)&lt;&gt;1,"Missing daily performance",IF(S1708&lt;0,"Negative stock","")))))))</x:f>
      </x:c>
    </x:row>
    <x:row r="1709" ht="24" customHeight="1">
      <x:c r="O1709" s="10"/>
      <x:c r="P1709" s="5"/>
      <x:c r="Q1709" s="5"/>
      <x:c r="R1709" s="5"/>
      <x:c r="S1709" s="16" t="str">
        <x:f>IF(OR(ISBLANK(O1709),Q1709=""),"",IFERROR(INDEX('Redemption Setup'!$F$7:$F$105,MATCH(Q1709,'Redemption Setup'!$A$7:$A$105,0)),"")+SUMIFS('Redemption Setup'!$Q$7:$Q$305,'Redemption Setup'!$O$7:$O$305,Q1709,'Redemption Setup'!$P$7:$P$305,"&lt;="&amp;O1709)-SUMIFS('Daily Redemptions'!$R$7:$R$2205,'Daily Redemptions'!$Q$7:$Q$2205,Q1709,'Daily Redemptions'!$P$7:$P$2205,P1709,'Daily Redemptions'!$O$7:$O$2205,"&lt;="&amp;O1709))</x:f>
      </x:c>
      <x:c r="T1709" s="16" t="str">
        <x:f>IF(AND(ISBLANK(O1709),Q1709=""),"",IF(COUNTIFS('Redemption Setup'!$A$7:$A$105,Q1709,'Redemption Setup'!$B$7:$B$105,P1709)&lt;&gt;1,"Tier not in campaign",IF(COUNTIFS('Daily Redemptions'!$O$7:$O$2205,O1709,'Daily Redemptions'!$Q$7:$Q$2205,Q1709)&gt;1,"Duplicate day / tier",IF(OR(ISBLANK(O1709),ISBLANK(R1709)),"Missing date / quantity",IF(OR(R1709&lt;0,MOD(R1709,1)&lt;&gt;0),"Invalid redemption quantity",IF(COUNTIFS('Daily Redemptions'!$A$7:$A$735,O1709,'Daily Redemptions'!$B$7:$B$735,P1709)&lt;&gt;1,"Missing daily performance",IF(S1709&lt;0,"Negative stock","")))))))</x:f>
      </x:c>
    </x:row>
    <x:row r="1710" ht="24" customHeight="1">
      <x:c r="O1710" s="10"/>
      <x:c r="P1710" s="5"/>
      <x:c r="Q1710" s="5"/>
      <x:c r="R1710" s="5"/>
      <x:c r="S1710" s="16" t="str">
        <x:f>IF(OR(ISBLANK(O1710),Q1710=""),"",IFERROR(INDEX('Redemption Setup'!$F$7:$F$105,MATCH(Q1710,'Redemption Setup'!$A$7:$A$105,0)),"")+SUMIFS('Redemption Setup'!$Q$7:$Q$305,'Redemption Setup'!$O$7:$O$305,Q1710,'Redemption Setup'!$P$7:$P$305,"&lt;="&amp;O1710)-SUMIFS('Daily Redemptions'!$R$7:$R$2205,'Daily Redemptions'!$Q$7:$Q$2205,Q1710,'Daily Redemptions'!$P$7:$P$2205,P1710,'Daily Redemptions'!$O$7:$O$2205,"&lt;="&amp;O1710))</x:f>
      </x:c>
      <x:c r="T1710" s="16" t="str">
        <x:f>IF(AND(ISBLANK(O1710),Q1710=""),"",IF(COUNTIFS('Redemption Setup'!$A$7:$A$105,Q1710,'Redemption Setup'!$B$7:$B$105,P1710)&lt;&gt;1,"Tier not in campaign",IF(COUNTIFS('Daily Redemptions'!$O$7:$O$2205,O1710,'Daily Redemptions'!$Q$7:$Q$2205,Q1710)&gt;1,"Duplicate day / tier",IF(OR(ISBLANK(O1710),ISBLANK(R1710)),"Missing date / quantity",IF(OR(R1710&lt;0,MOD(R1710,1)&lt;&gt;0),"Invalid redemption quantity",IF(COUNTIFS('Daily Redemptions'!$A$7:$A$735,O1710,'Daily Redemptions'!$B$7:$B$735,P1710)&lt;&gt;1,"Missing daily performance",IF(S1710&lt;0,"Negative stock","")))))))</x:f>
      </x:c>
    </x:row>
    <x:row r="1711" ht="24" customHeight="1">
      <x:c r="O1711" s="10"/>
      <x:c r="P1711" s="5"/>
      <x:c r="Q1711" s="5"/>
      <x:c r="R1711" s="5"/>
      <x:c r="S1711" s="16" t="str">
        <x:f>IF(OR(ISBLANK(O1711),Q1711=""),"",IFERROR(INDEX('Redemption Setup'!$F$7:$F$105,MATCH(Q1711,'Redemption Setup'!$A$7:$A$105,0)),"")+SUMIFS('Redemption Setup'!$Q$7:$Q$305,'Redemption Setup'!$O$7:$O$305,Q1711,'Redemption Setup'!$P$7:$P$305,"&lt;="&amp;O1711)-SUMIFS('Daily Redemptions'!$R$7:$R$2205,'Daily Redemptions'!$Q$7:$Q$2205,Q1711,'Daily Redemptions'!$P$7:$P$2205,P1711,'Daily Redemptions'!$O$7:$O$2205,"&lt;="&amp;O1711))</x:f>
      </x:c>
      <x:c r="T1711" s="16" t="str">
        <x:f>IF(AND(ISBLANK(O1711),Q1711=""),"",IF(COUNTIFS('Redemption Setup'!$A$7:$A$105,Q1711,'Redemption Setup'!$B$7:$B$105,P1711)&lt;&gt;1,"Tier not in campaign",IF(COUNTIFS('Daily Redemptions'!$O$7:$O$2205,O1711,'Daily Redemptions'!$Q$7:$Q$2205,Q1711)&gt;1,"Duplicate day / tier",IF(OR(ISBLANK(O1711),ISBLANK(R1711)),"Missing date / quantity",IF(OR(R1711&lt;0,MOD(R1711,1)&lt;&gt;0),"Invalid redemption quantity",IF(COUNTIFS('Daily Redemptions'!$A$7:$A$735,O1711,'Daily Redemptions'!$B$7:$B$735,P1711)&lt;&gt;1,"Missing daily performance",IF(S1711&lt;0,"Negative stock","")))))))</x:f>
      </x:c>
    </x:row>
    <x:row r="1712" ht="24" customHeight="1">
      <x:c r="O1712" s="10"/>
      <x:c r="P1712" s="5"/>
      <x:c r="Q1712" s="5"/>
      <x:c r="R1712" s="5"/>
      <x:c r="S1712" s="16" t="str">
        <x:f>IF(OR(ISBLANK(O1712),Q1712=""),"",IFERROR(INDEX('Redemption Setup'!$F$7:$F$105,MATCH(Q1712,'Redemption Setup'!$A$7:$A$105,0)),"")+SUMIFS('Redemption Setup'!$Q$7:$Q$305,'Redemption Setup'!$O$7:$O$305,Q1712,'Redemption Setup'!$P$7:$P$305,"&lt;="&amp;O1712)-SUMIFS('Daily Redemptions'!$R$7:$R$2205,'Daily Redemptions'!$Q$7:$Q$2205,Q1712,'Daily Redemptions'!$P$7:$P$2205,P1712,'Daily Redemptions'!$O$7:$O$2205,"&lt;="&amp;O1712))</x:f>
      </x:c>
      <x:c r="T1712" s="16" t="str">
        <x:f>IF(AND(ISBLANK(O1712),Q1712=""),"",IF(COUNTIFS('Redemption Setup'!$A$7:$A$105,Q1712,'Redemption Setup'!$B$7:$B$105,P1712)&lt;&gt;1,"Tier not in campaign",IF(COUNTIFS('Daily Redemptions'!$O$7:$O$2205,O1712,'Daily Redemptions'!$Q$7:$Q$2205,Q1712)&gt;1,"Duplicate day / tier",IF(OR(ISBLANK(O1712),ISBLANK(R1712)),"Missing date / quantity",IF(OR(R1712&lt;0,MOD(R1712,1)&lt;&gt;0),"Invalid redemption quantity",IF(COUNTIFS('Daily Redemptions'!$A$7:$A$735,O1712,'Daily Redemptions'!$B$7:$B$735,P1712)&lt;&gt;1,"Missing daily performance",IF(S1712&lt;0,"Negative stock","")))))))</x:f>
      </x:c>
    </x:row>
    <x:row r="1713" ht="24" customHeight="1">
      <x:c r="O1713" s="10"/>
      <x:c r="P1713" s="5"/>
      <x:c r="Q1713" s="5"/>
      <x:c r="R1713" s="5"/>
      <x:c r="S1713" s="16" t="str">
        <x:f>IF(OR(ISBLANK(O1713),Q1713=""),"",IFERROR(INDEX('Redemption Setup'!$F$7:$F$105,MATCH(Q1713,'Redemption Setup'!$A$7:$A$105,0)),"")+SUMIFS('Redemption Setup'!$Q$7:$Q$305,'Redemption Setup'!$O$7:$O$305,Q1713,'Redemption Setup'!$P$7:$P$305,"&lt;="&amp;O1713)-SUMIFS('Daily Redemptions'!$R$7:$R$2205,'Daily Redemptions'!$Q$7:$Q$2205,Q1713,'Daily Redemptions'!$P$7:$P$2205,P1713,'Daily Redemptions'!$O$7:$O$2205,"&lt;="&amp;O1713))</x:f>
      </x:c>
      <x:c r="T1713" s="16" t="str">
        <x:f>IF(AND(ISBLANK(O1713),Q1713=""),"",IF(COUNTIFS('Redemption Setup'!$A$7:$A$105,Q1713,'Redemption Setup'!$B$7:$B$105,P1713)&lt;&gt;1,"Tier not in campaign",IF(COUNTIFS('Daily Redemptions'!$O$7:$O$2205,O1713,'Daily Redemptions'!$Q$7:$Q$2205,Q1713)&gt;1,"Duplicate day / tier",IF(OR(ISBLANK(O1713),ISBLANK(R1713)),"Missing date / quantity",IF(OR(R1713&lt;0,MOD(R1713,1)&lt;&gt;0),"Invalid redemption quantity",IF(COUNTIFS('Daily Redemptions'!$A$7:$A$735,O1713,'Daily Redemptions'!$B$7:$B$735,P1713)&lt;&gt;1,"Missing daily performance",IF(S1713&lt;0,"Negative stock","")))))))</x:f>
      </x:c>
    </x:row>
    <x:row r="1714" ht="24" customHeight="1">
      <x:c r="O1714" s="10"/>
      <x:c r="P1714" s="5"/>
      <x:c r="Q1714" s="5"/>
      <x:c r="R1714" s="5"/>
      <x:c r="S1714" s="16" t="str">
        <x:f>IF(OR(ISBLANK(O1714),Q1714=""),"",IFERROR(INDEX('Redemption Setup'!$F$7:$F$105,MATCH(Q1714,'Redemption Setup'!$A$7:$A$105,0)),"")+SUMIFS('Redemption Setup'!$Q$7:$Q$305,'Redemption Setup'!$O$7:$O$305,Q1714,'Redemption Setup'!$P$7:$P$305,"&lt;="&amp;O1714)-SUMIFS('Daily Redemptions'!$R$7:$R$2205,'Daily Redemptions'!$Q$7:$Q$2205,Q1714,'Daily Redemptions'!$P$7:$P$2205,P1714,'Daily Redemptions'!$O$7:$O$2205,"&lt;="&amp;O1714))</x:f>
      </x:c>
      <x:c r="T1714" s="16" t="str">
        <x:f>IF(AND(ISBLANK(O1714),Q1714=""),"",IF(COUNTIFS('Redemption Setup'!$A$7:$A$105,Q1714,'Redemption Setup'!$B$7:$B$105,P1714)&lt;&gt;1,"Tier not in campaign",IF(COUNTIFS('Daily Redemptions'!$O$7:$O$2205,O1714,'Daily Redemptions'!$Q$7:$Q$2205,Q1714)&gt;1,"Duplicate day / tier",IF(OR(ISBLANK(O1714),ISBLANK(R1714)),"Missing date / quantity",IF(OR(R1714&lt;0,MOD(R1714,1)&lt;&gt;0),"Invalid redemption quantity",IF(COUNTIFS('Daily Redemptions'!$A$7:$A$735,O1714,'Daily Redemptions'!$B$7:$B$735,P1714)&lt;&gt;1,"Missing daily performance",IF(S1714&lt;0,"Negative stock","")))))))</x:f>
      </x:c>
    </x:row>
    <x:row r="1715" ht="24" customHeight="1">
      <x:c r="O1715" s="10"/>
      <x:c r="P1715" s="5"/>
      <x:c r="Q1715" s="5"/>
      <x:c r="R1715" s="5"/>
      <x:c r="S1715" s="16" t="str">
        <x:f>IF(OR(ISBLANK(O1715),Q1715=""),"",IFERROR(INDEX('Redemption Setup'!$F$7:$F$105,MATCH(Q1715,'Redemption Setup'!$A$7:$A$105,0)),"")+SUMIFS('Redemption Setup'!$Q$7:$Q$305,'Redemption Setup'!$O$7:$O$305,Q1715,'Redemption Setup'!$P$7:$P$305,"&lt;="&amp;O1715)-SUMIFS('Daily Redemptions'!$R$7:$R$2205,'Daily Redemptions'!$Q$7:$Q$2205,Q1715,'Daily Redemptions'!$P$7:$P$2205,P1715,'Daily Redemptions'!$O$7:$O$2205,"&lt;="&amp;O1715))</x:f>
      </x:c>
      <x:c r="T1715" s="16" t="str">
        <x:f>IF(AND(ISBLANK(O1715),Q1715=""),"",IF(COUNTIFS('Redemption Setup'!$A$7:$A$105,Q1715,'Redemption Setup'!$B$7:$B$105,P1715)&lt;&gt;1,"Tier not in campaign",IF(COUNTIFS('Daily Redemptions'!$O$7:$O$2205,O1715,'Daily Redemptions'!$Q$7:$Q$2205,Q1715)&gt;1,"Duplicate day / tier",IF(OR(ISBLANK(O1715),ISBLANK(R1715)),"Missing date / quantity",IF(OR(R1715&lt;0,MOD(R1715,1)&lt;&gt;0),"Invalid redemption quantity",IF(COUNTIFS('Daily Redemptions'!$A$7:$A$735,O1715,'Daily Redemptions'!$B$7:$B$735,P1715)&lt;&gt;1,"Missing daily performance",IF(S1715&lt;0,"Negative stock","")))))))</x:f>
      </x:c>
    </x:row>
    <x:row r="1716" ht="24" customHeight="1">
      <x:c r="O1716" s="10"/>
      <x:c r="P1716" s="5"/>
      <x:c r="Q1716" s="5"/>
      <x:c r="R1716" s="5"/>
      <x:c r="S1716" s="16" t="str">
        <x:f>IF(OR(ISBLANK(O1716),Q1716=""),"",IFERROR(INDEX('Redemption Setup'!$F$7:$F$105,MATCH(Q1716,'Redemption Setup'!$A$7:$A$105,0)),"")+SUMIFS('Redemption Setup'!$Q$7:$Q$305,'Redemption Setup'!$O$7:$O$305,Q1716,'Redemption Setup'!$P$7:$P$305,"&lt;="&amp;O1716)-SUMIFS('Daily Redemptions'!$R$7:$R$2205,'Daily Redemptions'!$Q$7:$Q$2205,Q1716,'Daily Redemptions'!$P$7:$P$2205,P1716,'Daily Redemptions'!$O$7:$O$2205,"&lt;="&amp;O1716))</x:f>
      </x:c>
      <x:c r="T1716" s="16" t="str">
        <x:f>IF(AND(ISBLANK(O1716),Q1716=""),"",IF(COUNTIFS('Redemption Setup'!$A$7:$A$105,Q1716,'Redemption Setup'!$B$7:$B$105,P1716)&lt;&gt;1,"Tier not in campaign",IF(COUNTIFS('Daily Redemptions'!$O$7:$O$2205,O1716,'Daily Redemptions'!$Q$7:$Q$2205,Q1716)&gt;1,"Duplicate day / tier",IF(OR(ISBLANK(O1716),ISBLANK(R1716)),"Missing date / quantity",IF(OR(R1716&lt;0,MOD(R1716,1)&lt;&gt;0),"Invalid redemption quantity",IF(COUNTIFS('Daily Redemptions'!$A$7:$A$735,O1716,'Daily Redemptions'!$B$7:$B$735,P1716)&lt;&gt;1,"Missing daily performance",IF(S1716&lt;0,"Negative stock","")))))))</x:f>
      </x:c>
    </x:row>
    <x:row r="1717" ht="24" customHeight="1">
      <x:c r="O1717" s="10"/>
      <x:c r="P1717" s="5"/>
      <x:c r="Q1717" s="5"/>
      <x:c r="R1717" s="5"/>
      <x:c r="S1717" s="16" t="str">
        <x:f>IF(OR(ISBLANK(O1717),Q1717=""),"",IFERROR(INDEX('Redemption Setup'!$F$7:$F$105,MATCH(Q1717,'Redemption Setup'!$A$7:$A$105,0)),"")+SUMIFS('Redemption Setup'!$Q$7:$Q$305,'Redemption Setup'!$O$7:$O$305,Q1717,'Redemption Setup'!$P$7:$P$305,"&lt;="&amp;O1717)-SUMIFS('Daily Redemptions'!$R$7:$R$2205,'Daily Redemptions'!$Q$7:$Q$2205,Q1717,'Daily Redemptions'!$P$7:$P$2205,P1717,'Daily Redemptions'!$O$7:$O$2205,"&lt;="&amp;O1717))</x:f>
      </x:c>
      <x:c r="T1717" s="16" t="str">
        <x:f>IF(AND(ISBLANK(O1717),Q1717=""),"",IF(COUNTIFS('Redemption Setup'!$A$7:$A$105,Q1717,'Redemption Setup'!$B$7:$B$105,P1717)&lt;&gt;1,"Tier not in campaign",IF(COUNTIFS('Daily Redemptions'!$O$7:$O$2205,O1717,'Daily Redemptions'!$Q$7:$Q$2205,Q1717)&gt;1,"Duplicate day / tier",IF(OR(ISBLANK(O1717),ISBLANK(R1717)),"Missing date / quantity",IF(OR(R1717&lt;0,MOD(R1717,1)&lt;&gt;0),"Invalid redemption quantity",IF(COUNTIFS('Daily Redemptions'!$A$7:$A$735,O1717,'Daily Redemptions'!$B$7:$B$735,P1717)&lt;&gt;1,"Missing daily performance",IF(S1717&lt;0,"Negative stock","")))))))</x:f>
      </x:c>
    </x:row>
    <x:row r="1718" ht="24" customHeight="1">
      <x:c r="O1718" s="10"/>
      <x:c r="P1718" s="5"/>
      <x:c r="Q1718" s="5"/>
      <x:c r="R1718" s="5"/>
      <x:c r="S1718" s="16" t="str">
        <x:f>IF(OR(ISBLANK(O1718),Q1718=""),"",IFERROR(INDEX('Redemption Setup'!$F$7:$F$105,MATCH(Q1718,'Redemption Setup'!$A$7:$A$105,0)),"")+SUMIFS('Redemption Setup'!$Q$7:$Q$305,'Redemption Setup'!$O$7:$O$305,Q1718,'Redemption Setup'!$P$7:$P$305,"&lt;="&amp;O1718)-SUMIFS('Daily Redemptions'!$R$7:$R$2205,'Daily Redemptions'!$Q$7:$Q$2205,Q1718,'Daily Redemptions'!$P$7:$P$2205,P1718,'Daily Redemptions'!$O$7:$O$2205,"&lt;="&amp;O1718))</x:f>
      </x:c>
      <x:c r="T1718" s="16" t="str">
        <x:f>IF(AND(ISBLANK(O1718),Q1718=""),"",IF(COUNTIFS('Redemption Setup'!$A$7:$A$105,Q1718,'Redemption Setup'!$B$7:$B$105,P1718)&lt;&gt;1,"Tier not in campaign",IF(COUNTIFS('Daily Redemptions'!$O$7:$O$2205,O1718,'Daily Redemptions'!$Q$7:$Q$2205,Q1718)&gt;1,"Duplicate day / tier",IF(OR(ISBLANK(O1718),ISBLANK(R1718)),"Missing date / quantity",IF(OR(R1718&lt;0,MOD(R1718,1)&lt;&gt;0),"Invalid redemption quantity",IF(COUNTIFS('Daily Redemptions'!$A$7:$A$735,O1718,'Daily Redemptions'!$B$7:$B$735,P1718)&lt;&gt;1,"Missing daily performance",IF(S1718&lt;0,"Negative stock","")))))))</x:f>
      </x:c>
    </x:row>
    <x:row r="1719" ht="24" customHeight="1">
      <x:c r="O1719" s="10"/>
      <x:c r="P1719" s="5"/>
      <x:c r="Q1719" s="5"/>
      <x:c r="R1719" s="5"/>
      <x:c r="S1719" s="16" t="str">
        <x:f>IF(OR(ISBLANK(O1719),Q1719=""),"",IFERROR(INDEX('Redemption Setup'!$F$7:$F$105,MATCH(Q1719,'Redemption Setup'!$A$7:$A$105,0)),"")+SUMIFS('Redemption Setup'!$Q$7:$Q$305,'Redemption Setup'!$O$7:$O$305,Q1719,'Redemption Setup'!$P$7:$P$305,"&lt;="&amp;O1719)-SUMIFS('Daily Redemptions'!$R$7:$R$2205,'Daily Redemptions'!$Q$7:$Q$2205,Q1719,'Daily Redemptions'!$P$7:$P$2205,P1719,'Daily Redemptions'!$O$7:$O$2205,"&lt;="&amp;O1719))</x:f>
      </x:c>
      <x:c r="T1719" s="16" t="str">
        <x:f>IF(AND(ISBLANK(O1719),Q1719=""),"",IF(COUNTIFS('Redemption Setup'!$A$7:$A$105,Q1719,'Redemption Setup'!$B$7:$B$105,P1719)&lt;&gt;1,"Tier not in campaign",IF(COUNTIFS('Daily Redemptions'!$O$7:$O$2205,O1719,'Daily Redemptions'!$Q$7:$Q$2205,Q1719)&gt;1,"Duplicate day / tier",IF(OR(ISBLANK(O1719),ISBLANK(R1719)),"Missing date / quantity",IF(OR(R1719&lt;0,MOD(R1719,1)&lt;&gt;0),"Invalid redemption quantity",IF(COUNTIFS('Daily Redemptions'!$A$7:$A$735,O1719,'Daily Redemptions'!$B$7:$B$735,P1719)&lt;&gt;1,"Missing daily performance",IF(S1719&lt;0,"Negative stock","")))))))</x:f>
      </x:c>
    </x:row>
    <x:row r="1720" ht="24" customHeight="1">
      <x:c r="O1720" s="10"/>
      <x:c r="P1720" s="5"/>
      <x:c r="Q1720" s="5"/>
      <x:c r="R1720" s="5"/>
      <x:c r="S1720" s="16" t="str">
        <x:f>IF(OR(ISBLANK(O1720),Q1720=""),"",IFERROR(INDEX('Redemption Setup'!$F$7:$F$105,MATCH(Q1720,'Redemption Setup'!$A$7:$A$105,0)),"")+SUMIFS('Redemption Setup'!$Q$7:$Q$305,'Redemption Setup'!$O$7:$O$305,Q1720,'Redemption Setup'!$P$7:$P$305,"&lt;="&amp;O1720)-SUMIFS('Daily Redemptions'!$R$7:$R$2205,'Daily Redemptions'!$Q$7:$Q$2205,Q1720,'Daily Redemptions'!$P$7:$P$2205,P1720,'Daily Redemptions'!$O$7:$O$2205,"&lt;="&amp;O1720))</x:f>
      </x:c>
      <x:c r="T1720" s="16" t="str">
        <x:f>IF(AND(ISBLANK(O1720),Q1720=""),"",IF(COUNTIFS('Redemption Setup'!$A$7:$A$105,Q1720,'Redemption Setup'!$B$7:$B$105,P1720)&lt;&gt;1,"Tier not in campaign",IF(COUNTIFS('Daily Redemptions'!$O$7:$O$2205,O1720,'Daily Redemptions'!$Q$7:$Q$2205,Q1720)&gt;1,"Duplicate day / tier",IF(OR(ISBLANK(O1720),ISBLANK(R1720)),"Missing date / quantity",IF(OR(R1720&lt;0,MOD(R1720,1)&lt;&gt;0),"Invalid redemption quantity",IF(COUNTIFS('Daily Redemptions'!$A$7:$A$735,O1720,'Daily Redemptions'!$B$7:$B$735,P1720)&lt;&gt;1,"Missing daily performance",IF(S1720&lt;0,"Negative stock","")))))))</x:f>
      </x:c>
    </x:row>
    <x:row r="1721" ht="24" customHeight="1">
      <x:c r="O1721" s="10"/>
      <x:c r="P1721" s="5"/>
      <x:c r="Q1721" s="5"/>
      <x:c r="R1721" s="5"/>
      <x:c r="S1721" s="16" t="str">
        <x:f>IF(OR(ISBLANK(O1721),Q1721=""),"",IFERROR(INDEX('Redemption Setup'!$F$7:$F$105,MATCH(Q1721,'Redemption Setup'!$A$7:$A$105,0)),"")+SUMIFS('Redemption Setup'!$Q$7:$Q$305,'Redemption Setup'!$O$7:$O$305,Q1721,'Redemption Setup'!$P$7:$P$305,"&lt;="&amp;O1721)-SUMIFS('Daily Redemptions'!$R$7:$R$2205,'Daily Redemptions'!$Q$7:$Q$2205,Q1721,'Daily Redemptions'!$P$7:$P$2205,P1721,'Daily Redemptions'!$O$7:$O$2205,"&lt;="&amp;O1721))</x:f>
      </x:c>
      <x:c r="T1721" s="16" t="str">
        <x:f>IF(AND(ISBLANK(O1721),Q1721=""),"",IF(COUNTIFS('Redemption Setup'!$A$7:$A$105,Q1721,'Redemption Setup'!$B$7:$B$105,P1721)&lt;&gt;1,"Tier not in campaign",IF(COUNTIFS('Daily Redemptions'!$O$7:$O$2205,O1721,'Daily Redemptions'!$Q$7:$Q$2205,Q1721)&gt;1,"Duplicate day / tier",IF(OR(ISBLANK(O1721),ISBLANK(R1721)),"Missing date / quantity",IF(OR(R1721&lt;0,MOD(R1721,1)&lt;&gt;0),"Invalid redemption quantity",IF(COUNTIFS('Daily Redemptions'!$A$7:$A$735,O1721,'Daily Redemptions'!$B$7:$B$735,P1721)&lt;&gt;1,"Missing daily performance",IF(S1721&lt;0,"Negative stock","")))))))</x:f>
      </x:c>
    </x:row>
    <x:row r="1722" ht="24" customHeight="1">
      <x:c r="O1722" s="10"/>
      <x:c r="P1722" s="5"/>
      <x:c r="Q1722" s="5"/>
      <x:c r="R1722" s="5"/>
      <x:c r="S1722" s="16" t="str">
        <x:f>IF(OR(ISBLANK(O1722),Q1722=""),"",IFERROR(INDEX('Redemption Setup'!$F$7:$F$105,MATCH(Q1722,'Redemption Setup'!$A$7:$A$105,0)),"")+SUMIFS('Redemption Setup'!$Q$7:$Q$305,'Redemption Setup'!$O$7:$O$305,Q1722,'Redemption Setup'!$P$7:$P$305,"&lt;="&amp;O1722)-SUMIFS('Daily Redemptions'!$R$7:$R$2205,'Daily Redemptions'!$Q$7:$Q$2205,Q1722,'Daily Redemptions'!$P$7:$P$2205,P1722,'Daily Redemptions'!$O$7:$O$2205,"&lt;="&amp;O1722))</x:f>
      </x:c>
      <x:c r="T1722" s="16" t="str">
        <x:f>IF(AND(ISBLANK(O1722),Q1722=""),"",IF(COUNTIFS('Redemption Setup'!$A$7:$A$105,Q1722,'Redemption Setup'!$B$7:$B$105,P1722)&lt;&gt;1,"Tier not in campaign",IF(COUNTIFS('Daily Redemptions'!$O$7:$O$2205,O1722,'Daily Redemptions'!$Q$7:$Q$2205,Q1722)&gt;1,"Duplicate day / tier",IF(OR(ISBLANK(O1722),ISBLANK(R1722)),"Missing date / quantity",IF(OR(R1722&lt;0,MOD(R1722,1)&lt;&gt;0),"Invalid redemption quantity",IF(COUNTIFS('Daily Redemptions'!$A$7:$A$735,O1722,'Daily Redemptions'!$B$7:$B$735,P1722)&lt;&gt;1,"Missing daily performance",IF(S1722&lt;0,"Negative stock","")))))))</x:f>
      </x:c>
    </x:row>
    <x:row r="1723" ht="24" customHeight="1">
      <x:c r="O1723" s="10"/>
      <x:c r="P1723" s="5"/>
      <x:c r="Q1723" s="5"/>
      <x:c r="R1723" s="5"/>
      <x:c r="S1723" s="16" t="str">
        <x:f>IF(OR(ISBLANK(O1723),Q1723=""),"",IFERROR(INDEX('Redemption Setup'!$F$7:$F$105,MATCH(Q1723,'Redemption Setup'!$A$7:$A$105,0)),"")+SUMIFS('Redemption Setup'!$Q$7:$Q$305,'Redemption Setup'!$O$7:$O$305,Q1723,'Redemption Setup'!$P$7:$P$305,"&lt;="&amp;O1723)-SUMIFS('Daily Redemptions'!$R$7:$R$2205,'Daily Redemptions'!$Q$7:$Q$2205,Q1723,'Daily Redemptions'!$P$7:$P$2205,P1723,'Daily Redemptions'!$O$7:$O$2205,"&lt;="&amp;O1723))</x:f>
      </x:c>
      <x:c r="T1723" s="16" t="str">
        <x:f>IF(AND(ISBLANK(O1723),Q1723=""),"",IF(COUNTIFS('Redemption Setup'!$A$7:$A$105,Q1723,'Redemption Setup'!$B$7:$B$105,P1723)&lt;&gt;1,"Tier not in campaign",IF(COUNTIFS('Daily Redemptions'!$O$7:$O$2205,O1723,'Daily Redemptions'!$Q$7:$Q$2205,Q1723)&gt;1,"Duplicate day / tier",IF(OR(ISBLANK(O1723),ISBLANK(R1723)),"Missing date / quantity",IF(OR(R1723&lt;0,MOD(R1723,1)&lt;&gt;0),"Invalid redemption quantity",IF(COUNTIFS('Daily Redemptions'!$A$7:$A$735,O1723,'Daily Redemptions'!$B$7:$B$735,P1723)&lt;&gt;1,"Missing daily performance",IF(S1723&lt;0,"Negative stock","")))))))</x:f>
      </x:c>
    </x:row>
    <x:row r="1724" ht="24" customHeight="1">
      <x:c r="O1724" s="10"/>
      <x:c r="P1724" s="5"/>
      <x:c r="Q1724" s="5"/>
      <x:c r="R1724" s="5"/>
      <x:c r="S1724" s="16" t="str">
        <x:f>IF(OR(ISBLANK(O1724),Q1724=""),"",IFERROR(INDEX('Redemption Setup'!$F$7:$F$105,MATCH(Q1724,'Redemption Setup'!$A$7:$A$105,0)),"")+SUMIFS('Redemption Setup'!$Q$7:$Q$305,'Redemption Setup'!$O$7:$O$305,Q1724,'Redemption Setup'!$P$7:$P$305,"&lt;="&amp;O1724)-SUMIFS('Daily Redemptions'!$R$7:$R$2205,'Daily Redemptions'!$Q$7:$Q$2205,Q1724,'Daily Redemptions'!$P$7:$P$2205,P1724,'Daily Redemptions'!$O$7:$O$2205,"&lt;="&amp;O1724))</x:f>
      </x:c>
      <x:c r="T1724" s="16" t="str">
        <x:f>IF(AND(ISBLANK(O1724),Q1724=""),"",IF(COUNTIFS('Redemption Setup'!$A$7:$A$105,Q1724,'Redemption Setup'!$B$7:$B$105,P1724)&lt;&gt;1,"Tier not in campaign",IF(COUNTIFS('Daily Redemptions'!$O$7:$O$2205,O1724,'Daily Redemptions'!$Q$7:$Q$2205,Q1724)&gt;1,"Duplicate day / tier",IF(OR(ISBLANK(O1724),ISBLANK(R1724)),"Missing date / quantity",IF(OR(R1724&lt;0,MOD(R1724,1)&lt;&gt;0),"Invalid redemption quantity",IF(COUNTIFS('Daily Redemptions'!$A$7:$A$735,O1724,'Daily Redemptions'!$B$7:$B$735,P1724)&lt;&gt;1,"Missing daily performance",IF(S1724&lt;0,"Negative stock","")))))))</x:f>
      </x:c>
    </x:row>
    <x:row r="1725" ht="24" customHeight="1">
      <x:c r="O1725" s="10"/>
      <x:c r="P1725" s="5"/>
      <x:c r="Q1725" s="5"/>
      <x:c r="R1725" s="5"/>
      <x:c r="S1725" s="16" t="str">
        <x:f>IF(OR(ISBLANK(O1725),Q1725=""),"",IFERROR(INDEX('Redemption Setup'!$F$7:$F$105,MATCH(Q1725,'Redemption Setup'!$A$7:$A$105,0)),"")+SUMIFS('Redemption Setup'!$Q$7:$Q$305,'Redemption Setup'!$O$7:$O$305,Q1725,'Redemption Setup'!$P$7:$P$305,"&lt;="&amp;O1725)-SUMIFS('Daily Redemptions'!$R$7:$R$2205,'Daily Redemptions'!$Q$7:$Q$2205,Q1725,'Daily Redemptions'!$P$7:$P$2205,P1725,'Daily Redemptions'!$O$7:$O$2205,"&lt;="&amp;O1725))</x:f>
      </x:c>
      <x:c r="T1725" s="16" t="str">
        <x:f>IF(AND(ISBLANK(O1725),Q1725=""),"",IF(COUNTIFS('Redemption Setup'!$A$7:$A$105,Q1725,'Redemption Setup'!$B$7:$B$105,P1725)&lt;&gt;1,"Tier not in campaign",IF(COUNTIFS('Daily Redemptions'!$O$7:$O$2205,O1725,'Daily Redemptions'!$Q$7:$Q$2205,Q1725)&gt;1,"Duplicate day / tier",IF(OR(ISBLANK(O1725),ISBLANK(R1725)),"Missing date / quantity",IF(OR(R1725&lt;0,MOD(R1725,1)&lt;&gt;0),"Invalid redemption quantity",IF(COUNTIFS('Daily Redemptions'!$A$7:$A$735,O1725,'Daily Redemptions'!$B$7:$B$735,P1725)&lt;&gt;1,"Missing daily performance",IF(S1725&lt;0,"Negative stock","")))))))</x:f>
      </x:c>
    </x:row>
    <x:row r="1726" ht="24" customHeight="1">
      <x:c r="O1726" s="10"/>
      <x:c r="P1726" s="5"/>
      <x:c r="Q1726" s="5"/>
      <x:c r="R1726" s="5"/>
      <x:c r="S1726" s="16" t="str">
        <x:f>IF(OR(ISBLANK(O1726),Q1726=""),"",IFERROR(INDEX('Redemption Setup'!$F$7:$F$105,MATCH(Q1726,'Redemption Setup'!$A$7:$A$105,0)),"")+SUMIFS('Redemption Setup'!$Q$7:$Q$305,'Redemption Setup'!$O$7:$O$305,Q1726,'Redemption Setup'!$P$7:$P$305,"&lt;="&amp;O1726)-SUMIFS('Daily Redemptions'!$R$7:$R$2205,'Daily Redemptions'!$Q$7:$Q$2205,Q1726,'Daily Redemptions'!$P$7:$P$2205,P1726,'Daily Redemptions'!$O$7:$O$2205,"&lt;="&amp;O1726))</x:f>
      </x:c>
      <x:c r="T1726" s="16" t="str">
        <x:f>IF(AND(ISBLANK(O1726),Q1726=""),"",IF(COUNTIFS('Redemption Setup'!$A$7:$A$105,Q1726,'Redemption Setup'!$B$7:$B$105,P1726)&lt;&gt;1,"Tier not in campaign",IF(COUNTIFS('Daily Redemptions'!$O$7:$O$2205,O1726,'Daily Redemptions'!$Q$7:$Q$2205,Q1726)&gt;1,"Duplicate day / tier",IF(OR(ISBLANK(O1726),ISBLANK(R1726)),"Missing date / quantity",IF(OR(R1726&lt;0,MOD(R1726,1)&lt;&gt;0),"Invalid redemption quantity",IF(COUNTIFS('Daily Redemptions'!$A$7:$A$735,O1726,'Daily Redemptions'!$B$7:$B$735,P1726)&lt;&gt;1,"Missing daily performance",IF(S1726&lt;0,"Negative stock","")))))))</x:f>
      </x:c>
    </x:row>
    <x:row r="1727" ht="24" customHeight="1">
      <x:c r="O1727" s="10"/>
      <x:c r="P1727" s="5"/>
      <x:c r="Q1727" s="5"/>
      <x:c r="R1727" s="5"/>
      <x:c r="S1727" s="16" t="str">
        <x:f>IF(OR(ISBLANK(O1727),Q1727=""),"",IFERROR(INDEX('Redemption Setup'!$F$7:$F$105,MATCH(Q1727,'Redemption Setup'!$A$7:$A$105,0)),"")+SUMIFS('Redemption Setup'!$Q$7:$Q$305,'Redemption Setup'!$O$7:$O$305,Q1727,'Redemption Setup'!$P$7:$P$305,"&lt;="&amp;O1727)-SUMIFS('Daily Redemptions'!$R$7:$R$2205,'Daily Redemptions'!$Q$7:$Q$2205,Q1727,'Daily Redemptions'!$P$7:$P$2205,P1727,'Daily Redemptions'!$O$7:$O$2205,"&lt;="&amp;O1727))</x:f>
      </x:c>
      <x:c r="T1727" s="16" t="str">
        <x:f>IF(AND(ISBLANK(O1727),Q1727=""),"",IF(COUNTIFS('Redemption Setup'!$A$7:$A$105,Q1727,'Redemption Setup'!$B$7:$B$105,P1727)&lt;&gt;1,"Tier not in campaign",IF(COUNTIFS('Daily Redemptions'!$O$7:$O$2205,O1727,'Daily Redemptions'!$Q$7:$Q$2205,Q1727)&gt;1,"Duplicate day / tier",IF(OR(ISBLANK(O1727),ISBLANK(R1727)),"Missing date / quantity",IF(OR(R1727&lt;0,MOD(R1727,1)&lt;&gt;0),"Invalid redemption quantity",IF(COUNTIFS('Daily Redemptions'!$A$7:$A$735,O1727,'Daily Redemptions'!$B$7:$B$735,P1727)&lt;&gt;1,"Missing daily performance",IF(S1727&lt;0,"Negative stock","")))))))</x:f>
      </x:c>
    </x:row>
    <x:row r="1728" ht="24" customHeight="1">
      <x:c r="O1728" s="10"/>
      <x:c r="P1728" s="5"/>
      <x:c r="Q1728" s="5"/>
      <x:c r="R1728" s="5"/>
      <x:c r="S1728" s="16" t="str">
        <x:f>IF(OR(ISBLANK(O1728),Q1728=""),"",IFERROR(INDEX('Redemption Setup'!$F$7:$F$105,MATCH(Q1728,'Redemption Setup'!$A$7:$A$105,0)),"")+SUMIFS('Redemption Setup'!$Q$7:$Q$305,'Redemption Setup'!$O$7:$O$305,Q1728,'Redemption Setup'!$P$7:$P$305,"&lt;="&amp;O1728)-SUMIFS('Daily Redemptions'!$R$7:$R$2205,'Daily Redemptions'!$Q$7:$Q$2205,Q1728,'Daily Redemptions'!$P$7:$P$2205,P1728,'Daily Redemptions'!$O$7:$O$2205,"&lt;="&amp;O1728))</x:f>
      </x:c>
      <x:c r="T1728" s="16" t="str">
        <x:f>IF(AND(ISBLANK(O1728),Q1728=""),"",IF(COUNTIFS('Redemption Setup'!$A$7:$A$105,Q1728,'Redemption Setup'!$B$7:$B$105,P1728)&lt;&gt;1,"Tier not in campaign",IF(COUNTIFS('Daily Redemptions'!$O$7:$O$2205,O1728,'Daily Redemptions'!$Q$7:$Q$2205,Q1728)&gt;1,"Duplicate day / tier",IF(OR(ISBLANK(O1728),ISBLANK(R1728)),"Missing date / quantity",IF(OR(R1728&lt;0,MOD(R1728,1)&lt;&gt;0),"Invalid redemption quantity",IF(COUNTIFS('Daily Redemptions'!$A$7:$A$735,O1728,'Daily Redemptions'!$B$7:$B$735,P1728)&lt;&gt;1,"Missing daily performance",IF(S1728&lt;0,"Negative stock","")))))))</x:f>
      </x:c>
    </x:row>
    <x:row r="1729" ht="24" customHeight="1">
      <x:c r="O1729" s="10"/>
      <x:c r="P1729" s="5"/>
      <x:c r="Q1729" s="5"/>
      <x:c r="R1729" s="5"/>
      <x:c r="S1729" s="16" t="str">
        <x:f>IF(OR(ISBLANK(O1729),Q1729=""),"",IFERROR(INDEX('Redemption Setup'!$F$7:$F$105,MATCH(Q1729,'Redemption Setup'!$A$7:$A$105,0)),"")+SUMIFS('Redemption Setup'!$Q$7:$Q$305,'Redemption Setup'!$O$7:$O$305,Q1729,'Redemption Setup'!$P$7:$P$305,"&lt;="&amp;O1729)-SUMIFS('Daily Redemptions'!$R$7:$R$2205,'Daily Redemptions'!$Q$7:$Q$2205,Q1729,'Daily Redemptions'!$P$7:$P$2205,P1729,'Daily Redemptions'!$O$7:$O$2205,"&lt;="&amp;O1729))</x:f>
      </x:c>
      <x:c r="T1729" s="16" t="str">
        <x:f>IF(AND(ISBLANK(O1729),Q1729=""),"",IF(COUNTIFS('Redemption Setup'!$A$7:$A$105,Q1729,'Redemption Setup'!$B$7:$B$105,P1729)&lt;&gt;1,"Tier not in campaign",IF(COUNTIFS('Daily Redemptions'!$O$7:$O$2205,O1729,'Daily Redemptions'!$Q$7:$Q$2205,Q1729)&gt;1,"Duplicate day / tier",IF(OR(ISBLANK(O1729),ISBLANK(R1729)),"Missing date / quantity",IF(OR(R1729&lt;0,MOD(R1729,1)&lt;&gt;0),"Invalid redemption quantity",IF(COUNTIFS('Daily Redemptions'!$A$7:$A$735,O1729,'Daily Redemptions'!$B$7:$B$735,P1729)&lt;&gt;1,"Missing daily performance",IF(S1729&lt;0,"Negative stock","")))))))</x:f>
      </x:c>
    </x:row>
    <x:row r="1730" ht="24" customHeight="1">
      <x:c r="O1730" s="10"/>
      <x:c r="P1730" s="5"/>
      <x:c r="Q1730" s="5"/>
      <x:c r="R1730" s="5"/>
      <x:c r="S1730" s="16" t="str">
        <x:f>IF(OR(ISBLANK(O1730),Q1730=""),"",IFERROR(INDEX('Redemption Setup'!$F$7:$F$105,MATCH(Q1730,'Redemption Setup'!$A$7:$A$105,0)),"")+SUMIFS('Redemption Setup'!$Q$7:$Q$305,'Redemption Setup'!$O$7:$O$305,Q1730,'Redemption Setup'!$P$7:$P$305,"&lt;="&amp;O1730)-SUMIFS('Daily Redemptions'!$R$7:$R$2205,'Daily Redemptions'!$Q$7:$Q$2205,Q1730,'Daily Redemptions'!$P$7:$P$2205,P1730,'Daily Redemptions'!$O$7:$O$2205,"&lt;="&amp;O1730))</x:f>
      </x:c>
      <x:c r="T1730" s="16" t="str">
        <x:f>IF(AND(ISBLANK(O1730),Q1730=""),"",IF(COUNTIFS('Redemption Setup'!$A$7:$A$105,Q1730,'Redemption Setup'!$B$7:$B$105,P1730)&lt;&gt;1,"Tier not in campaign",IF(COUNTIFS('Daily Redemptions'!$O$7:$O$2205,O1730,'Daily Redemptions'!$Q$7:$Q$2205,Q1730)&gt;1,"Duplicate day / tier",IF(OR(ISBLANK(O1730),ISBLANK(R1730)),"Missing date / quantity",IF(OR(R1730&lt;0,MOD(R1730,1)&lt;&gt;0),"Invalid redemption quantity",IF(COUNTIFS('Daily Redemptions'!$A$7:$A$735,O1730,'Daily Redemptions'!$B$7:$B$735,P1730)&lt;&gt;1,"Missing daily performance",IF(S1730&lt;0,"Negative stock","")))))))</x:f>
      </x:c>
    </x:row>
    <x:row r="1731" ht="24" customHeight="1">
      <x:c r="O1731" s="10"/>
      <x:c r="P1731" s="5"/>
      <x:c r="Q1731" s="5"/>
      <x:c r="R1731" s="5"/>
      <x:c r="S1731" s="16" t="str">
        <x:f>IF(OR(ISBLANK(O1731),Q1731=""),"",IFERROR(INDEX('Redemption Setup'!$F$7:$F$105,MATCH(Q1731,'Redemption Setup'!$A$7:$A$105,0)),"")+SUMIFS('Redemption Setup'!$Q$7:$Q$305,'Redemption Setup'!$O$7:$O$305,Q1731,'Redemption Setup'!$P$7:$P$305,"&lt;="&amp;O1731)-SUMIFS('Daily Redemptions'!$R$7:$R$2205,'Daily Redemptions'!$Q$7:$Q$2205,Q1731,'Daily Redemptions'!$P$7:$P$2205,P1731,'Daily Redemptions'!$O$7:$O$2205,"&lt;="&amp;O1731))</x:f>
      </x:c>
      <x:c r="T1731" s="16" t="str">
        <x:f>IF(AND(ISBLANK(O1731),Q1731=""),"",IF(COUNTIFS('Redemption Setup'!$A$7:$A$105,Q1731,'Redemption Setup'!$B$7:$B$105,P1731)&lt;&gt;1,"Tier not in campaign",IF(COUNTIFS('Daily Redemptions'!$O$7:$O$2205,O1731,'Daily Redemptions'!$Q$7:$Q$2205,Q1731)&gt;1,"Duplicate day / tier",IF(OR(ISBLANK(O1731),ISBLANK(R1731)),"Missing date / quantity",IF(OR(R1731&lt;0,MOD(R1731,1)&lt;&gt;0),"Invalid redemption quantity",IF(COUNTIFS('Daily Redemptions'!$A$7:$A$735,O1731,'Daily Redemptions'!$B$7:$B$735,P1731)&lt;&gt;1,"Missing daily performance",IF(S1731&lt;0,"Negative stock","")))))))</x:f>
      </x:c>
    </x:row>
    <x:row r="1732" ht="24" customHeight="1">
      <x:c r="O1732" s="10"/>
      <x:c r="P1732" s="5"/>
      <x:c r="Q1732" s="5"/>
      <x:c r="R1732" s="5"/>
      <x:c r="S1732" s="16" t="str">
        <x:f>IF(OR(ISBLANK(O1732),Q1732=""),"",IFERROR(INDEX('Redemption Setup'!$F$7:$F$105,MATCH(Q1732,'Redemption Setup'!$A$7:$A$105,0)),"")+SUMIFS('Redemption Setup'!$Q$7:$Q$305,'Redemption Setup'!$O$7:$O$305,Q1732,'Redemption Setup'!$P$7:$P$305,"&lt;="&amp;O1732)-SUMIFS('Daily Redemptions'!$R$7:$R$2205,'Daily Redemptions'!$Q$7:$Q$2205,Q1732,'Daily Redemptions'!$P$7:$P$2205,P1732,'Daily Redemptions'!$O$7:$O$2205,"&lt;="&amp;O1732))</x:f>
      </x:c>
      <x:c r="T1732" s="16" t="str">
        <x:f>IF(AND(ISBLANK(O1732),Q1732=""),"",IF(COUNTIFS('Redemption Setup'!$A$7:$A$105,Q1732,'Redemption Setup'!$B$7:$B$105,P1732)&lt;&gt;1,"Tier not in campaign",IF(COUNTIFS('Daily Redemptions'!$O$7:$O$2205,O1732,'Daily Redemptions'!$Q$7:$Q$2205,Q1732)&gt;1,"Duplicate day / tier",IF(OR(ISBLANK(O1732),ISBLANK(R1732)),"Missing date / quantity",IF(OR(R1732&lt;0,MOD(R1732,1)&lt;&gt;0),"Invalid redemption quantity",IF(COUNTIFS('Daily Redemptions'!$A$7:$A$735,O1732,'Daily Redemptions'!$B$7:$B$735,P1732)&lt;&gt;1,"Missing daily performance",IF(S1732&lt;0,"Negative stock","")))))))</x:f>
      </x:c>
    </x:row>
    <x:row r="1733" ht="24" customHeight="1">
      <x:c r="O1733" s="10"/>
      <x:c r="P1733" s="5"/>
      <x:c r="Q1733" s="5"/>
      <x:c r="R1733" s="5"/>
      <x:c r="S1733" s="16" t="str">
        <x:f>IF(OR(ISBLANK(O1733),Q1733=""),"",IFERROR(INDEX('Redemption Setup'!$F$7:$F$105,MATCH(Q1733,'Redemption Setup'!$A$7:$A$105,0)),"")+SUMIFS('Redemption Setup'!$Q$7:$Q$305,'Redemption Setup'!$O$7:$O$305,Q1733,'Redemption Setup'!$P$7:$P$305,"&lt;="&amp;O1733)-SUMIFS('Daily Redemptions'!$R$7:$R$2205,'Daily Redemptions'!$Q$7:$Q$2205,Q1733,'Daily Redemptions'!$P$7:$P$2205,P1733,'Daily Redemptions'!$O$7:$O$2205,"&lt;="&amp;O1733))</x:f>
      </x:c>
      <x:c r="T1733" s="16" t="str">
        <x:f>IF(AND(ISBLANK(O1733),Q1733=""),"",IF(COUNTIFS('Redemption Setup'!$A$7:$A$105,Q1733,'Redemption Setup'!$B$7:$B$105,P1733)&lt;&gt;1,"Tier not in campaign",IF(COUNTIFS('Daily Redemptions'!$O$7:$O$2205,O1733,'Daily Redemptions'!$Q$7:$Q$2205,Q1733)&gt;1,"Duplicate day / tier",IF(OR(ISBLANK(O1733),ISBLANK(R1733)),"Missing date / quantity",IF(OR(R1733&lt;0,MOD(R1733,1)&lt;&gt;0),"Invalid redemption quantity",IF(COUNTIFS('Daily Redemptions'!$A$7:$A$735,O1733,'Daily Redemptions'!$B$7:$B$735,P1733)&lt;&gt;1,"Missing daily performance",IF(S1733&lt;0,"Negative stock","")))))))</x:f>
      </x:c>
    </x:row>
    <x:row r="1734" ht="24" customHeight="1">
      <x:c r="O1734" s="10"/>
      <x:c r="P1734" s="5"/>
      <x:c r="Q1734" s="5"/>
      <x:c r="R1734" s="5"/>
      <x:c r="S1734" s="16" t="str">
        <x:f>IF(OR(ISBLANK(O1734),Q1734=""),"",IFERROR(INDEX('Redemption Setup'!$F$7:$F$105,MATCH(Q1734,'Redemption Setup'!$A$7:$A$105,0)),"")+SUMIFS('Redemption Setup'!$Q$7:$Q$305,'Redemption Setup'!$O$7:$O$305,Q1734,'Redemption Setup'!$P$7:$P$305,"&lt;="&amp;O1734)-SUMIFS('Daily Redemptions'!$R$7:$R$2205,'Daily Redemptions'!$Q$7:$Q$2205,Q1734,'Daily Redemptions'!$P$7:$P$2205,P1734,'Daily Redemptions'!$O$7:$O$2205,"&lt;="&amp;O1734))</x:f>
      </x:c>
      <x:c r="T1734" s="16" t="str">
        <x:f>IF(AND(ISBLANK(O1734),Q1734=""),"",IF(COUNTIFS('Redemption Setup'!$A$7:$A$105,Q1734,'Redemption Setup'!$B$7:$B$105,P1734)&lt;&gt;1,"Tier not in campaign",IF(COUNTIFS('Daily Redemptions'!$O$7:$O$2205,O1734,'Daily Redemptions'!$Q$7:$Q$2205,Q1734)&gt;1,"Duplicate day / tier",IF(OR(ISBLANK(O1734),ISBLANK(R1734)),"Missing date / quantity",IF(OR(R1734&lt;0,MOD(R1734,1)&lt;&gt;0),"Invalid redemption quantity",IF(COUNTIFS('Daily Redemptions'!$A$7:$A$735,O1734,'Daily Redemptions'!$B$7:$B$735,P1734)&lt;&gt;1,"Missing daily performance",IF(S1734&lt;0,"Negative stock","")))))))</x:f>
      </x:c>
    </x:row>
    <x:row r="1735" ht="24" customHeight="1">
      <x:c r="O1735" s="10"/>
      <x:c r="P1735" s="5"/>
      <x:c r="Q1735" s="5"/>
      <x:c r="R1735" s="5"/>
      <x:c r="S1735" s="16" t="str">
        <x:f>IF(OR(ISBLANK(O1735),Q1735=""),"",IFERROR(INDEX('Redemption Setup'!$F$7:$F$105,MATCH(Q1735,'Redemption Setup'!$A$7:$A$105,0)),"")+SUMIFS('Redemption Setup'!$Q$7:$Q$305,'Redemption Setup'!$O$7:$O$305,Q1735,'Redemption Setup'!$P$7:$P$305,"&lt;="&amp;O1735)-SUMIFS('Daily Redemptions'!$R$7:$R$2205,'Daily Redemptions'!$Q$7:$Q$2205,Q1735,'Daily Redemptions'!$P$7:$P$2205,P1735,'Daily Redemptions'!$O$7:$O$2205,"&lt;="&amp;O1735))</x:f>
      </x:c>
      <x:c r="T1735" s="16" t="str">
        <x:f>IF(AND(ISBLANK(O1735),Q1735=""),"",IF(COUNTIFS('Redemption Setup'!$A$7:$A$105,Q1735,'Redemption Setup'!$B$7:$B$105,P1735)&lt;&gt;1,"Tier not in campaign",IF(COUNTIFS('Daily Redemptions'!$O$7:$O$2205,O1735,'Daily Redemptions'!$Q$7:$Q$2205,Q1735)&gt;1,"Duplicate day / tier",IF(OR(ISBLANK(O1735),ISBLANK(R1735)),"Missing date / quantity",IF(OR(R1735&lt;0,MOD(R1735,1)&lt;&gt;0),"Invalid redemption quantity",IF(COUNTIFS('Daily Redemptions'!$A$7:$A$735,O1735,'Daily Redemptions'!$B$7:$B$735,P1735)&lt;&gt;1,"Missing daily performance",IF(S1735&lt;0,"Negative stock","")))))))</x:f>
      </x:c>
    </x:row>
    <x:row r="1736" ht="24" customHeight="1">
      <x:c r="O1736" s="10"/>
      <x:c r="P1736" s="5"/>
      <x:c r="Q1736" s="5"/>
      <x:c r="R1736" s="5"/>
      <x:c r="S1736" s="16" t="str">
        <x:f>IF(OR(ISBLANK(O1736),Q1736=""),"",IFERROR(INDEX('Redemption Setup'!$F$7:$F$105,MATCH(Q1736,'Redemption Setup'!$A$7:$A$105,0)),"")+SUMIFS('Redemption Setup'!$Q$7:$Q$305,'Redemption Setup'!$O$7:$O$305,Q1736,'Redemption Setup'!$P$7:$P$305,"&lt;="&amp;O1736)-SUMIFS('Daily Redemptions'!$R$7:$R$2205,'Daily Redemptions'!$Q$7:$Q$2205,Q1736,'Daily Redemptions'!$P$7:$P$2205,P1736,'Daily Redemptions'!$O$7:$O$2205,"&lt;="&amp;O1736))</x:f>
      </x:c>
      <x:c r="T1736" s="16" t="str">
        <x:f>IF(AND(ISBLANK(O1736),Q1736=""),"",IF(COUNTIFS('Redemption Setup'!$A$7:$A$105,Q1736,'Redemption Setup'!$B$7:$B$105,P1736)&lt;&gt;1,"Tier not in campaign",IF(COUNTIFS('Daily Redemptions'!$O$7:$O$2205,O1736,'Daily Redemptions'!$Q$7:$Q$2205,Q1736)&gt;1,"Duplicate day / tier",IF(OR(ISBLANK(O1736),ISBLANK(R1736)),"Missing date / quantity",IF(OR(R1736&lt;0,MOD(R1736,1)&lt;&gt;0),"Invalid redemption quantity",IF(COUNTIFS('Daily Redemptions'!$A$7:$A$735,O1736,'Daily Redemptions'!$B$7:$B$735,P1736)&lt;&gt;1,"Missing daily performance",IF(S1736&lt;0,"Negative stock","")))))))</x:f>
      </x:c>
    </x:row>
    <x:row r="1737" ht="24" customHeight="1">
      <x:c r="O1737" s="10"/>
      <x:c r="P1737" s="5"/>
      <x:c r="Q1737" s="5"/>
      <x:c r="R1737" s="5"/>
      <x:c r="S1737" s="16" t="str">
        <x:f>IF(OR(ISBLANK(O1737),Q1737=""),"",IFERROR(INDEX('Redemption Setup'!$F$7:$F$105,MATCH(Q1737,'Redemption Setup'!$A$7:$A$105,0)),"")+SUMIFS('Redemption Setup'!$Q$7:$Q$305,'Redemption Setup'!$O$7:$O$305,Q1737,'Redemption Setup'!$P$7:$P$305,"&lt;="&amp;O1737)-SUMIFS('Daily Redemptions'!$R$7:$R$2205,'Daily Redemptions'!$Q$7:$Q$2205,Q1737,'Daily Redemptions'!$P$7:$P$2205,P1737,'Daily Redemptions'!$O$7:$O$2205,"&lt;="&amp;O1737))</x:f>
      </x:c>
      <x:c r="T1737" s="16" t="str">
        <x:f>IF(AND(ISBLANK(O1737),Q1737=""),"",IF(COUNTIFS('Redemption Setup'!$A$7:$A$105,Q1737,'Redemption Setup'!$B$7:$B$105,P1737)&lt;&gt;1,"Tier not in campaign",IF(COUNTIFS('Daily Redemptions'!$O$7:$O$2205,O1737,'Daily Redemptions'!$Q$7:$Q$2205,Q1737)&gt;1,"Duplicate day / tier",IF(OR(ISBLANK(O1737),ISBLANK(R1737)),"Missing date / quantity",IF(OR(R1737&lt;0,MOD(R1737,1)&lt;&gt;0),"Invalid redemption quantity",IF(COUNTIFS('Daily Redemptions'!$A$7:$A$735,O1737,'Daily Redemptions'!$B$7:$B$735,P1737)&lt;&gt;1,"Missing daily performance",IF(S1737&lt;0,"Negative stock","")))))))</x:f>
      </x:c>
    </x:row>
    <x:row r="1738" ht="24" customHeight="1">
      <x:c r="O1738" s="10"/>
      <x:c r="P1738" s="5"/>
      <x:c r="Q1738" s="5"/>
      <x:c r="R1738" s="5"/>
      <x:c r="S1738" s="16" t="str">
        <x:f>IF(OR(ISBLANK(O1738),Q1738=""),"",IFERROR(INDEX('Redemption Setup'!$F$7:$F$105,MATCH(Q1738,'Redemption Setup'!$A$7:$A$105,0)),"")+SUMIFS('Redemption Setup'!$Q$7:$Q$305,'Redemption Setup'!$O$7:$O$305,Q1738,'Redemption Setup'!$P$7:$P$305,"&lt;="&amp;O1738)-SUMIFS('Daily Redemptions'!$R$7:$R$2205,'Daily Redemptions'!$Q$7:$Q$2205,Q1738,'Daily Redemptions'!$P$7:$P$2205,P1738,'Daily Redemptions'!$O$7:$O$2205,"&lt;="&amp;O1738))</x:f>
      </x:c>
      <x:c r="T1738" s="16" t="str">
        <x:f>IF(AND(ISBLANK(O1738),Q1738=""),"",IF(COUNTIFS('Redemption Setup'!$A$7:$A$105,Q1738,'Redemption Setup'!$B$7:$B$105,P1738)&lt;&gt;1,"Tier not in campaign",IF(COUNTIFS('Daily Redemptions'!$O$7:$O$2205,O1738,'Daily Redemptions'!$Q$7:$Q$2205,Q1738)&gt;1,"Duplicate day / tier",IF(OR(ISBLANK(O1738),ISBLANK(R1738)),"Missing date / quantity",IF(OR(R1738&lt;0,MOD(R1738,1)&lt;&gt;0),"Invalid redemption quantity",IF(COUNTIFS('Daily Redemptions'!$A$7:$A$735,O1738,'Daily Redemptions'!$B$7:$B$735,P1738)&lt;&gt;1,"Missing daily performance",IF(S1738&lt;0,"Negative stock","")))))))</x:f>
      </x:c>
    </x:row>
    <x:row r="1739" ht="24" customHeight="1">
      <x:c r="O1739" s="10"/>
      <x:c r="P1739" s="5"/>
      <x:c r="Q1739" s="5"/>
      <x:c r="R1739" s="5"/>
      <x:c r="S1739" s="16" t="str">
        <x:f>IF(OR(ISBLANK(O1739),Q1739=""),"",IFERROR(INDEX('Redemption Setup'!$F$7:$F$105,MATCH(Q1739,'Redemption Setup'!$A$7:$A$105,0)),"")+SUMIFS('Redemption Setup'!$Q$7:$Q$305,'Redemption Setup'!$O$7:$O$305,Q1739,'Redemption Setup'!$P$7:$P$305,"&lt;="&amp;O1739)-SUMIFS('Daily Redemptions'!$R$7:$R$2205,'Daily Redemptions'!$Q$7:$Q$2205,Q1739,'Daily Redemptions'!$P$7:$P$2205,P1739,'Daily Redemptions'!$O$7:$O$2205,"&lt;="&amp;O1739))</x:f>
      </x:c>
      <x:c r="T1739" s="16" t="str">
        <x:f>IF(AND(ISBLANK(O1739),Q1739=""),"",IF(COUNTIFS('Redemption Setup'!$A$7:$A$105,Q1739,'Redemption Setup'!$B$7:$B$105,P1739)&lt;&gt;1,"Tier not in campaign",IF(COUNTIFS('Daily Redemptions'!$O$7:$O$2205,O1739,'Daily Redemptions'!$Q$7:$Q$2205,Q1739)&gt;1,"Duplicate day / tier",IF(OR(ISBLANK(O1739),ISBLANK(R1739)),"Missing date / quantity",IF(OR(R1739&lt;0,MOD(R1739,1)&lt;&gt;0),"Invalid redemption quantity",IF(COUNTIFS('Daily Redemptions'!$A$7:$A$735,O1739,'Daily Redemptions'!$B$7:$B$735,P1739)&lt;&gt;1,"Missing daily performance",IF(S1739&lt;0,"Negative stock","")))))))</x:f>
      </x:c>
    </x:row>
    <x:row r="1740" ht="24" customHeight="1">
      <x:c r="O1740" s="10"/>
      <x:c r="P1740" s="5"/>
      <x:c r="Q1740" s="5"/>
      <x:c r="R1740" s="5"/>
      <x:c r="S1740" s="16" t="str">
        <x:f>IF(OR(ISBLANK(O1740),Q1740=""),"",IFERROR(INDEX('Redemption Setup'!$F$7:$F$105,MATCH(Q1740,'Redemption Setup'!$A$7:$A$105,0)),"")+SUMIFS('Redemption Setup'!$Q$7:$Q$305,'Redemption Setup'!$O$7:$O$305,Q1740,'Redemption Setup'!$P$7:$P$305,"&lt;="&amp;O1740)-SUMIFS('Daily Redemptions'!$R$7:$R$2205,'Daily Redemptions'!$Q$7:$Q$2205,Q1740,'Daily Redemptions'!$P$7:$P$2205,P1740,'Daily Redemptions'!$O$7:$O$2205,"&lt;="&amp;O1740))</x:f>
      </x:c>
      <x:c r="T1740" s="16" t="str">
        <x:f>IF(AND(ISBLANK(O1740),Q1740=""),"",IF(COUNTIFS('Redemption Setup'!$A$7:$A$105,Q1740,'Redemption Setup'!$B$7:$B$105,P1740)&lt;&gt;1,"Tier not in campaign",IF(COUNTIFS('Daily Redemptions'!$O$7:$O$2205,O1740,'Daily Redemptions'!$Q$7:$Q$2205,Q1740)&gt;1,"Duplicate day / tier",IF(OR(ISBLANK(O1740),ISBLANK(R1740)),"Missing date / quantity",IF(OR(R1740&lt;0,MOD(R1740,1)&lt;&gt;0),"Invalid redemption quantity",IF(COUNTIFS('Daily Redemptions'!$A$7:$A$735,O1740,'Daily Redemptions'!$B$7:$B$735,P1740)&lt;&gt;1,"Missing daily performance",IF(S1740&lt;0,"Negative stock","")))))))</x:f>
      </x:c>
    </x:row>
    <x:row r="1741" ht="24" customHeight="1">
      <x:c r="O1741" s="10"/>
      <x:c r="P1741" s="5"/>
      <x:c r="Q1741" s="5"/>
      <x:c r="R1741" s="5"/>
      <x:c r="S1741" s="16" t="str">
        <x:f>IF(OR(ISBLANK(O1741),Q1741=""),"",IFERROR(INDEX('Redemption Setup'!$F$7:$F$105,MATCH(Q1741,'Redemption Setup'!$A$7:$A$105,0)),"")+SUMIFS('Redemption Setup'!$Q$7:$Q$305,'Redemption Setup'!$O$7:$O$305,Q1741,'Redemption Setup'!$P$7:$P$305,"&lt;="&amp;O1741)-SUMIFS('Daily Redemptions'!$R$7:$R$2205,'Daily Redemptions'!$Q$7:$Q$2205,Q1741,'Daily Redemptions'!$P$7:$P$2205,P1741,'Daily Redemptions'!$O$7:$O$2205,"&lt;="&amp;O1741))</x:f>
      </x:c>
      <x:c r="T1741" s="16" t="str">
        <x:f>IF(AND(ISBLANK(O1741),Q1741=""),"",IF(COUNTIFS('Redemption Setup'!$A$7:$A$105,Q1741,'Redemption Setup'!$B$7:$B$105,P1741)&lt;&gt;1,"Tier not in campaign",IF(COUNTIFS('Daily Redemptions'!$O$7:$O$2205,O1741,'Daily Redemptions'!$Q$7:$Q$2205,Q1741)&gt;1,"Duplicate day / tier",IF(OR(ISBLANK(O1741),ISBLANK(R1741)),"Missing date / quantity",IF(OR(R1741&lt;0,MOD(R1741,1)&lt;&gt;0),"Invalid redemption quantity",IF(COUNTIFS('Daily Redemptions'!$A$7:$A$735,O1741,'Daily Redemptions'!$B$7:$B$735,P1741)&lt;&gt;1,"Missing daily performance",IF(S1741&lt;0,"Negative stock","")))))))</x:f>
      </x:c>
    </x:row>
    <x:row r="1742" ht="24" customHeight="1">
      <x:c r="O1742" s="10"/>
      <x:c r="P1742" s="5"/>
      <x:c r="Q1742" s="5"/>
      <x:c r="R1742" s="5"/>
      <x:c r="S1742" s="16" t="str">
        <x:f>IF(OR(ISBLANK(O1742),Q1742=""),"",IFERROR(INDEX('Redemption Setup'!$F$7:$F$105,MATCH(Q1742,'Redemption Setup'!$A$7:$A$105,0)),"")+SUMIFS('Redemption Setup'!$Q$7:$Q$305,'Redemption Setup'!$O$7:$O$305,Q1742,'Redemption Setup'!$P$7:$P$305,"&lt;="&amp;O1742)-SUMIFS('Daily Redemptions'!$R$7:$R$2205,'Daily Redemptions'!$Q$7:$Q$2205,Q1742,'Daily Redemptions'!$P$7:$P$2205,P1742,'Daily Redemptions'!$O$7:$O$2205,"&lt;="&amp;O1742))</x:f>
      </x:c>
      <x:c r="T1742" s="16" t="str">
        <x:f>IF(AND(ISBLANK(O1742),Q1742=""),"",IF(COUNTIFS('Redemption Setup'!$A$7:$A$105,Q1742,'Redemption Setup'!$B$7:$B$105,P1742)&lt;&gt;1,"Tier not in campaign",IF(COUNTIFS('Daily Redemptions'!$O$7:$O$2205,O1742,'Daily Redemptions'!$Q$7:$Q$2205,Q1742)&gt;1,"Duplicate day / tier",IF(OR(ISBLANK(O1742),ISBLANK(R1742)),"Missing date / quantity",IF(OR(R1742&lt;0,MOD(R1742,1)&lt;&gt;0),"Invalid redemption quantity",IF(COUNTIFS('Daily Redemptions'!$A$7:$A$735,O1742,'Daily Redemptions'!$B$7:$B$735,P1742)&lt;&gt;1,"Missing daily performance",IF(S1742&lt;0,"Negative stock","")))))))</x:f>
      </x:c>
    </x:row>
    <x:row r="1743" ht="24" customHeight="1">
      <x:c r="O1743" s="10"/>
      <x:c r="P1743" s="5"/>
      <x:c r="Q1743" s="5"/>
      <x:c r="R1743" s="5"/>
      <x:c r="S1743" s="16" t="str">
        <x:f>IF(OR(ISBLANK(O1743),Q1743=""),"",IFERROR(INDEX('Redemption Setup'!$F$7:$F$105,MATCH(Q1743,'Redemption Setup'!$A$7:$A$105,0)),"")+SUMIFS('Redemption Setup'!$Q$7:$Q$305,'Redemption Setup'!$O$7:$O$305,Q1743,'Redemption Setup'!$P$7:$P$305,"&lt;="&amp;O1743)-SUMIFS('Daily Redemptions'!$R$7:$R$2205,'Daily Redemptions'!$Q$7:$Q$2205,Q1743,'Daily Redemptions'!$P$7:$P$2205,P1743,'Daily Redemptions'!$O$7:$O$2205,"&lt;="&amp;O1743))</x:f>
      </x:c>
      <x:c r="T1743" s="16" t="str">
        <x:f>IF(AND(ISBLANK(O1743),Q1743=""),"",IF(COUNTIFS('Redemption Setup'!$A$7:$A$105,Q1743,'Redemption Setup'!$B$7:$B$105,P1743)&lt;&gt;1,"Tier not in campaign",IF(COUNTIFS('Daily Redemptions'!$O$7:$O$2205,O1743,'Daily Redemptions'!$Q$7:$Q$2205,Q1743)&gt;1,"Duplicate day / tier",IF(OR(ISBLANK(O1743),ISBLANK(R1743)),"Missing date / quantity",IF(OR(R1743&lt;0,MOD(R1743,1)&lt;&gt;0),"Invalid redemption quantity",IF(COUNTIFS('Daily Redemptions'!$A$7:$A$735,O1743,'Daily Redemptions'!$B$7:$B$735,P1743)&lt;&gt;1,"Missing daily performance",IF(S1743&lt;0,"Negative stock","")))))))</x:f>
      </x:c>
    </x:row>
    <x:row r="1744" ht="24" customHeight="1">
      <x:c r="O1744" s="10"/>
      <x:c r="P1744" s="5"/>
      <x:c r="Q1744" s="5"/>
      <x:c r="R1744" s="5"/>
      <x:c r="S1744" s="16" t="str">
        <x:f>IF(OR(ISBLANK(O1744),Q1744=""),"",IFERROR(INDEX('Redemption Setup'!$F$7:$F$105,MATCH(Q1744,'Redemption Setup'!$A$7:$A$105,0)),"")+SUMIFS('Redemption Setup'!$Q$7:$Q$305,'Redemption Setup'!$O$7:$O$305,Q1744,'Redemption Setup'!$P$7:$P$305,"&lt;="&amp;O1744)-SUMIFS('Daily Redemptions'!$R$7:$R$2205,'Daily Redemptions'!$Q$7:$Q$2205,Q1744,'Daily Redemptions'!$P$7:$P$2205,P1744,'Daily Redemptions'!$O$7:$O$2205,"&lt;="&amp;O1744))</x:f>
      </x:c>
      <x:c r="T1744" s="16" t="str">
        <x:f>IF(AND(ISBLANK(O1744),Q1744=""),"",IF(COUNTIFS('Redemption Setup'!$A$7:$A$105,Q1744,'Redemption Setup'!$B$7:$B$105,P1744)&lt;&gt;1,"Tier not in campaign",IF(COUNTIFS('Daily Redemptions'!$O$7:$O$2205,O1744,'Daily Redemptions'!$Q$7:$Q$2205,Q1744)&gt;1,"Duplicate day / tier",IF(OR(ISBLANK(O1744),ISBLANK(R1744)),"Missing date / quantity",IF(OR(R1744&lt;0,MOD(R1744,1)&lt;&gt;0),"Invalid redemption quantity",IF(COUNTIFS('Daily Redemptions'!$A$7:$A$735,O1744,'Daily Redemptions'!$B$7:$B$735,P1744)&lt;&gt;1,"Missing daily performance",IF(S1744&lt;0,"Negative stock","")))))))</x:f>
      </x:c>
    </x:row>
    <x:row r="1745" ht="24" customHeight="1">
      <x:c r="O1745" s="10"/>
      <x:c r="P1745" s="5"/>
      <x:c r="Q1745" s="5"/>
      <x:c r="R1745" s="5"/>
      <x:c r="S1745" s="16" t="str">
        <x:f>IF(OR(ISBLANK(O1745),Q1745=""),"",IFERROR(INDEX('Redemption Setup'!$F$7:$F$105,MATCH(Q1745,'Redemption Setup'!$A$7:$A$105,0)),"")+SUMIFS('Redemption Setup'!$Q$7:$Q$305,'Redemption Setup'!$O$7:$O$305,Q1745,'Redemption Setup'!$P$7:$P$305,"&lt;="&amp;O1745)-SUMIFS('Daily Redemptions'!$R$7:$R$2205,'Daily Redemptions'!$Q$7:$Q$2205,Q1745,'Daily Redemptions'!$P$7:$P$2205,P1745,'Daily Redemptions'!$O$7:$O$2205,"&lt;="&amp;O1745))</x:f>
      </x:c>
      <x:c r="T1745" s="16" t="str">
        <x:f>IF(AND(ISBLANK(O1745),Q1745=""),"",IF(COUNTIFS('Redemption Setup'!$A$7:$A$105,Q1745,'Redemption Setup'!$B$7:$B$105,P1745)&lt;&gt;1,"Tier not in campaign",IF(COUNTIFS('Daily Redemptions'!$O$7:$O$2205,O1745,'Daily Redemptions'!$Q$7:$Q$2205,Q1745)&gt;1,"Duplicate day / tier",IF(OR(ISBLANK(O1745),ISBLANK(R1745)),"Missing date / quantity",IF(OR(R1745&lt;0,MOD(R1745,1)&lt;&gt;0),"Invalid redemption quantity",IF(COUNTIFS('Daily Redemptions'!$A$7:$A$735,O1745,'Daily Redemptions'!$B$7:$B$735,P1745)&lt;&gt;1,"Missing daily performance",IF(S1745&lt;0,"Negative stock","")))))))</x:f>
      </x:c>
    </x:row>
    <x:row r="1746" ht="24" customHeight="1">
      <x:c r="O1746" s="10"/>
      <x:c r="P1746" s="5"/>
      <x:c r="Q1746" s="5"/>
      <x:c r="R1746" s="5"/>
      <x:c r="S1746" s="16" t="str">
        <x:f>IF(OR(ISBLANK(O1746),Q1746=""),"",IFERROR(INDEX('Redemption Setup'!$F$7:$F$105,MATCH(Q1746,'Redemption Setup'!$A$7:$A$105,0)),"")+SUMIFS('Redemption Setup'!$Q$7:$Q$305,'Redemption Setup'!$O$7:$O$305,Q1746,'Redemption Setup'!$P$7:$P$305,"&lt;="&amp;O1746)-SUMIFS('Daily Redemptions'!$R$7:$R$2205,'Daily Redemptions'!$Q$7:$Q$2205,Q1746,'Daily Redemptions'!$P$7:$P$2205,P1746,'Daily Redemptions'!$O$7:$O$2205,"&lt;="&amp;O1746))</x:f>
      </x:c>
      <x:c r="T1746" s="16" t="str">
        <x:f>IF(AND(ISBLANK(O1746),Q1746=""),"",IF(COUNTIFS('Redemption Setup'!$A$7:$A$105,Q1746,'Redemption Setup'!$B$7:$B$105,P1746)&lt;&gt;1,"Tier not in campaign",IF(COUNTIFS('Daily Redemptions'!$O$7:$O$2205,O1746,'Daily Redemptions'!$Q$7:$Q$2205,Q1746)&gt;1,"Duplicate day / tier",IF(OR(ISBLANK(O1746),ISBLANK(R1746)),"Missing date / quantity",IF(OR(R1746&lt;0,MOD(R1746,1)&lt;&gt;0),"Invalid redemption quantity",IF(COUNTIFS('Daily Redemptions'!$A$7:$A$735,O1746,'Daily Redemptions'!$B$7:$B$735,P1746)&lt;&gt;1,"Missing daily performance",IF(S1746&lt;0,"Negative stock","")))))))</x:f>
      </x:c>
    </x:row>
    <x:row r="1747" ht="24" customHeight="1">
      <x:c r="O1747" s="10"/>
      <x:c r="P1747" s="5"/>
      <x:c r="Q1747" s="5"/>
      <x:c r="R1747" s="5"/>
      <x:c r="S1747" s="16" t="str">
        <x:f>IF(OR(ISBLANK(O1747),Q1747=""),"",IFERROR(INDEX('Redemption Setup'!$F$7:$F$105,MATCH(Q1747,'Redemption Setup'!$A$7:$A$105,0)),"")+SUMIFS('Redemption Setup'!$Q$7:$Q$305,'Redemption Setup'!$O$7:$O$305,Q1747,'Redemption Setup'!$P$7:$P$305,"&lt;="&amp;O1747)-SUMIFS('Daily Redemptions'!$R$7:$R$2205,'Daily Redemptions'!$Q$7:$Q$2205,Q1747,'Daily Redemptions'!$P$7:$P$2205,P1747,'Daily Redemptions'!$O$7:$O$2205,"&lt;="&amp;O1747))</x:f>
      </x:c>
      <x:c r="T1747" s="16" t="str">
        <x:f>IF(AND(ISBLANK(O1747),Q1747=""),"",IF(COUNTIFS('Redemption Setup'!$A$7:$A$105,Q1747,'Redemption Setup'!$B$7:$B$105,P1747)&lt;&gt;1,"Tier not in campaign",IF(COUNTIFS('Daily Redemptions'!$O$7:$O$2205,O1747,'Daily Redemptions'!$Q$7:$Q$2205,Q1747)&gt;1,"Duplicate day / tier",IF(OR(ISBLANK(O1747),ISBLANK(R1747)),"Missing date / quantity",IF(OR(R1747&lt;0,MOD(R1747,1)&lt;&gt;0),"Invalid redemption quantity",IF(COUNTIFS('Daily Redemptions'!$A$7:$A$735,O1747,'Daily Redemptions'!$B$7:$B$735,P1747)&lt;&gt;1,"Missing daily performance",IF(S1747&lt;0,"Negative stock","")))))))</x:f>
      </x:c>
    </x:row>
    <x:row r="1748" ht="24" customHeight="1">
      <x:c r="O1748" s="10"/>
      <x:c r="P1748" s="5"/>
      <x:c r="Q1748" s="5"/>
      <x:c r="R1748" s="5"/>
      <x:c r="S1748" s="16" t="str">
        <x:f>IF(OR(ISBLANK(O1748),Q1748=""),"",IFERROR(INDEX('Redemption Setup'!$F$7:$F$105,MATCH(Q1748,'Redemption Setup'!$A$7:$A$105,0)),"")+SUMIFS('Redemption Setup'!$Q$7:$Q$305,'Redemption Setup'!$O$7:$O$305,Q1748,'Redemption Setup'!$P$7:$P$305,"&lt;="&amp;O1748)-SUMIFS('Daily Redemptions'!$R$7:$R$2205,'Daily Redemptions'!$Q$7:$Q$2205,Q1748,'Daily Redemptions'!$P$7:$P$2205,P1748,'Daily Redemptions'!$O$7:$O$2205,"&lt;="&amp;O1748))</x:f>
      </x:c>
      <x:c r="T1748" s="16" t="str">
        <x:f>IF(AND(ISBLANK(O1748),Q1748=""),"",IF(COUNTIFS('Redemption Setup'!$A$7:$A$105,Q1748,'Redemption Setup'!$B$7:$B$105,P1748)&lt;&gt;1,"Tier not in campaign",IF(COUNTIFS('Daily Redemptions'!$O$7:$O$2205,O1748,'Daily Redemptions'!$Q$7:$Q$2205,Q1748)&gt;1,"Duplicate day / tier",IF(OR(ISBLANK(O1748),ISBLANK(R1748)),"Missing date / quantity",IF(OR(R1748&lt;0,MOD(R1748,1)&lt;&gt;0),"Invalid redemption quantity",IF(COUNTIFS('Daily Redemptions'!$A$7:$A$735,O1748,'Daily Redemptions'!$B$7:$B$735,P1748)&lt;&gt;1,"Missing daily performance",IF(S1748&lt;0,"Negative stock","")))))))</x:f>
      </x:c>
    </x:row>
    <x:row r="1749" ht="24" customHeight="1">
      <x:c r="O1749" s="10"/>
      <x:c r="P1749" s="5"/>
      <x:c r="Q1749" s="5"/>
      <x:c r="R1749" s="5"/>
      <x:c r="S1749" s="16" t="str">
        <x:f>IF(OR(ISBLANK(O1749),Q1749=""),"",IFERROR(INDEX('Redemption Setup'!$F$7:$F$105,MATCH(Q1749,'Redemption Setup'!$A$7:$A$105,0)),"")+SUMIFS('Redemption Setup'!$Q$7:$Q$305,'Redemption Setup'!$O$7:$O$305,Q1749,'Redemption Setup'!$P$7:$P$305,"&lt;="&amp;O1749)-SUMIFS('Daily Redemptions'!$R$7:$R$2205,'Daily Redemptions'!$Q$7:$Q$2205,Q1749,'Daily Redemptions'!$P$7:$P$2205,P1749,'Daily Redemptions'!$O$7:$O$2205,"&lt;="&amp;O1749))</x:f>
      </x:c>
      <x:c r="T1749" s="16" t="str">
        <x:f>IF(AND(ISBLANK(O1749),Q1749=""),"",IF(COUNTIFS('Redemption Setup'!$A$7:$A$105,Q1749,'Redemption Setup'!$B$7:$B$105,P1749)&lt;&gt;1,"Tier not in campaign",IF(COUNTIFS('Daily Redemptions'!$O$7:$O$2205,O1749,'Daily Redemptions'!$Q$7:$Q$2205,Q1749)&gt;1,"Duplicate day / tier",IF(OR(ISBLANK(O1749),ISBLANK(R1749)),"Missing date / quantity",IF(OR(R1749&lt;0,MOD(R1749,1)&lt;&gt;0),"Invalid redemption quantity",IF(COUNTIFS('Daily Redemptions'!$A$7:$A$735,O1749,'Daily Redemptions'!$B$7:$B$735,P1749)&lt;&gt;1,"Missing daily performance",IF(S1749&lt;0,"Negative stock","")))))))</x:f>
      </x:c>
    </x:row>
    <x:row r="1750" ht="24" customHeight="1">
      <x:c r="O1750" s="10"/>
      <x:c r="P1750" s="5"/>
      <x:c r="Q1750" s="5"/>
      <x:c r="R1750" s="5"/>
      <x:c r="S1750" s="16" t="str">
        <x:f>IF(OR(ISBLANK(O1750),Q1750=""),"",IFERROR(INDEX('Redemption Setup'!$F$7:$F$105,MATCH(Q1750,'Redemption Setup'!$A$7:$A$105,0)),"")+SUMIFS('Redemption Setup'!$Q$7:$Q$305,'Redemption Setup'!$O$7:$O$305,Q1750,'Redemption Setup'!$P$7:$P$305,"&lt;="&amp;O1750)-SUMIFS('Daily Redemptions'!$R$7:$R$2205,'Daily Redemptions'!$Q$7:$Q$2205,Q1750,'Daily Redemptions'!$P$7:$P$2205,P1750,'Daily Redemptions'!$O$7:$O$2205,"&lt;="&amp;O1750))</x:f>
      </x:c>
      <x:c r="T1750" s="16" t="str">
        <x:f>IF(AND(ISBLANK(O1750),Q1750=""),"",IF(COUNTIFS('Redemption Setup'!$A$7:$A$105,Q1750,'Redemption Setup'!$B$7:$B$105,P1750)&lt;&gt;1,"Tier not in campaign",IF(COUNTIFS('Daily Redemptions'!$O$7:$O$2205,O1750,'Daily Redemptions'!$Q$7:$Q$2205,Q1750)&gt;1,"Duplicate day / tier",IF(OR(ISBLANK(O1750),ISBLANK(R1750)),"Missing date / quantity",IF(OR(R1750&lt;0,MOD(R1750,1)&lt;&gt;0),"Invalid redemption quantity",IF(COUNTIFS('Daily Redemptions'!$A$7:$A$735,O1750,'Daily Redemptions'!$B$7:$B$735,P1750)&lt;&gt;1,"Missing daily performance",IF(S1750&lt;0,"Negative stock","")))))))</x:f>
      </x:c>
    </x:row>
    <x:row r="1751" ht="24" customHeight="1">
      <x:c r="O1751" s="10"/>
      <x:c r="P1751" s="5"/>
      <x:c r="Q1751" s="5"/>
      <x:c r="R1751" s="5"/>
      <x:c r="S1751" s="16" t="str">
        <x:f>IF(OR(ISBLANK(O1751),Q1751=""),"",IFERROR(INDEX('Redemption Setup'!$F$7:$F$105,MATCH(Q1751,'Redemption Setup'!$A$7:$A$105,0)),"")+SUMIFS('Redemption Setup'!$Q$7:$Q$305,'Redemption Setup'!$O$7:$O$305,Q1751,'Redemption Setup'!$P$7:$P$305,"&lt;="&amp;O1751)-SUMIFS('Daily Redemptions'!$R$7:$R$2205,'Daily Redemptions'!$Q$7:$Q$2205,Q1751,'Daily Redemptions'!$P$7:$P$2205,P1751,'Daily Redemptions'!$O$7:$O$2205,"&lt;="&amp;O1751))</x:f>
      </x:c>
      <x:c r="T1751" s="16" t="str">
        <x:f>IF(AND(ISBLANK(O1751),Q1751=""),"",IF(COUNTIFS('Redemption Setup'!$A$7:$A$105,Q1751,'Redemption Setup'!$B$7:$B$105,P1751)&lt;&gt;1,"Tier not in campaign",IF(COUNTIFS('Daily Redemptions'!$O$7:$O$2205,O1751,'Daily Redemptions'!$Q$7:$Q$2205,Q1751)&gt;1,"Duplicate day / tier",IF(OR(ISBLANK(O1751),ISBLANK(R1751)),"Missing date / quantity",IF(OR(R1751&lt;0,MOD(R1751,1)&lt;&gt;0),"Invalid redemption quantity",IF(COUNTIFS('Daily Redemptions'!$A$7:$A$735,O1751,'Daily Redemptions'!$B$7:$B$735,P1751)&lt;&gt;1,"Missing daily performance",IF(S1751&lt;0,"Negative stock","")))))))</x:f>
      </x:c>
    </x:row>
    <x:row r="1752" ht="24" customHeight="1">
      <x:c r="O1752" s="10"/>
      <x:c r="P1752" s="5"/>
      <x:c r="Q1752" s="5"/>
      <x:c r="R1752" s="5"/>
      <x:c r="S1752" s="16" t="str">
        <x:f>IF(OR(ISBLANK(O1752),Q1752=""),"",IFERROR(INDEX('Redemption Setup'!$F$7:$F$105,MATCH(Q1752,'Redemption Setup'!$A$7:$A$105,0)),"")+SUMIFS('Redemption Setup'!$Q$7:$Q$305,'Redemption Setup'!$O$7:$O$305,Q1752,'Redemption Setup'!$P$7:$P$305,"&lt;="&amp;O1752)-SUMIFS('Daily Redemptions'!$R$7:$R$2205,'Daily Redemptions'!$Q$7:$Q$2205,Q1752,'Daily Redemptions'!$P$7:$P$2205,P1752,'Daily Redemptions'!$O$7:$O$2205,"&lt;="&amp;O1752))</x:f>
      </x:c>
      <x:c r="T1752" s="16" t="str">
        <x:f>IF(AND(ISBLANK(O1752),Q1752=""),"",IF(COUNTIFS('Redemption Setup'!$A$7:$A$105,Q1752,'Redemption Setup'!$B$7:$B$105,P1752)&lt;&gt;1,"Tier not in campaign",IF(COUNTIFS('Daily Redemptions'!$O$7:$O$2205,O1752,'Daily Redemptions'!$Q$7:$Q$2205,Q1752)&gt;1,"Duplicate day / tier",IF(OR(ISBLANK(O1752),ISBLANK(R1752)),"Missing date / quantity",IF(OR(R1752&lt;0,MOD(R1752,1)&lt;&gt;0),"Invalid redemption quantity",IF(COUNTIFS('Daily Redemptions'!$A$7:$A$735,O1752,'Daily Redemptions'!$B$7:$B$735,P1752)&lt;&gt;1,"Missing daily performance",IF(S1752&lt;0,"Negative stock","")))))))</x:f>
      </x:c>
    </x:row>
    <x:row r="1753" ht="24" customHeight="1">
      <x:c r="O1753" s="10"/>
      <x:c r="P1753" s="5"/>
      <x:c r="Q1753" s="5"/>
      <x:c r="R1753" s="5"/>
      <x:c r="S1753" s="16" t="str">
        <x:f>IF(OR(ISBLANK(O1753),Q1753=""),"",IFERROR(INDEX('Redemption Setup'!$F$7:$F$105,MATCH(Q1753,'Redemption Setup'!$A$7:$A$105,0)),"")+SUMIFS('Redemption Setup'!$Q$7:$Q$305,'Redemption Setup'!$O$7:$O$305,Q1753,'Redemption Setup'!$P$7:$P$305,"&lt;="&amp;O1753)-SUMIFS('Daily Redemptions'!$R$7:$R$2205,'Daily Redemptions'!$Q$7:$Q$2205,Q1753,'Daily Redemptions'!$P$7:$P$2205,P1753,'Daily Redemptions'!$O$7:$O$2205,"&lt;="&amp;O1753))</x:f>
      </x:c>
      <x:c r="T1753" s="16" t="str">
        <x:f>IF(AND(ISBLANK(O1753),Q1753=""),"",IF(COUNTIFS('Redemption Setup'!$A$7:$A$105,Q1753,'Redemption Setup'!$B$7:$B$105,P1753)&lt;&gt;1,"Tier not in campaign",IF(COUNTIFS('Daily Redemptions'!$O$7:$O$2205,O1753,'Daily Redemptions'!$Q$7:$Q$2205,Q1753)&gt;1,"Duplicate day / tier",IF(OR(ISBLANK(O1753),ISBLANK(R1753)),"Missing date / quantity",IF(OR(R1753&lt;0,MOD(R1753,1)&lt;&gt;0),"Invalid redemption quantity",IF(COUNTIFS('Daily Redemptions'!$A$7:$A$735,O1753,'Daily Redemptions'!$B$7:$B$735,P1753)&lt;&gt;1,"Missing daily performance",IF(S1753&lt;0,"Negative stock","")))))))</x:f>
      </x:c>
    </x:row>
    <x:row r="1754" ht="24" customHeight="1">
      <x:c r="O1754" s="10"/>
      <x:c r="P1754" s="5"/>
      <x:c r="Q1754" s="5"/>
      <x:c r="R1754" s="5"/>
      <x:c r="S1754" s="16" t="str">
        <x:f>IF(OR(ISBLANK(O1754),Q1754=""),"",IFERROR(INDEX('Redemption Setup'!$F$7:$F$105,MATCH(Q1754,'Redemption Setup'!$A$7:$A$105,0)),"")+SUMIFS('Redemption Setup'!$Q$7:$Q$305,'Redemption Setup'!$O$7:$O$305,Q1754,'Redemption Setup'!$P$7:$P$305,"&lt;="&amp;O1754)-SUMIFS('Daily Redemptions'!$R$7:$R$2205,'Daily Redemptions'!$Q$7:$Q$2205,Q1754,'Daily Redemptions'!$P$7:$P$2205,P1754,'Daily Redemptions'!$O$7:$O$2205,"&lt;="&amp;O1754))</x:f>
      </x:c>
      <x:c r="T1754" s="16" t="str">
        <x:f>IF(AND(ISBLANK(O1754),Q1754=""),"",IF(COUNTIFS('Redemption Setup'!$A$7:$A$105,Q1754,'Redemption Setup'!$B$7:$B$105,P1754)&lt;&gt;1,"Tier not in campaign",IF(COUNTIFS('Daily Redemptions'!$O$7:$O$2205,O1754,'Daily Redemptions'!$Q$7:$Q$2205,Q1754)&gt;1,"Duplicate day / tier",IF(OR(ISBLANK(O1754),ISBLANK(R1754)),"Missing date / quantity",IF(OR(R1754&lt;0,MOD(R1754,1)&lt;&gt;0),"Invalid redemption quantity",IF(COUNTIFS('Daily Redemptions'!$A$7:$A$735,O1754,'Daily Redemptions'!$B$7:$B$735,P1754)&lt;&gt;1,"Missing daily performance",IF(S1754&lt;0,"Negative stock","")))))))</x:f>
      </x:c>
    </x:row>
    <x:row r="1755" ht="24" customHeight="1">
      <x:c r="O1755" s="10"/>
      <x:c r="P1755" s="5"/>
      <x:c r="Q1755" s="5"/>
      <x:c r="R1755" s="5"/>
      <x:c r="S1755" s="16" t="str">
        <x:f>IF(OR(ISBLANK(O1755),Q1755=""),"",IFERROR(INDEX('Redemption Setup'!$F$7:$F$105,MATCH(Q1755,'Redemption Setup'!$A$7:$A$105,0)),"")+SUMIFS('Redemption Setup'!$Q$7:$Q$305,'Redemption Setup'!$O$7:$O$305,Q1755,'Redemption Setup'!$P$7:$P$305,"&lt;="&amp;O1755)-SUMIFS('Daily Redemptions'!$R$7:$R$2205,'Daily Redemptions'!$Q$7:$Q$2205,Q1755,'Daily Redemptions'!$P$7:$P$2205,P1755,'Daily Redemptions'!$O$7:$O$2205,"&lt;="&amp;O1755))</x:f>
      </x:c>
      <x:c r="T1755" s="16" t="str">
        <x:f>IF(AND(ISBLANK(O1755),Q1755=""),"",IF(COUNTIFS('Redemption Setup'!$A$7:$A$105,Q1755,'Redemption Setup'!$B$7:$B$105,P1755)&lt;&gt;1,"Tier not in campaign",IF(COUNTIFS('Daily Redemptions'!$O$7:$O$2205,O1755,'Daily Redemptions'!$Q$7:$Q$2205,Q1755)&gt;1,"Duplicate day / tier",IF(OR(ISBLANK(O1755),ISBLANK(R1755)),"Missing date / quantity",IF(OR(R1755&lt;0,MOD(R1755,1)&lt;&gt;0),"Invalid redemption quantity",IF(COUNTIFS('Daily Redemptions'!$A$7:$A$735,O1755,'Daily Redemptions'!$B$7:$B$735,P1755)&lt;&gt;1,"Missing daily performance",IF(S1755&lt;0,"Negative stock","")))))))</x:f>
      </x:c>
    </x:row>
    <x:row r="1756" ht="24" customHeight="1">
      <x:c r="O1756" s="10"/>
      <x:c r="P1756" s="5"/>
      <x:c r="Q1756" s="5"/>
      <x:c r="R1756" s="5"/>
      <x:c r="S1756" s="16" t="str">
        <x:f>IF(OR(ISBLANK(O1756),Q1756=""),"",IFERROR(INDEX('Redemption Setup'!$F$7:$F$105,MATCH(Q1756,'Redemption Setup'!$A$7:$A$105,0)),"")+SUMIFS('Redemption Setup'!$Q$7:$Q$305,'Redemption Setup'!$O$7:$O$305,Q1756,'Redemption Setup'!$P$7:$P$305,"&lt;="&amp;O1756)-SUMIFS('Daily Redemptions'!$R$7:$R$2205,'Daily Redemptions'!$Q$7:$Q$2205,Q1756,'Daily Redemptions'!$P$7:$P$2205,P1756,'Daily Redemptions'!$O$7:$O$2205,"&lt;="&amp;O1756))</x:f>
      </x:c>
      <x:c r="T1756" s="16" t="str">
        <x:f>IF(AND(ISBLANK(O1756),Q1756=""),"",IF(COUNTIFS('Redemption Setup'!$A$7:$A$105,Q1756,'Redemption Setup'!$B$7:$B$105,P1756)&lt;&gt;1,"Tier not in campaign",IF(COUNTIFS('Daily Redemptions'!$O$7:$O$2205,O1756,'Daily Redemptions'!$Q$7:$Q$2205,Q1756)&gt;1,"Duplicate day / tier",IF(OR(ISBLANK(O1756),ISBLANK(R1756)),"Missing date / quantity",IF(OR(R1756&lt;0,MOD(R1756,1)&lt;&gt;0),"Invalid redemption quantity",IF(COUNTIFS('Daily Redemptions'!$A$7:$A$735,O1756,'Daily Redemptions'!$B$7:$B$735,P1756)&lt;&gt;1,"Missing daily performance",IF(S1756&lt;0,"Negative stock","")))))))</x:f>
      </x:c>
    </x:row>
    <x:row r="1757" ht="24" customHeight="1">
      <x:c r="O1757" s="10"/>
      <x:c r="P1757" s="5"/>
      <x:c r="Q1757" s="5"/>
      <x:c r="R1757" s="5"/>
      <x:c r="S1757" s="16" t="str">
        <x:f>IF(OR(ISBLANK(O1757),Q1757=""),"",IFERROR(INDEX('Redemption Setup'!$F$7:$F$105,MATCH(Q1757,'Redemption Setup'!$A$7:$A$105,0)),"")+SUMIFS('Redemption Setup'!$Q$7:$Q$305,'Redemption Setup'!$O$7:$O$305,Q1757,'Redemption Setup'!$P$7:$P$305,"&lt;="&amp;O1757)-SUMIFS('Daily Redemptions'!$R$7:$R$2205,'Daily Redemptions'!$Q$7:$Q$2205,Q1757,'Daily Redemptions'!$P$7:$P$2205,P1757,'Daily Redemptions'!$O$7:$O$2205,"&lt;="&amp;O1757))</x:f>
      </x:c>
      <x:c r="T1757" s="16" t="str">
        <x:f>IF(AND(ISBLANK(O1757),Q1757=""),"",IF(COUNTIFS('Redemption Setup'!$A$7:$A$105,Q1757,'Redemption Setup'!$B$7:$B$105,P1757)&lt;&gt;1,"Tier not in campaign",IF(COUNTIFS('Daily Redemptions'!$O$7:$O$2205,O1757,'Daily Redemptions'!$Q$7:$Q$2205,Q1757)&gt;1,"Duplicate day / tier",IF(OR(ISBLANK(O1757),ISBLANK(R1757)),"Missing date / quantity",IF(OR(R1757&lt;0,MOD(R1757,1)&lt;&gt;0),"Invalid redemption quantity",IF(COUNTIFS('Daily Redemptions'!$A$7:$A$735,O1757,'Daily Redemptions'!$B$7:$B$735,P1757)&lt;&gt;1,"Missing daily performance",IF(S1757&lt;0,"Negative stock","")))))))</x:f>
      </x:c>
    </x:row>
    <x:row r="1758" ht="24" customHeight="1">
      <x:c r="O1758" s="10"/>
      <x:c r="P1758" s="5"/>
      <x:c r="Q1758" s="5"/>
      <x:c r="R1758" s="5"/>
      <x:c r="S1758" s="16" t="str">
        <x:f>IF(OR(ISBLANK(O1758),Q1758=""),"",IFERROR(INDEX('Redemption Setup'!$F$7:$F$105,MATCH(Q1758,'Redemption Setup'!$A$7:$A$105,0)),"")+SUMIFS('Redemption Setup'!$Q$7:$Q$305,'Redemption Setup'!$O$7:$O$305,Q1758,'Redemption Setup'!$P$7:$P$305,"&lt;="&amp;O1758)-SUMIFS('Daily Redemptions'!$R$7:$R$2205,'Daily Redemptions'!$Q$7:$Q$2205,Q1758,'Daily Redemptions'!$P$7:$P$2205,P1758,'Daily Redemptions'!$O$7:$O$2205,"&lt;="&amp;O1758))</x:f>
      </x:c>
      <x:c r="T1758" s="16" t="str">
        <x:f>IF(AND(ISBLANK(O1758),Q1758=""),"",IF(COUNTIFS('Redemption Setup'!$A$7:$A$105,Q1758,'Redemption Setup'!$B$7:$B$105,P1758)&lt;&gt;1,"Tier not in campaign",IF(COUNTIFS('Daily Redemptions'!$O$7:$O$2205,O1758,'Daily Redemptions'!$Q$7:$Q$2205,Q1758)&gt;1,"Duplicate day / tier",IF(OR(ISBLANK(O1758),ISBLANK(R1758)),"Missing date / quantity",IF(OR(R1758&lt;0,MOD(R1758,1)&lt;&gt;0),"Invalid redemption quantity",IF(COUNTIFS('Daily Redemptions'!$A$7:$A$735,O1758,'Daily Redemptions'!$B$7:$B$735,P1758)&lt;&gt;1,"Missing daily performance",IF(S1758&lt;0,"Negative stock","")))))))</x:f>
      </x:c>
    </x:row>
    <x:row r="1759" ht="24" customHeight="1">
      <x:c r="O1759" s="10"/>
      <x:c r="P1759" s="5"/>
      <x:c r="Q1759" s="5"/>
      <x:c r="R1759" s="5"/>
      <x:c r="S1759" s="16" t="str">
        <x:f>IF(OR(ISBLANK(O1759),Q1759=""),"",IFERROR(INDEX('Redemption Setup'!$F$7:$F$105,MATCH(Q1759,'Redemption Setup'!$A$7:$A$105,0)),"")+SUMIFS('Redemption Setup'!$Q$7:$Q$305,'Redemption Setup'!$O$7:$O$305,Q1759,'Redemption Setup'!$P$7:$P$305,"&lt;="&amp;O1759)-SUMIFS('Daily Redemptions'!$R$7:$R$2205,'Daily Redemptions'!$Q$7:$Q$2205,Q1759,'Daily Redemptions'!$P$7:$P$2205,P1759,'Daily Redemptions'!$O$7:$O$2205,"&lt;="&amp;O1759))</x:f>
      </x:c>
      <x:c r="T1759" s="16" t="str">
        <x:f>IF(AND(ISBLANK(O1759),Q1759=""),"",IF(COUNTIFS('Redemption Setup'!$A$7:$A$105,Q1759,'Redemption Setup'!$B$7:$B$105,P1759)&lt;&gt;1,"Tier not in campaign",IF(COUNTIFS('Daily Redemptions'!$O$7:$O$2205,O1759,'Daily Redemptions'!$Q$7:$Q$2205,Q1759)&gt;1,"Duplicate day / tier",IF(OR(ISBLANK(O1759),ISBLANK(R1759)),"Missing date / quantity",IF(OR(R1759&lt;0,MOD(R1759,1)&lt;&gt;0),"Invalid redemption quantity",IF(COUNTIFS('Daily Redemptions'!$A$7:$A$735,O1759,'Daily Redemptions'!$B$7:$B$735,P1759)&lt;&gt;1,"Missing daily performance",IF(S1759&lt;0,"Negative stock","")))))))</x:f>
      </x:c>
    </x:row>
    <x:row r="1760" ht="24" customHeight="1">
      <x:c r="O1760" s="10"/>
      <x:c r="P1760" s="5"/>
      <x:c r="Q1760" s="5"/>
      <x:c r="R1760" s="5"/>
      <x:c r="S1760" s="16" t="str">
        <x:f>IF(OR(ISBLANK(O1760),Q1760=""),"",IFERROR(INDEX('Redemption Setup'!$F$7:$F$105,MATCH(Q1760,'Redemption Setup'!$A$7:$A$105,0)),"")+SUMIFS('Redemption Setup'!$Q$7:$Q$305,'Redemption Setup'!$O$7:$O$305,Q1760,'Redemption Setup'!$P$7:$P$305,"&lt;="&amp;O1760)-SUMIFS('Daily Redemptions'!$R$7:$R$2205,'Daily Redemptions'!$Q$7:$Q$2205,Q1760,'Daily Redemptions'!$P$7:$P$2205,P1760,'Daily Redemptions'!$O$7:$O$2205,"&lt;="&amp;O1760))</x:f>
      </x:c>
      <x:c r="T1760" s="16" t="str">
        <x:f>IF(AND(ISBLANK(O1760),Q1760=""),"",IF(COUNTIFS('Redemption Setup'!$A$7:$A$105,Q1760,'Redemption Setup'!$B$7:$B$105,P1760)&lt;&gt;1,"Tier not in campaign",IF(COUNTIFS('Daily Redemptions'!$O$7:$O$2205,O1760,'Daily Redemptions'!$Q$7:$Q$2205,Q1760)&gt;1,"Duplicate day / tier",IF(OR(ISBLANK(O1760),ISBLANK(R1760)),"Missing date / quantity",IF(OR(R1760&lt;0,MOD(R1760,1)&lt;&gt;0),"Invalid redemption quantity",IF(COUNTIFS('Daily Redemptions'!$A$7:$A$735,O1760,'Daily Redemptions'!$B$7:$B$735,P1760)&lt;&gt;1,"Missing daily performance",IF(S1760&lt;0,"Negative stock","")))))))</x:f>
      </x:c>
    </x:row>
    <x:row r="1761" ht="24" customHeight="1">
      <x:c r="O1761" s="10"/>
      <x:c r="P1761" s="5"/>
      <x:c r="Q1761" s="5"/>
      <x:c r="R1761" s="5"/>
      <x:c r="S1761" s="16" t="str">
        <x:f>IF(OR(ISBLANK(O1761),Q1761=""),"",IFERROR(INDEX('Redemption Setup'!$F$7:$F$105,MATCH(Q1761,'Redemption Setup'!$A$7:$A$105,0)),"")+SUMIFS('Redemption Setup'!$Q$7:$Q$305,'Redemption Setup'!$O$7:$O$305,Q1761,'Redemption Setup'!$P$7:$P$305,"&lt;="&amp;O1761)-SUMIFS('Daily Redemptions'!$R$7:$R$2205,'Daily Redemptions'!$Q$7:$Q$2205,Q1761,'Daily Redemptions'!$P$7:$P$2205,P1761,'Daily Redemptions'!$O$7:$O$2205,"&lt;="&amp;O1761))</x:f>
      </x:c>
      <x:c r="T1761" s="16" t="str">
        <x:f>IF(AND(ISBLANK(O1761),Q1761=""),"",IF(COUNTIFS('Redemption Setup'!$A$7:$A$105,Q1761,'Redemption Setup'!$B$7:$B$105,P1761)&lt;&gt;1,"Tier not in campaign",IF(COUNTIFS('Daily Redemptions'!$O$7:$O$2205,O1761,'Daily Redemptions'!$Q$7:$Q$2205,Q1761)&gt;1,"Duplicate day / tier",IF(OR(ISBLANK(O1761),ISBLANK(R1761)),"Missing date / quantity",IF(OR(R1761&lt;0,MOD(R1761,1)&lt;&gt;0),"Invalid redemption quantity",IF(COUNTIFS('Daily Redemptions'!$A$7:$A$735,O1761,'Daily Redemptions'!$B$7:$B$735,P1761)&lt;&gt;1,"Missing daily performance",IF(S1761&lt;0,"Negative stock","")))))))</x:f>
      </x:c>
    </x:row>
    <x:row r="1762" ht="24" customHeight="1">
      <x:c r="O1762" s="10"/>
      <x:c r="P1762" s="5"/>
      <x:c r="Q1762" s="5"/>
      <x:c r="R1762" s="5"/>
      <x:c r="S1762" s="16" t="str">
        <x:f>IF(OR(ISBLANK(O1762),Q1762=""),"",IFERROR(INDEX('Redemption Setup'!$F$7:$F$105,MATCH(Q1762,'Redemption Setup'!$A$7:$A$105,0)),"")+SUMIFS('Redemption Setup'!$Q$7:$Q$305,'Redemption Setup'!$O$7:$O$305,Q1762,'Redemption Setup'!$P$7:$P$305,"&lt;="&amp;O1762)-SUMIFS('Daily Redemptions'!$R$7:$R$2205,'Daily Redemptions'!$Q$7:$Q$2205,Q1762,'Daily Redemptions'!$P$7:$P$2205,P1762,'Daily Redemptions'!$O$7:$O$2205,"&lt;="&amp;O1762))</x:f>
      </x:c>
      <x:c r="T1762" s="16" t="str">
        <x:f>IF(AND(ISBLANK(O1762),Q1762=""),"",IF(COUNTIFS('Redemption Setup'!$A$7:$A$105,Q1762,'Redemption Setup'!$B$7:$B$105,P1762)&lt;&gt;1,"Tier not in campaign",IF(COUNTIFS('Daily Redemptions'!$O$7:$O$2205,O1762,'Daily Redemptions'!$Q$7:$Q$2205,Q1762)&gt;1,"Duplicate day / tier",IF(OR(ISBLANK(O1762),ISBLANK(R1762)),"Missing date / quantity",IF(OR(R1762&lt;0,MOD(R1762,1)&lt;&gt;0),"Invalid redemption quantity",IF(COUNTIFS('Daily Redemptions'!$A$7:$A$735,O1762,'Daily Redemptions'!$B$7:$B$735,P1762)&lt;&gt;1,"Missing daily performance",IF(S1762&lt;0,"Negative stock","")))))))</x:f>
      </x:c>
    </x:row>
    <x:row r="1763" ht="24" customHeight="1">
      <x:c r="O1763" s="10"/>
      <x:c r="P1763" s="5"/>
      <x:c r="Q1763" s="5"/>
      <x:c r="R1763" s="5"/>
      <x:c r="S1763" s="16" t="str">
        <x:f>IF(OR(ISBLANK(O1763),Q1763=""),"",IFERROR(INDEX('Redemption Setup'!$F$7:$F$105,MATCH(Q1763,'Redemption Setup'!$A$7:$A$105,0)),"")+SUMIFS('Redemption Setup'!$Q$7:$Q$305,'Redemption Setup'!$O$7:$O$305,Q1763,'Redemption Setup'!$P$7:$P$305,"&lt;="&amp;O1763)-SUMIFS('Daily Redemptions'!$R$7:$R$2205,'Daily Redemptions'!$Q$7:$Q$2205,Q1763,'Daily Redemptions'!$P$7:$P$2205,P1763,'Daily Redemptions'!$O$7:$O$2205,"&lt;="&amp;O1763))</x:f>
      </x:c>
      <x:c r="T1763" s="16" t="str">
        <x:f>IF(AND(ISBLANK(O1763),Q1763=""),"",IF(COUNTIFS('Redemption Setup'!$A$7:$A$105,Q1763,'Redemption Setup'!$B$7:$B$105,P1763)&lt;&gt;1,"Tier not in campaign",IF(COUNTIFS('Daily Redemptions'!$O$7:$O$2205,O1763,'Daily Redemptions'!$Q$7:$Q$2205,Q1763)&gt;1,"Duplicate day / tier",IF(OR(ISBLANK(O1763),ISBLANK(R1763)),"Missing date / quantity",IF(OR(R1763&lt;0,MOD(R1763,1)&lt;&gt;0),"Invalid redemption quantity",IF(COUNTIFS('Daily Redemptions'!$A$7:$A$735,O1763,'Daily Redemptions'!$B$7:$B$735,P1763)&lt;&gt;1,"Missing daily performance",IF(S1763&lt;0,"Negative stock","")))))))</x:f>
      </x:c>
    </x:row>
    <x:row r="1764" ht="24" customHeight="1">
      <x:c r="O1764" s="10"/>
      <x:c r="P1764" s="5"/>
      <x:c r="Q1764" s="5"/>
      <x:c r="R1764" s="5"/>
      <x:c r="S1764" s="16" t="str">
        <x:f>IF(OR(ISBLANK(O1764),Q1764=""),"",IFERROR(INDEX('Redemption Setup'!$F$7:$F$105,MATCH(Q1764,'Redemption Setup'!$A$7:$A$105,0)),"")+SUMIFS('Redemption Setup'!$Q$7:$Q$305,'Redemption Setup'!$O$7:$O$305,Q1764,'Redemption Setup'!$P$7:$P$305,"&lt;="&amp;O1764)-SUMIFS('Daily Redemptions'!$R$7:$R$2205,'Daily Redemptions'!$Q$7:$Q$2205,Q1764,'Daily Redemptions'!$P$7:$P$2205,P1764,'Daily Redemptions'!$O$7:$O$2205,"&lt;="&amp;O1764))</x:f>
      </x:c>
      <x:c r="T1764" s="16" t="str">
        <x:f>IF(AND(ISBLANK(O1764),Q1764=""),"",IF(COUNTIFS('Redemption Setup'!$A$7:$A$105,Q1764,'Redemption Setup'!$B$7:$B$105,P1764)&lt;&gt;1,"Tier not in campaign",IF(COUNTIFS('Daily Redemptions'!$O$7:$O$2205,O1764,'Daily Redemptions'!$Q$7:$Q$2205,Q1764)&gt;1,"Duplicate day / tier",IF(OR(ISBLANK(O1764),ISBLANK(R1764)),"Missing date / quantity",IF(OR(R1764&lt;0,MOD(R1764,1)&lt;&gt;0),"Invalid redemption quantity",IF(COUNTIFS('Daily Redemptions'!$A$7:$A$735,O1764,'Daily Redemptions'!$B$7:$B$735,P1764)&lt;&gt;1,"Missing daily performance",IF(S1764&lt;0,"Negative stock","")))))))</x:f>
      </x:c>
    </x:row>
    <x:row r="1765" ht="24" customHeight="1">
      <x:c r="O1765" s="10"/>
      <x:c r="P1765" s="5"/>
      <x:c r="Q1765" s="5"/>
      <x:c r="R1765" s="5"/>
      <x:c r="S1765" s="16" t="str">
        <x:f>IF(OR(ISBLANK(O1765),Q1765=""),"",IFERROR(INDEX('Redemption Setup'!$F$7:$F$105,MATCH(Q1765,'Redemption Setup'!$A$7:$A$105,0)),"")+SUMIFS('Redemption Setup'!$Q$7:$Q$305,'Redemption Setup'!$O$7:$O$305,Q1765,'Redemption Setup'!$P$7:$P$305,"&lt;="&amp;O1765)-SUMIFS('Daily Redemptions'!$R$7:$R$2205,'Daily Redemptions'!$Q$7:$Q$2205,Q1765,'Daily Redemptions'!$P$7:$P$2205,P1765,'Daily Redemptions'!$O$7:$O$2205,"&lt;="&amp;O1765))</x:f>
      </x:c>
      <x:c r="T1765" s="16" t="str">
        <x:f>IF(AND(ISBLANK(O1765),Q1765=""),"",IF(COUNTIFS('Redemption Setup'!$A$7:$A$105,Q1765,'Redemption Setup'!$B$7:$B$105,P1765)&lt;&gt;1,"Tier not in campaign",IF(COUNTIFS('Daily Redemptions'!$O$7:$O$2205,O1765,'Daily Redemptions'!$Q$7:$Q$2205,Q1765)&gt;1,"Duplicate day / tier",IF(OR(ISBLANK(O1765),ISBLANK(R1765)),"Missing date / quantity",IF(OR(R1765&lt;0,MOD(R1765,1)&lt;&gt;0),"Invalid redemption quantity",IF(COUNTIFS('Daily Redemptions'!$A$7:$A$735,O1765,'Daily Redemptions'!$B$7:$B$735,P1765)&lt;&gt;1,"Missing daily performance",IF(S1765&lt;0,"Negative stock","")))))))</x:f>
      </x:c>
    </x:row>
    <x:row r="1766" ht="24" customHeight="1">
      <x:c r="O1766" s="10"/>
      <x:c r="P1766" s="5"/>
      <x:c r="Q1766" s="5"/>
      <x:c r="R1766" s="5"/>
      <x:c r="S1766" s="16" t="str">
        <x:f>IF(OR(ISBLANK(O1766),Q1766=""),"",IFERROR(INDEX('Redemption Setup'!$F$7:$F$105,MATCH(Q1766,'Redemption Setup'!$A$7:$A$105,0)),"")+SUMIFS('Redemption Setup'!$Q$7:$Q$305,'Redemption Setup'!$O$7:$O$305,Q1766,'Redemption Setup'!$P$7:$P$305,"&lt;="&amp;O1766)-SUMIFS('Daily Redemptions'!$R$7:$R$2205,'Daily Redemptions'!$Q$7:$Q$2205,Q1766,'Daily Redemptions'!$P$7:$P$2205,P1766,'Daily Redemptions'!$O$7:$O$2205,"&lt;="&amp;O1766))</x:f>
      </x:c>
      <x:c r="T1766" s="16" t="str">
        <x:f>IF(AND(ISBLANK(O1766),Q1766=""),"",IF(COUNTIFS('Redemption Setup'!$A$7:$A$105,Q1766,'Redemption Setup'!$B$7:$B$105,P1766)&lt;&gt;1,"Tier not in campaign",IF(COUNTIFS('Daily Redemptions'!$O$7:$O$2205,O1766,'Daily Redemptions'!$Q$7:$Q$2205,Q1766)&gt;1,"Duplicate day / tier",IF(OR(ISBLANK(O1766),ISBLANK(R1766)),"Missing date / quantity",IF(OR(R1766&lt;0,MOD(R1766,1)&lt;&gt;0),"Invalid redemption quantity",IF(COUNTIFS('Daily Redemptions'!$A$7:$A$735,O1766,'Daily Redemptions'!$B$7:$B$735,P1766)&lt;&gt;1,"Missing daily performance",IF(S1766&lt;0,"Negative stock","")))))))</x:f>
      </x:c>
    </x:row>
    <x:row r="1767" ht="24" customHeight="1">
      <x:c r="O1767" s="10"/>
      <x:c r="P1767" s="5"/>
      <x:c r="Q1767" s="5"/>
      <x:c r="R1767" s="5"/>
      <x:c r="S1767" s="16" t="str">
        <x:f>IF(OR(ISBLANK(O1767),Q1767=""),"",IFERROR(INDEX('Redemption Setup'!$F$7:$F$105,MATCH(Q1767,'Redemption Setup'!$A$7:$A$105,0)),"")+SUMIFS('Redemption Setup'!$Q$7:$Q$305,'Redemption Setup'!$O$7:$O$305,Q1767,'Redemption Setup'!$P$7:$P$305,"&lt;="&amp;O1767)-SUMIFS('Daily Redemptions'!$R$7:$R$2205,'Daily Redemptions'!$Q$7:$Q$2205,Q1767,'Daily Redemptions'!$P$7:$P$2205,P1767,'Daily Redemptions'!$O$7:$O$2205,"&lt;="&amp;O1767))</x:f>
      </x:c>
      <x:c r="T1767" s="16" t="str">
        <x:f>IF(AND(ISBLANK(O1767),Q1767=""),"",IF(COUNTIFS('Redemption Setup'!$A$7:$A$105,Q1767,'Redemption Setup'!$B$7:$B$105,P1767)&lt;&gt;1,"Tier not in campaign",IF(COUNTIFS('Daily Redemptions'!$O$7:$O$2205,O1767,'Daily Redemptions'!$Q$7:$Q$2205,Q1767)&gt;1,"Duplicate day / tier",IF(OR(ISBLANK(O1767),ISBLANK(R1767)),"Missing date / quantity",IF(OR(R1767&lt;0,MOD(R1767,1)&lt;&gt;0),"Invalid redemption quantity",IF(COUNTIFS('Daily Redemptions'!$A$7:$A$735,O1767,'Daily Redemptions'!$B$7:$B$735,P1767)&lt;&gt;1,"Missing daily performance",IF(S1767&lt;0,"Negative stock","")))))))</x:f>
      </x:c>
    </x:row>
    <x:row r="1768" ht="24" customHeight="1">
      <x:c r="O1768" s="10"/>
      <x:c r="P1768" s="5"/>
      <x:c r="Q1768" s="5"/>
      <x:c r="R1768" s="5"/>
      <x:c r="S1768" s="16" t="str">
        <x:f>IF(OR(ISBLANK(O1768),Q1768=""),"",IFERROR(INDEX('Redemption Setup'!$F$7:$F$105,MATCH(Q1768,'Redemption Setup'!$A$7:$A$105,0)),"")+SUMIFS('Redemption Setup'!$Q$7:$Q$305,'Redemption Setup'!$O$7:$O$305,Q1768,'Redemption Setup'!$P$7:$P$305,"&lt;="&amp;O1768)-SUMIFS('Daily Redemptions'!$R$7:$R$2205,'Daily Redemptions'!$Q$7:$Q$2205,Q1768,'Daily Redemptions'!$P$7:$P$2205,P1768,'Daily Redemptions'!$O$7:$O$2205,"&lt;="&amp;O1768))</x:f>
      </x:c>
      <x:c r="T1768" s="16" t="str">
        <x:f>IF(AND(ISBLANK(O1768),Q1768=""),"",IF(COUNTIFS('Redemption Setup'!$A$7:$A$105,Q1768,'Redemption Setup'!$B$7:$B$105,P1768)&lt;&gt;1,"Tier not in campaign",IF(COUNTIFS('Daily Redemptions'!$O$7:$O$2205,O1768,'Daily Redemptions'!$Q$7:$Q$2205,Q1768)&gt;1,"Duplicate day / tier",IF(OR(ISBLANK(O1768),ISBLANK(R1768)),"Missing date / quantity",IF(OR(R1768&lt;0,MOD(R1768,1)&lt;&gt;0),"Invalid redemption quantity",IF(COUNTIFS('Daily Redemptions'!$A$7:$A$735,O1768,'Daily Redemptions'!$B$7:$B$735,P1768)&lt;&gt;1,"Missing daily performance",IF(S1768&lt;0,"Negative stock","")))))))</x:f>
      </x:c>
    </x:row>
    <x:row r="1769" ht="24" customHeight="1">
      <x:c r="O1769" s="10"/>
      <x:c r="P1769" s="5"/>
      <x:c r="Q1769" s="5"/>
      <x:c r="R1769" s="5"/>
      <x:c r="S1769" s="16" t="str">
        <x:f>IF(OR(ISBLANK(O1769),Q1769=""),"",IFERROR(INDEX('Redemption Setup'!$F$7:$F$105,MATCH(Q1769,'Redemption Setup'!$A$7:$A$105,0)),"")+SUMIFS('Redemption Setup'!$Q$7:$Q$305,'Redemption Setup'!$O$7:$O$305,Q1769,'Redemption Setup'!$P$7:$P$305,"&lt;="&amp;O1769)-SUMIFS('Daily Redemptions'!$R$7:$R$2205,'Daily Redemptions'!$Q$7:$Q$2205,Q1769,'Daily Redemptions'!$P$7:$P$2205,P1769,'Daily Redemptions'!$O$7:$O$2205,"&lt;="&amp;O1769))</x:f>
      </x:c>
      <x:c r="T1769" s="16" t="str">
        <x:f>IF(AND(ISBLANK(O1769),Q1769=""),"",IF(COUNTIFS('Redemption Setup'!$A$7:$A$105,Q1769,'Redemption Setup'!$B$7:$B$105,P1769)&lt;&gt;1,"Tier not in campaign",IF(COUNTIFS('Daily Redemptions'!$O$7:$O$2205,O1769,'Daily Redemptions'!$Q$7:$Q$2205,Q1769)&gt;1,"Duplicate day / tier",IF(OR(ISBLANK(O1769),ISBLANK(R1769)),"Missing date / quantity",IF(OR(R1769&lt;0,MOD(R1769,1)&lt;&gt;0),"Invalid redemption quantity",IF(COUNTIFS('Daily Redemptions'!$A$7:$A$735,O1769,'Daily Redemptions'!$B$7:$B$735,P1769)&lt;&gt;1,"Missing daily performance",IF(S1769&lt;0,"Negative stock","")))))))</x:f>
      </x:c>
    </x:row>
    <x:row r="1770" ht="24" customHeight="1">
      <x:c r="O1770" s="10"/>
      <x:c r="P1770" s="5"/>
      <x:c r="Q1770" s="5"/>
      <x:c r="R1770" s="5"/>
      <x:c r="S1770" s="16" t="str">
        <x:f>IF(OR(ISBLANK(O1770),Q1770=""),"",IFERROR(INDEX('Redemption Setup'!$F$7:$F$105,MATCH(Q1770,'Redemption Setup'!$A$7:$A$105,0)),"")+SUMIFS('Redemption Setup'!$Q$7:$Q$305,'Redemption Setup'!$O$7:$O$305,Q1770,'Redemption Setup'!$P$7:$P$305,"&lt;="&amp;O1770)-SUMIFS('Daily Redemptions'!$R$7:$R$2205,'Daily Redemptions'!$Q$7:$Q$2205,Q1770,'Daily Redemptions'!$P$7:$P$2205,P1770,'Daily Redemptions'!$O$7:$O$2205,"&lt;="&amp;O1770))</x:f>
      </x:c>
      <x:c r="T1770" s="16" t="str">
        <x:f>IF(AND(ISBLANK(O1770),Q1770=""),"",IF(COUNTIFS('Redemption Setup'!$A$7:$A$105,Q1770,'Redemption Setup'!$B$7:$B$105,P1770)&lt;&gt;1,"Tier not in campaign",IF(COUNTIFS('Daily Redemptions'!$O$7:$O$2205,O1770,'Daily Redemptions'!$Q$7:$Q$2205,Q1770)&gt;1,"Duplicate day / tier",IF(OR(ISBLANK(O1770),ISBLANK(R1770)),"Missing date / quantity",IF(OR(R1770&lt;0,MOD(R1770,1)&lt;&gt;0),"Invalid redemption quantity",IF(COUNTIFS('Daily Redemptions'!$A$7:$A$735,O1770,'Daily Redemptions'!$B$7:$B$735,P1770)&lt;&gt;1,"Missing daily performance",IF(S1770&lt;0,"Negative stock","")))))))</x:f>
      </x:c>
    </x:row>
    <x:row r="1771" ht="24" customHeight="1">
      <x:c r="O1771" s="10"/>
      <x:c r="P1771" s="5"/>
      <x:c r="Q1771" s="5"/>
      <x:c r="R1771" s="5"/>
      <x:c r="S1771" s="16" t="str">
        <x:f>IF(OR(ISBLANK(O1771),Q1771=""),"",IFERROR(INDEX('Redemption Setup'!$F$7:$F$105,MATCH(Q1771,'Redemption Setup'!$A$7:$A$105,0)),"")+SUMIFS('Redemption Setup'!$Q$7:$Q$305,'Redemption Setup'!$O$7:$O$305,Q1771,'Redemption Setup'!$P$7:$P$305,"&lt;="&amp;O1771)-SUMIFS('Daily Redemptions'!$R$7:$R$2205,'Daily Redemptions'!$Q$7:$Q$2205,Q1771,'Daily Redemptions'!$P$7:$P$2205,P1771,'Daily Redemptions'!$O$7:$O$2205,"&lt;="&amp;O1771))</x:f>
      </x:c>
      <x:c r="T1771" s="16" t="str">
        <x:f>IF(AND(ISBLANK(O1771),Q1771=""),"",IF(COUNTIFS('Redemption Setup'!$A$7:$A$105,Q1771,'Redemption Setup'!$B$7:$B$105,P1771)&lt;&gt;1,"Tier not in campaign",IF(COUNTIFS('Daily Redemptions'!$O$7:$O$2205,O1771,'Daily Redemptions'!$Q$7:$Q$2205,Q1771)&gt;1,"Duplicate day / tier",IF(OR(ISBLANK(O1771),ISBLANK(R1771)),"Missing date / quantity",IF(OR(R1771&lt;0,MOD(R1771,1)&lt;&gt;0),"Invalid redemption quantity",IF(COUNTIFS('Daily Redemptions'!$A$7:$A$735,O1771,'Daily Redemptions'!$B$7:$B$735,P1771)&lt;&gt;1,"Missing daily performance",IF(S1771&lt;0,"Negative stock","")))))))</x:f>
      </x:c>
    </x:row>
    <x:row r="1772" ht="24" customHeight="1">
      <x:c r="O1772" s="10"/>
      <x:c r="P1772" s="5"/>
      <x:c r="Q1772" s="5"/>
      <x:c r="R1772" s="5"/>
      <x:c r="S1772" s="16" t="str">
        <x:f>IF(OR(ISBLANK(O1772),Q1772=""),"",IFERROR(INDEX('Redemption Setup'!$F$7:$F$105,MATCH(Q1772,'Redemption Setup'!$A$7:$A$105,0)),"")+SUMIFS('Redemption Setup'!$Q$7:$Q$305,'Redemption Setup'!$O$7:$O$305,Q1772,'Redemption Setup'!$P$7:$P$305,"&lt;="&amp;O1772)-SUMIFS('Daily Redemptions'!$R$7:$R$2205,'Daily Redemptions'!$Q$7:$Q$2205,Q1772,'Daily Redemptions'!$P$7:$P$2205,P1772,'Daily Redemptions'!$O$7:$O$2205,"&lt;="&amp;O1772))</x:f>
      </x:c>
      <x:c r="T1772" s="16" t="str">
        <x:f>IF(AND(ISBLANK(O1772),Q1772=""),"",IF(COUNTIFS('Redemption Setup'!$A$7:$A$105,Q1772,'Redemption Setup'!$B$7:$B$105,P1772)&lt;&gt;1,"Tier not in campaign",IF(COUNTIFS('Daily Redemptions'!$O$7:$O$2205,O1772,'Daily Redemptions'!$Q$7:$Q$2205,Q1772)&gt;1,"Duplicate day / tier",IF(OR(ISBLANK(O1772),ISBLANK(R1772)),"Missing date / quantity",IF(OR(R1772&lt;0,MOD(R1772,1)&lt;&gt;0),"Invalid redemption quantity",IF(COUNTIFS('Daily Redemptions'!$A$7:$A$735,O1772,'Daily Redemptions'!$B$7:$B$735,P1772)&lt;&gt;1,"Missing daily performance",IF(S1772&lt;0,"Negative stock","")))))))</x:f>
      </x:c>
    </x:row>
    <x:row r="1773" ht="24" customHeight="1">
      <x:c r="O1773" s="10"/>
      <x:c r="P1773" s="5"/>
      <x:c r="Q1773" s="5"/>
      <x:c r="R1773" s="5"/>
      <x:c r="S1773" s="16" t="str">
        <x:f>IF(OR(ISBLANK(O1773),Q1773=""),"",IFERROR(INDEX('Redemption Setup'!$F$7:$F$105,MATCH(Q1773,'Redemption Setup'!$A$7:$A$105,0)),"")+SUMIFS('Redemption Setup'!$Q$7:$Q$305,'Redemption Setup'!$O$7:$O$305,Q1773,'Redemption Setup'!$P$7:$P$305,"&lt;="&amp;O1773)-SUMIFS('Daily Redemptions'!$R$7:$R$2205,'Daily Redemptions'!$Q$7:$Q$2205,Q1773,'Daily Redemptions'!$P$7:$P$2205,P1773,'Daily Redemptions'!$O$7:$O$2205,"&lt;="&amp;O1773))</x:f>
      </x:c>
      <x:c r="T1773" s="16" t="str">
        <x:f>IF(AND(ISBLANK(O1773),Q1773=""),"",IF(COUNTIFS('Redemption Setup'!$A$7:$A$105,Q1773,'Redemption Setup'!$B$7:$B$105,P1773)&lt;&gt;1,"Tier not in campaign",IF(COUNTIFS('Daily Redemptions'!$O$7:$O$2205,O1773,'Daily Redemptions'!$Q$7:$Q$2205,Q1773)&gt;1,"Duplicate day / tier",IF(OR(ISBLANK(O1773),ISBLANK(R1773)),"Missing date / quantity",IF(OR(R1773&lt;0,MOD(R1773,1)&lt;&gt;0),"Invalid redemption quantity",IF(COUNTIFS('Daily Redemptions'!$A$7:$A$735,O1773,'Daily Redemptions'!$B$7:$B$735,P1773)&lt;&gt;1,"Missing daily performance",IF(S1773&lt;0,"Negative stock","")))))))</x:f>
      </x:c>
    </x:row>
    <x:row r="1774" ht="24" customHeight="1">
      <x:c r="O1774" s="10"/>
      <x:c r="P1774" s="5"/>
      <x:c r="Q1774" s="5"/>
      <x:c r="R1774" s="5"/>
      <x:c r="S1774" s="16" t="str">
        <x:f>IF(OR(ISBLANK(O1774),Q1774=""),"",IFERROR(INDEX('Redemption Setup'!$F$7:$F$105,MATCH(Q1774,'Redemption Setup'!$A$7:$A$105,0)),"")+SUMIFS('Redemption Setup'!$Q$7:$Q$305,'Redemption Setup'!$O$7:$O$305,Q1774,'Redemption Setup'!$P$7:$P$305,"&lt;="&amp;O1774)-SUMIFS('Daily Redemptions'!$R$7:$R$2205,'Daily Redemptions'!$Q$7:$Q$2205,Q1774,'Daily Redemptions'!$P$7:$P$2205,P1774,'Daily Redemptions'!$O$7:$O$2205,"&lt;="&amp;O1774))</x:f>
      </x:c>
      <x:c r="T1774" s="16" t="str">
        <x:f>IF(AND(ISBLANK(O1774),Q1774=""),"",IF(COUNTIFS('Redemption Setup'!$A$7:$A$105,Q1774,'Redemption Setup'!$B$7:$B$105,P1774)&lt;&gt;1,"Tier not in campaign",IF(COUNTIFS('Daily Redemptions'!$O$7:$O$2205,O1774,'Daily Redemptions'!$Q$7:$Q$2205,Q1774)&gt;1,"Duplicate day / tier",IF(OR(ISBLANK(O1774),ISBLANK(R1774)),"Missing date / quantity",IF(OR(R1774&lt;0,MOD(R1774,1)&lt;&gt;0),"Invalid redemption quantity",IF(COUNTIFS('Daily Redemptions'!$A$7:$A$735,O1774,'Daily Redemptions'!$B$7:$B$735,P1774)&lt;&gt;1,"Missing daily performance",IF(S1774&lt;0,"Negative stock","")))))))</x:f>
      </x:c>
    </x:row>
    <x:row r="1775" ht="24" customHeight="1">
      <x:c r="O1775" s="10"/>
      <x:c r="P1775" s="5"/>
      <x:c r="Q1775" s="5"/>
      <x:c r="R1775" s="5"/>
      <x:c r="S1775" s="16" t="str">
        <x:f>IF(OR(ISBLANK(O1775),Q1775=""),"",IFERROR(INDEX('Redemption Setup'!$F$7:$F$105,MATCH(Q1775,'Redemption Setup'!$A$7:$A$105,0)),"")+SUMIFS('Redemption Setup'!$Q$7:$Q$305,'Redemption Setup'!$O$7:$O$305,Q1775,'Redemption Setup'!$P$7:$P$305,"&lt;="&amp;O1775)-SUMIFS('Daily Redemptions'!$R$7:$R$2205,'Daily Redemptions'!$Q$7:$Q$2205,Q1775,'Daily Redemptions'!$P$7:$P$2205,P1775,'Daily Redemptions'!$O$7:$O$2205,"&lt;="&amp;O1775))</x:f>
      </x:c>
      <x:c r="T1775" s="16" t="str">
        <x:f>IF(AND(ISBLANK(O1775),Q1775=""),"",IF(COUNTIFS('Redemption Setup'!$A$7:$A$105,Q1775,'Redemption Setup'!$B$7:$B$105,P1775)&lt;&gt;1,"Tier not in campaign",IF(COUNTIFS('Daily Redemptions'!$O$7:$O$2205,O1775,'Daily Redemptions'!$Q$7:$Q$2205,Q1775)&gt;1,"Duplicate day / tier",IF(OR(ISBLANK(O1775),ISBLANK(R1775)),"Missing date / quantity",IF(OR(R1775&lt;0,MOD(R1775,1)&lt;&gt;0),"Invalid redemption quantity",IF(COUNTIFS('Daily Redemptions'!$A$7:$A$735,O1775,'Daily Redemptions'!$B$7:$B$735,P1775)&lt;&gt;1,"Missing daily performance",IF(S1775&lt;0,"Negative stock","")))))))</x:f>
      </x:c>
    </x:row>
    <x:row r="1776" ht="24" customHeight="1">
      <x:c r="O1776" s="10"/>
      <x:c r="P1776" s="5"/>
      <x:c r="Q1776" s="5"/>
      <x:c r="R1776" s="5"/>
      <x:c r="S1776" s="16" t="str">
        <x:f>IF(OR(ISBLANK(O1776),Q1776=""),"",IFERROR(INDEX('Redemption Setup'!$F$7:$F$105,MATCH(Q1776,'Redemption Setup'!$A$7:$A$105,0)),"")+SUMIFS('Redemption Setup'!$Q$7:$Q$305,'Redemption Setup'!$O$7:$O$305,Q1776,'Redemption Setup'!$P$7:$P$305,"&lt;="&amp;O1776)-SUMIFS('Daily Redemptions'!$R$7:$R$2205,'Daily Redemptions'!$Q$7:$Q$2205,Q1776,'Daily Redemptions'!$P$7:$P$2205,P1776,'Daily Redemptions'!$O$7:$O$2205,"&lt;="&amp;O1776))</x:f>
      </x:c>
      <x:c r="T1776" s="16" t="str">
        <x:f>IF(AND(ISBLANK(O1776),Q1776=""),"",IF(COUNTIFS('Redemption Setup'!$A$7:$A$105,Q1776,'Redemption Setup'!$B$7:$B$105,P1776)&lt;&gt;1,"Tier not in campaign",IF(COUNTIFS('Daily Redemptions'!$O$7:$O$2205,O1776,'Daily Redemptions'!$Q$7:$Q$2205,Q1776)&gt;1,"Duplicate day / tier",IF(OR(ISBLANK(O1776),ISBLANK(R1776)),"Missing date / quantity",IF(OR(R1776&lt;0,MOD(R1776,1)&lt;&gt;0),"Invalid redemption quantity",IF(COUNTIFS('Daily Redemptions'!$A$7:$A$735,O1776,'Daily Redemptions'!$B$7:$B$735,P1776)&lt;&gt;1,"Missing daily performance",IF(S1776&lt;0,"Negative stock","")))))))</x:f>
      </x:c>
    </x:row>
    <x:row r="1777" ht="24" customHeight="1">
      <x:c r="O1777" s="10"/>
      <x:c r="P1777" s="5"/>
      <x:c r="Q1777" s="5"/>
      <x:c r="R1777" s="5"/>
      <x:c r="S1777" s="16" t="str">
        <x:f>IF(OR(ISBLANK(O1777),Q1777=""),"",IFERROR(INDEX('Redemption Setup'!$F$7:$F$105,MATCH(Q1777,'Redemption Setup'!$A$7:$A$105,0)),"")+SUMIFS('Redemption Setup'!$Q$7:$Q$305,'Redemption Setup'!$O$7:$O$305,Q1777,'Redemption Setup'!$P$7:$P$305,"&lt;="&amp;O1777)-SUMIFS('Daily Redemptions'!$R$7:$R$2205,'Daily Redemptions'!$Q$7:$Q$2205,Q1777,'Daily Redemptions'!$P$7:$P$2205,P1777,'Daily Redemptions'!$O$7:$O$2205,"&lt;="&amp;O1777))</x:f>
      </x:c>
      <x:c r="T1777" s="16" t="str">
        <x:f>IF(AND(ISBLANK(O1777),Q1777=""),"",IF(COUNTIFS('Redemption Setup'!$A$7:$A$105,Q1777,'Redemption Setup'!$B$7:$B$105,P1777)&lt;&gt;1,"Tier not in campaign",IF(COUNTIFS('Daily Redemptions'!$O$7:$O$2205,O1777,'Daily Redemptions'!$Q$7:$Q$2205,Q1777)&gt;1,"Duplicate day / tier",IF(OR(ISBLANK(O1777),ISBLANK(R1777)),"Missing date / quantity",IF(OR(R1777&lt;0,MOD(R1777,1)&lt;&gt;0),"Invalid redemption quantity",IF(COUNTIFS('Daily Redemptions'!$A$7:$A$735,O1777,'Daily Redemptions'!$B$7:$B$735,P1777)&lt;&gt;1,"Missing daily performance",IF(S1777&lt;0,"Negative stock","")))))))</x:f>
      </x:c>
    </x:row>
    <x:row r="1778" ht="24" customHeight="1">
      <x:c r="O1778" s="10"/>
      <x:c r="P1778" s="5"/>
      <x:c r="Q1778" s="5"/>
      <x:c r="R1778" s="5"/>
      <x:c r="S1778" s="16" t="str">
        <x:f>IF(OR(ISBLANK(O1778),Q1778=""),"",IFERROR(INDEX('Redemption Setup'!$F$7:$F$105,MATCH(Q1778,'Redemption Setup'!$A$7:$A$105,0)),"")+SUMIFS('Redemption Setup'!$Q$7:$Q$305,'Redemption Setup'!$O$7:$O$305,Q1778,'Redemption Setup'!$P$7:$P$305,"&lt;="&amp;O1778)-SUMIFS('Daily Redemptions'!$R$7:$R$2205,'Daily Redemptions'!$Q$7:$Q$2205,Q1778,'Daily Redemptions'!$P$7:$P$2205,P1778,'Daily Redemptions'!$O$7:$O$2205,"&lt;="&amp;O1778))</x:f>
      </x:c>
      <x:c r="T1778" s="16" t="str">
        <x:f>IF(AND(ISBLANK(O1778),Q1778=""),"",IF(COUNTIFS('Redemption Setup'!$A$7:$A$105,Q1778,'Redemption Setup'!$B$7:$B$105,P1778)&lt;&gt;1,"Tier not in campaign",IF(COUNTIFS('Daily Redemptions'!$O$7:$O$2205,O1778,'Daily Redemptions'!$Q$7:$Q$2205,Q1778)&gt;1,"Duplicate day / tier",IF(OR(ISBLANK(O1778),ISBLANK(R1778)),"Missing date / quantity",IF(OR(R1778&lt;0,MOD(R1778,1)&lt;&gt;0),"Invalid redemption quantity",IF(COUNTIFS('Daily Redemptions'!$A$7:$A$735,O1778,'Daily Redemptions'!$B$7:$B$735,P1778)&lt;&gt;1,"Missing daily performance",IF(S1778&lt;0,"Negative stock","")))))))</x:f>
      </x:c>
    </x:row>
    <x:row r="1779" ht="24" customHeight="1">
      <x:c r="O1779" s="10"/>
      <x:c r="P1779" s="5"/>
      <x:c r="Q1779" s="5"/>
      <x:c r="R1779" s="5"/>
      <x:c r="S1779" s="16" t="str">
        <x:f>IF(OR(ISBLANK(O1779),Q1779=""),"",IFERROR(INDEX('Redemption Setup'!$F$7:$F$105,MATCH(Q1779,'Redemption Setup'!$A$7:$A$105,0)),"")+SUMIFS('Redemption Setup'!$Q$7:$Q$305,'Redemption Setup'!$O$7:$O$305,Q1779,'Redemption Setup'!$P$7:$P$305,"&lt;="&amp;O1779)-SUMIFS('Daily Redemptions'!$R$7:$R$2205,'Daily Redemptions'!$Q$7:$Q$2205,Q1779,'Daily Redemptions'!$P$7:$P$2205,P1779,'Daily Redemptions'!$O$7:$O$2205,"&lt;="&amp;O1779))</x:f>
      </x:c>
      <x:c r="T1779" s="16" t="str">
        <x:f>IF(AND(ISBLANK(O1779),Q1779=""),"",IF(COUNTIFS('Redemption Setup'!$A$7:$A$105,Q1779,'Redemption Setup'!$B$7:$B$105,P1779)&lt;&gt;1,"Tier not in campaign",IF(COUNTIFS('Daily Redemptions'!$O$7:$O$2205,O1779,'Daily Redemptions'!$Q$7:$Q$2205,Q1779)&gt;1,"Duplicate day / tier",IF(OR(ISBLANK(O1779),ISBLANK(R1779)),"Missing date / quantity",IF(OR(R1779&lt;0,MOD(R1779,1)&lt;&gt;0),"Invalid redemption quantity",IF(COUNTIFS('Daily Redemptions'!$A$7:$A$735,O1779,'Daily Redemptions'!$B$7:$B$735,P1779)&lt;&gt;1,"Missing daily performance",IF(S1779&lt;0,"Negative stock","")))))))</x:f>
      </x:c>
    </x:row>
    <x:row r="1780" ht="24" customHeight="1">
      <x:c r="O1780" s="10"/>
      <x:c r="P1780" s="5"/>
      <x:c r="Q1780" s="5"/>
      <x:c r="R1780" s="5"/>
      <x:c r="S1780" s="16" t="str">
        <x:f>IF(OR(ISBLANK(O1780),Q1780=""),"",IFERROR(INDEX('Redemption Setup'!$F$7:$F$105,MATCH(Q1780,'Redemption Setup'!$A$7:$A$105,0)),"")+SUMIFS('Redemption Setup'!$Q$7:$Q$305,'Redemption Setup'!$O$7:$O$305,Q1780,'Redemption Setup'!$P$7:$P$305,"&lt;="&amp;O1780)-SUMIFS('Daily Redemptions'!$R$7:$R$2205,'Daily Redemptions'!$Q$7:$Q$2205,Q1780,'Daily Redemptions'!$P$7:$P$2205,P1780,'Daily Redemptions'!$O$7:$O$2205,"&lt;="&amp;O1780))</x:f>
      </x:c>
      <x:c r="T1780" s="16" t="str">
        <x:f>IF(AND(ISBLANK(O1780),Q1780=""),"",IF(COUNTIFS('Redemption Setup'!$A$7:$A$105,Q1780,'Redemption Setup'!$B$7:$B$105,P1780)&lt;&gt;1,"Tier not in campaign",IF(COUNTIFS('Daily Redemptions'!$O$7:$O$2205,O1780,'Daily Redemptions'!$Q$7:$Q$2205,Q1780)&gt;1,"Duplicate day / tier",IF(OR(ISBLANK(O1780),ISBLANK(R1780)),"Missing date / quantity",IF(OR(R1780&lt;0,MOD(R1780,1)&lt;&gt;0),"Invalid redemption quantity",IF(COUNTIFS('Daily Redemptions'!$A$7:$A$735,O1780,'Daily Redemptions'!$B$7:$B$735,P1780)&lt;&gt;1,"Missing daily performance",IF(S1780&lt;0,"Negative stock","")))))))</x:f>
      </x:c>
    </x:row>
    <x:row r="1781" ht="24" customHeight="1">
      <x:c r="O1781" s="10"/>
      <x:c r="P1781" s="5"/>
      <x:c r="Q1781" s="5"/>
      <x:c r="R1781" s="5"/>
      <x:c r="S1781" s="16" t="str">
        <x:f>IF(OR(ISBLANK(O1781),Q1781=""),"",IFERROR(INDEX('Redemption Setup'!$F$7:$F$105,MATCH(Q1781,'Redemption Setup'!$A$7:$A$105,0)),"")+SUMIFS('Redemption Setup'!$Q$7:$Q$305,'Redemption Setup'!$O$7:$O$305,Q1781,'Redemption Setup'!$P$7:$P$305,"&lt;="&amp;O1781)-SUMIFS('Daily Redemptions'!$R$7:$R$2205,'Daily Redemptions'!$Q$7:$Q$2205,Q1781,'Daily Redemptions'!$P$7:$P$2205,P1781,'Daily Redemptions'!$O$7:$O$2205,"&lt;="&amp;O1781))</x:f>
      </x:c>
      <x:c r="T1781" s="16" t="str">
        <x:f>IF(AND(ISBLANK(O1781),Q1781=""),"",IF(COUNTIFS('Redemption Setup'!$A$7:$A$105,Q1781,'Redemption Setup'!$B$7:$B$105,P1781)&lt;&gt;1,"Tier not in campaign",IF(COUNTIFS('Daily Redemptions'!$O$7:$O$2205,O1781,'Daily Redemptions'!$Q$7:$Q$2205,Q1781)&gt;1,"Duplicate day / tier",IF(OR(ISBLANK(O1781),ISBLANK(R1781)),"Missing date / quantity",IF(OR(R1781&lt;0,MOD(R1781,1)&lt;&gt;0),"Invalid redemption quantity",IF(COUNTIFS('Daily Redemptions'!$A$7:$A$735,O1781,'Daily Redemptions'!$B$7:$B$735,P1781)&lt;&gt;1,"Missing daily performance",IF(S1781&lt;0,"Negative stock","")))))))</x:f>
      </x:c>
    </x:row>
    <x:row r="1782" ht="24" customHeight="1">
      <x:c r="O1782" s="10"/>
      <x:c r="P1782" s="5"/>
      <x:c r="Q1782" s="5"/>
      <x:c r="R1782" s="5"/>
      <x:c r="S1782" s="16" t="str">
        <x:f>IF(OR(ISBLANK(O1782),Q1782=""),"",IFERROR(INDEX('Redemption Setup'!$F$7:$F$105,MATCH(Q1782,'Redemption Setup'!$A$7:$A$105,0)),"")+SUMIFS('Redemption Setup'!$Q$7:$Q$305,'Redemption Setup'!$O$7:$O$305,Q1782,'Redemption Setup'!$P$7:$P$305,"&lt;="&amp;O1782)-SUMIFS('Daily Redemptions'!$R$7:$R$2205,'Daily Redemptions'!$Q$7:$Q$2205,Q1782,'Daily Redemptions'!$P$7:$P$2205,P1782,'Daily Redemptions'!$O$7:$O$2205,"&lt;="&amp;O1782))</x:f>
      </x:c>
      <x:c r="T1782" s="16" t="str">
        <x:f>IF(AND(ISBLANK(O1782),Q1782=""),"",IF(COUNTIFS('Redemption Setup'!$A$7:$A$105,Q1782,'Redemption Setup'!$B$7:$B$105,P1782)&lt;&gt;1,"Tier not in campaign",IF(COUNTIFS('Daily Redemptions'!$O$7:$O$2205,O1782,'Daily Redemptions'!$Q$7:$Q$2205,Q1782)&gt;1,"Duplicate day / tier",IF(OR(ISBLANK(O1782),ISBLANK(R1782)),"Missing date / quantity",IF(OR(R1782&lt;0,MOD(R1782,1)&lt;&gt;0),"Invalid redemption quantity",IF(COUNTIFS('Daily Redemptions'!$A$7:$A$735,O1782,'Daily Redemptions'!$B$7:$B$735,P1782)&lt;&gt;1,"Missing daily performance",IF(S1782&lt;0,"Negative stock","")))))))</x:f>
      </x:c>
    </x:row>
    <x:row r="1783" ht="24" customHeight="1">
      <x:c r="O1783" s="10"/>
      <x:c r="P1783" s="5"/>
      <x:c r="Q1783" s="5"/>
      <x:c r="R1783" s="5"/>
      <x:c r="S1783" s="16" t="str">
        <x:f>IF(OR(ISBLANK(O1783),Q1783=""),"",IFERROR(INDEX('Redemption Setup'!$F$7:$F$105,MATCH(Q1783,'Redemption Setup'!$A$7:$A$105,0)),"")+SUMIFS('Redemption Setup'!$Q$7:$Q$305,'Redemption Setup'!$O$7:$O$305,Q1783,'Redemption Setup'!$P$7:$P$305,"&lt;="&amp;O1783)-SUMIFS('Daily Redemptions'!$R$7:$R$2205,'Daily Redemptions'!$Q$7:$Q$2205,Q1783,'Daily Redemptions'!$P$7:$P$2205,P1783,'Daily Redemptions'!$O$7:$O$2205,"&lt;="&amp;O1783))</x:f>
      </x:c>
      <x:c r="T1783" s="16" t="str">
        <x:f>IF(AND(ISBLANK(O1783),Q1783=""),"",IF(COUNTIFS('Redemption Setup'!$A$7:$A$105,Q1783,'Redemption Setup'!$B$7:$B$105,P1783)&lt;&gt;1,"Tier not in campaign",IF(COUNTIFS('Daily Redemptions'!$O$7:$O$2205,O1783,'Daily Redemptions'!$Q$7:$Q$2205,Q1783)&gt;1,"Duplicate day / tier",IF(OR(ISBLANK(O1783),ISBLANK(R1783)),"Missing date / quantity",IF(OR(R1783&lt;0,MOD(R1783,1)&lt;&gt;0),"Invalid redemption quantity",IF(COUNTIFS('Daily Redemptions'!$A$7:$A$735,O1783,'Daily Redemptions'!$B$7:$B$735,P1783)&lt;&gt;1,"Missing daily performance",IF(S1783&lt;0,"Negative stock","")))))))</x:f>
      </x:c>
    </x:row>
    <x:row r="1784" ht="24" customHeight="1">
      <x:c r="O1784" s="10"/>
      <x:c r="P1784" s="5"/>
      <x:c r="Q1784" s="5"/>
      <x:c r="R1784" s="5"/>
      <x:c r="S1784" s="16" t="str">
        <x:f>IF(OR(ISBLANK(O1784),Q1784=""),"",IFERROR(INDEX('Redemption Setup'!$F$7:$F$105,MATCH(Q1784,'Redemption Setup'!$A$7:$A$105,0)),"")+SUMIFS('Redemption Setup'!$Q$7:$Q$305,'Redemption Setup'!$O$7:$O$305,Q1784,'Redemption Setup'!$P$7:$P$305,"&lt;="&amp;O1784)-SUMIFS('Daily Redemptions'!$R$7:$R$2205,'Daily Redemptions'!$Q$7:$Q$2205,Q1784,'Daily Redemptions'!$P$7:$P$2205,P1784,'Daily Redemptions'!$O$7:$O$2205,"&lt;="&amp;O1784))</x:f>
      </x:c>
      <x:c r="T1784" s="16" t="str">
        <x:f>IF(AND(ISBLANK(O1784),Q1784=""),"",IF(COUNTIFS('Redemption Setup'!$A$7:$A$105,Q1784,'Redemption Setup'!$B$7:$B$105,P1784)&lt;&gt;1,"Tier not in campaign",IF(COUNTIFS('Daily Redemptions'!$O$7:$O$2205,O1784,'Daily Redemptions'!$Q$7:$Q$2205,Q1784)&gt;1,"Duplicate day / tier",IF(OR(ISBLANK(O1784),ISBLANK(R1784)),"Missing date / quantity",IF(OR(R1784&lt;0,MOD(R1784,1)&lt;&gt;0),"Invalid redemption quantity",IF(COUNTIFS('Daily Redemptions'!$A$7:$A$735,O1784,'Daily Redemptions'!$B$7:$B$735,P1784)&lt;&gt;1,"Missing daily performance",IF(S1784&lt;0,"Negative stock","")))))))</x:f>
      </x:c>
    </x:row>
    <x:row r="1785" ht="24" customHeight="1">
      <x:c r="O1785" s="10"/>
      <x:c r="P1785" s="5"/>
      <x:c r="Q1785" s="5"/>
      <x:c r="R1785" s="5"/>
      <x:c r="S1785" s="16" t="str">
        <x:f>IF(OR(ISBLANK(O1785),Q1785=""),"",IFERROR(INDEX('Redemption Setup'!$F$7:$F$105,MATCH(Q1785,'Redemption Setup'!$A$7:$A$105,0)),"")+SUMIFS('Redemption Setup'!$Q$7:$Q$305,'Redemption Setup'!$O$7:$O$305,Q1785,'Redemption Setup'!$P$7:$P$305,"&lt;="&amp;O1785)-SUMIFS('Daily Redemptions'!$R$7:$R$2205,'Daily Redemptions'!$Q$7:$Q$2205,Q1785,'Daily Redemptions'!$P$7:$P$2205,P1785,'Daily Redemptions'!$O$7:$O$2205,"&lt;="&amp;O1785))</x:f>
      </x:c>
      <x:c r="T1785" s="16" t="str">
        <x:f>IF(AND(ISBLANK(O1785),Q1785=""),"",IF(COUNTIFS('Redemption Setup'!$A$7:$A$105,Q1785,'Redemption Setup'!$B$7:$B$105,P1785)&lt;&gt;1,"Tier not in campaign",IF(COUNTIFS('Daily Redemptions'!$O$7:$O$2205,O1785,'Daily Redemptions'!$Q$7:$Q$2205,Q1785)&gt;1,"Duplicate day / tier",IF(OR(ISBLANK(O1785),ISBLANK(R1785)),"Missing date / quantity",IF(OR(R1785&lt;0,MOD(R1785,1)&lt;&gt;0),"Invalid redemption quantity",IF(COUNTIFS('Daily Redemptions'!$A$7:$A$735,O1785,'Daily Redemptions'!$B$7:$B$735,P1785)&lt;&gt;1,"Missing daily performance",IF(S1785&lt;0,"Negative stock","")))))))</x:f>
      </x:c>
    </x:row>
    <x:row r="1786" ht="24" customHeight="1">
      <x:c r="O1786" s="10"/>
      <x:c r="P1786" s="5"/>
      <x:c r="Q1786" s="5"/>
      <x:c r="R1786" s="5"/>
      <x:c r="S1786" s="16" t="str">
        <x:f>IF(OR(ISBLANK(O1786),Q1786=""),"",IFERROR(INDEX('Redemption Setup'!$F$7:$F$105,MATCH(Q1786,'Redemption Setup'!$A$7:$A$105,0)),"")+SUMIFS('Redemption Setup'!$Q$7:$Q$305,'Redemption Setup'!$O$7:$O$305,Q1786,'Redemption Setup'!$P$7:$P$305,"&lt;="&amp;O1786)-SUMIFS('Daily Redemptions'!$R$7:$R$2205,'Daily Redemptions'!$Q$7:$Q$2205,Q1786,'Daily Redemptions'!$P$7:$P$2205,P1786,'Daily Redemptions'!$O$7:$O$2205,"&lt;="&amp;O1786))</x:f>
      </x:c>
      <x:c r="T1786" s="16" t="str">
        <x:f>IF(AND(ISBLANK(O1786),Q1786=""),"",IF(COUNTIFS('Redemption Setup'!$A$7:$A$105,Q1786,'Redemption Setup'!$B$7:$B$105,P1786)&lt;&gt;1,"Tier not in campaign",IF(COUNTIFS('Daily Redemptions'!$O$7:$O$2205,O1786,'Daily Redemptions'!$Q$7:$Q$2205,Q1786)&gt;1,"Duplicate day / tier",IF(OR(ISBLANK(O1786),ISBLANK(R1786)),"Missing date / quantity",IF(OR(R1786&lt;0,MOD(R1786,1)&lt;&gt;0),"Invalid redemption quantity",IF(COUNTIFS('Daily Redemptions'!$A$7:$A$735,O1786,'Daily Redemptions'!$B$7:$B$735,P1786)&lt;&gt;1,"Missing daily performance",IF(S1786&lt;0,"Negative stock","")))))))</x:f>
      </x:c>
    </x:row>
    <x:row r="1787" ht="24" customHeight="1">
      <x:c r="O1787" s="10"/>
      <x:c r="P1787" s="5"/>
      <x:c r="Q1787" s="5"/>
      <x:c r="R1787" s="5"/>
      <x:c r="S1787" s="16" t="str">
        <x:f>IF(OR(ISBLANK(O1787),Q1787=""),"",IFERROR(INDEX('Redemption Setup'!$F$7:$F$105,MATCH(Q1787,'Redemption Setup'!$A$7:$A$105,0)),"")+SUMIFS('Redemption Setup'!$Q$7:$Q$305,'Redemption Setup'!$O$7:$O$305,Q1787,'Redemption Setup'!$P$7:$P$305,"&lt;="&amp;O1787)-SUMIFS('Daily Redemptions'!$R$7:$R$2205,'Daily Redemptions'!$Q$7:$Q$2205,Q1787,'Daily Redemptions'!$P$7:$P$2205,P1787,'Daily Redemptions'!$O$7:$O$2205,"&lt;="&amp;O1787))</x:f>
      </x:c>
      <x:c r="T1787" s="16" t="str">
        <x:f>IF(AND(ISBLANK(O1787),Q1787=""),"",IF(COUNTIFS('Redemption Setup'!$A$7:$A$105,Q1787,'Redemption Setup'!$B$7:$B$105,P1787)&lt;&gt;1,"Tier not in campaign",IF(COUNTIFS('Daily Redemptions'!$O$7:$O$2205,O1787,'Daily Redemptions'!$Q$7:$Q$2205,Q1787)&gt;1,"Duplicate day / tier",IF(OR(ISBLANK(O1787),ISBLANK(R1787)),"Missing date / quantity",IF(OR(R1787&lt;0,MOD(R1787,1)&lt;&gt;0),"Invalid redemption quantity",IF(COUNTIFS('Daily Redemptions'!$A$7:$A$735,O1787,'Daily Redemptions'!$B$7:$B$735,P1787)&lt;&gt;1,"Missing daily performance",IF(S1787&lt;0,"Negative stock","")))))))</x:f>
      </x:c>
    </x:row>
    <x:row r="1788" ht="24" customHeight="1">
      <x:c r="O1788" s="10"/>
      <x:c r="P1788" s="5"/>
      <x:c r="Q1788" s="5"/>
      <x:c r="R1788" s="5"/>
      <x:c r="S1788" s="16" t="str">
        <x:f>IF(OR(ISBLANK(O1788),Q1788=""),"",IFERROR(INDEX('Redemption Setup'!$F$7:$F$105,MATCH(Q1788,'Redemption Setup'!$A$7:$A$105,0)),"")+SUMIFS('Redemption Setup'!$Q$7:$Q$305,'Redemption Setup'!$O$7:$O$305,Q1788,'Redemption Setup'!$P$7:$P$305,"&lt;="&amp;O1788)-SUMIFS('Daily Redemptions'!$R$7:$R$2205,'Daily Redemptions'!$Q$7:$Q$2205,Q1788,'Daily Redemptions'!$P$7:$P$2205,P1788,'Daily Redemptions'!$O$7:$O$2205,"&lt;="&amp;O1788))</x:f>
      </x:c>
      <x:c r="T1788" s="16" t="str">
        <x:f>IF(AND(ISBLANK(O1788),Q1788=""),"",IF(COUNTIFS('Redemption Setup'!$A$7:$A$105,Q1788,'Redemption Setup'!$B$7:$B$105,P1788)&lt;&gt;1,"Tier not in campaign",IF(COUNTIFS('Daily Redemptions'!$O$7:$O$2205,O1788,'Daily Redemptions'!$Q$7:$Q$2205,Q1788)&gt;1,"Duplicate day / tier",IF(OR(ISBLANK(O1788),ISBLANK(R1788)),"Missing date / quantity",IF(OR(R1788&lt;0,MOD(R1788,1)&lt;&gt;0),"Invalid redemption quantity",IF(COUNTIFS('Daily Redemptions'!$A$7:$A$735,O1788,'Daily Redemptions'!$B$7:$B$735,P1788)&lt;&gt;1,"Missing daily performance",IF(S1788&lt;0,"Negative stock","")))))))</x:f>
      </x:c>
    </x:row>
    <x:row r="1789" ht="24" customHeight="1">
      <x:c r="O1789" s="10"/>
      <x:c r="P1789" s="5"/>
      <x:c r="Q1789" s="5"/>
      <x:c r="R1789" s="5"/>
      <x:c r="S1789" s="16" t="str">
        <x:f>IF(OR(ISBLANK(O1789),Q1789=""),"",IFERROR(INDEX('Redemption Setup'!$F$7:$F$105,MATCH(Q1789,'Redemption Setup'!$A$7:$A$105,0)),"")+SUMIFS('Redemption Setup'!$Q$7:$Q$305,'Redemption Setup'!$O$7:$O$305,Q1789,'Redemption Setup'!$P$7:$P$305,"&lt;="&amp;O1789)-SUMIFS('Daily Redemptions'!$R$7:$R$2205,'Daily Redemptions'!$Q$7:$Q$2205,Q1789,'Daily Redemptions'!$P$7:$P$2205,P1789,'Daily Redemptions'!$O$7:$O$2205,"&lt;="&amp;O1789))</x:f>
      </x:c>
      <x:c r="T1789" s="16" t="str">
        <x:f>IF(AND(ISBLANK(O1789),Q1789=""),"",IF(COUNTIFS('Redemption Setup'!$A$7:$A$105,Q1789,'Redemption Setup'!$B$7:$B$105,P1789)&lt;&gt;1,"Tier not in campaign",IF(COUNTIFS('Daily Redemptions'!$O$7:$O$2205,O1789,'Daily Redemptions'!$Q$7:$Q$2205,Q1789)&gt;1,"Duplicate day / tier",IF(OR(ISBLANK(O1789),ISBLANK(R1789)),"Missing date / quantity",IF(OR(R1789&lt;0,MOD(R1789,1)&lt;&gt;0),"Invalid redemption quantity",IF(COUNTIFS('Daily Redemptions'!$A$7:$A$735,O1789,'Daily Redemptions'!$B$7:$B$735,P1789)&lt;&gt;1,"Missing daily performance",IF(S1789&lt;0,"Negative stock","")))))))</x:f>
      </x:c>
    </x:row>
    <x:row r="1790" ht="24" customHeight="1">
      <x:c r="O1790" s="10"/>
      <x:c r="P1790" s="5"/>
      <x:c r="Q1790" s="5"/>
      <x:c r="R1790" s="5"/>
      <x:c r="S1790" s="16" t="str">
        <x:f>IF(OR(ISBLANK(O1790),Q1790=""),"",IFERROR(INDEX('Redemption Setup'!$F$7:$F$105,MATCH(Q1790,'Redemption Setup'!$A$7:$A$105,0)),"")+SUMIFS('Redemption Setup'!$Q$7:$Q$305,'Redemption Setup'!$O$7:$O$305,Q1790,'Redemption Setup'!$P$7:$P$305,"&lt;="&amp;O1790)-SUMIFS('Daily Redemptions'!$R$7:$R$2205,'Daily Redemptions'!$Q$7:$Q$2205,Q1790,'Daily Redemptions'!$P$7:$P$2205,P1790,'Daily Redemptions'!$O$7:$O$2205,"&lt;="&amp;O1790))</x:f>
      </x:c>
      <x:c r="T1790" s="16" t="str">
        <x:f>IF(AND(ISBLANK(O1790),Q1790=""),"",IF(COUNTIFS('Redemption Setup'!$A$7:$A$105,Q1790,'Redemption Setup'!$B$7:$B$105,P1790)&lt;&gt;1,"Tier not in campaign",IF(COUNTIFS('Daily Redemptions'!$O$7:$O$2205,O1790,'Daily Redemptions'!$Q$7:$Q$2205,Q1790)&gt;1,"Duplicate day / tier",IF(OR(ISBLANK(O1790),ISBLANK(R1790)),"Missing date / quantity",IF(OR(R1790&lt;0,MOD(R1790,1)&lt;&gt;0),"Invalid redemption quantity",IF(COUNTIFS('Daily Redemptions'!$A$7:$A$735,O1790,'Daily Redemptions'!$B$7:$B$735,P1790)&lt;&gt;1,"Missing daily performance",IF(S1790&lt;0,"Negative stock","")))))))</x:f>
      </x:c>
    </x:row>
    <x:row r="1791" ht="24" customHeight="1">
      <x:c r="O1791" s="10"/>
      <x:c r="P1791" s="5"/>
      <x:c r="Q1791" s="5"/>
      <x:c r="R1791" s="5"/>
      <x:c r="S1791" s="16" t="str">
        <x:f>IF(OR(ISBLANK(O1791),Q1791=""),"",IFERROR(INDEX('Redemption Setup'!$F$7:$F$105,MATCH(Q1791,'Redemption Setup'!$A$7:$A$105,0)),"")+SUMIFS('Redemption Setup'!$Q$7:$Q$305,'Redemption Setup'!$O$7:$O$305,Q1791,'Redemption Setup'!$P$7:$P$305,"&lt;="&amp;O1791)-SUMIFS('Daily Redemptions'!$R$7:$R$2205,'Daily Redemptions'!$Q$7:$Q$2205,Q1791,'Daily Redemptions'!$P$7:$P$2205,P1791,'Daily Redemptions'!$O$7:$O$2205,"&lt;="&amp;O1791))</x:f>
      </x:c>
      <x:c r="T1791" s="16" t="str">
        <x:f>IF(AND(ISBLANK(O1791),Q1791=""),"",IF(COUNTIFS('Redemption Setup'!$A$7:$A$105,Q1791,'Redemption Setup'!$B$7:$B$105,P1791)&lt;&gt;1,"Tier not in campaign",IF(COUNTIFS('Daily Redemptions'!$O$7:$O$2205,O1791,'Daily Redemptions'!$Q$7:$Q$2205,Q1791)&gt;1,"Duplicate day / tier",IF(OR(ISBLANK(O1791),ISBLANK(R1791)),"Missing date / quantity",IF(OR(R1791&lt;0,MOD(R1791,1)&lt;&gt;0),"Invalid redemption quantity",IF(COUNTIFS('Daily Redemptions'!$A$7:$A$735,O1791,'Daily Redemptions'!$B$7:$B$735,P1791)&lt;&gt;1,"Missing daily performance",IF(S1791&lt;0,"Negative stock","")))))))</x:f>
      </x:c>
    </x:row>
    <x:row r="1792" ht="24" customHeight="1">
      <x:c r="O1792" s="10"/>
      <x:c r="P1792" s="5"/>
      <x:c r="Q1792" s="5"/>
      <x:c r="R1792" s="5"/>
      <x:c r="S1792" s="16" t="str">
        <x:f>IF(OR(ISBLANK(O1792),Q1792=""),"",IFERROR(INDEX('Redemption Setup'!$F$7:$F$105,MATCH(Q1792,'Redemption Setup'!$A$7:$A$105,0)),"")+SUMIFS('Redemption Setup'!$Q$7:$Q$305,'Redemption Setup'!$O$7:$O$305,Q1792,'Redemption Setup'!$P$7:$P$305,"&lt;="&amp;O1792)-SUMIFS('Daily Redemptions'!$R$7:$R$2205,'Daily Redemptions'!$Q$7:$Q$2205,Q1792,'Daily Redemptions'!$P$7:$P$2205,P1792,'Daily Redemptions'!$O$7:$O$2205,"&lt;="&amp;O1792))</x:f>
      </x:c>
      <x:c r="T1792" s="16" t="str">
        <x:f>IF(AND(ISBLANK(O1792),Q1792=""),"",IF(COUNTIFS('Redemption Setup'!$A$7:$A$105,Q1792,'Redemption Setup'!$B$7:$B$105,P1792)&lt;&gt;1,"Tier not in campaign",IF(COUNTIFS('Daily Redemptions'!$O$7:$O$2205,O1792,'Daily Redemptions'!$Q$7:$Q$2205,Q1792)&gt;1,"Duplicate day / tier",IF(OR(ISBLANK(O1792),ISBLANK(R1792)),"Missing date / quantity",IF(OR(R1792&lt;0,MOD(R1792,1)&lt;&gt;0),"Invalid redemption quantity",IF(COUNTIFS('Daily Redemptions'!$A$7:$A$735,O1792,'Daily Redemptions'!$B$7:$B$735,P1792)&lt;&gt;1,"Missing daily performance",IF(S1792&lt;0,"Negative stock","")))))))</x:f>
      </x:c>
    </x:row>
    <x:row r="1793" ht="24" customHeight="1">
      <x:c r="O1793" s="10"/>
      <x:c r="P1793" s="5"/>
      <x:c r="Q1793" s="5"/>
      <x:c r="R1793" s="5"/>
      <x:c r="S1793" s="16" t="str">
        <x:f>IF(OR(ISBLANK(O1793),Q1793=""),"",IFERROR(INDEX('Redemption Setup'!$F$7:$F$105,MATCH(Q1793,'Redemption Setup'!$A$7:$A$105,0)),"")+SUMIFS('Redemption Setup'!$Q$7:$Q$305,'Redemption Setup'!$O$7:$O$305,Q1793,'Redemption Setup'!$P$7:$P$305,"&lt;="&amp;O1793)-SUMIFS('Daily Redemptions'!$R$7:$R$2205,'Daily Redemptions'!$Q$7:$Q$2205,Q1793,'Daily Redemptions'!$P$7:$P$2205,P1793,'Daily Redemptions'!$O$7:$O$2205,"&lt;="&amp;O1793))</x:f>
      </x:c>
      <x:c r="T1793" s="16" t="str">
        <x:f>IF(AND(ISBLANK(O1793),Q1793=""),"",IF(COUNTIFS('Redemption Setup'!$A$7:$A$105,Q1793,'Redemption Setup'!$B$7:$B$105,P1793)&lt;&gt;1,"Tier not in campaign",IF(COUNTIFS('Daily Redemptions'!$O$7:$O$2205,O1793,'Daily Redemptions'!$Q$7:$Q$2205,Q1793)&gt;1,"Duplicate day / tier",IF(OR(ISBLANK(O1793),ISBLANK(R1793)),"Missing date / quantity",IF(OR(R1793&lt;0,MOD(R1793,1)&lt;&gt;0),"Invalid redemption quantity",IF(COUNTIFS('Daily Redemptions'!$A$7:$A$735,O1793,'Daily Redemptions'!$B$7:$B$735,P1793)&lt;&gt;1,"Missing daily performance",IF(S1793&lt;0,"Negative stock","")))))))</x:f>
      </x:c>
    </x:row>
    <x:row r="1794" ht="24" customHeight="1">
      <x:c r="O1794" s="10"/>
      <x:c r="P1794" s="5"/>
      <x:c r="Q1794" s="5"/>
      <x:c r="R1794" s="5"/>
      <x:c r="S1794" s="16" t="str">
        <x:f>IF(OR(ISBLANK(O1794),Q1794=""),"",IFERROR(INDEX('Redemption Setup'!$F$7:$F$105,MATCH(Q1794,'Redemption Setup'!$A$7:$A$105,0)),"")+SUMIFS('Redemption Setup'!$Q$7:$Q$305,'Redemption Setup'!$O$7:$O$305,Q1794,'Redemption Setup'!$P$7:$P$305,"&lt;="&amp;O1794)-SUMIFS('Daily Redemptions'!$R$7:$R$2205,'Daily Redemptions'!$Q$7:$Q$2205,Q1794,'Daily Redemptions'!$P$7:$P$2205,P1794,'Daily Redemptions'!$O$7:$O$2205,"&lt;="&amp;O1794))</x:f>
      </x:c>
      <x:c r="T1794" s="16" t="str">
        <x:f>IF(AND(ISBLANK(O1794),Q1794=""),"",IF(COUNTIFS('Redemption Setup'!$A$7:$A$105,Q1794,'Redemption Setup'!$B$7:$B$105,P1794)&lt;&gt;1,"Tier not in campaign",IF(COUNTIFS('Daily Redemptions'!$O$7:$O$2205,O1794,'Daily Redemptions'!$Q$7:$Q$2205,Q1794)&gt;1,"Duplicate day / tier",IF(OR(ISBLANK(O1794),ISBLANK(R1794)),"Missing date / quantity",IF(OR(R1794&lt;0,MOD(R1794,1)&lt;&gt;0),"Invalid redemption quantity",IF(COUNTIFS('Daily Redemptions'!$A$7:$A$735,O1794,'Daily Redemptions'!$B$7:$B$735,P1794)&lt;&gt;1,"Missing daily performance",IF(S1794&lt;0,"Negative stock","")))))))</x:f>
      </x:c>
    </x:row>
    <x:row r="1795" ht="24" customHeight="1">
      <x:c r="O1795" s="10"/>
      <x:c r="P1795" s="5"/>
      <x:c r="Q1795" s="5"/>
      <x:c r="R1795" s="5"/>
      <x:c r="S1795" s="16" t="str">
        <x:f>IF(OR(ISBLANK(O1795),Q1795=""),"",IFERROR(INDEX('Redemption Setup'!$F$7:$F$105,MATCH(Q1795,'Redemption Setup'!$A$7:$A$105,0)),"")+SUMIFS('Redemption Setup'!$Q$7:$Q$305,'Redemption Setup'!$O$7:$O$305,Q1795,'Redemption Setup'!$P$7:$P$305,"&lt;="&amp;O1795)-SUMIFS('Daily Redemptions'!$R$7:$R$2205,'Daily Redemptions'!$Q$7:$Q$2205,Q1795,'Daily Redemptions'!$P$7:$P$2205,P1795,'Daily Redemptions'!$O$7:$O$2205,"&lt;="&amp;O1795))</x:f>
      </x:c>
      <x:c r="T1795" s="16" t="str">
        <x:f>IF(AND(ISBLANK(O1795),Q1795=""),"",IF(COUNTIFS('Redemption Setup'!$A$7:$A$105,Q1795,'Redemption Setup'!$B$7:$B$105,P1795)&lt;&gt;1,"Tier not in campaign",IF(COUNTIFS('Daily Redemptions'!$O$7:$O$2205,O1795,'Daily Redemptions'!$Q$7:$Q$2205,Q1795)&gt;1,"Duplicate day / tier",IF(OR(ISBLANK(O1795),ISBLANK(R1795)),"Missing date / quantity",IF(OR(R1795&lt;0,MOD(R1795,1)&lt;&gt;0),"Invalid redemption quantity",IF(COUNTIFS('Daily Redemptions'!$A$7:$A$735,O1795,'Daily Redemptions'!$B$7:$B$735,P1795)&lt;&gt;1,"Missing daily performance",IF(S1795&lt;0,"Negative stock","")))))))</x:f>
      </x:c>
    </x:row>
    <x:row r="1796" ht="24" customHeight="1">
      <x:c r="O1796" s="10"/>
      <x:c r="P1796" s="5"/>
      <x:c r="Q1796" s="5"/>
      <x:c r="R1796" s="5"/>
      <x:c r="S1796" s="16" t="str">
        <x:f>IF(OR(ISBLANK(O1796),Q1796=""),"",IFERROR(INDEX('Redemption Setup'!$F$7:$F$105,MATCH(Q1796,'Redemption Setup'!$A$7:$A$105,0)),"")+SUMIFS('Redemption Setup'!$Q$7:$Q$305,'Redemption Setup'!$O$7:$O$305,Q1796,'Redemption Setup'!$P$7:$P$305,"&lt;="&amp;O1796)-SUMIFS('Daily Redemptions'!$R$7:$R$2205,'Daily Redemptions'!$Q$7:$Q$2205,Q1796,'Daily Redemptions'!$P$7:$P$2205,P1796,'Daily Redemptions'!$O$7:$O$2205,"&lt;="&amp;O1796))</x:f>
      </x:c>
      <x:c r="T1796" s="16" t="str">
        <x:f>IF(AND(ISBLANK(O1796),Q1796=""),"",IF(COUNTIFS('Redemption Setup'!$A$7:$A$105,Q1796,'Redemption Setup'!$B$7:$B$105,P1796)&lt;&gt;1,"Tier not in campaign",IF(COUNTIFS('Daily Redemptions'!$O$7:$O$2205,O1796,'Daily Redemptions'!$Q$7:$Q$2205,Q1796)&gt;1,"Duplicate day / tier",IF(OR(ISBLANK(O1796),ISBLANK(R1796)),"Missing date / quantity",IF(OR(R1796&lt;0,MOD(R1796,1)&lt;&gt;0),"Invalid redemption quantity",IF(COUNTIFS('Daily Redemptions'!$A$7:$A$735,O1796,'Daily Redemptions'!$B$7:$B$735,P1796)&lt;&gt;1,"Missing daily performance",IF(S1796&lt;0,"Negative stock","")))))))</x:f>
      </x:c>
    </x:row>
    <x:row r="1797" ht="24" customHeight="1">
      <x:c r="O1797" s="10"/>
      <x:c r="P1797" s="5"/>
      <x:c r="Q1797" s="5"/>
      <x:c r="R1797" s="5"/>
      <x:c r="S1797" s="16" t="str">
        <x:f>IF(OR(ISBLANK(O1797),Q1797=""),"",IFERROR(INDEX('Redemption Setup'!$F$7:$F$105,MATCH(Q1797,'Redemption Setup'!$A$7:$A$105,0)),"")+SUMIFS('Redemption Setup'!$Q$7:$Q$305,'Redemption Setup'!$O$7:$O$305,Q1797,'Redemption Setup'!$P$7:$P$305,"&lt;="&amp;O1797)-SUMIFS('Daily Redemptions'!$R$7:$R$2205,'Daily Redemptions'!$Q$7:$Q$2205,Q1797,'Daily Redemptions'!$P$7:$P$2205,P1797,'Daily Redemptions'!$O$7:$O$2205,"&lt;="&amp;O1797))</x:f>
      </x:c>
      <x:c r="T1797" s="16" t="str">
        <x:f>IF(AND(ISBLANK(O1797),Q1797=""),"",IF(COUNTIFS('Redemption Setup'!$A$7:$A$105,Q1797,'Redemption Setup'!$B$7:$B$105,P1797)&lt;&gt;1,"Tier not in campaign",IF(COUNTIFS('Daily Redemptions'!$O$7:$O$2205,O1797,'Daily Redemptions'!$Q$7:$Q$2205,Q1797)&gt;1,"Duplicate day / tier",IF(OR(ISBLANK(O1797),ISBLANK(R1797)),"Missing date / quantity",IF(OR(R1797&lt;0,MOD(R1797,1)&lt;&gt;0),"Invalid redemption quantity",IF(COUNTIFS('Daily Redemptions'!$A$7:$A$735,O1797,'Daily Redemptions'!$B$7:$B$735,P1797)&lt;&gt;1,"Missing daily performance",IF(S1797&lt;0,"Negative stock","")))))))</x:f>
      </x:c>
    </x:row>
    <x:row r="1798" ht="24" customHeight="1">
      <x:c r="O1798" s="10"/>
      <x:c r="P1798" s="5"/>
      <x:c r="Q1798" s="5"/>
      <x:c r="R1798" s="5"/>
      <x:c r="S1798" s="16" t="str">
        <x:f>IF(OR(ISBLANK(O1798),Q1798=""),"",IFERROR(INDEX('Redemption Setup'!$F$7:$F$105,MATCH(Q1798,'Redemption Setup'!$A$7:$A$105,0)),"")+SUMIFS('Redemption Setup'!$Q$7:$Q$305,'Redemption Setup'!$O$7:$O$305,Q1798,'Redemption Setup'!$P$7:$P$305,"&lt;="&amp;O1798)-SUMIFS('Daily Redemptions'!$R$7:$R$2205,'Daily Redemptions'!$Q$7:$Q$2205,Q1798,'Daily Redemptions'!$P$7:$P$2205,P1798,'Daily Redemptions'!$O$7:$O$2205,"&lt;="&amp;O1798))</x:f>
      </x:c>
      <x:c r="T1798" s="16" t="str">
        <x:f>IF(AND(ISBLANK(O1798),Q1798=""),"",IF(COUNTIFS('Redemption Setup'!$A$7:$A$105,Q1798,'Redemption Setup'!$B$7:$B$105,P1798)&lt;&gt;1,"Tier not in campaign",IF(COUNTIFS('Daily Redemptions'!$O$7:$O$2205,O1798,'Daily Redemptions'!$Q$7:$Q$2205,Q1798)&gt;1,"Duplicate day / tier",IF(OR(ISBLANK(O1798),ISBLANK(R1798)),"Missing date / quantity",IF(OR(R1798&lt;0,MOD(R1798,1)&lt;&gt;0),"Invalid redemption quantity",IF(COUNTIFS('Daily Redemptions'!$A$7:$A$735,O1798,'Daily Redemptions'!$B$7:$B$735,P1798)&lt;&gt;1,"Missing daily performance",IF(S1798&lt;0,"Negative stock","")))))))</x:f>
      </x:c>
    </x:row>
    <x:row r="1799" ht="24" customHeight="1">
      <x:c r="O1799" s="10"/>
      <x:c r="P1799" s="5"/>
      <x:c r="Q1799" s="5"/>
      <x:c r="R1799" s="5"/>
      <x:c r="S1799" s="16" t="str">
        <x:f>IF(OR(ISBLANK(O1799),Q1799=""),"",IFERROR(INDEX('Redemption Setup'!$F$7:$F$105,MATCH(Q1799,'Redemption Setup'!$A$7:$A$105,0)),"")+SUMIFS('Redemption Setup'!$Q$7:$Q$305,'Redemption Setup'!$O$7:$O$305,Q1799,'Redemption Setup'!$P$7:$P$305,"&lt;="&amp;O1799)-SUMIFS('Daily Redemptions'!$R$7:$R$2205,'Daily Redemptions'!$Q$7:$Q$2205,Q1799,'Daily Redemptions'!$P$7:$P$2205,P1799,'Daily Redemptions'!$O$7:$O$2205,"&lt;="&amp;O1799))</x:f>
      </x:c>
      <x:c r="T1799" s="16" t="str">
        <x:f>IF(AND(ISBLANK(O1799),Q1799=""),"",IF(COUNTIFS('Redemption Setup'!$A$7:$A$105,Q1799,'Redemption Setup'!$B$7:$B$105,P1799)&lt;&gt;1,"Tier not in campaign",IF(COUNTIFS('Daily Redemptions'!$O$7:$O$2205,O1799,'Daily Redemptions'!$Q$7:$Q$2205,Q1799)&gt;1,"Duplicate day / tier",IF(OR(ISBLANK(O1799),ISBLANK(R1799)),"Missing date / quantity",IF(OR(R1799&lt;0,MOD(R1799,1)&lt;&gt;0),"Invalid redemption quantity",IF(COUNTIFS('Daily Redemptions'!$A$7:$A$735,O1799,'Daily Redemptions'!$B$7:$B$735,P1799)&lt;&gt;1,"Missing daily performance",IF(S1799&lt;0,"Negative stock","")))))))</x:f>
      </x:c>
    </x:row>
    <x:row r="1800" ht="24" customHeight="1">
      <x:c r="O1800" s="10"/>
      <x:c r="P1800" s="5"/>
      <x:c r="Q1800" s="5"/>
      <x:c r="R1800" s="5"/>
      <x:c r="S1800" s="16" t="str">
        <x:f>IF(OR(ISBLANK(O1800),Q1800=""),"",IFERROR(INDEX('Redemption Setup'!$F$7:$F$105,MATCH(Q1800,'Redemption Setup'!$A$7:$A$105,0)),"")+SUMIFS('Redemption Setup'!$Q$7:$Q$305,'Redemption Setup'!$O$7:$O$305,Q1800,'Redemption Setup'!$P$7:$P$305,"&lt;="&amp;O1800)-SUMIFS('Daily Redemptions'!$R$7:$R$2205,'Daily Redemptions'!$Q$7:$Q$2205,Q1800,'Daily Redemptions'!$P$7:$P$2205,P1800,'Daily Redemptions'!$O$7:$O$2205,"&lt;="&amp;O1800))</x:f>
      </x:c>
      <x:c r="T1800" s="16" t="str">
        <x:f>IF(AND(ISBLANK(O1800),Q1800=""),"",IF(COUNTIFS('Redemption Setup'!$A$7:$A$105,Q1800,'Redemption Setup'!$B$7:$B$105,P1800)&lt;&gt;1,"Tier not in campaign",IF(COUNTIFS('Daily Redemptions'!$O$7:$O$2205,O1800,'Daily Redemptions'!$Q$7:$Q$2205,Q1800)&gt;1,"Duplicate day / tier",IF(OR(ISBLANK(O1800),ISBLANK(R1800)),"Missing date / quantity",IF(OR(R1800&lt;0,MOD(R1800,1)&lt;&gt;0),"Invalid redemption quantity",IF(COUNTIFS('Daily Redemptions'!$A$7:$A$735,O1800,'Daily Redemptions'!$B$7:$B$735,P1800)&lt;&gt;1,"Missing daily performance",IF(S1800&lt;0,"Negative stock","")))))))</x:f>
      </x:c>
    </x:row>
    <x:row r="1801" ht="24" customHeight="1">
      <x:c r="O1801" s="10"/>
      <x:c r="P1801" s="5"/>
      <x:c r="Q1801" s="5"/>
      <x:c r="R1801" s="5"/>
      <x:c r="S1801" s="16" t="str">
        <x:f>IF(OR(ISBLANK(O1801),Q1801=""),"",IFERROR(INDEX('Redemption Setup'!$F$7:$F$105,MATCH(Q1801,'Redemption Setup'!$A$7:$A$105,0)),"")+SUMIFS('Redemption Setup'!$Q$7:$Q$305,'Redemption Setup'!$O$7:$O$305,Q1801,'Redemption Setup'!$P$7:$P$305,"&lt;="&amp;O1801)-SUMIFS('Daily Redemptions'!$R$7:$R$2205,'Daily Redemptions'!$Q$7:$Q$2205,Q1801,'Daily Redemptions'!$P$7:$P$2205,P1801,'Daily Redemptions'!$O$7:$O$2205,"&lt;="&amp;O1801))</x:f>
      </x:c>
      <x:c r="T1801" s="16" t="str">
        <x:f>IF(AND(ISBLANK(O1801),Q1801=""),"",IF(COUNTIFS('Redemption Setup'!$A$7:$A$105,Q1801,'Redemption Setup'!$B$7:$B$105,P1801)&lt;&gt;1,"Tier not in campaign",IF(COUNTIFS('Daily Redemptions'!$O$7:$O$2205,O1801,'Daily Redemptions'!$Q$7:$Q$2205,Q1801)&gt;1,"Duplicate day / tier",IF(OR(ISBLANK(O1801),ISBLANK(R1801)),"Missing date / quantity",IF(OR(R1801&lt;0,MOD(R1801,1)&lt;&gt;0),"Invalid redemption quantity",IF(COUNTIFS('Daily Redemptions'!$A$7:$A$735,O1801,'Daily Redemptions'!$B$7:$B$735,P1801)&lt;&gt;1,"Missing daily performance",IF(S1801&lt;0,"Negative stock","")))))))</x:f>
      </x:c>
    </x:row>
    <x:row r="1802" ht="24" customHeight="1">
      <x:c r="O1802" s="10"/>
      <x:c r="P1802" s="5"/>
      <x:c r="Q1802" s="5"/>
      <x:c r="R1802" s="5"/>
      <x:c r="S1802" s="16" t="str">
        <x:f>IF(OR(ISBLANK(O1802),Q1802=""),"",IFERROR(INDEX('Redemption Setup'!$F$7:$F$105,MATCH(Q1802,'Redemption Setup'!$A$7:$A$105,0)),"")+SUMIFS('Redemption Setup'!$Q$7:$Q$305,'Redemption Setup'!$O$7:$O$305,Q1802,'Redemption Setup'!$P$7:$P$305,"&lt;="&amp;O1802)-SUMIFS('Daily Redemptions'!$R$7:$R$2205,'Daily Redemptions'!$Q$7:$Q$2205,Q1802,'Daily Redemptions'!$P$7:$P$2205,P1802,'Daily Redemptions'!$O$7:$O$2205,"&lt;="&amp;O1802))</x:f>
      </x:c>
      <x:c r="T1802" s="16" t="str">
        <x:f>IF(AND(ISBLANK(O1802),Q1802=""),"",IF(COUNTIFS('Redemption Setup'!$A$7:$A$105,Q1802,'Redemption Setup'!$B$7:$B$105,P1802)&lt;&gt;1,"Tier not in campaign",IF(COUNTIFS('Daily Redemptions'!$O$7:$O$2205,O1802,'Daily Redemptions'!$Q$7:$Q$2205,Q1802)&gt;1,"Duplicate day / tier",IF(OR(ISBLANK(O1802),ISBLANK(R1802)),"Missing date / quantity",IF(OR(R1802&lt;0,MOD(R1802,1)&lt;&gt;0),"Invalid redemption quantity",IF(COUNTIFS('Daily Redemptions'!$A$7:$A$735,O1802,'Daily Redemptions'!$B$7:$B$735,P1802)&lt;&gt;1,"Missing daily performance",IF(S1802&lt;0,"Negative stock","")))))))</x:f>
      </x:c>
    </x:row>
    <x:row r="1803" ht="24" customHeight="1">
      <x:c r="O1803" s="10"/>
      <x:c r="P1803" s="5"/>
      <x:c r="Q1803" s="5"/>
      <x:c r="R1803" s="5"/>
      <x:c r="S1803" s="16" t="str">
        <x:f>IF(OR(ISBLANK(O1803),Q1803=""),"",IFERROR(INDEX('Redemption Setup'!$F$7:$F$105,MATCH(Q1803,'Redemption Setup'!$A$7:$A$105,0)),"")+SUMIFS('Redemption Setup'!$Q$7:$Q$305,'Redemption Setup'!$O$7:$O$305,Q1803,'Redemption Setup'!$P$7:$P$305,"&lt;="&amp;O1803)-SUMIFS('Daily Redemptions'!$R$7:$R$2205,'Daily Redemptions'!$Q$7:$Q$2205,Q1803,'Daily Redemptions'!$P$7:$P$2205,P1803,'Daily Redemptions'!$O$7:$O$2205,"&lt;="&amp;O1803))</x:f>
      </x:c>
      <x:c r="T1803" s="16" t="str">
        <x:f>IF(AND(ISBLANK(O1803),Q1803=""),"",IF(COUNTIFS('Redemption Setup'!$A$7:$A$105,Q1803,'Redemption Setup'!$B$7:$B$105,P1803)&lt;&gt;1,"Tier not in campaign",IF(COUNTIFS('Daily Redemptions'!$O$7:$O$2205,O1803,'Daily Redemptions'!$Q$7:$Q$2205,Q1803)&gt;1,"Duplicate day / tier",IF(OR(ISBLANK(O1803),ISBLANK(R1803)),"Missing date / quantity",IF(OR(R1803&lt;0,MOD(R1803,1)&lt;&gt;0),"Invalid redemption quantity",IF(COUNTIFS('Daily Redemptions'!$A$7:$A$735,O1803,'Daily Redemptions'!$B$7:$B$735,P1803)&lt;&gt;1,"Missing daily performance",IF(S1803&lt;0,"Negative stock","")))))))</x:f>
      </x:c>
    </x:row>
    <x:row r="1804" ht="24" customHeight="1">
      <x:c r="O1804" s="10"/>
      <x:c r="P1804" s="5"/>
      <x:c r="Q1804" s="5"/>
      <x:c r="R1804" s="5"/>
      <x:c r="S1804" s="16" t="str">
        <x:f>IF(OR(ISBLANK(O1804),Q1804=""),"",IFERROR(INDEX('Redemption Setup'!$F$7:$F$105,MATCH(Q1804,'Redemption Setup'!$A$7:$A$105,0)),"")+SUMIFS('Redemption Setup'!$Q$7:$Q$305,'Redemption Setup'!$O$7:$O$305,Q1804,'Redemption Setup'!$P$7:$P$305,"&lt;="&amp;O1804)-SUMIFS('Daily Redemptions'!$R$7:$R$2205,'Daily Redemptions'!$Q$7:$Q$2205,Q1804,'Daily Redemptions'!$P$7:$P$2205,P1804,'Daily Redemptions'!$O$7:$O$2205,"&lt;="&amp;O1804))</x:f>
      </x:c>
      <x:c r="T1804" s="16" t="str">
        <x:f>IF(AND(ISBLANK(O1804),Q1804=""),"",IF(COUNTIFS('Redemption Setup'!$A$7:$A$105,Q1804,'Redemption Setup'!$B$7:$B$105,P1804)&lt;&gt;1,"Tier not in campaign",IF(COUNTIFS('Daily Redemptions'!$O$7:$O$2205,O1804,'Daily Redemptions'!$Q$7:$Q$2205,Q1804)&gt;1,"Duplicate day / tier",IF(OR(ISBLANK(O1804),ISBLANK(R1804)),"Missing date / quantity",IF(OR(R1804&lt;0,MOD(R1804,1)&lt;&gt;0),"Invalid redemption quantity",IF(COUNTIFS('Daily Redemptions'!$A$7:$A$735,O1804,'Daily Redemptions'!$B$7:$B$735,P1804)&lt;&gt;1,"Missing daily performance",IF(S1804&lt;0,"Negative stock","")))))))</x:f>
      </x:c>
    </x:row>
    <x:row r="1805" ht="24" customHeight="1">
      <x:c r="O1805" s="10"/>
      <x:c r="P1805" s="5"/>
      <x:c r="Q1805" s="5"/>
      <x:c r="R1805" s="5"/>
      <x:c r="S1805" s="16" t="str">
        <x:f>IF(OR(ISBLANK(O1805),Q1805=""),"",IFERROR(INDEX('Redemption Setup'!$F$7:$F$105,MATCH(Q1805,'Redemption Setup'!$A$7:$A$105,0)),"")+SUMIFS('Redemption Setup'!$Q$7:$Q$305,'Redemption Setup'!$O$7:$O$305,Q1805,'Redemption Setup'!$P$7:$P$305,"&lt;="&amp;O1805)-SUMIFS('Daily Redemptions'!$R$7:$R$2205,'Daily Redemptions'!$Q$7:$Q$2205,Q1805,'Daily Redemptions'!$P$7:$P$2205,P1805,'Daily Redemptions'!$O$7:$O$2205,"&lt;="&amp;O1805))</x:f>
      </x:c>
      <x:c r="T1805" s="16" t="str">
        <x:f>IF(AND(ISBLANK(O1805),Q1805=""),"",IF(COUNTIFS('Redemption Setup'!$A$7:$A$105,Q1805,'Redemption Setup'!$B$7:$B$105,P1805)&lt;&gt;1,"Tier not in campaign",IF(COUNTIFS('Daily Redemptions'!$O$7:$O$2205,O1805,'Daily Redemptions'!$Q$7:$Q$2205,Q1805)&gt;1,"Duplicate day / tier",IF(OR(ISBLANK(O1805),ISBLANK(R1805)),"Missing date / quantity",IF(OR(R1805&lt;0,MOD(R1805,1)&lt;&gt;0),"Invalid redemption quantity",IF(COUNTIFS('Daily Redemptions'!$A$7:$A$735,O1805,'Daily Redemptions'!$B$7:$B$735,P1805)&lt;&gt;1,"Missing daily performance",IF(S1805&lt;0,"Negative stock","")))))))</x:f>
      </x:c>
    </x:row>
    <x:row r="1806" ht="24" customHeight="1">
      <x:c r="O1806" s="10"/>
      <x:c r="P1806" s="5"/>
      <x:c r="Q1806" s="5"/>
      <x:c r="R1806" s="5"/>
      <x:c r="S1806" s="16" t="str">
        <x:f>IF(OR(ISBLANK(O1806),Q1806=""),"",IFERROR(INDEX('Redemption Setup'!$F$7:$F$105,MATCH(Q1806,'Redemption Setup'!$A$7:$A$105,0)),"")+SUMIFS('Redemption Setup'!$Q$7:$Q$305,'Redemption Setup'!$O$7:$O$305,Q1806,'Redemption Setup'!$P$7:$P$305,"&lt;="&amp;O1806)-SUMIFS('Daily Redemptions'!$R$7:$R$2205,'Daily Redemptions'!$Q$7:$Q$2205,Q1806,'Daily Redemptions'!$P$7:$P$2205,P1806,'Daily Redemptions'!$O$7:$O$2205,"&lt;="&amp;O1806))</x:f>
      </x:c>
      <x:c r="T1806" s="16" t="str">
        <x:f>IF(AND(ISBLANK(O1806),Q1806=""),"",IF(COUNTIFS('Redemption Setup'!$A$7:$A$105,Q1806,'Redemption Setup'!$B$7:$B$105,P1806)&lt;&gt;1,"Tier not in campaign",IF(COUNTIFS('Daily Redemptions'!$O$7:$O$2205,O1806,'Daily Redemptions'!$Q$7:$Q$2205,Q1806)&gt;1,"Duplicate day / tier",IF(OR(ISBLANK(O1806),ISBLANK(R1806)),"Missing date / quantity",IF(OR(R1806&lt;0,MOD(R1806,1)&lt;&gt;0),"Invalid redemption quantity",IF(COUNTIFS('Daily Redemptions'!$A$7:$A$735,O1806,'Daily Redemptions'!$B$7:$B$735,P1806)&lt;&gt;1,"Missing daily performance",IF(S1806&lt;0,"Negative stock","")))))))</x:f>
      </x:c>
    </x:row>
    <x:row r="1807" ht="24" customHeight="1">
      <x:c r="O1807" s="10"/>
      <x:c r="P1807" s="5"/>
      <x:c r="Q1807" s="5"/>
      <x:c r="R1807" s="5"/>
      <x:c r="S1807" s="16" t="str">
        <x:f>IF(OR(ISBLANK(O1807),Q1807=""),"",IFERROR(INDEX('Redemption Setup'!$F$7:$F$105,MATCH(Q1807,'Redemption Setup'!$A$7:$A$105,0)),"")+SUMIFS('Redemption Setup'!$Q$7:$Q$305,'Redemption Setup'!$O$7:$O$305,Q1807,'Redemption Setup'!$P$7:$P$305,"&lt;="&amp;O1807)-SUMIFS('Daily Redemptions'!$R$7:$R$2205,'Daily Redemptions'!$Q$7:$Q$2205,Q1807,'Daily Redemptions'!$P$7:$P$2205,P1807,'Daily Redemptions'!$O$7:$O$2205,"&lt;="&amp;O1807))</x:f>
      </x:c>
      <x:c r="T1807" s="16" t="str">
        <x:f>IF(AND(ISBLANK(O1807),Q1807=""),"",IF(COUNTIFS('Redemption Setup'!$A$7:$A$105,Q1807,'Redemption Setup'!$B$7:$B$105,P1807)&lt;&gt;1,"Tier not in campaign",IF(COUNTIFS('Daily Redemptions'!$O$7:$O$2205,O1807,'Daily Redemptions'!$Q$7:$Q$2205,Q1807)&gt;1,"Duplicate day / tier",IF(OR(ISBLANK(O1807),ISBLANK(R1807)),"Missing date / quantity",IF(OR(R1807&lt;0,MOD(R1807,1)&lt;&gt;0),"Invalid redemption quantity",IF(COUNTIFS('Daily Redemptions'!$A$7:$A$735,O1807,'Daily Redemptions'!$B$7:$B$735,P1807)&lt;&gt;1,"Missing daily performance",IF(S1807&lt;0,"Negative stock","")))))))</x:f>
      </x:c>
    </x:row>
    <x:row r="1808" ht="24" customHeight="1">
      <x:c r="O1808" s="10"/>
      <x:c r="P1808" s="5"/>
      <x:c r="Q1808" s="5"/>
      <x:c r="R1808" s="5"/>
      <x:c r="S1808" s="16" t="str">
        <x:f>IF(OR(ISBLANK(O1808),Q1808=""),"",IFERROR(INDEX('Redemption Setup'!$F$7:$F$105,MATCH(Q1808,'Redemption Setup'!$A$7:$A$105,0)),"")+SUMIFS('Redemption Setup'!$Q$7:$Q$305,'Redemption Setup'!$O$7:$O$305,Q1808,'Redemption Setup'!$P$7:$P$305,"&lt;="&amp;O1808)-SUMIFS('Daily Redemptions'!$R$7:$R$2205,'Daily Redemptions'!$Q$7:$Q$2205,Q1808,'Daily Redemptions'!$P$7:$P$2205,P1808,'Daily Redemptions'!$O$7:$O$2205,"&lt;="&amp;O1808))</x:f>
      </x:c>
      <x:c r="T1808" s="16" t="str">
        <x:f>IF(AND(ISBLANK(O1808),Q1808=""),"",IF(COUNTIFS('Redemption Setup'!$A$7:$A$105,Q1808,'Redemption Setup'!$B$7:$B$105,P1808)&lt;&gt;1,"Tier not in campaign",IF(COUNTIFS('Daily Redemptions'!$O$7:$O$2205,O1808,'Daily Redemptions'!$Q$7:$Q$2205,Q1808)&gt;1,"Duplicate day / tier",IF(OR(ISBLANK(O1808),ISBLANK(R1808)),"Missing date / quantity",IF(OR(R1808&lt;0,MOD(R1808,1)&lt;&gt;0),"Invalid redemption quantity",IF(COUNTIFS('Daily Redemptions'!$A$7:$A$735,O1808,'Daily Redemptions'!$B$7:$B$735,P1808)&lt;&gt;1,"Missing daily performance",IF(S1808&lt;0,"Negative stock","")))))))</x:f>
      </x:c>
    </x:row>
    <x:row r="1809" ht="24" customHeight="1">
      <x:c r="O1809" s="10"/>
      <x:c r="P1809" s="5"/>
      <x:c r="Q1809" s="5"/>
      <x:c r="R1809" s="5"/>
      <x:c r="S1809" s="16" t="str">
        <x:f>IF(OR(ISBLANK(O1809),Q1809=""),"",IFERROR(INDEX('Redemption Setup'!$F$7:$F$105,MATCH(Q1809,'Redemption Setup'!$A$7:$A$105,0)),"")+SUMIFS('Redemption Setup'!$Q$7:$Q$305,'Redemption Setup'!$O$7:$O$305,Q1809,'Redemption Setup'!$P$7:$P$305,"&lt;="&amp;O1809)-SUMIFS('Daily Redemptions'!$R$7:$R$2205,'Daily Redemptions'!$Q$7:$Q$2205,Q1809,'Daily Redemptions'!$P$7:$P$2205,P1809,'Daily Redemptions'!$O$7:$O$2205,"&lt;="&amp;O1809))</x:f>
      </x:c>
      <x:c r="T1809" s="16" t="str">
        <x:f>IF(AND(ISBLANK(O1809),Q1809=""),"",IF(COUNTIFS('Redemption Setup'!$A$7:$A$105,Q1809,'Redemption Setup'!$B$7:$B$105,P1809)&lt;&gt;1,"Tier not in campaign",IF(COUNTIFS('Daily Redemptions'!$O$7:$O$2205,O1809,'Daily Redemptions'!$Q$7:$Q$2205,Q1809)&gt;1,"Duplicate day / tier",IF(OR(ISBLANK(O1809),ISBLANK(R1809)),"Missing date / quantity",IF(OR(R1809&lt;0,MOD(R1809,1)&lt;&gt;0),"Invalid redemption quantity",IF(COUNTIFS('Daily Redemptions'!$A$7:$A$735,O1809,'Daily Redemptions'!$B$7:$B$735,P1809)&lt;&gt;1,"Missing daily performance",IF(S1809&lt;0,"Negative stock","")))))))</x:f>
      </x:c>
    </x:row>
    <x:row r="1810" ht="24" customHeight="1">
      <x:c r="O1810" s="10"/>
      <x:c r="P1810" s="5"/>
      <x:c r="Q1810" s="5"/>
      <x:c r="R1810" s="5"/>
      <x:c r="S1810" s="16" t="str">
        <x:f>IF(OR(ISBLANK(O1810),Q1810=""),"",IFERROR(INDEX('Redemption Setup'!$F$7:$F$105,MATCH(Q1810,'Redemption Setup'!$A$7:$A$105,0)),"")+SUMIFS('Redemption Setup'!$Q$7:$Q$305,'Redemption Setup'!$O$7:$O$305,Q1810,'Redemption Setup'!$P$7:$P$305,"&lt;="&amp;O1810)-SUMIFS('Daily Redemptions'!$R$7:$R$2205,'Daily Redemptions'!$Q$7:$Q$2205,Q1810,'Daily Redemptions'!$P$7:$P$2205,P1810,'Daily Redemptions'!$O$7:$O$2205,"&lt;="&amp;O1810))</x:f>
      </x:c>
      <x:c r="T1810" s="16" t="str">
        <x:f>IF(AND(ISBLANK(O1810),Q1810=""),"",IF(COUNTIFS('Redemption Setup'!$A$7:$A$105,Q1810,'Redemption Setup'!$B$7:$B$105,P1810)&lt;&gt;1,"Tier not in campaign",IF(COUNTIFS('Daily Redemptions'!$O$7:$O$2205,O1810,'Daily Redemptions'!$Q$7:$Q$2205,Q1810)&gt;1,"Duplicate day / tier",IF(OR(ISBLANK(O1810),ISBLANK(R1810)),"Missing date / quantity",IF(OR(R1810&lt;0,MOD(R1810,1)&lt;&gt;0),"Invalid redemption quantity",IF(COUNTIFS('Daily Redemptions'!$A$7:$A$735,O1810,'Daily Redemptions'!$B$7:$B$735,P1810)&lt;&gt;1,"Missing daily performance",IF(S1810&lt;0,"Negative stock","")))))))</x:f>
      </x:c>
    </x:row>
    <x:row r="1811" ht="24" customHeight="1">
      <x:c r="O1811" s="10"/>
      <x:c r="P1811" s="5"/>
      <x:c r="Q1811" s="5"/>
      <x:c r="R1811" s="5"/>
      <x:c r="S1811" s="16" t="str">
        <x:f>IF(OR(ISBLANK(O1811),Q1811=""),"",IFERROR(INDEX('Redemption Setup'!$F$7:$F$105,MATCH(Q1811,'Redemption Setup'!$A$7:$A$105,0)),"")+SUMIFS('Redemption Setup'!$Q$7:$Q$305,'Redemption Setup'!$O$7:$O$305,Q1811,'Redemption Setup'!$P$7:$P$305,"&lt;="&amp;O1811)-SUMIFS('Daily Redemptions'!$R$7:$R$2205,'Daily Redemptions'!$Q$7:$Q$2205,Q1811,'Daily Redemptions'!$P$7:$P$2205,P1811,'Daily Redemptions'!$O$7:$O$2205,"&lt;="&amp;O1811))</x:f>
      </x:c>
      <x:c r="T1811" s="16" t="str">
        <x:f>IF(AND(ISBLANK(O1811),Q1811=""),"",IF(COUNTIFS('Redemption Setup'!$A$7:$A$105,Q1811,'Redemption Setup'!$B$7:$B$105,P1811)&lt;&gt;1,"Tier not in campaign",IF(COUNTIFS('Daily Redemptions'!$O$7:$O$2205,O1811,'Daily Redemptions'!$Q$7:$Q$2205,Q1811)&gt;1,"Duplicate day / tier",IF(OR(ISBLANK(O1811),ISBLANK(R1811)),"Missing date / quantity",IF(OR(R1811&lt;0,MOD(R1811,1)&lt;&gt;0),"Invalid redemption quantity",IF(COUNTIFS('Daily Redemptions'!$A$7:$A$735,O1811,'Daily Redemptions'!$B$7:$B$735,P1811)&lt;&gt;1,"Missing daily performance",IF(S1811&lt;0,"Negative stock","")))))))</x:f>
      </x:c>
    </x:row>
    <x:row r="1812" ht="24" customHeight="1">
      <x:c r="O1812" s="10"/>
      <x:c r="P1812" s="5"/>
      <x:c r="Q1812" s="5"/>
      <x:c r="R1812" s="5"/>
      <x:c r="S1812" s="16" t="str">
        <x:f>IF(OR(ISBLANK(O1812),Q1812=""),"",IFERROR(INDEX('Redemption Setup'!$F$7:$F$105,MATCH(Q1812,'Redemption Setup'!$A$7:$A$105,0)),"")+SUMIFS('Redemption Setup'!$Q$7:$Q$305,'Redemption Setup'!$O$7:$O$305,Q1812,'Redemption Setup'!$P$7:$P$305,"&lt;="&amp;O1812)-SUMIFS('Daily Redemptions'!$R$7:$R$2205,'Daily Redemptions'!$Q$7:$Q$2205,Q1812,'Daily Redemptions'!$P$7:$P$2205,P1812,'Daily Redemptions'!$O$7:$O$2205,"&lt;="&amp;O1812))</x:f>
      </x:c>
      <x:c r="T1812" s="16" t="str">
        <x:f>IF(AND(ISBLANK(O1812),Q1812=""),"",IF(COUNTIFS('Redemption Setup'!$A$7:$A$105,Q1812,'Redemption Setup'!$B$7:$B$105,P1812)&lt;&gt;1,"Tier not in campaign",IF(COUNTIFS('Daily Redemptions'!$O$7:$O$2205,O1812,'Daily Redemptions'!$Q$7:$Q$2205,Q1812)&gt;1,"Duplicate day / tier",IF(OR(ISBLANK(O1812),ISBLANK(R1812)),"Missing date / quantity",IF(OR(R1812&lt;0,MOD(R1812,1)&lt;&gt;0),"Invalid redemption quantity",IF(COUNTIFS('Daily Redemptions'!$A$7:$A$735,O1812,'Daily Redemptions'!$B$7:$B$735,P1812)&lt;&gt;1,"Missing daily performance",IF(S1812&lt;0,"Negative stock","")))))))</x:f>
      </x:c>
    </x:row>
    <x:row r="1813" ht="24" customHeight="1">
      <x:c r="O1813" s="10"/>
      <x:c r="P1813" s="5"/>
      <x:c r="Q1813" s="5"/>
      <x:c r="R1813" s="5"/>
      <x:c r="S1813" s="16" t="str">
        <x:f>IF(OR(ISBLANK(O1813),Q1813=""),"",IFERROR(INDEX('Redemption Setup'!$F$7:$F$105,MATCH(Q1813,'Redemption Setup'!$A$7:$A$105,0)),"")+SUMIFS('Redemption Setup'!$Q$7:$Q$305,'Redemption Setup'!$O$7:$O$305,Q1813,'Redemption Setup'!$P$7:$P$305,"&lt;="&amp;O1813)-SUMIFS('Daily Redemptions'!$R$7:$R$2205,'Daily Redemptions'!$Q$7:$Q$2205,Q1813,'Daily Redemptions'!$P$7:$P$2205,P1813,'Daily Redemptions'!$O$7:$O$2205,"&lt;="&amp;O1813))</x:f>
      </x:c>
      <x:c r="T1813" s="16" t="str">
        <x:f>IF(AND(ISBLANK(O1813),Q1813=""),"",IF(COUNTIFS('Redemption Setup'!$A$7:$A$105,Q1813,'Redemption Setup'!$B$7:$B$105,P1813)&lt;&gt;1,"Tier not in campaign",IF(COUNTIFS('Daily Redemptions'!$O$7:$O$2205,O1813,'Daily Redemptions'!$Q$7:$Q$2205,Q1813)&gt;1,"Duplicate day / tier",IF(OR(ISBLANK(O1813),ISBLANK(R1813)),"Missing date / quantity",IF(OR(R1813&lt;0,MOD(R1813,1)&lt;&gt;0),"Invalid redemption quantity",IF(COUNTIFS('Daily Redemptions'!$A$7:$A$735,O1813,'Daily Redemptions'!$B$7:$B$735,P1813)&lt;&gt;1,"Missing daily performance",IF(S1813&lt;0,"Negative stock","")))))))</x:f>
      </x:c>
    </x:row>
    <x:row r="1814" ht="24" customHeight="1">
      <x:c r="O1814" s="10"/>
      <x:c r="P1814" s="5"/>
      <x:c r="Q1814" s="5"/>
      <x:c r="R1814" s="5"/>
      <x:c r="S1814" s="16" t="str">
        <x:f>IF(OR(ISBLANK(O1814),Q1814=""),"",IFERROR(INDEX('Redemption Setup'!$F$7:$F$105,MATCH(Q1814,'Redemption Setup'!$A$7:$A$105,0)),"")+SUMIFS('Redemption Setup'!$Q$7:$Q$305,'Redemption Setup'!$O$7:$O$305,Q1814,'Redemption Setup'!$P$7:$P$305,"&lt;="&amp;O1814)-SUMIFS('Daily Redemptions'!$R$7:$R$2205,'Daily Redemptions'!$Q$7:$Q$2205,Q1814,'Daily Redemptions'!$P$7:$P$2205,P1814,'Daily Redemptions'!$O$7:$O$2205,"&lt;="&amp;O1814))</x:f>
      </x:c>
      <x:c r="T1814" s="16" t="str">
        <x:f>IF(AND(ISBLANK(O1814),Q1814=""),"",IF(COUNTIFS('Redemption Setup'!$A$7:$A$105,Q1814,'Redemption Setup'!$B$7:$B$105,P1814)&lt;&gt;1,"Tier not in campaign",IF(COUNTIFS('Daily Redemptions'!$O$7:$O$2205,O1814,'Daily Redemptions'!$Q$7:$Q$2205,Q1814)&gt;1,"Duplicate day / tier",IF(OR(ISBLANK(O1814),ISBLANK(R1814)),"Missing date / quantity",IF(OR(R1814&lt;0,MOD(R1814,1)&lt;&gt;0),"Invalid redemption quantity",IF(COUNTIFS('Daily Redemptions'!$A$7:$A$735,O1814,'Daily Redemptions'!$B$7:$B$735,P1814)&lt;&gt;1,"Missing daily performance",IF(S1814&lt;0,"Negative stock","")))))))</x:f>
      </x:c>
    </x:row>
    <x:row r="1815" ht="24" customHeight="1">
      <x:c r="O1815" s="10"/>
      <x:c r="P1815" s="5"/>
      <x:c r="Q1815" s="5"/>
      <x:c r="R1815" s="5"/>
      <x:c r="S1815" s="16" t="str">
        <x:f>IF(OR(ISBLANK(O1815),Q1815=""),"",IFERROR(INDEX('Redemption Setup'!$F$7:$F$105,MATCH(Q1815,'Redemption Setup'!$A$7:$A$105,0)),"")+SUMIFS('Redemption Setup'!$Q$7:$Q$305,'Redemption Setup'!$O$7:$O$305,Q1815,'Redemption Setup'!$P$7:$P$305,"&lt;="&amp;O1815)-SUMIFS('Daily Redemptions'!$R$7:$R$2205,'Daily Redemptions'!$Q$7:$Q$2205,Q1815,'Daily Redemptions'!$P$7:$P$2205,P1815,'Daily Redemptions'!$O$7:$O$2205,"&lt;="&amp;O1815))</x:f>
      </x:c>
      <x:c r="T1815" s="16" t="str">
        <x:f>IF(AND(ISBLANK(O1815),Q1815=""),"",IF(COUNTIFS('Redemption Setup'!$A$7:$A$105,Q1815,'Redemption Setup'!$B$7:$B$105,P1815)&lt;&gt;1,"Tier not in campaign",IF(COUNTIFS('Daily Redemptions'!$O$7:$O$2205,O1815,'Daily Redemptions'!$Q$7:$Q$2205,Q1815)&gt;1,"Duplicate day / tier",IF(OR(ISBLANK(O1815),ISBLANK(R1815)),"Missing date / quantity",IF(OR(R1815&lt;0,MOD(R1815,1)&lt;&gt;0),"Invalid redemption quantity",IF(COUNTIFS('Daily Redemptions'!$A$7:$A$735,O1815,'Daily Redemptions'!$B$7:$B$735,P1815)&lt;&gt;1,"Missing daily performance",IF(S1815&lt;0,"Negative stock","")))))))</x:f>
      </x:c>
    </x:row>
    <x:row r="1816" ht="24" customHeight="1">
      <x:c r="O1816" s="10"/>
      <x:c r="P1816" s="5"/>
      <x:c r="Q1816" s="5"/>
      <x:c r="R1816" s="5"/>
      <x:c r="S1816" s="16" t="str">
        <x:f>IF(OR(ISBLANK(O1816),Q1816=""),"",IFERROR(INDEX('Redemption Setup'!$F$7:$F$105,MATCH(Q1816,'Redemption Setup'!$A$7:$A$105,0)),"")+SUMIFS('Redemption Setup'!$Q$7:$Q$305,'Redemption Setup'!$O$7:$O$305,Q1816,'Redemption Setup'!$P$7:$P$305,"&lt;="&amp;O1816)-SUMIFS('Daily Redemptions'!$R$7:$R$2205,'Daily Redemptions'!$Q$7:$Q$2205,Q1816,'Daily Redemptions'!$P$7:$P$2205,P1816,'Daily Redemptions'!$O$7:$O$2205,"&lt;="&amp;O1816))</x:f>
      </x:c>
      <x:c r="T1816" s="16" t="str">
        <x:f>IF(AND(ISBLANK(O1816),Q1816=""),"",IF(COUNTIFS('Redemption Setup'!$A$7:$A$105,Q1816,'Redemption Setup'!$B$7:$B$105,P1816)&lt;&gt;1,"Tier not in campaign",IF(COUNTIFS('Daily Redemptions'!$O$7:$O$2205,O1816,'Daily Redemptions'!$Q$7:$Q$2205,Q1816)&gt;1,"Duplicate day / tier",IF(OR(ISBLANK(O1816),ISBLANK(R1816)),"Missing date / quantity",IF(OR(R1816&lt;0,MOD(R1816,1)&lt;&gt;0),"Invalid redemption quantity",IF(COUNTIFS('Daily Redemptions'!$A$7:$A$735,O1816,'Daily Redemptions'!$B$7:$B$735,P1816)&lt;&gt;1,"Missing daily performance",IF(S1816&lt;0,"Negative stock","")))))))</x:f>
      </x:c>
    </x:row>
    <x:row r="1817" ht="24" customHeight="1">
      <x:c r="O1817" s="10"/>
      <x:c r="P1817" s="5"/>
      <x:c r="Q1817" s="5"/>
      <x:c r="R1817" s="5"/>
      <x:c r="S1817" s="16" t="str">
        <x:f>IF(OR(ISBLANK(O1817),Q1817=""),"",IFERROR(INDEX('Redemption Setup'!$F$7:$F$105,MATCH(Q1817,'Redemption Setup'!$A$7:$A$105,0)),"")+SUMIFS('Redemption Setup'!$Q$7:$Q$305,'Redemption Setup'!$O$7:$O$305,Q1817,'Redemption Setup'!$P$7:$P$305,"&lt;="&amp;O1817)-SUMIFS('Daily Redemptions'!$R$7:$R$2205,'Daily Redemptions'!$Q$7:$Q$2205,Q1817,'Daily Redemptions'!$P$7:$P$2205,P1817,'Daily Redemptions'!$O$7:$O$2205,"&lt;="&amp;O1817))</x:f>
      </x:c>
      <x:c r="T1817" s="16" t="str">
        <x:f>IF(AND(ISBLANK(O1817),Q1817=""),"",IF(COUNTIFS('Redemption Setup'!$A$7:$A$105,Q1817,'Redemption Setup'!$B$7:$B$105,P1817)&lt;&gt;1,"Tier not in campaign",IF(COUNTIFS('Daily Redemptions'!$O$7:$O$2205,O1817,'Daily Redemptions'!$Q$7:$Q$2205,Q1817)&gt;1,"Duplicate day / tier",IF(OR(ISBLANK(O1817),ISBLANK(R1817)),"Missing date / quantity",IF(OR(R1817&lt;0,MOD(R1817,1)&lt;&gt;0),"Invalid redemption quantity",IF(COUNTIFS('Daily Redemptions'!$A$7:$A$735,O1817,'Daily Redemptions'!$B$7:$B$735,P1817)&lt;&gt;1,"Missing daily performance",IF(S1817&lt;0,"Negative stock","")))))))</x:f>
      </x:c>
    </x:row>
    <x:row r="1818" ht="24" customHeight="1">
      <x:c r="O1818" s="10"/>
      <x:c r="P1818" s="5"/>
      <x:c r="Q1818" s="5"/>
      <x:c r="R1818" s="5"/>
      <x:c r="S1818" s="16" t="str">
        <x:f>IF(OR(ISBLANK(O1818),Q1818=""),"",IFERROR(INDEX('Redemption Setup'!$F$7:$F$105,MATCH(Q1818,'Redemption Setup'!$A$7:$A$105,0)),"")+SUMIFS('Redemption Setup'!$Q$7:$Q$305,'Redemption Setup'!$O$7:$O$305,Q1818,'Redemption Setup'!$P$7:$P$305,"&lt;="&amp;O1818)-SUMIFS('Daily Redemptions'!$R$7:$R$2205,'Daily Redemptions'!$Q$7:$Q$2205,Q1818,'Daily Redemptions'!$P$7:$P$2205,P1818,'Daily Redemptions'!$O$7:$O$2205,"&lt;="&amp;O1818))</x:f>
      </x:c>
      <x:c r="T1818" s="16" t="str">
        <x:f>IF(AND(ISBLANK(O1818),Q1818=""),"",IF(COUNTIFS('Redemption Setup'!$A$7:$A$105,Q1818,'Redemption Setup'!$B$7:$B$105,P1818)&lt;&gt;1,"Tier not in campaign",IF(COUNTIFS('Daily Redemptions'!$O$7:$O$2205,O1818,'Daily Redemptions'!$Q$7:$Q$2205,Q1818)&gt;1,"Duplicate day / tier",IF(OR(ISBLANK(O1818),ISBLANK(R1818)),"Missing date / quantity",IF(OR(R1818&lt;0,MOD(R1818,1)&lt;&gt;0),"Invalid redemption quantity",IF(COUNTIFS('Daily Redemptions'!$A$7:$A$735,O1818,'Daily Redemptions'!$B$7:$B$735,P1818)&lt;&gt;1,"Missing daily performance",IF(S1818&lt;0,"Negative stock","")))))))</x:f>
      </x:c>
    </x:row>
    <x:row r="1819" ht="24" customHeight="1">
      <x:c r="O1819" s="10"/>
      <x:c r="P1819" s="5"/>
      <x:c r="Q1819" s="5"/>
      <x:c r="R1819" s="5"/>
      <x:c r="S1819" s="16" t="str">
        <x:f>IF(OR(ISBLANK(O1819),Q1819=""),"",IFERROR(INDEX('Redemption Setup'!$F$7:$F$105,MATCH(Q1819,'Redemption Setup'!$A$7:$A$105,0)),"")+SUMIFS('Redemption Setup'!$Q$7:$Q$305,'Redemption Setup'!$O$7:$O$305,Q1819,'Redemption Setup'!$P$7:$P$305,"&lt;="&amp;O1819)-SUMIFS('Daily Redemptions'!$R$7:$R$2205,'Daily Redemptions'!$Q$7:$Q$2205,Q1819,'Daily Redemptions'!$P$7:$P$2205,P1819,'Daily Redemptions'!$O$7:$O$2205,"&lt;="&amp;O1819))</x:f>
      </x:c>
      <x:c r="T1819" s="16" t="str">
        <x:f>IF(AND(ISBLANK(O1819),Q1819=""),"",IF(COUNTIFS('Redemption Setup'!$A$7:$A$105,Q1819,'Redemption Setup'!$B$7:$B$105,P1819)&lt;&gt;1,"Tier not in campaign",IF(COUNTIFS('Daily Redemptions'!$O$7:$O$2205,O1819,'Daily Redemptions'!$Q$7:$Q$2205,Q1819)&gt;1,"Duplicate day / tier",IF(OR(ISBLANK(O1819),ISBLANK(R1819)),"Missing date / quantity",IF(OR(R1819&lt;0,MOD(R1819,1)&lt;&gt;0),"Invalid redemption quantity",IF(COUNTIFS('Daily Redemptions'!$A$7:$A$735,O1819,'Daily Redemptions'!$B$7:$B$735,P1819)&lt;&gt;1,"Missing daily performance",IF(S1819&lt;0,"Negative stock","")))))))</x:f>
      </x:c>
    </x:row>
    <x:row r="1820" ht="24" customHeight="1">
      <x:c r="O1820" s="10"/>
      <x:c r="P1820" s="5"/>
      <x:c r="Q1820" s="5"/>
      <x:c r="R1820" s="5"/>
      <x:c r="S1820" s="16" t="str">
        <x:f>IF(OR(ISBLANK(O1820),Q1820=""),"",IFERROR(INDEX('Redemption Setup'!$F$7:$F$105,MATCH(Q1820,'Redemption Setup'!$A$7:$A$105,0)),"")+SUMIFS('Redemption Setup'!$Q$7:$Q$305,'Redemption Setup'!$O$7:$O$305,Q1820,'Redemption Setup'!$P$7:$P$305,"&lt;="&amp;O1820)-SUMIFS('Daily Redemptions'!$R$7:$R$2205,'Daily Redemptions'!$Q$7:$Q$2205,Q1820,'Daily Redemptions'!$P$7:$P$2205,P1820,'Daily Redemptions'!$O$7:$O$2205,"&lt;="&amp;O1820))</x:f>
      </x:c>
      <x:c r="T1820" s="16" t="str">
        <x:f>IF(AND(ISBLANK(O1820),Q1820=""),"",IF(COUNTIFS('Redemption Setup'!$A$7:$A$105,Q1820,'Redemption Setup'!$B$7:$B$105,P1820)&lt;&gt;1,"Tier not in campaign",IF(COUNTIFS('Daily Redemptions'!$O$7:$O$2205,O1820,'Daily Redemptions'!$Q$7:$Q$2205,Q1820)&gt;1,"Duplicate day / tier",IF(OR(ISBLANK(O1820),ISBLANK(R1820)),"Missing date / quantity",IF(OR(R1820&lt;0,MOD(R1820,1)&lt;&gt;0),"Invalid redemption quantity",IF(COUNTIFS('Daily Redemptions'!$A$7:$A$735,O1820,'Daily Redemptions'!$B$7:$B$735,P1820)&lt;&gt;1,"Missing daily performance",IF(S1820&lt;0,"Negative stock","")))))))</x:f>
      </x:c>
    </x:row>
    <x:row r="1821" ht="24" customHeight="1">
      <x:c r="O1821" s="10"/>
      <x:c r="P1821" s="5"/>
      <x:c r="Q1821" s="5"/>
      <x:c r="R1821" s="5"/>
      <x:c r="S1821" s="16" t="str">
        <x:f>IF(OR(ISBLANK(O1821),Q1821=""),"",IFERROR(INDEX('Redemption Setup'!$F$7:$F$105,MATCH(Q1821,'Redemption Setup'!$A$7:$A$105,0)),"")+SUMIFS('Redemption Setup'!$Q$7:$Q$305,'Redemption Setup'!$O$7:$O$305,Q1821,'Redemption Setup'!$P$7:$P$305,"&lt;="&amp;O1821)-SUMIFS('Daily Redemptions'!$R$7:$R$2205,'Daily Redemptions'!$Q$7:$Q$2205,Q1821,'Daily Redemptions'!$P$7:$P$2205,P1821,'Daily Redemptions'!$O$7:$O$2205,"&lt;="&amp;O1821))</x:f>
      </x:c>
      <x:c r="T1821" s="16" t="str">
        <x:f>IF(AND(ISBLANK(O1821),Q1821=""),"",IF(COUNTIFS('Redemption Setup'!$A$7:$A$105,Q1821,'Redemption Setup'!$B$7:$B$105,P1821)&lt;&gt;1,"Tier not in campaign",IF(COUNTIFS('Daily Redemptions'!$O$7:$O$2205,O1821,'Daily Redemptions'!$Q$7:$Q$2205,Q1821)&gt;1,"Duplicate day / tier",IF(OR(ISBLANK(O1821),ISBLANK(R1821)),"Missing date / quantity",IF(OR(R1821&lt;0,MOD(R1821,1)&lt;&gt;0),"Invalid redemption quantity",IF(COUNTIFS('Daily Redemptions'!$A$7:$A$735,O1821,'Daily Redemptions'!$B$7:$B$735,P1821)&lt;&gt;1,"Missing daily performance",IF(S1821&lt;0,"Negative stock","")))))))</x:f>
      </x:c>
    </x:row>
    <x:row r="1822" ht="24" customHeight="1">
      <x:c r="O1822" s="10"/>
      <x:c r="P1822" s="5"/>
      <x:c r="Q1822" s="5"/>
      <x:c r="R1822" s="5"/>
      <x:c r="S1822" s="16" t="str">
        <x:f>IF(OR(ISBLANK(O1822),Q1822=""),"",IFERROR(INDEX('Redemption Setup'!$F$7:$F$105,MATCH(Q1822,'Redemption Setup'!$A$7:$A$105,0)),"")+SUMIFS('Redemption Setup'!$Q$7:$Q$305,'Redemption Setup'!$O$7:$O$305,Q1822,'Redemption Setup'!$P$7:$P$305,"&lt;="&amp;O1822)-SUMIFS('Daily Redemptions'!$R$7:$R$2205,'Daily Redemptions'!$Q$7:$Q$2205,Q1822,'Daily Redemptions'!$P$7:$P$2205,P1822,'Daily Redemptions'!$O$7:$O$2205,"&lt;="&amp;O1822))</x:f>
      </x:c>
      <x:c r="T1822" s="16" t="str">
        <x:f>IF(AND(ISBLANK(O1822),Q1822=""),"",IF(COUNTIFS('Redemption Setup'!$A$7:$A$105,Q1822,'Redemption Setup'!$B$7:$B$105,P1822)&lt;&gt;1,"Tier not in campaign",IF(COUNTIFS('Daily Redemptions'!$O$7:$O$2205,O1822,'Daily Redemptions'!$Q$7:$Q$2205,Q1822)&gt;1,"Duplicate day / tier",IF(OR(ISBLANK(O1822),ISBLANK(R1822)),"Missing date / quantity",IF(OR(R1822&lt;0,MOD(R1822,1)&lt;&gt;0),"Invalid redemption quantity",IF(COUNTIFS('Daily Redemptions'!$A$7:$A$735,O1822,'Daily Redemptions'!$B$7:$B$735,P1822)&lt;&gt;1,"Missing daily performance",IF(S1822&lt;0,"Negative stock","")))))))</x:f>
      </x:c>
    </x:row>
    <x:row r="1823" ht="24" customHeight="1">
      <x:c r="O1823" s="10"/>
      <x:c r="P1823" s="5"/>
      <x:c r="Q1823" s="5"/>
      <x:c r="R1823" s="5"/>
      <x:c r="S1823" s="16" t="str">
        <x:f>IF(OR(ISBLANK(O1823),Q1823=""),"",IFERROR(INDEX('Redemption Setup'!$F$7:$F$105,MATCH(Q1823,'Redemption Setup'!$A$7:$A$105,0)),"")+SUMIFS('Redemption Setup'!$Q$7:$Q$305,'Redemption Setup'!$O$7:$O$305,Q1823,'Redemption Setup'!$P$7:$P$305,"&lt;="&amp;O1823)-SUMIFS('Daily Redemptions'!$R$7:$R$2205,'Daily Redemptions'!$Q$7:$Q$2205,Q1823,'Daily Redemptions'!$P$7:$P$2205,P1823,'Daily Redemptions'!$O$7:$O$2205,"&lt;="&amp;O1823))</x:f>
      </x:c>
      <x:c r="T1823" s="16" t="str">
        <x:f>IF(AND(ISBLANK(O1823),Q1823=""),"",IF(COUNTIFS('Redemption Setup'!$A$7:$A$105,Q1823,'Redemption Setup'!$B$7:$B$105,P1823)&lt;&gt;1,"Tier not in campaign",IF(COUNTIFS('Daily Redemptions'!$O$7:$O$2205,O1823,'Daily Redemptions'!$Q$7:$Q$2205,Q1823)&gt;1,"Duplicate day / tier",IF(OR(ISBLANK(O1823),ISBLANK(R1823)),"Missing date / quantity",IF(OR(R1823&lt;0,MOD(R1823,1)&lt;&gt;0),"Invalid redemption quantity",IF(COUNTIFS('Daily Redemptions'!$A$7:$A$735,O1823,'Daily Redemptions'!$B$7:$B$735,P1823)&lt;&gt;1,"Missing daily performance",IF(S1823&lt;0,"Negative stock","")))))))</x:f>
      </x:c>
    </x:row>
    <x:row r="1824" ht="24" customHeight="1">
      <x:c r="O1824" s="10"/>
      <x:c r="P1824" s="5"/>
      <x:c r="Q1824" s="5"/>
      <x:c r="R1824" s="5"/>
      <x:c r="S1824" s="16" t="str">
        <x:f>IF(OR(ISBLANK(O1824),Q1824=""),"",IFERROR(INDEX('Redemption Setup'!$F$7:$F$105,MATCH(Q1824,'Redemption Setup'!$A$7:$A$105,0)),"")+SUMIFS('Redemption Setup'!$Q$7:$Q$305,'Redemption Setup'!$O$7:$O$305,Q1824,'Redemption Setup'!$P$7:$P$305,"&lt;="&amp;O1824)-SUMIFS('Daily Redemptions'!$R$7:$R$2205,'Daily Redemptions'!$Q$7:$Q$2205,Q1824,'Daily Redemptions'!$P$7:$P$2205,P1824,'Daily Redemptions'!$O$7:$O$2205,"&lt;="&amp;O1824))</x:f>
      </x:c>
      <x:c r="T1824" s="16" t="str">
        <x:f>IF(AND(ISBLANK(O1824),Q1824=""),"",IF(COUNTIFS('Redemption Setup'!$A$7:$A$105,Q1824,'Redemption Setup'!$B$7:$B$105,P1824)&lt;&gt;1,"Tier not in campaign",IF(COUNTIFS('Daily Redemptions'!$O$7:$O$2205,O1824,'Daily Redemptions'!$Q$7:$Q$2205,Q1824)&gt;1,"Duplicate day / tier",IF(OR(ISBLANK(O1824),ISBLANK(R1824)),"Missing date / quantity",IF(OR(R1824&lt;0,MOD(R1824,1)&lt;&gt;0),"Invalid redemption quantity",IF(COUNTIFS('Daily Redemptions'!$A$7:$A$735,O1824,'Daily Redemptions'!$B$7:$B$735,P1824)&lt;&gt;1,"Missing daily performance",IF(S1824&lt;0,"Negative stock","")))))))</x:f>
      </x:c>
    </x:row>
    <x:row r="1825" ht="24" customHeight="1">
      <x:c r="O1825" s="10"/>
      <x:c r="P1825" s="5"/>
      <x:c r="Q1825" s="5"/>
      <x:c r="R1825" s="5"/>
      <x:c r="S1825" s="16" t="str">
        <x:f>IF(OR(ISBLANK(O1825),Q1825=""),"",IFERROR(INDEX('Redemption Setup'!$F$7:$F$105,MATCH(Q1825,'Redemption Setup'!$A$7:$A$105,0)),"")+SUMIFS('Redemption Setup'!$Q$7:$Q$305,'Redemption Setup'!$O$7:$O$305,Q1825,'Redemption Setup'!$P$7:$P$305,"&lt;="&amp;O1825)-SUMIFS('Daily Redemptions'!$R$7:$R$2205,'Daily Redemptions'!$Q$7:$Q$2205,Q1825,'Daily Redemptions'!$P$7:$P$2205,P1825,'Daily Redemptions'!$O$7:$O$2205,"&lt;="&amp;O1825))</x:f>
      </x:c>
      <x:c r="T1825" s="16" t="str">
        <x:f>IF(AND(ISBLANK(O1825),Q1825=""),"",IF(COUNTIFS('Redemption Setup'!$A$7:$A$105,Q1825,'Redemption Setup'!$B$7:$B$105,P1825)&lt;&gt;1,"Tier not in campaign",IF(COUNTIFS('Daily Redemptions'!$O$7:$O$2205,O1825,'Daily Redemptions'!$Q$7:$Q$2205,Q1825)&gt;1,"Duplicate day / tier",IF(OR(ISBLANK(O1825),ISBLANK(R1825)),"Missing date / quantity",IF(OR(R1825&lt;0,MOD(R1825,1)&lt;&gt;0),"Invalid redemption quantity",IF(COUNTIFS('Daily Redemptions'!$A$7:$A$735,O1825,'Daily Redemptions'!$B$7:$B$735,P1825)&lt;&gt;1,"Missing daily performance",IF(S1825&lt;0,"Negative stock","")))))))</x:f>
      </x:c>
    </x:row>
    <x:row r="1826" ht="24" customHeight="1">
      <x:c r="O1826" s="10"/>
      <x:c r="P1826" s="5"/>
      <x:c r="Q1826" s="5"/>
      <x:c r="R1826" s="5"/>
      <x:c r="S1826" s="16" t="str">
        <x:f>IF(OR(ISBLANK(O1826),Q1826=""),"",IFERROR(INDEX('Redemption Setup'!$F$7:$F$105,MATCH(Q1826,'Redemption Setup'!$A$7:$A$105,0)),"")+SUMIFS('Redemption Setup'!$Q$7:$Q$305,'Redemption Setup'!$O$7:$O$305,Q1826,'Redemption Setup'!$P$7:$P$305,"&lt;="&amp;O1826)-SUMIFS('Daily Redemptions'!$R$7:$R$2205,'Daily Redemptions'!$Q$7:$Q$2205,Q1826,'Daily Redemptions'!$P$7:$P$2205,P1826,'Daily Redemptions'!$O$7:$O$2205,"&lt;="&amp;O1826))</x:f>
      </x:c>
      <x:c r="T1826" s="16" t="str">
        <x:f>IF(AND(ISBLANK(O1826),Q1826=""),"",IF(COUNTIFS('Redemption Setup'!$A$7:$A$105,Q1826,'Redemption Setup'!$B$7:$B$105,P1826)&lt;&gt;1,"Tier not in campaign",IF(COUNTIFS('Daily Redemptions'!$O$7:$O$2205,O1826,'Daily Redemptions'!$Q$7:$Q$2205,Q1826)&gt;1,"Duplicate day / tier",IF(OR(ISBLANK(O1826),ISBLANK(R1826)),"Missing date / quantity",IF(OR(R1826&lt;0,MOD(R1826,1)&lt;&gt;0),"Invalid redemption quantity",IF(COUNTIFS('Daily Redemptions'!$A$7:$A$735,O1826,'Daily Redemptions'!$B$7:$B$735,P1826)&lt;&gt;1,"Missing daily performance",IF(S1826&lt;0,"Negative stock","")))))))</x:f>
      </x:c>
    </x:row>
    <x:row r="1827" ht="24" customHeight="1">
      <x:c r="O1827" s="10"/>
      <x:c r="P1827" s="5"/>
      <x:c r="Q1827" s="5"/>
      <x:c r="R1827" s="5"/>
      <x:c r="S1827" s="16" t="str">
        <x:f>IF(OR(ISBLANK(O1827),Q1827=""),"",IFERROR(INDEX('Redemption Setup'!$F$7:$F$105,MATCH(Q1827,'Redemption Setup'!$A$7:$A$105,0)),"")+SUMIFS('Redemption Setup'!$Q$7:$Q$305,'Redemption Setup'!$O$7:$O$305,Q1827,'Redemption Setup'!$P$7:$P$305,"&lt;="&amp;O1827)-SUMIFS('Daily Redemptions'!$R$7:$R$2205,'Daily Redemptions'!$Q$7:$Q$2205,Q1827,'Daily Redemptions'!$P$7:$P$2205,P1827,'Daily Redemptions'!$O$7:$O$2205,"&lt;="&amp;O1827))</x:f>
      </x:c>
      <x:c r="T1827" s="16" t="str">
        <x:f>IF(AND(ISBLANK(O1827),Q1827=""),"",IF(COUNTIFS('Redemption Setup'!$A$7:$A$105,Q1827,'Redemption Setup'!$B$7:$B$105,P1827)&lt;&gt;1,"Tier not in campaign",IF(COUNTIFS('Daily Redemptions'!$O$7:$O$2205,O1827,'Daily Redemptions'!$Q$7:$Q$2205,Q1827)&gt;1,"Duplicate day / tier",IF(OR(ISBLANK(O1827),ISBLANK(R1827)),"Missing date / quantity",IF(OR(R1827&lt;0,MOD(R1827,1)&lt;&gt;0),"Invalid redemption quantity",IF(COUNTIFS('Daily Redemptions'!$A$7:$A$735,O1827,'Daily Redemptions'!$B$7:$B$735,P1827)&lt;&gt;1,"Missing daily performance",IF(S1827&lt;0,"Negative stock","")))))))</x:f>
      </x:c>
    </x:row>
    <x:row r="1828" ht="24" customHeight="1">
      <x:c r="O1828" s="10"/>
      <x:c r="P1828" s="5"/>
      <x:c r="Q1828" s="5"/>
      <x:c r="R1828" s="5"/>
      <x:c r="S1828" s="16" t="str">
        <x:f>IF(OR(ISBLANK(O1828),Q1828=""),"",IFERROR(INDEX('Redemption Setup'!$F$7:$F$105,MATCH(Q1828,'Redemption Setup'!$A$7:$A$105,0)),"")+SUMIFS('Redemption Setup'!$Q$7:$Q$305,'Redemption Setup'!$O$7:$O$305,Q1828,'Redemption Setup'!$P$7:$P$305,"&lt;="&amp;O1828)-SUMIFS('Daily Redemptions'!$R$7:$R$2205,'Daily Redemptions'!$Q$7:$Q$2205,Q1828,'Daily Redemptions'!$P$7:$P$2205,P1828,'Daily Redemptions'!$O$7:$O$2205,"&lt;="&amp;O1828))</x:f>
      </x:c>
      <x:c r="T1828" s="16" t="str">
        <x:f>IF(AND(ISBLANK(O1828),Q1828=""),"",IF(COUNTIFS('Redemption Setup'!$A$7:$A$105,Q1828,'Redemption Setup'!$B$7:$B$105,P1828)&lt;&gt;1,"Tier not in campaign",IF(COUNTIFS('Daily Redemptions'!$O$7:$O$2205,O1828,'Daily Redemptions'!$Q$7:$Q$2205,Q1828)&gt;1,"Duplicate day / tier",IF(OR(ISBLANK(O1828),ISBLANK(R1828)),"Missing date / quantity",IF(OR(R1828&lt;0,MOD(R1828,1)&lt;&gt;0),"Invalid redemption quantity",IF(COUNTIFS('Daily Redemptions'!$A$7:$A$735,O1828,'Daily Redemptions'!$B$7:$B$735,P1828)&lt;&gt;1,"Missing daily performance",IF(S1828&lt;0,"Negative stock","")))))))</x:f>
      </x:c>
    </x:row>
    <x:row r="1829" ht="24" customHeight="1">
      <x:c r="O1829" s="10"/>
      <x:c r="P1829" s="5"/>
      <x:c r="Q1829" s="5"/>
      <x:c r="R1829" s="5"/>
      <x:c r="S1829" s="16" t="str">
        <x:f>IF(OR(ISBLANK(O1829),Q1829=""),"",IFERROR(INDEX('Redemption Setup'!$F$7:$F$105,MATCH(Q1829,'Redemption Setup'!$A$7:$A$105,0)),"")+SUMIFS('Redemption Setup'!$Q$7:$Q$305,'Redemption Setup'!$O$7:$O$305,Q1829,'Redemption Setup'!$P$7:$P$305,"&lt;="&amp;O1829)-SUMIFS('Daily Redemptions'!$R$7:$R$2205,'Daily Redemptions'!$Q$7:$Q$2205,Q1829,'Daily Redemptions'!$P$7:$P$2205,P1829,'Daily Redemptions'!$O$7:$O$2205,"&lt;="&amp;O1829))</x:f>
      </x:c>
      <x:c r="T1829" s="16" t="str">
        <x:f>IF(AND(ISBLANK(O1829),Q1829=""),"",IF(COUNTIFS('Redemption Setup'!$A$7:$A$105,Q1829,'Redemption Setup'!$B$7:$B$105,P1829)&lt;&gt;1,"Tier not in campaign",IF(COUNTIFS('Daily Redemptions'!$O$7:$O$2205,O1829,'Daily Redemptions'!$Q$7:$Q$2205,Q1829)&gt;1,"Duplicate day / tier",IF(OR(ISBLANK(O1829),ISBLANK(R1829)),"Missing date / quantity",IF(OR(R1829&lt;0,MOD(R1829,1)&lt;&gt;0),"Invalid redemption quantity",IF(COUNTIFS('Daily Redemptions'!$A$7:$A$735,O1829,'Daily Redemptions'!$B$7:$B$735,P1829)&lt;&gt;1,"Missing daily performance",IF(S1829&lt;0,"Negative stock","")))))))</x:f>
      </x:c>
    </x:row>
    <x:row r="1830" ht="24" customHeight="1">
      <x:c r="O1830" s="10"/>
      <x:c r="P1830" s="5"/>
      <x:c r="Q1830" s="5"/>
      <x:c r="R1830" s="5"/>
      <x:c r="S1830" s="16" t="str">
        <x:f>IF(OR(ISBLANK(O1830),Q1830=""),"",IFERROR(INDEX('Redemption Setup'!$F$7:$F$105,MATCH(Q1830,'Redemption Setup'!$A$7:$A$105,0)),"")+SUMIFS('Redemption Setup'!$Q$7:$Q$305,'Redemption Setup'!$O$7:$O$305,Q1830,'Redemption Setup'!$P$7:$P$305,"&lt;="&amp;O1830)-SUMIFS('Daily Redemptions'!$R$7:$R$2205,'Daily Redemptions'!$Q$7:$Q$2205,Q1830,'Daily Redemptions'!$P$7:$P$2205,P1830,'Daily Redemptions'!$O$7:$O$2205,"&lt;="&amp;O1830))</x:f>
      </x:c>
      <x:c r="T1830" s="16" t="str">
        <x:f>IF(AND(ISBLANK(O1830),Q1830=""),"",IF(COUNTIFS('Redemption Setup'!$A$7:$A$105,Q1830,'Redemption Setup'!$B$7:$B$105,P1830)&lt;&gt;1,"Tier not in campaign",IF(COUNTIFS('Daily Redemptions'!$O$7:$O$2205,O1830,'Daily Redemptions'!$Q$7:$Q$2205,Q1830)&gt;1,"Duplicate day / tier",IF(OR(ISBLANK(O1830),ISBLANK(R1830)),"Missing date / quantity",IF(OR(R1830&lt;0,MOD(R1830,1)&lt;&gt;0),"Invalid redemption quantity",IF(COUNTIFS('Daily Redemptions'!$A$7:$A$735,O1830,'Daily Redemptions'!$B$7:$B$735,P1830)&lt;&gt;1,"Missing daily performance",IF(S1830&lt;0,"Negative stock","")))))))</x:f>
      </x:c>
    </x:row>
    <x:row r="1831" ht="24" customHeight="1">
      <x:c r="O1831" s="10"/>
      <x:c r="P1831" s="5"/>
      <x:c r="Q1831" s="5"/>
      <x:c r="R1831" s="5"/>
      <x:c r="S1831" s="16" t="str">
        <x:f>IF(OR(ISBLANK(O1831),Q1831=""),"",IFERROR(INDEX('Redemption Setup'!$F$7:$F$105,MATCH(Q1831,'Redemption Setup'!$A$7:$A$105,0)),"")+SUMIFS('Redemption Setup'!$Q$7:$Q$305,'Redemption Setup'!$O$7:$O$305,Q1831,'Redemption Setup'!$P$7:$P$305,"&lt;="&amp;O1831)-SUMIFS('Daily Redemptions'!$R$7:$R$2205,'Daily Redemptions'!$Q$7:$Q$2205,Q1831,'Daily Redemptions'!$P$7:$P$2205,P1831,'Daily Redemptions'!$O$7:$O$2205,"&lt;="&amp;O1831))</x:f>
      </x:c>
      <x:c r="T1831" s="16" t="str">
        <x:f>IF(AND(ISBLANK(O1831),Q1831=""),"",IF(COUNTIFS('Redemption Setup'!$A$7:$A$105,Q1831,'Redemption Setup'!$B$7:$B$105,P1831)&lt;&gt;1,"Tier not in campaign",IF(COUNTIFS('Daily Redemptions'!$O$7:$O$2205,O1831,'Daily Redemptions'!$Q$7:$Q$2205,Q1831)&gt;1,"Duplicate day / tier",IF(OR(ISBLANK(O1831),ISBLANK(R1831)),"Missing date / quantity",IF(OR(R1831&lt;0,MOD(R1831,1)&lt;&gt;0),"Invalid redemption quantity",IF(COUNTIFS('Daily Redemptions'!$A$7:$A$735,O1831,'Daily Redemptions'!$B$7:$B$735,P1831)&lt;&gt;1,"Missing daily performance",IF(S1831&lt;0,"Negative stock","")))))))</x:f>
      </x:c>
    </x:row>
    <x:row r="1832" ht="24" customHeight="1">
      <x:c r="O1832" s="10"/>
      <x:c r="P1832" s="5"/>
      <x:c r="Q1832" s="5"/>
      <x:c r="R1832" s="5"/>
      <x:c r="S1832" s="16" t="str">
        <x:f>IF(OR(ISBLANK(O1832),Q1832=""),"",IFERROR(INDEX('Redemption Setup'!$F$7:$F$105,MATCH(Q1832,'Redemption Setup'!$A$7:$A$105,0)),"")+SUMIFS('Redemption Setup'!$Q$7:$Q$305,'Redemption Setup'!$O$7:$O$305,Q1832,'Redemption Setup'!$P$7:$P$305,"&lt;="&amp;O1832)-SUMIFS('Daily Redemptions'!$R$7:$R$2205,'Daily Redemptions'!$Q$7:$Q$2205,Q1832,'Daily Redemptions'!$P$7:$P$2205,P1832,'Daily Redemptions'!$O$7:$O$2205,"&lt;="&amp;O1832))</x:f>
      </x:c>
      <x:c r="T1832" s="16" t="str">
        <x:f>IF(AND(ISBLANK(O1832),Q1832=""),"",IF(COUNTIFS('Redemption Setup'!$A$7:$A$105,Q1832,'Redemption Setup'!$B$7:$B$105,P1832)&lt;&gt;1,"Tier not in campaign",IF(COUNTIFS('Daily Redemptions'!$O$7:$O$2205,O1832,'Daily Redemptions'!$Q$7:$Q$2205,Q1832)&gt;1,"Duplicate day / tier",IF(OR(ISBLANK(O1832),ISBLANK(R1832)),"Missing date / quantity",IF(OR(R1832&lt;0,MOD(R1832,1)&lt;&gt;0),"Invalid redemption quantity",IF(COUNTIFS('Daily Redemptions'!$A$7:$A$735,O1832,'Daily Redemptions'!$B$7:$B$735,P1832)&lt;&gt;1,"Missing daily performance",IF(S1832&lt;0,"Negative stock","")))))))</x:f>
      </x:c>
    </x:row>
    <x:row r="1833" ht="24" customHeight="1">
      <x:c r="O1833" s="10"/>
      <x:c r="P1833" s="5"/>
      <x:c r="Q1833" s="5"/>
      <x:c r="R1833" s="5"/>
      <x:c r="S1833" s="16" t="str">
        <x:f>IF(OR(ISBLANK(O1833),Q1833=""),"",IFERROR(INDEX('Redemption Setup'!$F$7:$F$105,MATCH(Q1833,'Redemption Setup'!$A$7:$A$105,0)),"")+SUMIFS('Redemption Setup'!$Q$7:$Q$305,'Redemption Setup'!$O$7:$O$305,Q1833,'Redemption Setup'!$P$7:$P$305,"&lt;="&amp;O1833)-SUMIFS('Daily Redemptions'!$R$7:$R$2205,'Daily Redemptions'!$Q$7:$Q$2205,Q1833,'Daily Redemptions'!$P$7:$P$2205,P1833,'Daily Redemptions'!$O$7:$O$2205,"&lt;="&amp;O1833))</x:f>
      </x:c>
      <x:c r="T1833" s="16" t="str">
        <x:f>IF(AND(ISBLANK(O1833),Q1833=""),"",IF(COUNTIFS('Redemption Setup'!$A$7:$A$105,Q1833,'Redemption Setup'!$B$7:$B$105,P1833)&lt;&gt;1,"Tier not in campaign",IF(COUNTIFS('Daily Redemptions'!$O$7:$O$2205,O1833,'Daily Redemptions'!$Q$7:$Q$2205,Q1833)&gt;1,"Duplicate day / tier",IF(OR(ISBLANK(O1833),ISBLANK(R1833)),"Missing date / quantity",IF(OR(R1833&lt;0,MOD(R1833,1)&lt;&gt;0),"Invalid redemption quantity",IF(COUNTIFS('Daily Redemptions'!$A$7:$A$735,O1833,'Daily Redemptions'!$B$7:$B$735,P1833)&lt;&gt;1,"Missing daily performance",IF(S1833&lt;0,"Negative stock","")))))))</x:f>
      </x:c>
    </x:row>
    <x:row r="1834" ht="24" customHeight="1">
      <x:c r="O1834" s="10"/>
      <x:c r="P1834" s="5"/>
      <x:c r="Q1834" s="5"/>
      <x:c r="R1834" s="5"/>
      <x:c r="S1834" s="16" t="str">
        <x:f>IF(OR(ISBLANK(O1834),Q1834=""),"",IFERROR(INDEX('Redemption Setup'!$F$7:$F$105,MATCH(Q1834,'Redemption Setup'!$A$7:$A$105,0)),"")+SUMIFS('Redemption Setup'!$Q$7:$Q$305,'Redemption Setup'!$O$7:$O$305,Q1834,'Redemption Setup'!$P$7:$P$305,"&lt;="&amp;O1834)-SUMIFS('Daily Redemptions'!$R$7:$R$2205,'Daily Redemptions'!$Q$7:$Q$2205,Q1834,'Daily Redemptions'!$P$7:$P$2205,P1834,'Daily Redemptions'!$O$7:$O$2205,"&lt;="&amp;O1834))</x:f>
      </x:c>
      <x:c r="T1834" s="16" t="str">
        <x:f>IF(AND(ISBLANK(O1834),Q1834=""),"",IF(COUNTIFS('Redemption Setup'!$A$7:$A$105,Q1834,'Redemption Setup'!$B$7:$B$105,P1834)&lt;&gt;1,"Tier not in campaign",IF(COUNTIFS('Daily Redemptions'!$O$7:$O$2205,O1834,'Daily Redemptions'!$Q$7:$Q$2205,Q1834)&gt;1,"Duplicate day / tier",IF(OR(ISBLANK(O1834),ISBLANK(R1834)),"Missing date / quantity",IF(OR(R1834&lt;0,MOD(R1834,1)&lt;&gt;0),"Invalid redemption quantity",IF(COUNTIFS('Daily Redemptions'!$A$7:$A$735,O1834,'Daily Redemptions'!$B$7:$B$735,P1834)&lt;&gt;1,"Missing daily performance",IF(S1834&lt;0,"Negative stock","")))))))</x:f>
      </x:c>
    </x:row>
    <x:row r="1835" ht="24" customHeight="1">
      <x:c r="O1835" s="10"/>
      <x:c r="P1835" s="5"/>
      <x:c r="Q1835" s="5"/>
      <x:c r="R1835" s="5"/>
      <x:c r="S1835" s="16" t="str">
        <x:f>IF(OR(ISBLANK(O1835),Q1835=""),"",IFERROR(INDEX('Redemption Setup'!$F$7:$F$105,MATCH(Q1835,'Redemption Setup'!$A$7:$A$105,0)),"")+SUMIFS('Redemption Setup'!$Q$7:$Q$305,'Redemption Setup'!$O$7:$O$305,Q1835,'Redemption Setup'!$P$7:$P$305,"&lt;="&amp;O1835)-SUMIFS('Daily Redemptions'!$R$7:$R$2205,'Daily Redemptions'!$Q$7:$Q$2205,Q1835,'Daily Redemptions'!$P$7:$P$2205,P1835,'Daily Redemptions'!$O$7:$O$2205,"&lt;="&amp;O1835))</x:f>
      </x:c>
      <x:c r="T1835" s="16" t="str">
        <x:f>IF(AND(ISBLANK(O1835),Q1835=""),"",IF(COUNTIFS('Redemption Setup'!$A$7:$A$105,Q1835,'Redemption Setup'!$B$7:$B$105,P1835)&lt;&gt;1,"Tier not in campaign",IF(COUNTIFS('Daily Redemptions'!$O$7:$O$2205,O1835,'Daily Redemptions'!$Q$7:$Q$2205,Q1835)&gt;1,"Duplicate day / tier",IF(OR(ISBLANK(O1835),ISBLANK(R1835)),"Missing date / quantity",IF(OR(R1835&lt;0,MOD(R1835,1)&lt;&gt;0),"Invalid redemption quantity",IF(COUNTIFS('Daily Redemptions'!$A$7:$A$735,O1835,'Daily Redemptions'!$B$7:$B$735,P1835)&lt;&gt;1,"Missing daily performance",IF(S1835&lt;0,"Negative stock","")))))))</x:f>
      </x:c>
    </x:row>
    <x:row r="1836" ht="24" customHeight="1">
      <x:c r="O1836" s="10"/>
      <x:c r="P1836" s="5"/>
      <x:c r="Q1836" s="5"/>
      <x:c r="R1836" s="5"/>
      <x:c r="S1836" s="16" t="str">
        <x:f>IF(OR(ISBLANK(O1836),Q1836=""),"",IFERROR(INDEX('Redemption Setup'!$F$7:$F$105,MATCH(Q1836,'Redemption Setup'!$A$7:$A$105,0)),"")+SUMIFS('Redemption Setup'!$Q$7:$Q$305,'Redemption Setup'!$O$7:$O$305,Q1836,'Redemption Setup'!$P$7:$P$305,"&lt;="&amp;O1836)-SUMIFS('Daily Redemptions'!$R$7:$R$2205,'Daily Redemptions'!$Q$7:$Q$2205,Q1836,'Daily Redemptions'!$P$7:$P$2205,P1836,'Daily Redemptions'!$O$7:$O$2205,"&lt;="&amp;O1836))</x:f>
      </x:c>
      <x:c r="T1836" s="16" t="str">
        <x:f>IF(AND(ISBLANK(O1836),Q1836=""),"",IF(COUNTIFS('Redemption Setup'!$A$7:$A$105,Q1836,'Redemption Setup'!$B$7:$B$105,P1836)&lt;&gt;1,"Tier not in campaign",IF(COUNTIFS('Daily Redemptions'!$O$7:$O$2205,O1836,'Daily Redemptions'!$Q$7:$Q$2205,Q1836)&gt;1,"Duplicate day / tier",IF(OR(ISBLANK(O1836),ISBLANK(R1836)),"Missing date / quantity",IF(OR(R1836&lt;0,MOD(R1836,1)&lt;&gt;0),"Invalid redemption quantity",IF(COUNTIFS('Daily Redemptions'!$A$7:$A$735,O1836,'Daily Redemptions'!$B$7:$B$735,P1836)&lt;&gt;1,"Missing daily performance",IF(S1836&lt;0,"Negative stock","")))))))</x:f>
      </x:c>
    </x:row>
    <x:row r="1837" ht="24" customHeight="1">
      <x:c r="O1837" s="10"/>
      <x:c r="P1837" s="5"/>
      <x:c r="Q1837" s="5"/>
      <x:c r="R1837" s="5"/>
      <x:c r="S1837" s="16" t="str">
        <x:f>IF(OR(ISBLANK(O1837),Q1837=""),"",IFERROR(INDEX('Redemption Setup'!$F$7:$F$105,MATCH(Q1837,'Redemption Setup'!$A$7:$A$105,0)),"")+SUMIFS('Redemption Setup'!$Q$7:$Q$305,'Redemption Setup'!$O$7:$O$305,Q1837,'Redemption Setup'!$P$7:$P$305,"&lt;="&amp;O1837)-SUMIFS('Daily Redemptions'!$R$7:$R$2205,'Daily Redemptions'!$Q$7:$Q$2205,Q1837,'Daily Redemptions'!$P$7:$P$2205,P1837,'Daily Redemptions'!$O$7:$O$2205,"&lt;="&amp;O1837))</x:f>
      </x:c>
      <x:c r="T1837" s="16" t="str">
        <x:f>IF(AND(ISBLANK(O1837),Q1837=""),"",IF(COUNTIFS('Redemption Setup'!$A$7:$A$105,Q1837,'Redemption Setup'!$B$7:$B$105,P1837)&lt;&gt;1,"Tier not in campaign",IF(COUNTIFS('Daily Redemptions'!$O$7:$O$2205,O1837,'Daily Redemptions'!$Q$7:$Q$2205,Q1837)&gt;1,"Duplicate day / tier",IF(OR(ISBLANK(O1837),ISBLANK(R1837)),"Missing date / quantity",IF(OR(R1837&lt;0,MOD(R1837,1)&lt;&gt;0),"Invalid redemption quantity",IF(COUNTIFS('Daily Redemptions'!$A$7:$A$735,O1837,'Daily Redemptions'!$B$7:$B$735,P1837)&lt;&gt;1,"Missing daily performance",IF(S1837&lt;0,"Negative stock","")))))))</x:f>
      </x:c>
    </x:row>
    <x:row r="1838" ht="24" customHeight="1">
      <x:c r="O1838" s="10"/>
      <x:c r="P1838" s="5"/>
      <x:c r="Q1838" s="5"/>
      <x:c r="R1838" s="5"/>
      <x:c r="S1838" s="16" t="str">
        <x:f>IF(OR(ISBLANK(O1838),Q1838=""),"",IFERROR(INDEX('Redemption Setup'!$F$7:$F$105,MATCH(Q1838,'Redemption Setup'!$A$7:$A$105,0)),"")+SUMIFS('Redemption Setup'!$Q$7:$Q$305,'Redemption Setup'!$O$7:$O$305,Q1838,'Redemption Setup'!$P$7:$P$305,"&lt;="&amp;O1838)-SUMIFS('Daily Redemptions'!$R$7:$R$2205,'Daily Redemptions'!$Q$7:$Q$2205,Q1838,'Daily Redemptions'!$P$7:$P$2205,P1838,'Daily Redemptions'!$O$7:$O$2205,"&lt;="&amp;O1838))</x:f>
      </x:c>
      <x:c r="T1838" s="16" t="str">
        <x:f>IF(AND(ISBLANK(O1838),Q1838=""),"",IF(COUNTIFS('Redemption Setup'!$A$7:$A$105,Q1838,'Redemption Setup'!$B$7:$B$105,P1838)&lt;&gt;1,"Tier not in campaign",IF(COUNTIFS('Daily Redemptions'!$O$7:$O$2205,O1838,'Daily Redemptions'!$Q$7:$Q$2205,Q1838)&gt;1,"Duplicate day / tier",IF(OR(ISBLANK(O1838),ISBLANK(R1838)),"Missing date / quantity",IF(OR(R1838&lt;0,MOD(R1838,1)&lt;&gt;0),"Invalid redemption quantity",IF(COUNTIFS('Daily Redemptions'!$A$7:$A$735,O1838,'Daily Redemptions'!$B$7:$B$735,P1838)&lt;&gt;1,"Missing daily performance",IF(S1838&lt;0,"Negative stock","")))))))</x:f>
      </x:c>
    </x:row>
    <x:row r="1839" ht="24" customHeight="1">
      <x:c r="O1839" s="10"/>
      <x:c r="P1839" s="5"/>
      <x:c r="Q1839" s="5"/>
      <x:c r="R1839" s="5"/>
      <x:c r="S1839" s="16" t="str">
        <x:f>IF(OR(ISBLANK(O1839),Q1839=""),"",IFERROR(INDEX('Redemption Setup'!$F$7:$F$105,MATCH(Q1839,'Redemption Setup'!$A$7:$A$105,0)),"")+SUMIFS('Redemption Setup'!$Q$7:$Q$305,'Redemption Setup'!$O$7:$O$305,Q1839,'Redemption Setup'!$P$7:$P$305,"&lt;="&amp;O1839)-SUMIFS('Daily Redemptions'!$R$7:$R$2205,'Daily Redemptions'!$Q$7:$Q$2205,Q1839,'Daily Redemptions'!$P$7:$P$2205,P1839,'Daily Redemptions'!$O$7:$O$2205,"&lt;="&amp;O1839))</x:f>
      </x:c>
      <x:c r="T1839" s="16" t="str">
        <x:f>IF(AND(ISBLANK(O1839),Q1839=""),"",IF(COUNTIFS('Redemption Setup'!$A$7:$A$105,Q1839,'Redemption Setup'!$B$7:$B$105,P1839)&lt;&gt;1,"Tier not in campaign",IF(COUNTIFS('Daily Redemptions'!$O$7:$O$2205,O1839,'Daily Redemptions'!$Q$7:$Q$2205,Q1839)&gt;1,"Duplicate day / tier",IF(OR(ISBLANK(O1839),ISBLANK(R1839)),"Missing date / quantity",IF(OR(R1839&lt;0,MOD(R1839,1)&lt;&gt;0),"Invalid redemption quantity",IF(COUNTIFS('Daily Redemptions'!$A$7:$A$735,O1839,'Daily Redemptions'!$B$7:$B$735,P1839)&lt;&gt;1,"Missing daily performance",IF(S1839&lt;0,"Negative stock","")))))))</x:f>
      </x:c>
    </x:row>
    <x:row r="1840" ht="24" customHeight="1">
      <x:c r="O1840" s="10"/>
      <x:c r="P1840" s="5"/>
      <x:c r="Q1840" s="5"/>
      <x:c r="R1840" s="5"/>
      <x:c r="S1840" s="16" t="str">
        <x:f>IF(OR(ISBLANK(O1840),Q1840=""),"",IFERROR(INDEX('Redemption Setup'!$F$7:$F$105,MATCH(Q1840,'Redemption Setup'!$A$7:$A$105,0)),"")+SUMIFS('Redemption Setup'!$Q$7:$Q$305,'Redemption Setup'!$O$7:$O$305,Q1840,'Redemption Setup'!$P$7:$P$305,"&lt;="&amp;O1840)-SUMIFS('Daily Redemptions'!$R$7:$R$2205,'Daily Redemptions'!$Q$7:$Q$2205,Q1840,'Daily Redemptions'!$P$7:$P$2205,P1840,'Daily Redemptions'!$O$7:$O$2205,"&lt;="&amp;O1840))</x:f>
      </x:c>
      <x:c r="T1840" s="16" t="str">
        <x:f>IF(AND(ISBLANK(O1840),Q1840=""),"",IF(COUNTIFS('Redemption Setup'!$A$7:$A$105,Q1840,'Redemption Setup'!$B$7:$B$105,P1840)&lt;&gt;1,"Tier not in campaign",IF(COUNTIFS('Daily Redemptions'!$O$7:$O$2205,O1840,'Daily Redemptions'!$Q$7:$Q$2205,Q1840)&gt;1,"Duplicate day / tier",IF(OR(ISBLANK(O1840),ISBLANK(R1840)),"Missing date / quantity",IF(OR(R1840&lt;0,MOD(R1840,1)&lt;&gt;0),"Invalid redemption quantity",IF(COUNTIFS('Daily Redemptions'!$A$7:$A$735,O1840,'Daily Redemptions'!$B$7:$B$735,P1840)&lt;&gt;1,"Missing daily performance",IF(S1840&lt;0,"Negative stock","")))))))</x:f>
      </x:c>
    </x:row>
    <x:row r="1841" ht="24" customHeight="1">
      <x:c r="O1841" s="10"/>
      <x:c r="P1841" s="5"/>
      <x:c r="Q1841" s="5"/>
      <x:c r="R1841" s="5"/>
      <x:c r="S1841" s="16" t="str">
        <x:f>IF(OR(ISBLANK(O1841),Q1841=""),"",IFERROR(INDEX('Redemption Setup'!$F$7:$F$105,MATCH(Q1841,'Redemption Setup'!$A$7:$A$105,0)),"")+SUMIFS('Redemption Setup'!$Q$7:$Q$305,'Redemption Setup'!$O$7:$O$305,Q1841,'Redemption Setup'!$P$7:$P$305,"&lt;="&amp;O1841)-SUMIFS('Daily Redemptions'!$R$7:$R$2205,'Daily Redemptions'!$Q$7:$Q$2205,Q1841,'Daily Redemptions'!$P$7:$P$2205,P1841,'Daily Redemptions'!$O$7:$O$2205,"&lt;="&amp;O1841))</x:f>
      </x:c>
      <x:c r="T1841" s="16" t="str">
        <x:f>IF(AND(ISBLANK(O1841),Q1841=""),"",IF(COUNTIFS('Redemption Setup'!$A$7:$A$105,Q1841,'Redemption Setup'!$B$7:$B$105,P1841)&lt;&gt;1,"Tier not in campaign",IF(COUNTIFS('Daily Redemptions'!$O$7:$O$2205,O1841,'Daily Redemptions'!$Q$7:$Q$2205,Q1841)&gt;1,"Duplicate day / tier",IF(OR(ISBLANK(O1841),ISBLANK(R1841)),"Missing date / quantity",IF(OR(R1841&lt;0,MOD(R1841,1)&lt;&gt;0),"Invalid redemption quantity",IF(COUNTIFS('Daily Redemptions'!$A$7:$A$735,O1841,'Daily Redemptions'!$B$7:$B$735,P1841)&lt;&gt;1,"Missing daily performance",IF(S1841&lt;0,"Negative stock","")))))))</x:f>
      </x:c>
    </x:row>
    <x:row r="1842" ht="24" customHeight="1">
      <x:c r="O1842" s="10"/>
      <x:c r="P1842" s="5"/>
      <x:c r="Q1842" s="5"/>
      <x:c r="R1842" s="5"/>
      <x:c r="S1842" s="16" t="str">
        <x:f>IF(OR(ISBLANK(O1842),Q1842=""),"",IFERROR(INDEX('Redemption Setup'!$F$7:$F$105,MATCH(Q1842,'Redemption Setup'!$A$7:$A$105,0)),"")+SUMIFS('Redemption Setup'!$Q$7:$Q$305,'Redemption Setup'!$O$7:$O$305,Q1842,'Redemption Setup'!$P$7:$P$305,"&lt;="&amp;O1842)-SUMIFS('Daily Redemptions'!$R$7:$R$2205,'Daily Redemptions'!$Q$7:$Q$2205,Q1842,'Daily Redemptions'!$P$7:$P$2205,P1842,'Daily Redemptions'!$O$7:$O$2205,"&lt;="&amp;O1842))</x:f>
      </x:c>
      <x:c r="T1842" s="16" t="str">
        <x:f>IF(AND(ISBLANK(O1842),Q1842=""),"",IF(COUNTIFS('Redemption Setup'!$A$7:$A$105,Q1842,'Redemption Setup'!$B$7:$B$105,P1842)&lt;&gt;1,"Tier not in campaign",IF(COUNTIFS('Daily Redemptions'!$O$7:$O$2205,O1842,'Daily Redemptions'!$Q$7:$Q$2205,Q1842)&gt;1,"Duplicate day / tier",IF(OR(ISBLANK(O1842),ISBLANK(R1842)),"Missing date / quantity",IF(OR(R1842&lt;0,MOD(R1842,1)&lt;&gt;0),"Invalid redemption quantity",IF(COUNTIFS('Daily Redemptions'!$A$7:$A$735,O1842,'Daily Redemptions'!$B$7:$B$735,P1842)&lt;&gt;1,"Missing daily performance",IF(S1842&lt;0,"Negative stock","")))))))</x:f>
      </x:c>
    </x:row>
    <x:row r="1843" ht="24" customHeight="1">
      <x:c r="O1843" s="10"/>
      <x:c r="P1843" s="5"/>
      <x:c r="Q1843" s="5"/>
      <x:c r="R1843" s="5"/>
      <x:c r="S1843" s="16" t="str">
        <x:f>IF(OR(ISBLANK(O1843),Q1843=""),"",IFERROR(INDEX('Redemption Setup'!$F$7:$F$105,MATCH(Q1843,'Redemption Setup'!$A$7:$A$105,0)),"")+SUMIFS('Redemption Setup'!$Q$7:$Q$305,'Redemption Setup'!$O$7:$O$305,Q1843,'Redemption Setup'!$P$7:$P$305,"&lt;="&amp;O1843)-SUMIFS('Daily Redemptions'!$R$7:$R$2205,'Daily Redemptions'!$Q$7:$Q$2205,Q1843,'Daily Redemptions'!$P$7:$P$2205,P1843,'Daily Redemptions'!$O$7:$O$2205,"&lt;="&amp;O1843))</x:f>
      </x:c>
      <x:c r="T1843" s="16" t="str">
        <x:f>IF(AND(ISBLANK(O1843),Q1843=""),"",IF(COUNTIFS('Redemption Setup'!$A$7:$A$105,Q1843,'Redemption Setup'!$B$7:$B$105,P1843)&lt;&gt;1,"Tier not in campaign",IF(COUNTIFS('Daily Redemptions'!$O$7:$O$2205,O1843,'Daily Redemptions'!$Q$7:$Q$2205,Q1843)&gt;1,"Duplicate day / tier",IF(OR(ISBLANK(O1843),ISBLANK(R1843)),"Missing date / quantity",IF(OR(R1843&lt;0,MOD(R1843,1)&lt;&gt;0),"Invalid redemption quantity",IF(COUNTIFS('Daily Redemptions'!$A$7:$A$735,O1843,'Daily Redemptions'!$B$7:$B$735,P1843)&lt;&gt;1,"Missing daily performance",IF(S1843&lt;0,"Negative stock","")))))))</x:f>
      </x:c>
    </x:row>
    <x:row r="1844" ht="24" customHeight="1">
      <x:c r="O1844" s="10"/>
      <x:c r="P1844" s="5"/>
      <x:c r="Q1844" s="5"/>
      <x:c r="R1844" s="5"/>
      <x:c r="S1844" s="16" t="str">
        <x:f>IF(OR(ISBLANK(O1844),Q1844=""),"",IFERROR(INDEX('Redemption Setup'!$F$7:$F$105,MATCH(Q1844,'Redemption Setup'!$A$7:$A$105,0)),"")+SUMIFS('Redemption Setup'!$Q$7:$Q$305,'Redemption Setup'!$O$7:$O$305,Q1844,'Redemption Setup'!$P$7:$P$305,"&lt;="&amp;O1844)-SUMIFS('Daily Redemptions'!$R$7:$R$2205,'Daily Redemptions'!$Q$7:$Q$2205,Q1844,'Daily Redemptions'!$P$7:$P$2205,P1844,'Daily Redemptions'!$O$7:$O$2205,"&lt;="&amp;O1844))</x:f>
      </x:c>
      <x:c r="T1844" s="16" t="str">
        <x:f>IF(AND(ISBLANK(O1844),Q1844=""),"",IF(COUNTIFS('Redemption Setup'!$A$7:$A$105,Q1844,'Redemption Setup'!$B$7:$B$105,P1844)&lt;&gt;1,"Tier not in campaign",IF(COUNTIFS('Daily Redemptions'!$O$7:$O$2205,O1844,'Daily Redemptions'!$Q$7:$Q$2205,Q1844)&gt;1,"Duplicate day / tier",IF(OR(ISBLANK(O1844),ISBLANK(R1844)),"Missing date / quantity",IF(OR(R1844&lt;0,MOD(R1844,1)&lt;&gt;0),"Invalid redemption quantity",IF(COUNTIFS('Daily Redemptions'!$A$7:$A$735,O1844,'Daily Redemptions'!$B$7:$B$735,P1844)&lt;&gt;1,"Missing daily performance",IF(S1844&lt;0,"Negative stock","")))))))</x:f>
      </x:c>
    </x:row>
    <x:row r="1845" ht="24" customHeight="1">
      <x:c r="O1845" s="10"/>
      <x:c r="P1845" s="5"/>
      <x:c r="Q1845" s="5"/>
      <x:c r="R1845" s="5"/>
      <x:c r="S1845" s="16" t="str">
        <x:f>IF(OR(ISBLANK(O1845),Q1845=""),"",IFERROR(INDEX('Redemption Setup'!$F$7:$F$105,MATCH(Q1845,'Redemption Setup'!$A$7:$A$105,0)),"")+SUMIFS('Redemption Setup'!$Q$7:$Q$305,'Redemption Setup'!$O$7:$O$305,Q1845,'Redemption Setup'!$P$7:$P$305,"&lt;="&amp;O1845)-SUMIFS('Daily Redemptions'!$R$7:$R$2205,'Daily Redemptions'!$Q$7:$Q$2205,Q1845,'Daily Redemptions'!$P$7:$P$2205,P1845,'Daily Redemptions'!$O$7:$O$2205,"&lt;="&amp;O1845))</x:f>
      </x:c>
      <x:c r="T1845" s="16" t="str">
        <x:f>IF(AND(ISBLANK(O1845),Q1845=""),"",IF(COUNTIFS('Redemption Setup'!$A$7:$A$105,Q1845,'Redemption Setup'!$B$7:$B$105,P1845)&lt;&gt;1,"Tier not in campaign",IF(COUNTIFS('Daily Redemptions'!$O$7:$O$2205,O1845,'Daily Redemptions'!$Q$7:$Q$2205,Q1845)&gt;1,"Duplicate day / tier",IF(OR(ISBLANK(O1845),ISBLANK(R1845)),"Missing date / quantity",IF(OR(R1845&lt;0,MOD(R1845,1)&lt;&gt;0),"Invalid redemption quantity",IF(COUNTIFS('Daily Redemptions'!$A$7:$A$735,O1845,'Daily Redemptions'!$B$7:$B$735,P1845)&lt;&gt;1,"Missing daily performance",IF(S1845&lt;0,"Negative stock","")))))))</x:f>
      </x:c>
    </x:row>
    <x:row r="1846" ht="24" customHeight="1">
      <x:c r="O1846" s="10"/>
      <x:c r="P1846" s="5"/>
      <x:c r="Q1846" s="5"/>
      <x:c r="R1846" s="5"/>
      <x:c r="S1846" s="16" t="str">
        <x:f>IF(OR(ISBLANK(O1846),Q1846=""),"",IFERROR(INDEX('Redemption Setup'!$F$7:$F$105,MATCH(Q1846,'Redemption Setup'!$A$7:$A$105,0)),"")+SUMIFS('Redemption Setup'!$Q$7:$Q$305,'Redemption Setup'!$O$7:$O$305,Q1846,'Redemption Setup'!$P$7:$P$305,"&lt;="&amp;O1846)-SUMIFS('Daily Redemptions'!$R$7:$R$2205,'Daily Redemptions'!$Q$7:$Q$2205,Q1846,'Daily Redemptions'!$P$7:$P$2205,P1846,'Daily Redemptions'!$O$7:$O$2205,"&lt;="&amp;O1846))</x:f>
      </x:c>
      <x:c r="T1846" s="16" t="str">
        <x:f>IF(AND(ISBLANK(O1846),Q1846=""),"",IF(COUNTIFS('Redemption Setup'!$A$7:$A$105,Q1846,'Redemption Setup'!$B$7:$B$105,P1846)&lt;&gt;1,"Tier not in campaign",IF(COUNTIFS('Daily Redemptions'!$O$7:$O$2205,O1846,'Daily Redemptions'!$Q$7:$Q$2205,Q1846)&gt;1,"Duplicate day / tier",IF(OR(ISBLANK(O1846),ISBLANK(R1846)),"Missing date / quantity",IF(OR(R1846&lt;0,MOD(R1846,1)&lt;&gt;0),"Invalid redemption quantity",IF(COUNTIFS('Daily Redemptions'!$A$7:$A$735,O1846,'Daily Redemptions'!$B$7:$B$735,P1846)&lt;&gt;1,"Missing daily performance",IF(S1846&lt;0,"Negative stock","")))))))</x:f>
      </x:c>
    </x:row>
    <x:row r="1847" ht="24" customHeight="1">
      <x:c r="O1847" s="10"/>
      <x:c r="P1847" s="5"/>
      <x:c r="Q1847" s="5"/>
      <x:c r="R1847" s="5"/>
      <x:c r="S1847" s="16" t="str">
        <x:f>IF(OR(ISBLANK(O1847),Q1847=""),"",IFERROR(INDEX('Redemption Setup'!$F$7:$F$105,MATCH(Q1847,'Redemption Setup'!$A$7:$A$105,0)),"")+SUMIFS('Redemption Setup'!$Q$7:$Q$305,'Redemption Setup'!$O$7:$O$305,Q1847,'Redemption Setup'!$P$7:$P$305,"&lt;="&amp;O1847)-SUMIFS('Daily Redemptions'!$R$7:$R$2205,'Daily Redemptions'!$Q$7:$Q$2205,Q1847,'Daily Redemptions'!$P$7:$P$2205,P1847,'Daily Redemptions'!$O$7:$O$2205,"&lt;="&amp;O1847))</x:f>
      </x:c>
      <x:c r="T1847" s="16" t="str">
        <x:f>IF(AND(ISBLANK(O1847),Q1847=""),"",IF(COUNTIFS('Redemption Setup'!$A$7:$A$105,Q1847,'Redemption Setup'!$B$7:$B$105,P1847)&lt;&gt;1,"Tier not in campaign",IF(COUNTIFS('Daily Redemptions'!$O$7:$O$2205,O1847,'Daily Redemptions'!$Q$7:$Q$2205,Q1847)&gt;1,"Duplicate day / tier",IF(OR(ISBLANK(O1847),ISBLANK(R1847)),"Missing date / quantity",IF(OR(R1847&lt;0,MOD(R1847,1)&lt;&gt;0),"Invalid redemption quantity",IF(COUNTIFS('Daily Redemptions'!$A$7:$A$735,O1847,'Daily Redemptions'!$B$7:$B$735,P1847)&lt;&gt;1,"Missing daily performance",IF(S1847&lt;0,"Negative stock","")))))))</x:f>
      </x:c>
    </x:row>
    <x:row r="1848" ht="24" customHeight="1">
      <x:c r="O1848" s="10"/>
      <x:c r="P1848" s="5"/>
      <x:c r="Q1848" s="5"/>
      <x:c r="R1848" s="5"/>
      <x:c r="S1848" s="16" t="str">
        <x:f>IF(OR(ISBLANK(O1848),Q1848=""),"",IFERROR(INDEX('Redemption Setup'!$F$7:$F$105,MATCH(Q1848,'Redemption Setup'!$A$7:$A$105,0)),"")+SUMIFS('Redemption Setup'!$Q$7:$Q$305,'Redemption Setup'!$O$7:$O$305,Q1848,'Redemption Setup'!$P$7:$P$305,"&lt;="&amp;O1848)-SUMIFS('Daily Redemptions'!$R$7:$R$2205,'Daily Redemptions'!$Q$7:$Q$2205,Q1848,'Daily Redemptions'!$P$7:$P$2205,P1848,'Daily Redemptions'!$O$7:$O$2205,"&lt;="&amp;O1848))</x:f>
      </x:c>
      <x:c r="T1848" s="16" t="str">
        <x:f>IF(AND(ISBLANK(O1848),Q1848=""),"",IF(COUNTIFS('Redemption Setup'!$A$7:$A$105,Q1848,'Redemption Setup'!$B$7:$B$105,P1848)&lt;&gt;1,"Tier not in campaign",IF(COUNTIFS('Daily Redemptions'!$O$7:$O$2205,O1848,'Daily Redemptions'!$Q$7:$Q$2205,Q1848)&gt;1,"Duplicate day / tier",IF(OR(ISBLANK(O1848),ISBLANK(R1848)),"Missing date / quantity",IF(OR(R1848&lt;0,MOD(R1848,1)&lt;&gt;0),"Invalid redemption quantity",IF(COUNTIFS('Daily Redemptions'!$A$7:$A$735,O1848,'Daily Redemptions'!$B$7:$B$735,P1848)&lt;&gt;1,"Missing daily performance",IF(S1848&lt;0,"Negative stock","")))))))</x:f>
      </x:c>
    </x:row>
    <x:row r="1849" ht="24" customHeight="1">
      <x:c r="O1849" s="10"/>
      <x:c r="P1849" s="5"/>
      <x:c r="Q1849" s="5"/>
      <x:c r="R1849" s="5"/>
      <x:c r="S1849" s="16" t="str">
        <x:f>IF(OR(ISBLANK(O1849),Q1849=""),"",IFERROR(INDEX('Redemption Setup'!$F$7:$F$105,MATCH(Q1849,'Redemption Setup'!$A$7:$A$105,0)),"")+SUMIFS('Redemption Setup'!$Q$7:$Q$305,'Redemption Setup'!$O$7:$O$305,Q1849,'Redemption Setup'!$P$7:$P$305,"&lt;="&amp;O1849)-SUMIFS('Daily Redemptions'!$R$7:$R$2205,'Daily Redemptions'!$Q$7:$Q$2205,Q1849,'Daily Redemptions'!$P$7:$P$2205,P1849,'Daily Redemptions'!$O$7:$O$2205,"&lt;="&amp;O1849))</x:f>
      </x:c>
      <x:c r="T1849" s="16" t="str">
        <x:f>IF(AND(ISBLANK(O1849),Q1849=""),"",IF(COUNTIFS('Redemption Setup'!$A$7:$A$105,Q1849,'Redemption Setup'!$B$7:$B$105,P1849)&lt;&gt;1,"Tier not in campaign",IF(COUNTIFS('Daily Redemptions'!$O$7:$O$2205,O1849,'Daily Redemptions'!$Q$7:$Q$2205,Q1849)&gt;1,"Duplicate day / tier",IF(OR(ISBLANK(O1849),ISBLANK(R1849)),"Missing date / quantity",IF(OR(R1849&lt;0,MOD(R1849,1)&lt;&gt;0),"Invalid redemption quantity",IF(COUNTIFS('Daily Redemptions'!$A$7:$A$735,O1849,'Daily Redemptions'!$B$7:$B$735,P1849)&lt;&gt;1,"Missing daily performance",IF(S1849&lt;0,"Negative stock","")))))))</x:f>
      </x:c>
    </x:row>
    <x:row r="1850" ht="24" customHeight="1">
      <x:c r="O1850" s="10"/>
      <x:c r="P1850" s="5"/>
      <x:c r="Q1850" s="5"/>
      <x:c r="R1850" s="5"/>
      <x:c r="S1850" s="16" t="str">
        <x:f>IF(OR(ISBLANK(O1850),Q1850=""),"",IFERROR(INDEX('Redemption Setup'!$F$7:$F$105,MATCH(Q1850,'Redemption Setup'!$A$7:$A$105,0)),"")+SUMIFS('Redemption Setup'!$Q$7:$Q$305,'Redemption Setup'!$O$7:$O$305,Q1850,'Redemption Setup'!$P$7:$P$305,"&lt;="&amp;O1850)-SUMIFS('Daily Redemptions'!$R$7:$R$2205,'Daily Redemptions'!$Q$7:$Q$2205,Q1850,'Daily Redemptions'!$P$7:$P$2205,P1850,'Daily Redemptions'!$O$7:$O$2205,"&lt;="&amp;O1850))</x:f>
      </x:c>
      <x:c r="T1850" s="16" t="str">
        <x:f>IF(AND(ISBLANK(O1850),Q1850=""),"",IF(COUNTIFS('Redemption Setup'!$A$7:$A$105,Q1850,'Redemption Setup'!$B$7:$B$105,P1850)&lt;&gt;1,"Tier not in campaign",IF(COUNTIFS('Daily Redemptions'!$O$7:$O$2205,O1850,'Daily Redemptions'!$Q$7:$Q$2205,Q1850)&gt;1,"Duplicate day / tier",IF(OR(ISBLANK(O1850),ISBLANK(R1850)),"Missing date / quantity",IF(OR(R1850&lt;0,MOD(R1850,1)&lt;&gt;0),"Invalid redemption quantity",IF(COUNTIFS('Daily Redemptions'!$A$7:$A$735,O1850,'Daily Redemptions'!$B$7:$B$735,P1850)&lt;&gt;1,"Missing daily performance",IF(S1850&lt;0,"Negative stock","")))))))</x:f>
      </x:c>
    </x:row>
    <x:row r="1851" ht="24" customHeight="1">
      <x:c r="O1851" s="10"/>
      <x:c r="P1851" s="5"/>
      <x:c r="Q1851" s="5"/>
      <x:c r="R1851" s="5"/>
      <x:c r="S1851" s="16" t="str">
        <x:f>IF(OR(ISBLANK(O1851),Q1851=""),"",IFERROR(INDEX('Redemption Setup'!$F$7:$F$105,MATCH(Q1851,'Redemption Setup'!$A$7:$A$105,0)),"")+SUMIFS('Redemption Setup'!$Q$7:$Q$305,'Redemption Setup'!$O$7:$O$305,Q1851,'Redemption Setup'!$P$7:$P$305,"&lt;="&amp;O1851)-SUMIFS('Daily Redemptions'!$R$7:$R$2205,'Daily Redemptions'!$Q$7:$Q$2205,Q1851,'Daily Redemptions'!$P$7:$P$2205,P1851,'Daily Redemptions'!$O$7:$O$2205,"&lt;="&amp;O1851))</x:f>
      </x:c>
      <x:c r="T1851" s="16" t="str">
        <x:f>IF(AND(ISBLANK(O1851),Q1851=""),"",IF(COUNTIFS('Redemption Setup'!$A$7:$A$105,Q1851,'Redemption Setup'!$B$7:$B$105,P1851)&lt;&gt;1,"Tier not in campaign",IF(COUNTIFS('Daily Redemptions'!$O$7:$O$2205,O1851,'Daily Redemptions'!$Q$7:$Q$2205,Q1851)&gt;1,"Duplicate day / tier",IF(OR(ISBLANK(O1851),ISBLANK(R1851)),"Missing date / quantity",IF(OR(R1851&lt;0,MOD(R1851,1)&lt;&gt;0),"Invalid redemption quantity",IF(COUNTIFS('Daily Redemptions'!$A$7:$A$735,O1851,'Daily Redemptions'!$B$7:$B$735,P1851)&lt;&gt;1,"Missing daily performance",IF(S1851&lt;0,"Negative stock","")))))))</x:f>
      </x:c>
    </x:row>
    <x:row r="1852" ht="24" customHeight="1">
      <x:c r="O1852" s="10"/>
      <x:c r="P1852" s="5"/>
      <x:c r="Q1852" s="5"/>
      <x:c r="R1852" s="5"/>
      <x:c r="S1852" s="16" t="str">
        <x:f>IF(OR(ISBLANK(O1852),Q1852=""),"",IFERROR(INDEX('Redemption Setup'!$F$7:$F$105,MATCH(Q1852,'Redemption Setup'!$A$7:$A$105,0)),"")+SUMIFS('Redemption Setup'!$Q$7:$Q$305,'Redemption Setup'!$O$7:$O$305,Q1852,'Redemption Setup'!$P$7:$P$305,"&lt;="&amp;O1852)-SUMIFS('Daily Redemptions'!$R$7:$R$2205,'Daily Redemptions'!$Q$7:$Q$2205,Q1852,'Daily Redemptions'!$P$7:$P$2205,P1852,'Daily Redemptions'!$O$7:$O$2205,"&lt;="&amp;O1852))</x:f>
      </x:c>
      <x:c r="T1852" s="16" t="str">
        <x:f>IF(AND(ISBLANK(O1852),Q1852=""),"",IF(COUNTIFS('Redemption Setup'!$A$7:$A$105,Q1852,'Redemption Setup'!$B$7:$B$105,P1852)&lt;&gt;1,"Tier not in campaign",IF(COUNTIFS('Daily Redemptions'!$O$7:$O$2205,O1852,'Daily Redemptions'!$Q$7:$Q$2205,Q1852)&gt;1,"Duplicate day / tier",IF(OR(ISBLANK(O1852),ISBLANK(R1852)),"Missing date / quantity",IF(OR(R1852&lt;0,MOD(R1852,1)&lt;&gt;0),"Invalid redemption quantity",IF(COUNTIFS('Daily Redemptions'!$A$7:$A$735,O1852,'Daily Redemptions'!$B$7:$B$735,P1852)&lt;&gt;1,"Missing daily performance",IF(S1852&lt;0,"Negative stock","")))))))</x:f>
      </x:c>
    </x:row>
    <x:row r="1853" ht="24" customHeight="1">
      <x:c r="O1853" s="10"/>
      <x:c r="P1853" s="5"/>
      <x:c r="Q1853" s="5"/>
      <x:c r="R1853" s="5"/>
      <x:c r="S1853" s="16" t="str">
        <x:f>IF(OR(ISBLANK(O1853),Q1853=""),"",IFERROR(INDEX('Redemption Setup'!$F$7:$F$105,MATCH(Q1853,'Redemption Setup'!$A$7:$A$105,0)),"")+SUMIFS('Redemption Setup'!$Q$7:$Q$305,'Redemption Setup'!$O$7:$O$305,Q1853,'Redemption Setup'!$P$7:$P$305,"&lt;="&amp;O1853)-SUMIFS('Daily Redemptions'!$R$7:$R$2205,'Daily Redemptions'!$Q$7:$Q$2205,Q1853,'Daily Redemptions'!$P$7:$P$2205,P1853,'Daily Redemptions'!$O$7:$O$2205,"&lt;="&amp;O1853))</x:f>
      </x:c>
      <x:c r="T1853" s="16" t="str">
        <x:f>IF(AND(ISBLANK(O1853),Q1853=""),"",IF(COUNTIFS('Redemption Setup'!$A$7:$A$105,Q1853,'Redemption Setup'!$B$7:$B$105,P1853)&lt;&gt;1,"Tier not in campaign",IF(COUNTIFS('Daily Redemptions'!$O$7:$O$2205,O1853,'Daily Redemptions'!$Q$7:$Q$2205,Q1853)&gt;1,"Duplicate day / tier",IF(OR(ISBLANK(O1853),ISBLANK(R1853)),"Missing date / quantity",IF(OR(R1853&lt;0,MOD(R1853,1)&lt;&gt;0),"Invalid redemption quantity",IF(COUNTIFS('Daily Redemptions'!$A$7:$A$735,O1853,'Daily Redemptions'!$B$7:$B$735,P1853)&lt;&gt;1,"Missing daily performance",IF(S1853&lt;0,"Negative stock","")))))))</x:f>
      </x:c>
    </x:row>
    <x:row r="1854" ht="24" customHeight="1">
      <x:c r="O1854" s="10"/>
      <x:c r="P1854" s="5"/>
      <x:c r="Q1854" s="5"/>
      <x:c r="R1854" s="5"/>
      <x:c r="S1854" s="16" t="str">
        <x:f>IF(OR(ISBLANK(O1854),Q1854=""),"",IFERROR(INDEX('Redemption Setup'!$F$7:$F$105,MATCH(Q1854,'Redemption Setup'!$A$7:$A$105,0)),"")+SUMIFS('Redemption Setup'!$Q$7:$Q$305,'Redemption Setup'!$O$7:$O$305,Q1854,'Redemption Setup'!$P$7:$P$305,"&lt;="&amp;O1854)-SUMIFS('Daily Redemptions'!$R$7:$R$2205,'Daily Redemptions'!$Q$7:$Q$2205,Q1854,'Daily Redemptions'!$P$7:$P$2205,P1854,'Daily Redemptions'!$O$7:$O$2205,"&lt;="&amp;O1854))</x:f>
      </x:c>
      <x:c r="T1854" s="16" t="str">
        <x:f>IF(AND(ISBLANK(O1854),Q1854=""),"",IF(COUNTIFS('Redemption Setup'!$A$7:$A$105,Q1854,'Redemption Setup'!$B$7:$B$105,P1854)&lt;&gt;1,"Tier not in campaign",IF(COUNTIFS('Daily Redemptions'!$O$7:$O$2205,O1854,'Daily Redemptions'!$Q$7:$Q$2205,Q1854)&gt;1,"Duplicate day / tier",IF(OR(ISBLANK(O1854),ISBLANK(R1854)),"Missing date / quantity",IF(OR(R1854&lt;0,MOD(R1854,1)&lt;&gt;0),"Invalid redemption quantity",IF(COUNTIFS('Daily Redemptions'!$A$7:$A$735,O1854,'Daily Redemptions'!$B$7:$B$735,P1854)&lt;&gt;1,"Missing daily performance",IF(S1854&lt;0,"Negative stock","")))))))</x:f>
      </x:c>
    </x:row>
    <x:row r="1855" ht="24" customHeight="1">
      <x:c r="O1855" s="10"/>
      <x:c r="P1855" s="5"/>
      <x:c r="Q1855" s="5"/>
      <x:c r="R1855" s="5"/>
      <x:c r="S1855" s="16" t="str">
        <x:f>IF(OR(ISBLANK(O1855),Q1855=""),"",IFERROR(INDEX('Redemption Setup'!$F$7:$F$105,MATCH(Q1855,'Redemption Setup'!$A$7:$A$105,0)),"")+SUMIFS('Redemption Setup'!$Q$7:$Q$305,'Redemption Setup'!$O$7:$O$305,Q1855,'Redemption Setup'!$P$7:$P$305,"&lt;="&amp;O1855)-SUMIFS('Daily Redemptions'!$R$7:$R$2205,'Daily Redemptions'!$Q$7:$Q$2205,Q1855,'Daily Redemptions'!$P$7:$P$2205,P1855,'Daily Redemptions'!$O$7:$O$2205,"&lt;="&amp;O1855))</x:f>
      </x:c>
      <x:c r="T1855" s="16" t="str">
        <x:f>IF(AND(ISBLANK(O1855),Q1855=""),"",IF(COUNTIFS('Redemption Setup'!$A$7:$A$105,Q1855,'Redemption Setup'!$B$7:$B$105,P1855)&lt;&gt;1,"Tier not in campaign",IF(COUNTIFS('Daily Redemptions'!$O$7:$O$2205,O1855,'Daily Redemptions'!$Q$7:$Q$2205,Q1855)&gt;1,"Duplicate day / tier",IF(OR(ISBLANK(O1855),ISBLANK(R1855)),"Missing date / quantity",IF(OR(R1855&lt;0,MOD(R1855,1)&lt;&gt;0),"Invalid redemption quantity",IF(COUNTIFS('Daily Redemptions'!$A$7:$A$735,O1855,'Daily Redemptions'!$B$7:$B$735,P1855)&lt;&gt;1,"Missing daily performance",IF(S1855&lt;0,"Negative stock","")))))))</x:f>
      </x:c>
    </x:row>
    <x:row r="1856" ht="24" customHeight="1">
      <x:c r="O1856" s="10"/>
      <x:c r="P1856" s="5"/>
      <x:c r="Q1856" s="5"/>
      <x:c r="R1856" s="5"/>
      <x:c r="S1856" s="16" t="str">
        <x:f>IF(OR(ISBLANK(O1856),Q1856=""),"",IFERROR(INDEX('Redemption Setup'!$F$7:$F$105,MATCH(Q1856,'Redemption Setup'!$A$7:$A$105,0)),"")+SUMIFS('Redemption Setup'!$Q$7:$Q$305,'Redemption Setup'!$O$7:$O$305,Q1856,'Redemption Setup'!$P$7:$P$305,"&lt;="&amp;O1856)-SUMIFS('Daily Redemptions'!$R$7:$R$2205,'Daily Redemptions'!$Q$7:$Q$2205,Q1856,'Daily Redemptions'!$P$7:$P$2205,P1856,'Daily Redemptions'!$O$7:$O$2205,"&lt;="&amp;O1856))</x:f>
      </x:c>
      <x:c r="T1856" s="16" t="str">
        <x:f>IF(AND(ISBLANK(O1856),Q1856=""),"",IF(COUNTIFS('Redemption Setup'!$A$7:$A$105,Q1856,'Redemption Setup'!$B$7:$B$105,P1856)&lt;&gt;1,"Tier not in campaign",IF(COUNTIFS('Daily Redemptions'!$O$7:$O$2205,O1856,'Daily Redemptions'!$Q$7:$Q$2205,Q1856)&gt;1,"Duplicate day / tier",IF(OR(ISBLANK(O1856),ISBLANK(R1856)),"Missing date / quantity",IF(OR(R1856&lt;0,MOD(R1856,1)&lt;&gt;0),"Invalid redemption quantity",IF(COUNTIFS('Daily Redemptions'!$A$7:$A$735,O1856,'Daily Redemptions'!$B$7:$B$735,P1856)&lt;&gt;1,"Missing daily performance",IF(S1856&lt;0,"Negative stock","")))))))</x:f>
      </x:c>
    </x:row>
    <x:row r="1857" ht="24" customHeight="1">
      <x:c r="O1857" s="10"/>
      <x:c r="P1857" s="5"/>
      <x:c r="Q1857" s="5"/>
      <x:c r="R1857" s="5"/>
      <x:c r="S1857" s="16" t="str">
        <x:f>IF(OR(ISBLANK(O1857),Q1857=""),"",IFERROR(INDEX('Redemption Setup'!$F$7:$F$105,MATCH(Q1857,'Redemption Setup'!$A$7:$A$105,0)),"")+SUMIFS('Redemption Setup'!$Q$7:$Q$305,'Redemption Setup'!$O$7:$O$305,Q1857,'Redemption Setup'!$P$7:$P$305,"&lt;="&amp;O1857)-SUMIFS('Daily Redemptions'!$R$7:$R$2205,'Daily Redemptions'!$Q$7:$Q$2205,Q1857,'Daily Redemptions'!$P$7:$P$2205,P1857,'Daily Redemptions'!$O$7:$O$2205,"&lt;="&amp;O1857))</x:f>
      </x:c>
      <x:c r="T1857" s="16" t="str">
        <x:f>IF(AND(ISBLANK(O1857),Q1857=""),"",IF(COUNTIFS('Redemption Setup'!$A$7:$A$105,Q1857,'Redemption Setup'!$B$7:$B$105,P1857)&lt;&gt;1,"Tier not in campaign",IF(COUNTIFS('Daily Redemptions'!$O$7:$O$2205,O1857,'Daily Redemptions'!$Q$7:$Q$2205,Q1857)&gt;1,"Duplicate day / tier",IF(OR(ISBLANK(O1857),ISBLANK(R1857)),"Missing date / quantity",IF(OR(R1857&lt;0,MOD(R1857,1)&lt;&gt;0),"Invalid redemption quantity",IF(COUNTIFS('Daily Redemptions'!$A$7:$A$735,O1857,'Daily Redemptions'!$B$7:$B$735,P1857)&lt;&gt;1,"Missing daily performance",IF(S1857&lt;0,"Negative stock","")))))))</x:f>
      </x:c>
    </x:row>
    <x:row r="1858" ht="24" customHeight="1">
      <x:c r="O1858" s="10"/>
      <x:c r="P1858" s="5"/>
      <x:c r="Q1858" s="5"/>
      <x:c r="R1858" s="5"/>
      <x:c r="S1858" s="16" t="str">
        <x:f>IF(OR(ISBLANK(O1858),Q1858=""),"",IFERROR(INDEX('Redemption Setup'!$F$7:$F$105,MATCH(Q1858,'Redemption Setup'!$A$7:$A$105,0)),"")+SUMIFS('Redemption Setup'!$Q$7:$Q$305,'Redemption Setup'!$O$7:$O$305,Q1858,'Redemption Setup'!$P$7:$P$305,"&lt;="&amp;O1858)-SUMIFS('Daily Redemptions'!$R$7:$R$2205,'Daily Redemptions'!$Q$7:$Q$2205,Q1858,'Daily Redemptions'!$P$7:$P$2205,P1858,'Daily Redemptions'!$O$7:$O$2205,"&lt;="&amp;O1858))</x:f>
      </x:c>
      <x:c r="T1858" s="16" t="str">
        <x:f>IF(AND(ISBLANK(O1858),Q1858=""),"",IF(COUNTIFS('Redemption Setup'!$A$7:$A$105,Q1858,'Redemption Setup'!$B$7:$B$105,P1858)&lt;&gt;1,"Tier not in campaign",IF(COUNTIFS('Daily Redemptions'!$O$7:$O$2205,O1858,'Daily Redemptions'!$Q$7:$Q$2205,Q1858)&gt;1,"Duplicate day / tier",IF(OR(ISBLANK(O1858),ISBLANK(R1858)),"Missing date / quantity",IF(OR(R1858&lt;0,MOD(R1858,1)&lt;&gt;0),"Invalid redemption quantity",IF(COUNTIFS('Daily Redemptions'!$A$7:$A$735,O1858,'Daily Redemptions'!$B$7:$B$735,P1858)&lt;&gt;1,"Missing daily performance",IF(S1858&lt;0,"Negative stock","")))))))</x:f>
      </x:c>
    </x:row>
    <x:row r="1859" ht="24" customHeight="1">
      <x:c r="O1859" s="10"/>
      <x:c r="P1859" s="5"/>
      <x:c r="Q1859" s="5"/>
      <x:c r="R1859" s="5"/>
      <x:c r="S1859" s="16" t="str">
        <x:f>IF(OR(ISBLANK(O1859),Q1859=""),"",IFERROR(INDEX('Redemption Setup'!$F$7:$F$105,MATCH(Q1859,'Redemption Setup'!$A$7:$A$105,0)),"")+SUMIFS('Redemption Setup'!$Q$7:$Q$305,'Redemption Setup'!$O$7:$O$305,Q1859,'Redemption Setup'!$P$7:$P$305,"&lt;="&amp;O1859)-SUMIFS('Daily Redemptions'!$R$7:$R$2205,'Daily Redemptions'!$Q$7:$Q$2205,Q1859,'Daily Redemptions'!$P$7:$P$2205,P1859,'Daily Redemptions'!$O$7:$O$2205,"&lt;="&amp;O1859))</x:f>
      </x:c>
      <x:c r="T1859" s="16" t="str">
        <x:f>IF(AND(ISBLANK(O1859),Q1859=""),"",IF(COUNTIFS('Redemption Setup'!$A$7:$A$105,Q1859,'Redemption Setup'!$B$7:$B$105,P1859)&lt;&gt;1,"Tier not in campaign",IF(COUNTIFS('Daily Redemptions'!$O$7:$O$2205,O1859,'Daily Redemptions'!$Q$7:$Q$2205,Q1859)&gt;1,"Duplicate day / tier",IF(OR(ISBLANK(O1859),ISBLANK(R1859)),"Missing date / quantity",IF(OR(R1859&lt;0,MOD(R1859,1)&lt;&gt;0),"Invalid redemption quantity",IF(COUNTIFS('Daily Redemptions'!$A$7:$A$735,O1859,'Daily Redemptions'!$B$7:$B$735,P1859)&lt;&gt;1,"Missing daily performance",IF(S1859&lt;0,"Negative stock","")))))))</x:f>
      </x:c>
    </x:row>
    <x:row r="1860" ht="24" customHeight="1">
      <x:c r="O1860" s="10"/>
      <x:c r="P1860" s="5"/>
      <x:c r="Q1860" s="5"/>
      <x:c r="R1860" s="5"/>
      <x:c r="S1860" s="16" t="str">
        <x:f>IF(OR(ISBLANK(O1860),Q1860=""),"",IFERROR(INDEX('Redemption Setup'!$F$7:$F$105,MATCH(Q1860,'Redemption Setup'!$A$7:$A$105,0)),"")+SUMIFS('Redemption Setup'!$Q$7:$Q$305,'Redemption Setup'!$O$7:$O$305,Q1860,'Redemption Setup'!$P$7:$P$305,"&lt;="&amp;O1860)-SUMIFS('Daily Redemptions'!$R$7:$R$2205,'Daily Redemptions'!$Q$7:$Q$2205,Q1860,'Daily Redemptions'!$P$7:$P$2205,P1860,'Daily Redemptions'!$O$7:$O$2205,"&lt;="&amp;O1860))</x:f>
      </x:c>
      <x:c r="T1860" s="16" t="str">
        <x:f>IF(AND(ISBLANK(O1860),Q1860=""),"",IF(COUNTIFS('Redemption Setup'!$A$7:$A$105,Q1860,'Redemption Setup'!$B$7:$B$105,P1860)&lt;&gt;1,"Tier not in campaign",IF(COUNTIFS('Daily Redemptions'!$O$7:$O$2205,O1860,'Daily Redemptions'!$Q$7:$Q$2205,Q1860)&gt;1,"Duplicate day / tier",IF(OR(ISBLANK(O1860),ISBLANK(R1860)),"Missing date / quantity",IF(OR(R1860&lt;0,MOD(R1860,1)&lt;&gt;0),"Invalid redemption quantity",IF(COUNTIFS('Daily Redemptions'!$A$7:$A$735,O1860,'Daily Redemptions'!$B$7:$B$735,P1860)&lt;&gt;1,"Missing daily performance",IF(S1860&lt;0,"Negative stock","")))))))</x:f>
      </x:c>
    </x:row>
    <x:row r="1861" ht="24" customHeight="1">
      <x:c r="O1861" s="10"/>
      <x:c r="P1861" s="5"/>
      <x:c r="Q1861" s="5"/>
      <x:c r="R1861" s="5"/>
      <x:c r="S1861" s="16" t="str">
        <x:f>IF(OR(ISBLANK(O1861),Q1861=""),"",IFERROR(INDEX('Redemption Setup'!$F$7:$F$105,MATCH(Q1861,'Redemption Setup'!$A$7:$A$105,0)),"")+SUMIFS('Redemption Setup'!$Q$7:$Q$305,'Redemption Setup'!$O$7:$O$305,Q1861,'Redemption Setup'!$P$7:$P$305,"&lt;="&amp;O1861)-SUMIFS('Daily Redemptions'!$R$7:$R$2205,'Daily Redemptions'!$Q$7:$Q$2205,Q1861,'Daily Redemptions'!$P$7:$P$2205,P1861,'Daily Redemptions'!$O$7:$O$2205,"&lt;="&amp;O1861))</x:f>
      </x:c>
      <x:c r="T1861" s="16" t="str">
        <x:f>IF(AND(ISBLANK(O1861),Q1861=""),"",IF(COUNTIFS('Redemption Setup'!$A$7:$A$105,Q1861,'Redemption Setup'!$B$7:$B$105,P1861)&lt;&gt;1,"Tier not in campaign",IF(COUNTIFS('Daily Redemptions'!$O$7:$O$2205,O1861,'Daily Redemptions'!$Q$7:$Q$2205,Q1861)&gt;1,"Duplicate day / tier",IF(OR(ISBLANK(O1861),ISBLANK(R1861)),"Missing date / quantity",IF(OR(R1861&lt;0,MOD(R1861,1)&lt;&gt;0),"Invalid redemption quantity",IF(COUNTIFS('Daily Redemptions'!$A$7:$A$735,O1861,'Daily Redemptions'!$B$7:$B$735,P1861)&lt;&gt;1,"Missing daily performance",IF(S1861&lt;0,"Negative stock","")))))))</x:f>
      </x:c>
    </x:row>
    <x:row r="1862" ht="24" customHeight="1">
      <x:c r="O1862" s="10"/>
      <x:c r="P1862" s="5"/>
      <x:c r="Q1862" s="5"/>
      <x:c r="R1862" s="5"/>
      <x:c r="S1862" s="16" t="str">
        <x:f>IF(OR(ISBLANK(O1862),Q1862=""),"",IFERROR(INDEX('Redemption Setup'!$F$7:$F$105,MATCH(Q1862,'Redemption Setup'!$A$7:$A$105,0)),"")+SUMIFS('Redemption Setup'!$Q$7:$Q$305,'Redemption Setup'!$O$7:$O$305,Q1862,'Redemption Setup'!$P$7:$P$305,"&lt;="&amp;O1862)-SUMIFS('Daily Redemptions'!$R$7:$R$2205,'Daily Redemptions'!$Q$7:$Q$2205,Q1862,'Daily Redemptions'!$P$7:$P$2205,P1862,'Daily Redemptions'!$O$7:$O$2205,"&lt;="&amp;O1862))</x:f>
      </x:c>
      <x:c r="T1862" s="16" t="str">
        <x:f>IF(AND(ISBLANK(O1862),Q1862=""),"",IF(COUNTIFS('Redemption Setup'!$A$7:$A$105,Q1862,'Redemption Setup'!$B$7:$B$105,P1862)&lt;&gt;1,"Tier not in campaign",IF(COUNTIFS('Daily Redemptions'!$O$7:$O$2205,O1862,'Daily Redemptions'!$Q$7:$Q$2205,Q1862)&gt;1,"Duplicate day / tier",IF(OR(ISBLANK(O1862),ISBLANK(R1862)),"Missing date / quantity",IF(OR(R1862&lt;0,MOD(R1862,1)&lt;&gt;0),"Invalid redemption quantity",IF(COUNTIFS('Daily Redemptions'!$A$7:$A$735,O1862,'Daily Redemptions'!$B$7:$B$735,P1862)&lt;&gt;1,"Missing daily performance",IF(S1862&lt;0,"Negative stock","")))))))</x:f>
      </x:c>
    </x:row>
    <x:row r="1863" ht="24" customHeight="1">
      <x:c r="O1863" s="10"/>
      <x:c r="P1863" s="5"/>
      <x:c r="Q1863" s="5"/>
      <x:c r="R1863" s="5"/>
      <x:c r="S1863" s="16" t="str">
        <x:f>IF(OR(ISBLANK(O1863),Q1863=""),"",IFERROR(INDEX('Redemption Setup'!$F$7:$F$105,MATCH(Q1863,'Redemption Setup'!$A$7:$A$105,0)),"")+SUMIFS('Redemption Setup'!$Q$7:$Q$305,'Redemption Setup'!$O$7:$O$305,Q1863,'Redemption Setup'!$P$7:$P$305,"&lt;="&amp;O1863)-SUMIFS('Daily Redemptions'!$R$7:$R$2205,'Daily Redemptions'!$Q$7:$Q$2205,Q1863,'Daily Redemptions'!$P$7:$P$2205,P1863,'Daily Redemptions'!$O$7:$O$2205,"&lt;="&amp;O1863))</x:f>
      </x:c>
      <x:c r="T1863" s="16" t="str">
        <x:f>IF(AND(ISBLANK(O1863),Q1863=""),"",IF(COUNTIFS('Redemption Setup'!$A$7:$A$105,Q1863,'Redemption Setup'!$B$7:$B$105,P1863)&lt;&gt;1,"Tier not in campaign",IF(COUNTIFS('Daily Redemptions'!$O$7:$O$2205,O1863,'Daily Redemptions'!$Q$7:$Q$2205,Q1863)&gt;1,"Duplicate day / tier",IF(OR(ISBLANK(O1863),ISBLANK(R1863)),"Missing date / quantity",IF(OR(R1863&lt;0,MOD(R1863,1)&lt;&gt;0),"Invalid redemption quantity",IF(COUNTIFS('Daily Redemptions'!$A$7:$A$735,O1863,'Daily Redemptions'!$B$7:$B$735,P1863)&lt;&gt;1,"Missing daily performance",IF(S1863&lt;0,"Negative stock","")))))))</x:f>
      </x:c>
    </x:row>
    <x:row r="1864" ht="24" customHeight="1">
      <x:c r="O1864" s="10"/>
      <x:c r="P1864" s="5"/>
      <x:c r="Q1864" s="5"/>
      <x:c r="R1864" s="5"/>
      <x:c r="S1864" s="16" t="str">
        <x:f>IF(OR(ISBLANK(O1864),Q1864=""),"",IFERROR(INDEX('Redemption Setup'!$F$7:$F$105,MATCH(Q1864,'Redemption Setup'!$A$7:$A$105,0)),"")+SUMIFS('Redemption Setup'!$Q$7:$Q$305,'Redemption Setup'!$O$7:$O$305,Q1864,'Redemption Setup'!$P$7:$P$305,"&lt;="&amp;O1864)-SUMIFS('Daily Redemptions'!$R$7:$R$2205,'Daily Redemptions'!$Q$7:$Q$2205,Q1864,'Daily Redemptions'!$P$7:$P$2205,P1864,'Daily Redemptions'!$O$7:$O$2205,"&lt;="&amp;O1864))</x:f>
      </x:c>
      <x:c r="T1864" s="16" t="str">
        <x:f>IF(AND(ISBLANK(O1864),Q1864=""),"",IF(COUNTIFS('Redemption Setup'!$A$7:$A$105,Q1864,'Redemption Setup'!$B$7:$B$105,P1864)&lt;&gt;1,"Tier not in campaign",IF(COUNTIFS('Daily Redemptions'!$O$7:$O$2205,O1864,'Daily Redemptions'!$Q$7:$Q$2205,Q1864)&gt;1,"Duplicate day / tier",IF(OR(ISBLANK(O1864),ISBLANK(R1864)),"Missing date / quantity",IF(OR(R1864&lt;0,MOD(R1864,1)&lt;&gt;0),"Invalid redemption quantity",IF(COUNTIFS('Daily Redemptions'!$A$7:$A$735,O1864,'Daily Redemptions'!$B$7:$B$735,P1864)&lt;&gt;1,"Missing daily performance",IF(S1864&lt;0,"Negative stock","")))))))</x:f>
      </x:c>
    </x:row>
    <x:row r="1865" ht="24" customHeight="1">
      <x:c r="O1865" s="10"/>
      <x:c r="P1865" s="5"/>
      <x:c r="Q1865" s="5"/>
      <x:c r="R1865" s="5"/>
      <x:c r="S1865" s="16" t="str">
        <x:f>IF(OR(ISBLANK(O1865),Q1865=""),"",IFERROR(INDEX('Redemption Setup'!$F$7:$F$105,MATCH(Q1865,'Redemption Setup'!$A$7:$A$105,0)),"")+SUMIFS('Redemption Setup'!$Q$7:$Q$305,'Redemption Setup'!$O$7:$O$305,Q1865,'Redemption Setup'!$P$7:$P$305,"&lt;="&amp;O1865)-SUMIFS('Daily Redemptions'!$R$7:$R$2205,'Daily Redemptions'!$Q$7:$Q$2205,Q1865,'Daily Redemptions'!$P$7:$P$2205,P1865,'Daily Redemptions'!$O$7:$O$2205,"&lt;="&amp;O1865))</x:f>
      </x:c>
      <x:c r="T1865" s="16" t="str">
        <x:f>IF(AND(ISBLANK(O1865),Q1865=""),"",IF(COUNTIFS('Redemption Setup'!$A$7:$A$105,Q1865,'Redemption Setup'!$B$7:$B$105,P1865)&lt;&gt;1,"Tier not in campaign",IF(COUNTIFS('Daily Redemptions'!$O$7:$O$2205,O1865,'Daily Redemptions'!$Q$7:$Q$2205,Q1865)&gt;1,"Duplicate day / tier",IF(OR(ISBLANK(O1865),ISBLANK(R1865)),"Missing date / quantity",IF(OR(R1865&lt;0,MOD(R1865,1)&lt;&gt;0),"Invalid redemption quantity",IF(COUNTIFS('Daily Redemptions'!$A$7:$A$735,O1865,'Daily Redemptions'!$B$7:$B$735,P1865)&lt;&gt;1,"Missing daily performance",IF(S1865&lt;0,"Negative stock","")))))))</x:f>
      </x:c>
    </x:row>
    <x:row r="1866" ht="24" customHeight="1">
      <x:c r="O1866" s="10"/>
      <x:c r="P1866" s="5"/>
      <x:c r="Q1866" s="5"/>
      <x:c r="R1866" s="5"/>
      <x:c r="S1866" s="16" t="str">
        <x:f>IF(OR(ISBLANK(O1866),Q1866=""),"",IFERROR(INDEX('Redemption Setup'!$F$7:$F$105,MATCH(Q1866,'Redemption Setup'!$A$7:$A$105,0)),"")+SUMIFS('Redemption Setup'!$Q$7:$Q$305,'Redemption Setup'!$O$7:$O$305,Q1866,'Redemption Setup'!$P$7:$P$305,"&lt;="&amp;O1866)-SUMIFS('Daily Redemptions'!$R$7:$R$2205,'Daily Redemptions'!$Q$7:$Q$2205,Q1866,'Daily Redemptions'!$P$7:$P$2205,P1866,'Daily Redemptions'!$O$7:$O$2205,"&lt;="&amp;O1866))</x:f>
      </x:c>
      <x:c r="T1866" s="16" t="str">
        <x:f>IF(AND(ISBLANK(O1866),Q1866=""),"",IF(COUNTIFS('Redemption Setup'!$A$7:$A$105,Q1866,'Redemption Setup'!$B$7:$B$105,P1866)&lt;&gt;1,"Tier not in campaign",IF(COUNTIFS('Daily Redemptions'!$O$7:$O$2205,O1866,'Daily Redemptions'!$Q$7:$Q$2205,Q1866)&gt;1,"Duplicate day / tier",IF(OR(ISBLANK(O1866),ISBLANK(R1866)),"Missing date / quantity",IF(OR(R1866&lt;0,MOD(R1866,1)&lt;&gt;0),"Invalid redemption quantity",IF(COUNTIFS('Daily Redemptions'!$A$7:$A$735,O1866,'Daily Redemptions'!$B$7:$B$735,P1866)&lt;&gt;1,"Missing daily performance",IF(S1866&lt;0,"Negative stock","")))))))</x:f>
      </x:c>
    </x:row>
    <x:row r="1867" ht="24" customHeight="1">
      <x:c r="O1867" s="10"/>
      <x:c r="P1867" s="5"/>
      <x:c r="Q1867" s="5"/>
      <x:c r="R1867" s="5"/>
      <x:c r="S1867" s="16" t="str">
        <x:f>IF(OR(ISBLANK(O1867),Q1867=""),"",IFERROR(INDEX('Redemption Setup'!$F$7:$F$105,MATCH(Q1867,'Redemption Setup'!$A$7:$A$105,0)),"")+SUMIFS('Redemption Setup'!$Q$7:$Q$305,'Redemption Setup'!$O$7:$O$305,Q1867,'Redemption Setup'!$P$7:$P$305,"&lt;="&amp;O1867)-SUMIFS('Daily Redemptions'!$R$7:$R$2205,'Daily Redemptions'!$Q$7:$Q$2205,Q1867,'Daily Redemptions'!$P$7:$P$2205,P1867,'Daily Redemptions'!$O$7:$O$2205,"&lt;="&amp;O1867))</x:f>
      </x:c>
      <x:c r="T1867" s="16" t="str">
        <x:f>IF(AND(ISBLANK(O1867),Q1867=""),"",IF(COUNTIFS('Redemption Setup'!$A$7:$A$105,Q1867,'Redemption Setup'!$B$7:$B$105,P1867)&lt;&gt;1,"Tier not in campaign",IF(COUNTIFS('Daily Redemptions'!$O$7:$O$2205,O1867,'Daily Redemptions'!$Q$7:$Q$2205,Q1867)&gt;1,"Duplicate day / tier",IF(OR(ISBLANK(O1867),ISBLANK(R1867)),"Missing date / quantity",IF(OR(R1867&lt;0,MOD(R1867,1)&lt;&gt;0),"Invalid redemption quantity",IF(COUNTIFS('Daily Redemptions'!$A$7:$A$735,O1867,'Daily Redemptions'!$B$7:$B$735,P1867)&lt;&gt;1,"Missing daily performance",IF(S1867&lt;0,"Negative stock","")))))))</x:f>
      </x:c>
    </x:row>
    <x:row r="1868" ht="24" customHeight="1">
      <x:c r="O1868" s="10"/>
      <x:c r="P1868" s="5"/>
      <x:c r="Q1868" s="5"/>
      <x:c r="R1868" s="5"/>
      <x:c r="S1868" s="16" t="str">
        <x:f>IF(OR(ISBLANK(O1868),Q1868=""),"",IFERROR(INDEX('Redemption Setup'!$F$7:$F$105,MATCH(Q1868,'Redemption Setup'!$A$7:$A$105,0)),"")+SUMIFS('Redemption Setup'!$Q$7:$Q$305,'Redemption Setup'!$O$7:$O$305,Q1868,'Redemption Setup'!$P$7:$P$305,"&lt;="&amp;O1868)-SUMIFS('Daily Redemptions'!$R$7:$R$2205,'Daily Redemptions'!$Q$7:$Q$2205,Q1868,'Daily Redemptions'!$P$7:$P$2205,P1868,'Daily Redemptions'!$O$7:$O$2205,"&lt;="&amp;O1868))</x:f>
      </x:c>
      <x:c r="T1868" s="16" t="str">
        <x:f>IF(AND(ISBLANK(O1868),Q1868=""),"",IF(COUNTIFS('Redemption Setup'!$A$7:$A$105,Q1868,'Redemption Setup'!$B$7:$B$105,P1868)&lt;&gt;1,"Tier not in campaign",IF(COUNTIFS('Daily Redemptions'!$O$7:$O$2205,O1868,'Daily Redemptions'!$Q$7:$Q$2205,Q1868)&gt;1,"Duplicate day / tier",IF(OR(ISBLANK(O1868),ISBLANK(R1868)),"Missing date / quantity",IF(OR(R1868&lt;0,MOD(R1868,1)&lt;&gt;0),"Invalid redemption quantity",IF(COUNTIFS('Daily Redemptions'!$A$7:$A$735,O1868,'Daily Redemptions'!$B$7:$B$735,P1868)&lt;&gt;1,"Missing daily performance",IF(S1868&lt;0,"Negative stock","")))))))</x:f>
      </x:c>
    </x:row>
    <x:row r="1869" ht="24" customHeight="1">
      <x:c r="O1869" s="10"/>
      <x:c r="P1869" s="5"/>
      <x:c r="Q1869" s="5"/>
      <x:c r="R1869" s="5"/>
      <x:c r="S1869" s="16" t="str">
        <x:f>IF(OR(ISBLANK(O1869),Q1869=""),"",IFERROR(INDEX('Redemption Setup'!$F$7:$F$105,MATCH(Q1869,'Redemption Setup'!$A$7:$A$105,0)),"")+SUMIFS('Redemption Setup'!$Q$7:$Q$305,'Redemption Setup'!$O$7:$O$305,Q1869,'Redemption Setup'!$P$7:$P$305,"&lt;="&amp;O1869)-SUMIFS('Daily Redemptions'!$R$7:$R$2205,'Daily Redemptions'!$Q$7:$Q$2205,Q1869,'Daily Redemptions'!$P$7:$P$2205,P1869,'Daily Redemptions'!$O$7:$O$2205,"&lt;="&amp;O1869))</x:f>
      </x:c>
      <x:c r="T1869" s="16" t="str">
        <x:f>IF(AND(ISBLANK(O1869),Q1869=""),"",IF(COUNTIFS('Redemption Setup'!$A$7:$A$105,Q1869,'Redemption Setup'!$B$7:$B$105,P1869)&lt;&gt;1,"Tier not in campaign",IF(COUNTIFS('Daily Redemptions'!$O$7:$O$2205,O1869,'Daily Redemptions'!$Q$7:$Q$2205,Q1869)&gt;1,"Duplicate day / tier",IF(OR(ISBLANK(O1869),ISBLANK(R1869)),"Missing date / quantity",IF(OR(R1869&lt;0,MOD(R1869,1)&lt;&gt;0),"Invalid redemption quantity",IF(COUNTIFS('Daily Redemptions'!$A$7:$A$735,O1869,'Daily Redemptions'!$B$7:$B$735,P1869)&lt;&gt;1,"Missing daily performance",IF(S1869&lt;0,"Negative stock","")))))))</x:f>
      </x:c>
    </x:row>
    <x:row r="1870" ht="24" customHeight="1">
      <x:c r="O1870" s="10"/>
      <x:c r="P1870" s="5"/>
      <x:c r="Q1870" s="5"/>
      <x:c r="R1870" s="5"/>
      <x:c r="S1870" s="16" t="str">
        <x:f>IF(OR(ISBLANK(O1870),Q1870=""),"",IFERROR(INDEX('Redemption Setup'!$F$7:$F$105,MATCH(Q1870,'Redemption Setup'!$A$7:$A$105,0)),"")+SUMIFS('Redemption Setup'!$Q$7:$Q$305,'Redemption Setup'!$O$7:$O$305,Q1870,'Redemption Setup'!$P$7:$P$305,"&lt;="&amp;O1870)-SUMIFS('Daily Redemptions'!$R$7:$R$2205,'Daily Redemptions'!$Q$7:$Q$2205,Q1870,'Daily Redemptions'!$P$7:$P$2205,P1870,'Daily Redemptions'!$O$7:$O$2205,"&lt;="&amp;O1870))</x:f>
      </x:c>
      <x:c r="T1870" s="16" t="str">
        <x:f>IF(AND(ISBLANK(O1870),Q1870=""),"",IF(COUNTIFS('Redemption Setup'!$A$7:$A$105,Q1870,'Redemption Setup'!$B$7:$B$105,P1870)&lt;&gt;1,"Tier not in campaign",IF(COUNTIFS('Daily Redemptions'!$O$7:$O$2205,O1870,'Daily Redemptions'!$Q$7:$Q$2205,Q1870)&gt;1,"Duplicate day / tier",IF(OR(ISBLANK(O1870),ISBLANK(R1870)),"Missing date / quantity",IF(OR(R1870&lt;0,MOD(R1870,1)&lt;&gt;0),"Invalid redemption quantity",IF(COUNTIFS('Daily Redemptions'!$A$7:$A$735,O1870,'Daily Redemptions'!$B$7:$B$735,P1870)&lt;&gt;1,"Missing daily performance",IF(S1870&lt;0,"Negative stock","")))))))</x:f>
      </x:c>
    </x:row>
    <x:row r="1871" ht="24" customHeight="1">
      <x:c r="O1871" s="10"/>
      <x:c r="P1871" s="5"/>
      <x:c r="Q1871" s="5"/>
      <x:c r="R1871" s="5"/>
      <x:c r="S1871" s="16" t="str">
        <x:f>IF(OR(ISBLANK(O1871),Q1871=""),"",IFERROR(INDEX('Redemption Setup'!$F$7:$F$105,MATCH(Q1871,'Redemption Setup'!$A$7:$A$105,0)),"")+SUMIFS('Redemption Setup'!$Q$7:$Q$305,'Redemption Setup'!$O$7:$O$305,Q1871,'Redemption Setup'!$P$7:$P$305,"&lt;="&amp;O1871)-SUMIFS('Daily Redemptions'!$R$7:$R$2205,'Daily Redemptions'!$Q$7:$Q$2205,Q1871,'Daily Redemptions'!$P$7:$P$2205,P1871,'Daily Redemptions'!$O$7:$O$2205,"&lt;="&amp;O1871))</x:f>
      </x:c>
      <x:c r="T1871" s="16" t="str">
        <x:f>IF(AND(ISBLANK(O1871),Q1871=""),"",IF(COUNTIFS('Redemption Setup'!$A$7:$A$105,Q1871,'Redemption Setup'!$B$7:$B$105,P1871)&lt;&gt;1,"Tier not in campaign",IF(COUNTIFS('Daily Redemptions'!$O$7:$O$2205,O1871,'Daily Redemptions'!$Q$7:$Q$2205,Q1871)&gt;1,"Duplicate day / tier",IF(OR(ISBLANK(O1871),ISBLANK(R1871)),"Missing date / quantity",IF(OR(R1871&lt;0,MOD(R1871,1)&lt;&gt;0),"Invalid redemption quantity",IF(COUNTIFS('Daily Redemptions'!$A$7:$A$735,O1871,'Daily Redemptions'!$B$7:$B$735,P1871)&lt;&gt;1,"Missing daily performance",IF(S1871&lt;0,"Negative stock","")))))))</x:f>
      </x:c>
    </x:row>
    <x:row r="1872" ht="24" customHeight="1">
      <x:c r="O1872" s="10"/>
      <x:c r="P1872" s="5"/>
      <x:c r="Q1872" s="5"/>
      <x:c r="R1872" s="5"/>
      <x:c r="S1872" s="16" t="str">
        <x:f>IF(OR(ISBLANK(O1872),Q1872=""),"",IFERROR(INDEX('Redemption Setup'!$F$7:$F$105,MATCH(Q1872,'Redemption Setup'!$A$7:$A$105,0)),"")+SUMIFS('Redemption Setup'!$Q$7:$Q$305,'Redemption Setup'!$O$7:$O$305,Q1872,'Redemption Setup'!$P$7:$P$305,"&lt;="&amp;O1872)-SUMIFS('Daily Redemptions'!$R$7:$R$2205,'Daily Redemptions'!$Q$7:$Q$2205,Q1872,'Daily Redemptions'!$P$7:$P$2205,P1872,'Daily Redemptions'!$O$7:$O$2205,"&lt;="&amp;O1872))</x:f>
      </x:c>
      <x:c r="T1872" s="16" t="str">
        <x:f>IF(AND(ISBLANK(O1872),Q1872=""),"",IF(COUNTIFS('Redemption Setup'!$A$7:$A$105,Q1872,'Redemption Setup'!$B$7:$B$105,P1872)&lt;&gt;1,"Tier not in campaign",IF(COUNTIFS('Daily Redemptions'!$O$7:$O$2205,O1872,'Daily Redemptions'!$Q$7:$Q$2205,Q1872)&gt;1,"Duplicate day / tier",IF(OR(ISBLANK(O1872),ISBLANK(R1872)),"Missing date / quantity",IF(OR(R1872&lt;0,MOD(R1872,1)&lt;&gt;0),"Invalid redemption quantity",IF(COUNTIFS('Daily Redemptions'!$A$7:$A$735,O1872,'Daily Redemptions'!$B$7:$B$735,P1872)&lt;&gt;1,"Missing daily performance",IF(S1872&lt;0,"Negative stock","")))))))</x:f>
      </x:c>
    </x:row>
    <x:row r="1873" ht="24" customHeight="1">
      <x:c r="O1873" s="10"/>
      <x:c r="P1873" s="5"/>
      <x:c r="Q1873" s="5"/>
      <x:c r="R1873" s="5"/>
      <x:c r="S1873" s="16" t="str">
        <x:f>IF(OR(ISBLANK(O1873),Q1873=""),"",IFERROR(INDEX('Redemption Setup'!$F$7:$F$105,MATCH(Q1873,'Redemption Setup'!$A$7:$A$105,0)),"")+SUMIFS('Redemption Setup'!$Q$7:$Q$305,'Redemption Setup'!$O$7:$O$305,Q1873,'Redemption Setup'!$P$7:$P$305,"&lt;="&amp;O1873)-SUMIFS('Daily Redemptions'!$R$7:$R$2205,'Daily Redemptions'!$Q$7:$Q$2205,Q1873,'Daily Redemptions'!$P$7:$P$2205,P1873,'Daily Redemptions'!$O$7:$O$2205,"&lt;="&amp;O1873))</x:f>
      </x:c>
      <x:c r="T1873" s="16" t="str">
        <x:f>IF(AND(ISBLANK(O1873),Q1873=""),"",IF(COUNTIFS('Redemption Setup'!$A$7:$A$105,Q1873,'Redemption Setup'!$B$7:$B$105,P1873)&lt;&gt;1,"Tier not in campaign",IF(COUNTIFS('Daily Redemptions'!$O$7:$O$2205,O1873,'Daily Redemptions'!$Q$7:$Q$2205,Q1873)&gt;1,"Duplicate day / tier",IF(OR(ISBLANK(O1873),ISBLANK(R1873)),"Missing date / quantity",IF(OR(R1873&lt;0,MOD(R1873,1)&lt;&gt;0),"Invalid redemption quantity",IF(COUNTIFS('Daily Redemptions'!$A$7:$A$735,O1873,'Daily Redemptions'!$B$7:$B$735,P1873)&lt;&gt;1,"Missing daily performance",IF(S1873&lt;0,"Negative stock","")))))))</x:f>
      </x:c>
    </x:row>
    <x:row r="1874" ht="24" customHeight="1">
      <x:c r="O1874" s="10"/>
      <x:c r="P1874" s="5"/>
      <x:c r="Q1874" s="5"/>
      <x:c r="R1874" s="5"/>
      <x:c r="S1874" s="16" t="str">
        <x:f>IF(OR(ISBLANK(O1874),Q1874=""),"",IFERROR(INDEX('Redemption Setup'!$F$7:$F$105,MATCH(Q1874,'Redemption Setup'!$A$7:$A$105,0)),"")+SUMIFS('Redemption Setup'!$Q$7:$Q$305,'Redemption Setup'!$O$7:$O$305,Q1874,'Redemption Setup'!$P$7:$P$305,"&lt;="&amp;O1874)-SUMIFS('Daily Redemptions'!$R$7:$R$2205,'Daily Redemptions'!$Q$7:$Q$2205,Q1874,'Daily Redemptions'!$P$7:$P$2205,P1874,'Daily Redemptions'!$O$7:$O$2205,"&lt;="&amp;O1874))</x:f>
      </x:c>
      <x:c r="T1874" s="16" t="str">
        <x:f>IF(AND(ISBLANK(O1874),Q1874=""),"",IF(COUNTIFS('Redemption Setup'!$A$7:$A$105,Q1874,'Redemption Setup'!$B$7:$B$105,P1874)&lt;&gt;1,"Tier not in campaign",IF(COUNTIFS('Daily Redemptions'!$O$7:$O$2205,O1874,'Daily Redemptions'!$Q$7:$Q$2205,Q1874)&gt;1,"Duplicate day / tier",IF(OR(ISBLANK(O1874),ISBLANK(R1874)),"Missing date / quantity",IF(OR(R1874&lt;0,MOD(R1874,1)&lt;&gt;0),"Invalid redemption quantity",IF(COUNTIFS('Daily Redemptions'!$A$7:$A$735,O1874,'Daily Redemptions'!$B$7:$B$735,P1874)&lt;&gt;1,"Missing daily performance",IF(S1874&lt;0,"Negative stock","")))))))</x:f>
      </x:c>
    </x:row>
    <x:row r="1875" ht="24" customHeight="1">
      <x:c r="O1875" s="10"/>
      <x:c r="P1875" s="5"/>
      <x:c r="Q1875" s="5"/>
      <x:c r="R1875" s="5"/>
      <x:c r="S1875" s="16" t="str">
        <x:f>IF(OR(ISBLANK(O1875),Q1875=""),"",IFERROR(INDEX('Redemption Setup'!$F$7:$F$105,MATCH(Q1875,'Redemption Setup'!$A$7:$A$105,0)),"")+SUMIFS('Redemption Setup'!$Q$7:$Q$305,'Redemption Setup'!$O$7:$O$305,Q1875,'Redemption Setup'!$P$7:$P$305,"&lt;="&amp;O1875)-SUMIFS('Daily Redemptions'!$R$7:$R$2205,'Daily Redemptions'!$Q$7:$Q$2205,Q1875,'Daily Redemptions'!$P$7:$P$2205,P1875,'Daily Redemptions'!$O$7:$O$2205,"&lt;="&amp;O1875))</x:f>
      </x:c>
      <x:c r="T1875" s="16" t="str">
        <x:f>IF(AND(ISBLANK(O1875),Q1875=""),"",IF(COUNTIFS('Redemption Setup'!$A$7:$A$105,Q1875,'Redemption Setup'!$B$7:$B$105,P1875)&lt;&gt;1,"Tier not in campaign",IF(COUNTIFS('Daily Redemptions'!$O$7:$O$2205,O1875,'Daily Redemptions'!$Q$7:$Q$2205,Q1875)&gt;1,"Duplicate day / tier",IF(OR(ISBLANK(O1875),ISBLANK(R1875)),"Missing date / quantity",IF(OR(R1875&lt;0,MOD(R1875,1)&lt;&gt;0),"Invalid redemption quantity",IF(COUNTIFS('Daily Redemptions'!$A$7:$A$735,O1875,'Daily Redemptions'!$B$7:$B$735,P1875)&lt;&gt;1,"Missing daily performance",IF(S1875&lt;0,"Negative stock","")))))))</x:f>
      </x:c>
    </x:row>
    <x:row r="1876" ht="24" customHeight="1">
      <x:c r="O1876" s="10"/>
      <x:c r="P1876" s="5"/>
      <x:c r="Q1876" s="5"/>
      <x:c r="R1876" s="5"/>
      <x:c r="S1876" s="16" t="str">
        <x:f>IF(OR(ISBLANK(O1876),Q1876=""),"",IFERROR(INDEX('Redemption Setup'!$F$7:$F$105,MATCH(Q1876,'Redemption Setup'!$A$7:$A$105,0)),"")+SUMIFS('Redemption Setup'!$Q$7:$Q$305,'Redemption Setup'!$O$7:$O$305,Q1876,'Redemption Setup'!$P$7:$P$305,"&lt;="&amp;O1876)-SUMIFS('Daily Redemptions'!$R$7:$R$2205,'Daily Redemptions'!$Q$7:$Q$2205,Q1876,'Daily Redemptions'!$P$7:$P$2205,P1876,'Daily Redemptions'!$O$7:$O$2205,"&lt;="&amp;O1876))</x:f>
      </x:c>
      <x:c r="T1876" s="16" t="str">
        <x:f>IF(AND(ISBLANK(O1876),Q1876=""),"",IF(COUNTIFS('Redemption Setup'!$A$7:$A$105,Q1876,'Redemption Setup'!$B$7:$B$105,P1876)&lt;&gt;1,"Tier not in campaign",IF(COUNTIFS('Daily Redemptions'!$O$7:$O$2205,O1876,'Daily Redemptions'!$Q$7:$Q$2205,Q1876)&gt;1,"Duplicate day / tier",IF(OR(ISBLANK(O1876),ISBLANK(R1876)),"Missing date / quantity",IF(OR(R1876&lt;0,MOD(R1876,1)&lt;&gt;0),"Invalid redemption quantity",IF(COUNTIFS('Daily Redemptions'!$A$7:$A$735,O1876,'Daily Redemptions'!$B$7:$B$735,P1876)&lt;&gt;1,"Missing daily performance",IF(S1876&lt;0,"Negative stock","")))))))</x:f>
      </x:c>
    </x:row>
    <x:row r="1877" ht="24" customHeight="1">
      <x:c r="O1877" s="10"/>
      <x:c r="P1877" s="5"/>
      <x:c r="Q1877" s="5"/>
      <x:c r="R1877" s="5"/>
      <x:c r="S1877" s="16" t="str">
        <x:f>IF(OR(ISBLANK(O1877),Q1877=""),"",IFERROR(INDEX('Redemption Setup'!$F$7:$F$105,MATCH(Q1877,'Redemption Setup'!$A$7:$A$105,0)),"")+SUMIFS('Redemption Setup'!$Q$7:$Q$305,'Redemption Setup'!$O$7:$O$305,Q1877,'Redemption Setup'!$P$7:$P$305,"&lt;="&amp;O1877)-SUMIFS('Daily Redemptions'!$R$7:$R$2205,'Daily Redemptions'!$Q$7:$Q$2205,Q1877,'Daily Redemptions'!$P$7:$P$2205,P1877,'Daily Redemptions'!$O$7:$O$2205,"&lt;="&amp;O1877))</x:f>
      </x:c>
      <x:c r="T1877" s="16" t="str">
        <x:f>IF(AND(ISBLANK(O1877),Q1877=""),"",IF(COUNTIFS('Redemption Setup'!$A$7:$A$105,Q1877,'Redemption Setup'!$B$7:$B$105,P1877)&lt;&gt;1,"Tier not in campaign",IF(COUNTIFS('Daily Redemptions'!$O$7:$O$2205,O1877,'Daily Redemptions'!$Q$7:$Q$2205,Q1877)&gt;1,"Duplicate day / tier",IF(OR(ISBLANK(O1877),ISBLANK(R1877)),"Missing date / quantity",IF(OR(R1877&lt;0,MOD(R1877,1)&lt;&gt;0),"Invalid redemption quantity",IF(COUNTIFS('Daily Redemptions'!$A$7:$A$735,O1877,'Daily Redemptions'!$B$7:$B$735,P1877)&lt;&gt;1,"Missing daily performance",IF(S1877&lt;0,"Negative stock","")))))))</x:f>
      </x:c>
    </x:row>
    <x:row r="1878" ht="24" customHeight="1">
      <x:c r="O1878" s="10"/>
      <x:c r="P1878" s="5"/>
      <x:c r="Q1878" s="5"/>
      <x:c r="R1878" s="5"/>
      <x:c r="S1878" s="16" t="str">
        <x:f>IF(OR(ISBLANK(O1878),Q1878=""),"",IFERROR(INDEX('Redemption Setup'!$F$7:$F$105,MATCH(Q1878,'Redemption Setup'!$A$7:$A$105,0)),"")+SUMIFS('Redemption Setup'!$Q$7:$Q$305,'Redemption Setup'!$O$7:$O$305,Q1878,'Redemption Setup'!$P$7:$P$305,"&lt;="&amp;O1878)-SUMIFS('Daily Redemptions'!$R$7:$R$2205,'Daily Redemptions'!$Q$7:$Q$2205,Q1878,'Daily Redemptions'!$P$7:$P$2205,P1878,'Daily Redemptions'!$O$7:$O$2205,"&lt;="&amp;O1878))</x:f>
      </x:c>
      <x:c r="T1878" s="16" t="str">
        <x:f>IF(AND(ISBLANK(O1878),Q1878=""),"",IF(COUNTIFS('Redemption Setup'!$A$7:$A$105,Q1878,'Redemption Setup'!$B$7:$B$105,P1878)&lt;&gt;1,"Tier not in campaign",IF(COUNTIFS('Daily Redemptions'!$O$7:$O$2205,O1878,'Daily Redemptions'!$Q$7:$Q$2205,Q1878)&gt;1,"Duplicate day / tier",IF(OR(ISBLANK(O1878),ISBLANK(R1878)),"Missing date / quantity",IF(OR(R1878&lt;0,MOD(R1878,1)&lt;&gt;0),"Invalid redemption quantity",IF(COUNTIFS('Daily Redemptions'!$A$7:$A$735,O1878,'Daily Redemptions'!$B$7:$B$735,P1878)&lt;&gt;1,"Missing daily performance",IF(S1878&lt;0,"Negative stock","")))))))</x:f>
      </x:c>
    </x:row>
    <x:row r="1879" ht="24" customHeight="1">
      <x:c r="O1879" s="10"/>
      <x:c r="P1879" s="5"/>
      <x:c r="Q1879" s="5"/>
      <x:c r="R1879" s="5"/>
      <x:c r="S1879" s="16" t="str">
        <x:f>IF(OR(ISBLANK(O1879),Q1879=""),"",IFERROR(INDEX('Redemption Setup'!$F$7:$F$105,MATCH(Q1879,'Redemption Setup'!$A$7:$A$105,0)),"")+SUMIFS('Redemption Setup'!$Q$7:$Q$305,'Redemption Setup'!$O$7:$O$305,Q1879,'Redemption Setup'!$P$7:$P$305,"&lt;="&amp;O1879)-SUMIFS('Daily Redemptions'!$R$7:$R$2205,'Daily Redemptions'!$Q$7:$Q$2205,Q1879,'Daily Redemptions'!$P$7:$P$2205,P1879,'Daily Redemptions'!$O$7:$O$2205,"&lt;="&amp;O1879))</x:f>
      </x:c>
      <x:c r="T1879" s="16" t="str">
        <x:f>IF(AND(ISBLANK(O1879),Q1879=""),"",IF(COUNTIFS('Redemption Setup'!$A$7:$A$105,Q1879,'Redemption Setup'!$B$7:$B$105,P1879)&lt;&gt;1,"Tier not in campaign",IF(COUNTIFS('Daily Redemptions'!$O$7:$O$2205,O1879,'Daily Redemptions'!$Q$7:$Q$2205,Q1879)&gt;1,"Duplicate day / tier",IF(OR(ISBLANK(O1879),ISBLANK(R1879)),"Missing date / quantity",IF(OR(R1879&lt;0,MOD(R1879,1)&lt;&gt;0),"Invalid redemption quantity",IF(COUNTIFS('Daily Redemptions'!$A$7:$A$735,O1879,'Daily Redemptions'!$B$7:$B$735,P1879)&lt;&gt;1,"Missing daily performance",IF(S1879&lt;0,"Negative stock","")))))))</x:f>
      </x:c>
    </x:row>
    <x:row r="1880" ht="24" customHeight="1">
      <x:c r="O1880" s="10"/>
      <x:c r="P1880" s="5"/>
      <x:c r="Q1880" s="5"/>
      <x:c r="R1880" s="5"/>
      <x:c r="S1880" s="16" t="str">
        <x:f>IF(OR(ISBLANK(O1880),Q1880=""),"",IFERROR(INDEX('Redemption Setup'!$F$7:$F$105,MATCH(Q1880,'Redemption Setup'!$A$7:$A$105,0)),"")+SUMIFS('Redemption Setup'!$Q$7:$Q$305,'Redemption Setup'!$O$7:$O$305,Q1880,'Redemption Setup'!$P$7:$P$305,"&lt;="&amp;O1880)-SUMIFS('Daily Redemptions'!$R$7:$R$2205,'Daily Redemptions'!$Q$7:$Q$2205,Q1880,'Daily Redemptions'!$P$7:$P$2205,P1880,'Daily Redemptions'!$O$7:$O$2205,"&lt;="&amp;O1880))</x:f>
      </x:c>
      <x:c r="T1880" s="16" t="str">
        <x:f>IF(AND(ISBLANK(O1880),Q1880=""),"",IF(COUNTIFS('Redemption Setup'!$A$7:$A$105,Q1880,'Redemption Setup'!$B$7:$B$105,P1880)&lt;&gt;1,"Tier not in campaign",IF(COUNTIFS('Daily Redemptions'!$O$7:$O$2205,O1880,'Daily Redemptions'!$Q$7:$Q$2205,Q1880)&gt;1,"Duplicate day / tier",IF(OR(ISBLANK(O1880),ISBLANK(R1880)),"Missing date / quantity",IF(OR(R1880&lt;0,MOD(R1880,1)&lt;&gt;0),"Invalid redemption quantity",IF(COUNTIFS('Daily Redemptions'!$A$7:$A$735,O1880,'Daily Redemptions'!$B$7:$B$735,P1880)&lt;&gt;1,"Missing daily performance",IF(S1880&lt;0,"Negative stock","")))))))</x:f>
      </x:c>
    </x:row>
    <x:row r="1881" ht="24" customHeight="1">
      <x:c r="O1881" s="10"/>
      <x:c r="P1881" s="5"/>
      <x:c r="Q1881" s="5"/>
      <x:c r="R1881" s="5"/>
      <x:c r="S1881" s="16" t="str">
        <x:f>IF(OR(ISBLANK(O1881),Q1881=""),"",IFERROR(INDEX('Redemption Setup'!$F$7:$F$105,MATCH(Q1881,'Redemption Setup'!$A$7:$A$105,0)),"")+SUMIFS('Redemption Setup'!$Q$7:$Q$305,'Redemption Setup'!$O$7:$O$305,Q1881,'Redemption Setup'!$P$7:$P$305,"&lt;="&amp;O1881)-SUMIFS('Daily Redemptions'!$R$7:$R$2205,'Daily Redemptions'!$Q$7:$Q$2205,Q1881,'Daily Redemptions'!$P$7:$P$2205,P1881,'Daily Redemptions'!$O$7:$O$2205,"&lt;="&amp;O1881))</x:f>
      </x:c>
      <x:c r="T1881" s="16" t="str">
        <x:f>IF(AND(ISBLANK(O1881),Q1881=""),"",IF(COUNTIFS('Redemption Setup'!$A$7:$A$105,Q1881,'Redemption Setup'!$B$7:$B$105,P1881)&lt;&gt;1,"Tier not in campaign",IF(COUNTIFS('Daily Redemptions'!$O$7:$O$2205,O1881,'Daily Redemptions'!$Q$7:$Q$2205,Q1881)&gt;1,"Duplicate day / tier",IF(OR(ISBLANK(O1881),ISBLANK(R1881)),"Missing date / quantity",IF(OR(R1881&lt;0,MOD(R1881,1)&lt;&gt;0),"Invalid redemption quantity",IF(COUNTIFS('Daily Redemptions'!$A$7:$A$735,O1881,'Daily Redemptions'!$B$7:$B$735,P1881)&lt;&gt;1,"Missing daily performance",IF(S1881&lt;0,"Negative stock","")))))))</x:f>
      </x:c>
    </x:row>
    <x:row r="1882" ht="24" customHeight="1">
      <x:c r="O1882" s="10"/>
      <x:c r="P1882" s="5"/>
      <x:c r="Q1882" s="5"/>
      <x:c r="R1882" s="5"/>
      <x:c r="S1882" s="16" t="str">
        <x:f>IF(OR(ISBLANK(O1882),Q1882=""),"",IFERROR(INDEX('Redemption Setup'!$F$7:$F$105,MATCH(Q1882,'Redemption Setup'!$A$7:$A$105,0)),"")+SUMIFS('Redemption Setup'!$Q$7:$Q$305,'Redemption Setup'!$O$7:$O$305,Q1882,'Redemption Setup'!$P$7:$P$305,"&lt;="&amp;O1882)-SUMIFS('Daily Redemptions'!$R$7:$R$2205,'Daily Redemptions'!$Q$7:$Q$2205,Q1882,'Daily Redemptions'!$P$7:$P$2205,P1882,'Daily Redemptions'!$O$7:$O$2205,"&lt;="&amp;O1882))</x:f>
      </x:c>
      <x:c r="T1882" s="16" t="str">
        <x:f>IF(AND(ISBLANK(O1882),Q1882=""),"",IF(COUNTIFS('Redemption Setup'!$A$7:$A$105,Q1882,'Redemption Setup'!$B$7:$B$105,P1882)&lt;&gt;1,"Tier not in campaign",IF(COUNTIFS('Daily Redemptions'!$O$7:$O$2205,O1882,'Daily Redemptions'!$Q$7:$Q$2205,Q1882)&gt;1,"Duplicate day / tier",IF(OR(ISBLANK(O1882),ISBLANK(R1882)),"Missing date / quantity",IF(OR(R1882&lt;0,MOD(R1882,1)&lt;&gt;0),"Invalid redemption quantity",IF(COUNTIFS('Daily Redemptions'!$A$7:$A$735,O1882,'Daily Redemptions'!$B$7:$B$735,P1882)&lt;&gt;1,"Missing daily performance",IF(S1882&lt;0,"Negative stock","")))))))</x:f>
      </x:c>
    </x:row>
    <x:row r="1883" ht="24" customHeight="1">
      <x:c r="O1883" s="10"/>
      <x:c r="P1883" s="5"/>
      <x:c r="Q1883" s="5"/>
      <x:c r="R1883" s="5"/>
      <x:c r="S1883" s="16" t="str">
        <x:f>IF(OR(ISBLANK(O1883),Q1883=""),"",IFERROR(INDEX('Redemption Setup'!$F$7:$F$105,MATCH(Q1883,'Redemption Setup'!$A$7:$A$105,0)),"")+SUMIFS('Redemption Setup'!$Q$7:$Q$305,'Redemption Setup'!$O$7:$O$305,Q1883,'Redemption Setup'!$P$7:$P$305,"&lt;="&amp;O1883)-SUMIFS('Daily Redemptions'!$R$7:$R$2205,'Daily Redemptions'!$Q$7:$Q$2205,Q1883,'Daily Redemptions'!$P$7:$P$2205,P1883,'Daily Redemptions'!$O$7:$O$2205,"&lt;="&amp;O1883))</x:f>
      </x:c>
      <x:c r="T1883" s="16" t="str">
        <x:f>IF(AND(ISBLANK(O1883),Q1883=""),"",IF(COUNTIFS('Redemption Setup'!$A$7:$A$105,Q1883,'Redemption Setup'!$B$7:$B$105,P1883)&lt;&gt;1,"Tier not in campaign",IF(COUNTIFS('Daily Redemptions'!$O$7:$O$2205,O1883,'Daily Redemptions'!$Q$7:$Q$2205,Q1883)&gt;1,"Duplicate day / tier",IF(OR(ISBLANK(O1883),ISBLANK(R1883)),"Missing date / quantity",IF(OR(R1883&lt;0,MOD(R1883,1)&lt;&gt;0),"Invalid redemption quantity",IF(COUNTIFS('Daily Redemptions'!$A$7:$A$735,O1883,'Daily Redemptions'!$B$7:$B$735,P1883)&lt;&gt;1,"Missing daily performance",IF(S1883&lt;0,"Negative stock","")))))))</x:f>
      </x:c>
    </x:row>
    <x:row r="1884" ht="24" customHeight="1">
      <x:c r="O1884" s="10"/>
      <x:c r="P1884" s="5"/>
      <x:c r="Q1884" s="5"/>
      <x:c r="R1884" s="5"/>
      <x:c r="S1884" s="16" t="str">
        <x:f>IF(OR(ISBLANK(O1884),Q1884=""),"",IFERROR(INDEX('Redemption Setup'!$F$7:$F$105,MATCH(Q1884,'Redemption Setup'!$A$7:$A$105,0)),"")+SUMIFS('Redemption Setup'!$Q$7:$Q$305,'Redemption Setup'!$O$7:$O$305,Q1884,'Redemption Setup'!$P$7:$P$305,"&lt;="&amp;O1884)-SUMIFS('Daily Redemptions'!$R$7:$R$2205,'Daily Redemptions'!$Q$7:$Q$2205,Q1884,'Daily Redemptions'!$P$7:$P$2205,P1884,'Daily Redemptions'!$O$7:$O$2205,"&lt;="&amp;O1884))</x:f>
      </x:c>
      <x:c r="T1884" s="16" t="str">
        <x:f>IF(AND(ISBLANK(O1884),Q1884=""),"",IF(COUNTIFS('Redemption Setup'!$A$7:$A$105,Q1884,'Redemption Setup'!$B$7:$B$105,P1884)&lt;&gt;1,"Tier not in campaign",IF(COUNTIFS('Daily Redemptions'!$O$7:$O$2205,O1884,'Daily Redemptions'!$Q$7:$Q$2205,Q1884)&gt;1,"Duplicate day / tier",IF(OR(ISBLANK(O1884),ISBLANK(R1884)),"Missing date / quantity",IF(OR(R1884&lt;0,MOD(R1884,1)&lt;&gt;0),"Invalid redemption quantity",IF(COUNTIFS('Daily Redemptions'!$A$7:$A$735,O1884,'Daily Redemptions'!$B$7:$B$735,P1884)&lt;&gt;1,"Missing daily performance",IF(S1884&lt;0,"Negative stock","")))))))</x:f>
      </x:c>
    </x:row>
    <x:row r="1885" ht="24" customHeight="1">
      <x:c r="O1885" s="10"/>
      <x:c r="P1885" s="5"/>
      <x:c r="Q1885" s="5"/>
      <x:c r="R1885" s="5"/>
      <x:c r="S1885" s="16" t="str">
        <x:f>IF(OR(ISBLANK(O1885),Q1885=""),"",IFERROR(INDEX('Redemption Setup'!$F$7:$F$105,MATCH(Q1885,'Redemption Setup'!$A$7:$A$105,0)),"")+SUMIFS('Redemption Setup'!$Q$7:$Q$305,'Redemption Setup'!$O$7:$O$305,Q1885,'Redemption Setup'!$P$7:$P$305,"&lt;="&amp;O1885)-SUMIFS('Daily Redemptions'!$R$7:$R$2205,'Daily Redemptions'!$Q$7:$Q$2205,Q1885,'Daily Redemptions'!$P$7:$P$2205,P1885,'Daily Redemptions'!$O$7:$O$2205,"&lt;="&amp;O1885))</x:f>
      </x:c>
      <x:c r="T1885" s="16" t="str">
        <x:f>IF(AND(ISBLANK(O1885),Q1885=""),"",IF(COUNTIFS('Redemption Setup'!$A$7:$A$105,Q1885,'Redemption Setup'!$B$7:$B$105,P1885)&lt;&gt;1,"Tier not in campaign",IF(COUNTIFS('Daily Redemptions'!$O$7:$O$2205,O1885,'Daily Redemptions'!$Q$7:$Q$2205,Q1885)&gt;1,"Duplicate day / tier",IF(OR(ISBLANK(O1885),ISBLANK(R1885)),"Missing date / quantity",IF(OR(R1885&lt;0,MOD(R1885,1)&lt;&gt;0),"Invalid redemption quantity",IF(COUNTIFS('Daily Redemptions'!$A$7:$A$735,O1885,'Daily Redemptions'!$B$7:$B$735,P1885)&lt;&gt;1,"Missing daily performance",IF(S1885&lt;0,"Negative stock","")))))))</x:f>
      </x:c>
    </x:row>
    <x:row r="1886" ht="24" customHeight="1">
      <x:c r="O1886" s="10"/>
      <x:c r="P1886" s="5"/>
      <x:c r="Q1886" s="5"/>
      <x:c r="R1886" s="5"/>
      <x:c r="S1886" s="16" t="str">
        <x:f>IF(OR(ISBLANK(O1886),Q1886=""),"",IFERROR(INDEX('Redemption Setup'!$F$7:$F$105,MATCH(Q1886,'Redemption Setup'!$A$7:$A$105,0)),"")+SUMIFS('Redemption Setup'!$Q$7:$Q$305,'Redemption Setup'!$O$7:$O$305,Q1886,'Redemption Setup'!$P$7:$P$305,"&lt;="&amp;O1886)-SUMIFS('Daily Redemptions'!$R$7:$R$2205,'Daily Redemptions'!$Q$7:$Q$2205,Q1886,'Daily Redemptions'!$P$7:$P$2205,P1886,'Daily Redemptions'!$O$7:$O$2205,"&lt;="&amp;O1886))</x:f>
      </x:c>
      <x:c r="T1886" s="16" t="str">
        <x:f>IF(AND(ISBLANK(O1886),Q1886=""),"",IF(COUNTIFS('Redemption Setup'!$A$7:$A$105,Q1886,'Redemption Setup'!$B$7:$B$105,P1886)&lt;&gt;1,"Tier not in campaign",IF(COUNTIFS('Daily Redemptions'!$O$7:$O$2205,O1886,'Daily Redemptions'!$Q$7:$Q$2205,Q1886)&gt;1,"Duplicate day / tier",IF(OR(ISBLANK(O1886),ISBLANK(R1886)),"Missing date / quantity",IF(OR(R1886&lt;0,MOD(R1886,1)&lt;&gt;0),"Invalid redemption quantity",IF(COUNTIFS('Daily Redemptions'!$A$7:$A$735,O1886,'Daily Redemptions'!$B$7:$B$735,P1886)&lt;&gt;1,"Missing daily performance",IF(S1886&lt;0,"Negative stock","")))))))</x:f>
      </x:c>
    </x:row>
    <x:row r="1887" ht="24" customHeight="1">
      <x:c r="O1887" s="10"/>
      <x:c r="P1887" s="5"/>
      <x:c r="Q1887" s="5"/>
      <x:c r="R1887" s="5"/>
      <x:c r="S1887" s="16" t="str">
        <x:f>IF(OR(ISBLANK(O1887),Q1887=""),"",IFERROR(INDEX('Redemption Setup'!$F$7:$F$105,MATCH(Q1887,'Redemption Setup'!$A$7:$A$105,0)),"")+SUMIFS('Redemption Setup'!$Q$7:$Q$305,'Redemption Setup'!$O$7:$O$305,Q1887,'Redemption Setup'!$P$7:$P$305,"&lt;="&amp;O1887)-SUMIFS('Daily Redemptions'!$R$7:$R$2205,'Daily Redemptions'!$Q$7:$Q$2205,Q1887,'Daily Redemptions'!$P$7:$P$2205,P1887,'Daily Redemptions'!$O$7:$O$2205,"&lt;="&amp;O1887))</x:f>
      </x:c>
      <x:c r="T1887" s="16" t="str">
        <x:f>IF(AND(ISBLANK(O1887),Q1887=""),"",IF(COUNTIFS('Redemption Setup'!$A$7:$A$105,Q1887,'Redemption Setup'!$B$7:$B$105,P1887)&lt;&gt;1,"Tier not in campaign",IF(COUNTIFS('Daily Redemptions'!$O$7:$O$2205,O1887,'Daily Redemptions'!$Q$7:$Q$2205,Q1887)&gt;1,"Duplicate day / tier",IF(OR(ISBLANK(O1887),ISBLANK(R1887)),"Missing date / quantity",IF(OR(R1887&lt;0,MOD(R1887,1)&lt;&gt;0),"Invalid redemption quantity",IF(COUNTIFS('Daily Redemptions'!$A$7:$A$735,O1887,'Daily Redemptions'!$B$7:$B$735,P1887)&lt;&gt;1,"Missing daily performance",IF(S1887&lt;0,"Negative stock","")))))))</x:f>
      </x:c>
    </x:row>
    <x:row r="1888" ht="24" customHeight="1">
      <x:c r="O1888" s="10"/>
      <x:c r="P1888" s="5"/>
      <x:c r="Q1888" s="5"/>
      <x:c r="R1888" s="5"/>
      <x:c r="S1888" s="16" t="str">
        <x:f>IF(OR(ISBLANK(O1888),Q1888=""),"",IFERROR(INDEX('Redemption Setup'!$F$7:$F$105,MATCH(Q1888,'Redemption Setup'!$A$7:$A$105,0)),"")+SUMIFS('Redemption Setup'!$Q$7:$Q$305,'Redemption Setup'!$O$7:$O$305,Q1888,'Redemption Setup'!$P$7:$P$305,"&lt;="&amp;O1888)-SUMIFS('Daily Redemptions'!$R$7:$R$2205,'Daily Redemptions'!$Q$7:$Q$2205,Q1888,'Daily Redemptions'!$P$7:$P$2205,P1888,'Daily Redemptions'!$O$7:$O$2205,"&lt;="&amp;O1888))</x:f>
      </x:c>
      <x:c r="T1888" s="16" t="str">
        <x:f>IF(AND(ISBLANK(O1888),Q1888=""),"",IF(COUNTIFS('Redemption Setup'!$A$7:$A$105,Q1888,'Redemption Setup'!$B$7:$B$105,P1888)&lt;&gt;1,"Tier not in campaign",IF(COUNTIFS('Daily Redemptions'!$O$7:$O$2205,O1888,'Daily Redemptions'!$Q$7:$Q$2205,Q1888)&gt;1,"Duplicate day / tier",IF(OR(ISBLANK(O1888),ISBLANK(R1888)),"Missing date / quantity",IF(OR(R1888&lt;0,MOD(R1888,1)&lt;&gt;0),"Invalid redemption quantity",IF(COUNTIFS('Daily Redemptions'!$A$7:$A$735,O1888,'Daily Redemptions'!$B$7:$B$735,P1888)&lt;&gt;1,"Missing daily performance",IF(S1888&lt;0,"Negative stock","")))))))</x:f>
      </x:c>
    </x:row>
    <x:row r="1889" ht="24" customHeight="1">
      <x:c r="O1889" s="10"/>
      <x:c r="P1889" s="5"/>
      <x:c r="Q1889" s="5"/>
      <x:c r="R1889" s="5"/>
      <x:c r="S1889" s="16" t="str">
        <x:f>IF(OR(ISBLANK(O1889),Q1889=""),"",IFERROR(INDEX('Redemption Setup'!$F$7:$F$105,MATCH(Q1889,'Redemption Setup'!$A$7:$A$105,0)),"")+SUMIFS('Redemption Setup'!$Q$7:$Q$305,'Redemption Setup'!$O$7:$O$305,Q1889,'Redemption Setup'!$P$7:$P$305,"&lt;="&amp;O1889)-SUMIFS('Daily Redemptions'!$R$7:$R$2205,'Daily Redemptions'!$Q$7:$Q$2205,Q1889,'Daily Redemptions'!$P$7:$P$2205,P1889,'Daily Redemptions'!$O$7:$O$2205,"&lt;="&amp;O1889))</x:f>
      </x:c>
      <x:c r="T1889" s="16" t="str">
        <x:f>IF(AND(ISBLANK(O1889),Q1889=""),"",IF(COUNTIFS('Redemption Setup'!$A$7:$A$105,Q1889,'Redemption Setup'!$B$7:$B$105,P1889)&lt;&gt;1,"Tier not in campaign",IF(COUNTIFS('Daily Redemptions'!$O$7:$O$2205,O1889,'Daily Redemptions'!$Q$7:$Q$2205,Q1889)&gt;1,"Duplicate day / tier",IF(OR(ISBLANK(O1889),ISBLANK(R1889)),"Missing date / quantity",IF(OR(R1889&lt;0,MOD(R1889,1)&lt;&gt;0),"Invalid redemption quantity",IF(COUNTIFS('Daily Redemptions'!$A$7:$A$735,O1889,'Daily Redemptions'!$B$7:$B$735,P1889)&lt;&gt;1,"Missing daily performance",IF(S1889&lt;0,"Negative stock","")))))))</x:f>
      </x:c>
    </x:row>
    <x:row r="1890" ht="24" customHeight="1">
      <x:c r="O1890" s="10"/>
      <x:c r="P1890" s="5"/>
      <x:c r="Q1890" s="5"/>
      <x:c r="R1890" s="5"/>
      <x:c r="S1890" s="16" t="str">
        <x:f>IF(OR(ISBLANK(O1890),Q1890=""),"",IFERROR(INDEX('Redemption Setup'!$F$7:$F$105,MATCH(Q1890,'Redemption Setup'!$A$7:$A$105,0)),"")+SUMIFS('Redemption Setup'!$Q$7:$Q$305,'Redemption Setup'!$O$7:$O$305,Q1890,'Redemption Setup'!$P$7:$P$305,"&lt;="&amp;O1890)-SUMIFS('Daily Redemptions'!$R$7:$R$2205,'Daily Redemptions'!$Q$7:$Q$2205,Q1890,'Daily Redemptions'!$P$7:$P$2205,P1890,'Daily Redemptions'!$O$7:$O$2205,"&lt;="&amp;O1890))</x:f>
      </x:c>
      <x:c r="T1890" s="16" t="str">
        <x:f>IF(AND(ISBLANK(O1890),Q1890=""),"",IF(COUNTIFS('Redemption Setup'!$A$7:$A$105,Q1890,'Redemption Setup'!$B$7:$B$105,P1890)&lt;&gt;1,"Tier not in campaign",IF(COUNTIFS('Daily Redemptions'!$O$7:$O$2205,O1890,'Daily Redemptions'!$Q$7:$Q$2205,Q1890)&gt;1,"Duplicate day / tier",IF(OR(ISBLANK(O1890),ISBLANK(R1890)),"Missing date / quantity",IF(OR(R1890&lt;0,MOD(R1890,1)&lt;&gt;0),"Invalid redemption quantity",IF(COUNTIFS('Daily Redemptions'!$A$7:$A$735,O1890,'Daily Redemptions'!$B$7:$B$735,P1890)&lt;&gt;1,"Missing daily performance",IF(S1890&lt;0,"Negative stock","")))))))</x:f>
      </x:c>
    </x:row>
    <x:row r="1891" ht="24" customHeight="1">
      <x:c r="O1891" s="10"/>
      <x:c r="P1891" s="5"/>
      <x:c r="Q1891" s="5"/>
      <x:c r="R1891" s="5"/>
      <x:c r="S1891" s="16" t="str">
        <x:f>IF(OR(ISBLANK(O1891),Q1891=""),"",IFERROR(INDEX('Redemption Setup'!$F$7:$F$105,MATCH(Q1891,'Redemption Setup'!$A$7:$A$105,0)),"")+SUMIFS('Redemption Setup'!$Q$7:$Q$305,'Redemption Setup'!$O$7:$O$305,Q1891,'Redemption Setup'!$P$7:$P$305,"&lt;="&amp;O1891)-SUMIFS('Daily Redemptions'!$R$7:$R$2205,'Daily Redemptions'!$Q$7:$Q$2205,Q1891,'Daily Redemptions'!$P$7:$P$2205,P1891,'Daily Redemptions'!$O$7:$O$2205,"&lt;="&amp;O1891))</x:f>
      </x:c>
      <x:c r="T1891" s="16" t="str">
        <x:f>IF(AND(ISBLANK(O1891),Q1891=""),"",IF(COUNTIFS('Redemption Setup'!$A$7:$A$105,Q1891,'Redemption Setup'!$B$7:$B$105,P1891)&lt;&gt;1,"Tier not in campaign",IF(COUNTIFS('Daily Redemptions'!$O$7:$O$2205,O1891,'Daily Redemptions'!$Q$7:$Q$2205,Q1891)&gt;1,"Duplicate day / tier",IF(OR(ISBLANK(O1891),ISBLANK(R1891)),"Missing date / quantity",IF(OR(R1891&lt;0,MOD(R1891,1)&lt;&gt;0),"Invalid redemption quantity",IF(COUNTIFS('Daily Redemptions'!$A$7:$A$735,O1891,'Daily Redemptions'!$B$7:$B$735,P1891)&lt;&gt;1,"Missing daily performance",IF(S1891&lt;0,"Negative stock","")))))))</x:f>
      </x:c>
    </x:row>
    <x:row r="1892" ht="24" customHeight="1">
      <x:c r="O1892" s="10"/>
      <x:c r="P1892" s="5"/>
      <x:c r="Q1892" s="5"/>
      <x:c r="R1892" s="5"/>
      <x:c r="S1892" s="16" t="str">
        <x:f>IF(OR(ISBLANK(O1892),Q1892=""),"",IFERROR(INDEX('Redemption Setup'!$F$7:$F$105,MATCH(Q1892,'Redemption Setup'!$A$7:$A$105,0)),"")+SUMIFS('Redemption Setup'!$Q$7:$Q$305,'Redemption Setup'!$O$7:$O$305,Q1892,'Redemption Setup'!$P$7:$P$305,"&lt;="&amp;O1892)-SUMIFS('Daily Redemptions'!$R$7:$R$2205,'Daily Redemptions'!$Q$7:$Q$2205,Q1892,'Daily Redemptions'!$P$7:$P$2205,P1892,'Daily Redemptions'!$O$7:$O$2205,"&lt;="&amp;O1892))</x:f>
      </x:c>
      <x:c r="T1892" s="16" t="str">
        <x:f>IF(AND(ISBLANK(O1892),Q1892=""),"",IF(COUNTIFS('Redemption Setup'!$A$7:$A$105,Q1892,'Redemption Setup'!$B$7:$B$105,P1892)&lt;&gt;1,"Tier not in campaign",IF(COUNTIFS('Daily Redemptions'!$O$7:$O$2205,O1892,'Daily Redemptions'!$Q$7:$Q$2205,Q1892)&gt;1,"Duplicate day / tier",IF(OR(ISBLANK(O1892),ISBLANK(R1892)),"Missing date / quantity",IF(OR(R1892&lt;0,MOD(R1892,1)&lt;&gt;0),"Invalid redemption quantity",IF(COUNTIFS('Daily Redemptions'!$A$7:$A$735,O1892,'Daily Redemptions'!$B$7:$B$735,P1892)&lt;&gt;1,"Missing daily performance",IF(S1892&lt;0,"Negative stock","")))))))</x:f>
      </x:c>
    </x:row>
    <x:row r="1893" ht="24" customHeight="1">
      <x:c r="O1893" s="10"/>
      <x:c r="P1893" s="5"/>
      <x:c r="Q1893" s="5"/>
      <x:c r="R1893" s="5"/>
      <x:c r="S1893" s="16" t="str">
        <x:f>IF(OR(ISBLANK(O1893),Q1893=""),"",IFERROR(INDEX('Redemption Setup'!$F$7:$F$105,MATCH(Q1893,'Redemption Setup'!$A$7:$A$105,0)),"")+SUMIFS('Redemption Setup'!$Q$7:$Q$305,'Redemption Setup'!$O$7:$O$305,Q1893,'Redemption Setup'!$P$7:$P$305,"&lt;="&amp;O1893)-SUMIFS('Daily Redemptions'!$R$7:$R$2205,'Daily Redemptions'!$Q$7:$Q$2205,Q1893,'Daily Redemptions'!$P$7:$P$2205,P1893,'Daily Redemptions'!$O$7:$O$2205,"&lt;="&amp;O1893))</x:f>
      </x:c>
      <x:c r="T1893" s="16" t="str">
        <x:f>IF(AND(ISBLANK(O1893),Q1893=""),"",IF(COUNTIFS('Redemption Setup'!$A$7:$A$105,Q1893,'Redemption Setup'!$B$7:$B$105,P1893)&lt;&gt;1,"Tier not in campaign",IF(COUNTIFS('Daily Redemptions'!$O$7:$O$2205,O1893,'Daily Redemptions'!$Q$7:$Q$2205,Q1893)&gt;1,"Duplicate day / tier",IF(OR(ISBLANK(O1893),ISBLANK(R1893)),"Missing date / quantity",IF(OR(R1893&lt;0,MOD(R1893,1)&lt;&gt;0),"Invalid redemption quantity",IF(COUNTIFS('Daily Redemptions'!$A$7:$A$735,O1893,'Daily Redemptions'!$B$7:$B$735,P1893)&lt;&gt;1,"Missing daily performance",IF(S1893&lt;0,"Negative stock","")))))))</x:f>
      </x:c>
    </x:row>
    <x:row r="1894" ht="24" customHeight="1">
      <x:c r="O1894" s="10"/>
      <x:c r="P1894" s="5"/>
      <x:c r="Q1894" s="5"/>
      <x:c r="R1894" s="5"/>
      <x:c r="S1894" s="16" t="str">
        <x:f>IF(OR(ISBLANK(O1894),Q1894=""),"",IFERROR(INDEX('Redemption Setup'!$F$7:$F$105,MATCH(Q1894,'Redemption Setup'!$A$7:$A$105,0)),"")+SUMIFS('Redemption Setup'!$Q$7:$Q$305,'Redemption Setup'!$O$7:$O$305,Q1894,'Redemption Setup'!$P$7:$P$305,"&lt;="&amp;O1894)-SUMIFS('Daily Redemptions'!$R$7:$R$2205,'Daily Redemptions'!$Q$7:$Q$2205,Q1894,'Daily Redemptions'!$P$7:$P$2205,P1894,'Daily Redemptions'!$O$7:$O$2205,"&lt;="&amp;O1894))</x:f>
      </x:c>
      <x:c r="T1894" s="16" t="str">
        <x:f>IF(AND(ISBLANK(O1894),Q1894=""),"",IF(COUNTIFS('Redemption Setup'!$A$7:$A$105,Q1894,'Redemption Setup'!$B$7:$B$105,P1894)&lt;&gt;1,"Tier not in campaign",IF(COUNTIFS('Daily Redemptions'!$O$7:$O$2205,O1894,'Daily Redemptions'!$Q$7:$Q$2205,Q1894)&gt;1,"Duplicate day / tier",IF(OR(ISBLANK(O1894),ISBLANK(R1894)),"Missing date / quantity",IF(OR(R1894&lt;0,MOD(R1894,1)&lt;&gt;0),"Invalid redemption quantity",IF(COUNTIFS('Daily Redemptions'!$A$7:$A$735,O1894,'Daily Redemptions'!$B$7:$B$735,P1894)&lt;&gt;1,"Missing daily performance",IF(S1894&lt;0,"Negative stock","")))))))</x:f>
      </x:c>
    </x:row>
    <x:row r="1895" ht="24" customHeight="1">
      <x:c r="O1895" s="10"/>
      <x:c r="P1895" s="5"/>
      <x:c r="Q1895" s="5"/>
      <x:c r="R1895" s="5"/>
      <x:c r="S1895" s="16" t="str">
        <x:f>IF(OR(ISBLANK(O1895),Q1895=""),"",IFERROR(INDEX('Redemption Setup'!$F$7:$F$105,MATCH(Q1895,'Redemption Setup'!$A$7:$A$105,0)),"")+SUMIFS('Redemption Setup'!$Q$7:$Q$305,'Redemption Setup'!$O$7:$O$305,Q1895,'Redemption Setup'!$P$7:$P$305,"&lt;="&amp;O1895)-SUMIFS('Daily Redemptions'!$R$7:$R$2205,'Daily Redemptions'!$Q$7:$Q$2205,Q1895,'Daily Redemptions'!$P$7:$P$2205,P1895,'Daily Redemptions'!$O$7:$O$2205,"&lt;="&amp;O1895))</x:f>
      </x:c>
      <x:c r="T1895" s="16" t="str">
        <x:f>IF(AND(ISBLANK(O1895),Q1895=""),"",IF(COUNTIFS('Redemption Setup'!$A$7:$A$105,Q1895,'Redemption Setup'!$B$7:$B$105,P1895)&lt;&gt;1,"Tier not in campaign",IF(COUNTIFS('Daily Redemptions'!$O$7:$O$2205,O1895,'Daily Redemptions'!$Q$7:$Q$2205,Q1895)&gt;1,"Duplicate day / tier",IF(OR(ISBLANK(O1895),ISBLANK(R1895)),"Missing date / quantity",IF(OR(R1895&lt;0,MOD(R1895,1)&lt;&gt;0),"Invalid redemption quantity",IF(COUNTIFS('Daily Redemptions'!$A$7:$A$735,O1895,'Daily Redemptions'!$B$7:$B$735,P1895)&lt;&gt;1,"Missing daily performance",IF(S1895&lt;0,"Negative stock","")))))))</x:f>
      </x:c>
    </x:row>
    <x:row r="1896" ht="24" customHeight="1">
      <x:c r="O1896" s="10"/>
      <x:c r="P1896" s="5"/>
      <x:c r="Q1896" s="5"/>
      <x:c r="R1896" s="5"/>
      <x:c r="S1896" s="16" t="str">
        <x:f>IF(OR(ISBLANK(O1896),Q1896=""),"",IFERROR(INDEX('Redemption Setup'!$F$7:$F$105,MATCH(Q1896,'Redemption Setup'!$A$7:$A$105,0)),"")+SUMIFS('Redemption Setup'!$Q$7:$Q$305,'Redemption Setup'!$O$7:$O$305,Q1896,'Redemption Setup'!$P$7:$P$305,"&lt;="&amp;O1896)-SUMIFS('Daily Redemptions'!$R$7:$R$2205,'Daily Redemptions'!$Q$7:$Q$2205,Q1896,'Daily Redemptions'!$P$7:$P$2205,P1896,'Daily Redemptions'!$O$7:$O$2205,"&lt;="&amp;O1896))</x:f>
      </x:c>
      <x:c r="T1896" s="16" t="str">
        <x:f>IF(AND(ISBLANK(O1896),Q1896=""),"",IF(COUNTIFS('Redemption Setup'!$A$7:$A$105,Q1896,'Redemption Setup'!$B$7:$B$105,P1896)&lt;&gt;1,"Tier not in campaign",IF(COUNTIFS('Daily Redemptions'!$O$7:$O$2205,O1896,'Daily Redemptions'!$Q$7:$Q$2205,Q1896)&gt;1,"Duplicate day / tier",IF(OR(ISBLANK(O1896),ISBLANK(R1896)),"Missing date / quantity",IF(OR(R1896&lt;0,MOD(R1896,1)&lt;&gt;0),"Invalid redemption quantity",IF(COUNTIFS('Daily Redemptions'!$A$7:$A$735,O1896,'Daily Redemptions'!$B$7:$B$735,P1896)&lt;&gt;1,"Missing daily performance",IF(S1896&lt;0,"Negative stock","")))))))</x:f>
      </x:c>
    </x:row>
    <x:row r="1897" ht="24" customHeight="1">
      <x:c r="O1897" s="10"/>
      <x:c r="P1897" s="5"/>
      <x:c r="Q1897" s="5"/>
      <x:c r="R1897" s="5"/>
      <x:c r="S1897" s="16" t="str">
        <x:f>IF(OR(ISBLANK(O1897),Q1897=""),"",IFERROR(INDEX('Redemption Setup'!$F$7:$F$105,MATCH(Q1897,'Redemption Setup'!$A$7:$A$105,0)),"")+SUMIFS('Redemption Setup'!$Q$7:$Q$305,'Redemption Setup'!$O$7:$O$305,Q1897,'Redemption Setup'!$P$7:$P$305,"&lt;="&amp;O1897)-SUMIFS('Daily Redemptions'!$R$7:$R$2205,'Daily Redemptions'!$Q$7:$Q$2205,Q1897,'Daily Redemptions'!$P$7:$P$2205,P1897,'Daily Redemptions'!$O$7:$O$2205,"&lt;="&amp;O1897))</x:f>
      </x:c>
      <x:c r="T1897" s="16" t="str">
        <x:f>IF(AND(ISBLANK(O1897),Q1897=""),"",IF(COUNTIFS('Redemption Setup'!$A$7:$A$105,Q1897,'Redemption Setup'!$B$7:$B$105,P1897)&lt;&gt;1,"Tier not in campaign",IF(COUNTIFS('Daily Redemptions'!$O$7:$O$2205,O1897,'Daily Redemptions'!$Q$7:$Q$2205,Q1897)&gt;1,"Duplicate day / tier",IF(OR(ISBLANK(O1897),ISBLANK(R1897)),"Missing date / quantity",IF(OR(R1897&lt;0,MOD(R1897,1)&lt;&gt;0),"Invalid redemption quantity",IF(COUNTIFS('Daily Redemptions'!$A$7:$A$735,O1897,'Daily Redemptions'!$B$7:$B$735,P1897)&lt;&gt;1,"Missing daily performance",IF(S1897&lt;0,"Negative stock","")))))))</x:f>
      </x:c>
    </x:row>
    <x:row r="1898" ht="24" customHeight="1">
      <x:c r="O1898" s="10"/>
      <x:c r="P1898" s="5"/>
      <x:c r="Q1898" s="5"/>
      <x:c r="R1898" s="5"/>
      <x:c r="S1898" s="16" t="str">
        <x:f>IF(OR(ISBLANK(O1898),Q1898=""),"",IFERROR(INDEX('Redemption Setup'!$F$7:$F$105,MATCH(Q1898,'Redemption Setup'!$A$7:$A$105,0)),"")+SUMIFS('Redemption Setup'!$Q$7:$Q$305,'Redemption Setup'!$O$7:$O$305,Q1898,'Redemption Setup'!$P$7:$P$305,"&lt;="&amp;O1898)-SUMIFS('Daily Redemptions'!$R$7:$R$2205,'Daily Redemptions'!$Q$7:$Q$2205,Q1898,'Daily Redemptions'!$P$7:$P$2205,P1898,'Daily Redemptions'!$O$7:$O$2205,"&lt;="&amp;O1898))</x:f>
      </x:c>
      <x:c r="T1898" s="16" t="str">
        <x:f>IF(AND(ISBLANK(O1898),Q1898=""),"",IF(COUNTIFS('Redemption Setup'!$A$7:$A$105,Q1898,'Redemption Setup'!$B$7:$B$105,P1898)&lt;&gt;1,"Tier not in campaign",IF(COUNTIFS('Daily Redemptions'!$O$7:$O$2205,O1898,'Daily Redemptions'!$Q$7:$Q$2205,Q1898)&gt;1,"Duplicate day / tier",IF(OR(ISBLANK(O1898),ISBLANK(R1898)),"Missing date / quantity",IF(OR(R1898&lt;0,MOD(R1898,1)&lt;&gt;0),"Invalid redemption quantity",IF(COUNTIFS('Daily Redemptions'!$A$7:$A$735,O1898,'Daily Redemptions'!$B$7:$B$735,P1898)&lt;&gt;1,"Missing daily performance",IF(S1898&lt;0,"Negative stock","")))))))</x:f>
      </x:c>
    </x:row>
    <x:row r="1899" ht="24" customHeight="1">
      <x:c r="O1899" s="10"/>
      <x:c r="P1899" s="5"/>
      <x:c r="Q1899" s="5"/>
      <x:c r="R1899" s="5"/>
      <x:c r="S1899" s="16" t="str">
        <x:f>IF(OR(ISBLANK(O1899),Q1899=""),"",IFERROR(INDEX('Redemption Setup'!$F$7:$F$105,MATCH(Q1899,'Redemption Setup'!$A$7:$A$105,0)),"")+SUMIFS('Redemption Setup'!$Q$7:$Q$305,'Redemption Setup'!$O$7:$O$305,Q1899,'Redemption Setup'!$P$7:$P$305,"&lt;="&amp;O1899)-SUMIFS('Daily Redemptions'!$R$7:$R$2205,'Daily Redemptions'!$Q$7:$Q$2205,Q1899,'Daily Redemptions'!$P$7:$P$2205,P1899,'Daily Redemptions'!$O$7:$O$2205,"&lt;="&amp;O1899))</x:f>
      </x:c>
      <x:c r="T1899" s="16" t="str">
        <x:f>IF(AND(ISBLANK(O1899),Q1899=""),"",IF(COUNTIFS('Redemption Setup'!$A$7:$A$105,Q1899,'Redemption Setup'!$B$7:$B$105,P1899)&lt;&gt;1,"Tier not in campaign",IF(COUNTIFS('Daily Redemptions'!$O$7:$O$2205,O1899,'Daily Redemptions'!$Q$7:$Q$2205,Q1899)&gt;1,"Duplicate day / tier",IF(OR(ISBLANK(O1899),ISBLANK(R1899)),"Missing date / quantity",IF(OR(R1899&lt;0,MOD(R1899,1)&lt;&gt;0),"Invalid redemption quantity",IF(COUNTIFS('Daily Redemptions'!$A$7:$A$735,O1899,'Daily Redemptions'!$B$7:$B$735,P1899)&lt;&gt;1,"Missing daily performance",IF(S1899&lt;0,"Negative stock","")))))))</x:f>
      </x:c>
    </x:row>
    <x:row r="1900" ht="24" customHeight="1">
      <x:c r="O1900" s="10"/>
      <x:c r="P1900" s="5"/>
      <x:c r="Q1900" s="5"/>
      <x:c r="R1900" s="5"/>
      <x:c r="S1900" s="16" t="str">
        <x:f>IF(OR(ISBLANK(O1900),Q1900=""),"",IFERROR(INDEX('Redemption Setup'!$F$7:$F$105,MATCH(Q1900,'Redemption Setup'!$A$7:$A$105,0)),"")+SUMIFS('Redemption Setup'!$Q$7:$Q$305,'Redemption Setup'!$O$7:$O$305,Q1900,'Redemption Setup'!$P$7:$P$305,"&lt;="&amp;O1900)-SUMIFS('Daily Redemptions'!$R$7:$R$2205,'Daily Redemptions'!$Q$7:$Q$2205,Q1900,'Daily Redemptions'!$P$7:$P$2205,P1900,'Daily Redemptions'!$O$7:$O$2205,"&lt;="&amp;O1900))</x:f>
      </x:c>
      <x:c r="T1900" s="16" t="str">
        <x:f>IF(AND(ISBLANK(O1900),Q1900=""),"",IF(COUNTIFS('Redemption Setup'!$A$7:$A$105,Q1900,'Redemption Setup'!$B$7:$B$105,P1900)&lt;&gt;1,"Tier not in campaign",IF(COUNTIFS('Daily Redemptions'!$O$7:$O$2205,O1900,'Daily Redemptions'!$Q$7:$Q$2205,Q1900)&gt;1,"Duplicate day / tier",IF(OR(ISBLANK(O1900),ISBLANK(R1900)),"Missing date / quantity",IF(OR(R1900&lt;0,MOD(R1900,1)&lt;&gt;0),"Invalid redemption quantity",IF(COUNTIFS('Daily Redemptions'!$A$7:$A$735,O1900,'Daily Redemptions'!$B$7:$B$735,P1900)&lt;&gt;1,"Missing daily performance",IF(S1900&lt;0,"Negative stock","")))))))</x:f>
      </x:c>
    </x:row>
    <x:row r="1901" ht="24" customHeight="1">
      <x:c r="O1901" s="10"/>
      <x:c r="P1901" s="5"/>
      <x:c r="Q1901" s="5"/>
      <x:c r="R1901" s="5"/>
      <x:c r="S1901" s="16" t="str">
        <x:f>IF(OR(ISBLANK(O1901),Q1901=""),"",IFERROR(INDEX('Redemption Setup'!$F$7:$F$105,MATCH(Q1901,'Redemption Setup'!$A$7:$A$105,0)),"")+SUMIFS('Redemption Setup'!$Q$7:$Q$305,'Redemption Setup'!$O$7:$O$305,Q1901,'Redemption Setup'!$P$7:$P$305,"&lt;="&amp;O1901)-SUMIFS('Daily Redemptions'!$R$7:$R$2205,'Daily Redemptions'!$Q$7:$Q$2205,Q1901,'Daily Redemptions'!$P$7:$P$2205,P1901,'Daily Redemptions'!$O$7:$O$2205,"&lt;="&amp;O1901))</x:f>
      </x:c>
      <x:c r="T1901" s="16" t="str">
        <x:f>IF(AND(ISBLANK(O1901),Q1901=""),"",IF(COUNTIFS('Redemption Setup'!$A$7:$A$105,Q1901,'Redemption Setup'!$B$7:$B$105,P1901)&lt;&gt;1,"Tier not in campaign",IF(COUNTIFS('Daily Redemptions'!$O$7:$O$2205,O1901,'Daily Redemptions'!$Q$7:$Q$2205,Q1901)&gt;1,"Duplicate day / tier",IF(OR(ISBLANK(O1901),ISBLANK(R1901)),"Missing date / quantity",IF(OR(R1901&lt;0,MOD(R1901,1)&lt;&gt;0),"Invalid redemption quantity",IF(COUNTIFS('Daily Redemptions'!$A$7:$A$735,O1901,'Daily Redemptions'!$B$7:$B$735,P1901)&lt;&gt;1,"Missing daily performance",IF(S1901&lt;0,"Negative stock","")))))))</x:f>
      </x:c>
    </x:row>
    <x:row r="1902" ht="24" customHeight="1">
      <x:c r="O1902" s="10"/>
      <x:c r="P1902" s="5"/>
      <x:c r="Q1902" s="5"/>
      <x:c r="R1902" s="5"/>
      <x:c r="S1902" s="16" t="str">
        <x:f>IF(OR(ISBLANK(O1902),Q1902=""),"",IFERROR(INDEX('Redemption Setup'!$F$7:$F$105,MATCH(Q1902,'Redemption Setup'!$A$7:$A$105,0)),"")+SUMIFS('Redemption Setup'!$Q$7:$Q$305,'Redemption Setup'!$O$7:$O$305,Q1902,'Redemption Setup'!$P$7:$P$305,"&lt;="&amp;O1902)-SUMIFS('Daily Redemptions'!$R$7:$R$2205,'Daily Redemptions'!$Q$7:$Q$2205,Q1902,'Daily Redemptions'!$P$7:$P$2205,P1902,'Daily Redemptions'!$O$7:$O$2205,"&lt;="&amp;O1902))</x:f>
      </x:c>
      <x:c r="T1902" s="16" t="str">
        <x:f>IF(AND(ISBLANK(O1902),Q1902=""),"",IF(COUNTIFS('Redemption Setup'!$A$7:$A$105,Q1902,'Redemption Setup'!$B$7:$B$105,P1902)&lt;&gt;1,"Tier not in campaign",IF(COUNTIFS('Daily Redemptions'!$O$7:$O$2205,O1902,'Daily Redemptions'!$Q$7:$Q$2205,Q1902)&gt;1,"Duplicate day / tier",IF(OR(ISBLANK(O1902),ISBLANK(R1902)),"Missing date / quantity",IF(OR(R1902&lt;0,MOD(R1902,1)&lt;&gt;0),"Invalid redemption quantity",IF(COUNTIFS('Daily Redemptions'!$A$7:$A$735,O1902,'Daily Redemptions'!$B$7:$B$735,P1902)&lt;&gt;1,"Missing daily performance",IF(S1902&lt;0,"Negative stock","")))))))</x:f>
      </x:c>
    </x:row>
    <x:row r="1903" ht="24" customHeight="1">
      <x:c r="O1903" s="10"/>
      <x:c r="P1903" s="5"/>
      <x:c r="Q1903" s="5"/>
      <x:c r="R1903" s="5"/>
      <x:c r="S1903" s="16" t="str">
        <x:f>IF(OR(ISBLANK(O1903),Q1903=""),"",IFERROR(INDEX('Redemption Setup'!$F$7:$F$105,MATCH(Q1903,'Redemption Setup'!$A$7:$A$105,0)),"")+SUMIFS('Redemption Setup'!$Q$7:$Q$305,'Redemption Setup'!$O$7:$O$305,Q1903,'Redemption Setup'!$P$7:$P$305,"&lt;="&amp;O1903)-SUMIFS('Daily Redemptions'!$R$7:$R$2205,'Daily Redemptions'!$Q$7:$Q$2205,Q1903,'Daily Redemptions'!$P$7:$P$2205,P1903,'Daily Redemptions'!$O$7:$O$2205,"&lt;="&amp;O1903))</x:f>
      </x:c>
      <x:c r="T1903" s="16" t="str">
        <x:f>IF(AND(ISBLANK(O1903),Q1903=""),"",IF(COUNTIFS('Redemption Setup'!$A$7:$A$105,Q1903,'Redemption Setup'!$B$7:$B$105,P1903)&lt;&gt;1,"Tier not in campaign",IF(COUNTIFS('Daily Redemptions'!$O$7:$O$2205,O1903,'Daily Redemptions'!$Q$7:$Q$2205,Q1903)&gt;1,"Duplicate day / tier",IF(OR(ISBLANK(O1903),ISBLANK(R1903)),"Missing date / quantity",IF(OR(R1903&lt;0,MOD(R1903,1)&lt;&gt;0),"Invalid redemption quantity",IF(COUNTIFS('Daily Redemptions'!$A$7:$A$735,O1903,'Daily Redemptions'!$B$7:$B$735,P1903)&lt;&gt;1,"Missing daily performance",IF(S1903&lt;0,"Negative stock","")))))))</x:f>
      </x:c>
    </x:row>
    <x:row r="1904" ht="24" customHeight="1">
      <x:c r="O1904" s="10"/>
      <x:c r="P1904" s="5"/>
      <x:c r="Q1904" s="5"/>
      <x:c r="R1904" s="5"/>
      <x:c r="S1904" s="16" t="str">
        <x:f>IF(OR(ISBLANK(O1904),Q1904=""),"",IFERROR(INDEX('Redemption Setup'!$F$7:$F$105,MATCH(Q1904,'Redemption Setup'!$A$7:$A$105,0)),"")+SUMIFS('Redemption Setup'!$Q$7:$Q$305,'Redemption Setup'!$O$7:$O$305,Q1904,'Redemption Setup'!$P$7:$P$305,"&lt;="&amp;O1904)-SUMIFS('Daily Redemptions'!$R$7:$R$2205,'Daily Redemptions'!$Q$7:$Q$2205,Q1904,'Daily Redemptions'!$P$7:$P$2205,P1904,'Daily Redemptions'!$O$7:$O$2205,"&lt;="&amp;O1904))</x:f>
      </x:c>
      <x:c r="T1904" s="16" t="str">
        <x:f>IF(AND(ISBLANK(O1904),Q1904=""),"",IF(COUNTIFS('Redemption Setup'!$A$7:$A$105,Q1904,'Redemption Setup'!$B$7:$B$105,P1904)&lt;&gt;1,"Tier not in campaign",IF(COUNTIFS('Daily Redemptions'!$O$7:$O$2205,O1904,'Daily Redemptions'!$Q$7:$Q$2205,Q1904)&gt;1,"Duplicate day / tier",IF(OR(ISBLANK(O1904),ISBLANK(R1904)),"Missing date / quantity",IF(OR(R1904&lt;0,MOD(R1904,1)&lt;&gt;0),"Invalid redemption quantity",IF(COUNTIFS('Daily Redemptions'!$A$7:$A$735,O1904,'Daily Redemptions'!$B$7:$B$735,P1904)&lt;&gt;1,"Missing daily performance",IF(S1904&lt;0,"Negative stock","")))))))</x:f>
      </x:c>
    </x:row>
    <x:row r="1905" ht="24" customHeight="1">
      <x:c r="O1905" s="10"/>
      <x:c r="P1905" s="5"/>
      <x:c r="Q1905" s="5"/>
      <x:c r="R1905" s="5"/>
      <x:c r="S1905" s="16" t="str">
        <x:f>IF(OR(ISBLANK(O1905),Q1905=""),"",IFERROR(INDEX('Redemption Setup'!$F$7:$F$105,MATCH(Q1905,'Redemption Setup'!$A$7:$A$105,0)),"")+SUMIFS('Redemption Setup'!$Q$7:$Q$305,'Redemption Setup'!$O$7:$O$305,Q1905,'Redemption Setup'!$P$7:$P$305,"&lt;="&amp;O1905)-SUMIFS('Daily Redemptions'!$R$7:$R$2205,'Daily Redemptions'!$Q$7:$Q$2205,Q1905,'Daily Redemptions'!$P$7:$P$2205,P1905,'Daily Redemptions'!$O$7:$O$2205,"&lt;="&amp;O1905))</x:f>
      </x:c>
      <x:c r="T1905" s="16" t="str">
        <x:f>IF(AND(ISBLANK(O1905),Q1905=""),"",IF(COUNTIFS('Redemption Setup'!$A$7:$A$105,Q1905,'Redemption Setup'!$B$7:$B$105,P1905)&lt;&gt;1,"Tier not in campaign",IF(COUNTIFS('Daily Redemptions'!$O$7:$O$2205,O1905,'Daily Redemptions'!$Q$7:$Q$2205,Q1905)&gt;1,"Duplicate day / tier",IF(OR(ISBLANK(O1905),ISBLANK(R1905)),"Missing date / quantity",IF(OR(R1905&lt;0,MOD(R1905,1)&lt;&gt;0),"Invalid redemption quantity",IF(COUNTIFS('Daily Redemptions'!$A$7:$A$735,O1905,'Daily Redemptions'!$B$7:$B$735,P1905)&lt;&gt;1,"Missing daily performance",IF(S1905&lt;0,"Negative stock","")))))))</x:f>
      </x:c>
    </x:row>
    <x:row r="1906" ht="24" customHeight="1">
      <x:c r="O1906" s="10"/>
      <x:c r="P1906" s="5"/>
      <x:c r="Q1906" s="5"/>
      <x:c r="R1906" s="5"/>
      <x:c r="S1906" s="16" t="str">
        <x:f>IF(OR(ISBLANK(O1906),Q1906=""),"",IFERROR(INDEX('Redemption Setup'!$F$7:$F$105,MATCH(Q1906,'Redemption Setup'!$A$7:$A$105,0)),"")+SUMIFS('Redemption Setup'!$Q$7:$Q$305,'Redemption Setup'!$O$7:$O$305,Q1906,'Redemption Setup'!$P$7:$P$305,"&lt;="&amp;O1906)-SUMIFS('Daily Redemptions'!$R$7:$R$2205,'Daily Redemptions'!$Q$7:$Q$2205,Q1906,'Daily Redemptions'!$P$7:$P$2205,P1906,'Daily Redemptions'!$O$7:$O$2205,"&lt;="&amp;O1906))</x:f>
      </x:c>
      <x:c r="T1906" s="16" t="str">
        <x:f>IF(AND(ISBLANK(O1906),Q1906=""),"",IF(COUNTIFS('Redemption Setup'!$A$7:$A$105,Q1906,'Redemption Setup'!$B$7:$B$105,P1906)&lt;&gt;1,"Tier not in campaign",IF(COUNTIFS('Daily Redemptions'!$O$7:$O$2205,O1906,'Daily Redemptions'!$Q$7:$Q$2205,Q1906)&gt;1,"Duplicate day / tier",IF(OR(ISBLANK(O1906),ISBLANK(R1906)),"Missing date / quantity",IF(OR(R1906&lt;0,MOD(R1906,1)&lt;&gt;0),"Invalid redemption quantity",IF(COUNTIFS('Daily Redemptions'!$A$7:$A$735,O1906,'Daily Redemptions'!$B$7:$B$735,P1906)&lt;&gt;1,"Missing daily performance",IF(S1906&lt;0,"Negative stock","")))))))</x:f>
      </x:c>
    </x:row>
    <x:row r="1907" ht="24" customHeight="1">
      <x:c r="O1907" s="10"/>
      <x:c r="P1907" s="5"/>
      <x:c r="Q1907" s="5"/>
      <x:c r="R1907" s="5"/>
      <x:c r="S1907" s="16" t="str">
        <x:f>IF(OR(ISBLANK(O1907),Q1907=""),"",IFERROR(INDEX('Redemption Setup'!$F$7:$F$105,MATCH(Q1907,'Redemption Setup'!$A$7:$A$105,0)),"")+SUMIFS('Redemption Setup'!$Q$7:$Q$305,'Redemption Setup'!$O$7:$O$305,Q1907,'Redemption Setup'!$P$7:$P$305,"&lt;="&amp;O1907)-SUMIFS('Daily Redemptions'!$R$7:$R$2205,'Daily Redemptions'!$Q$7:$Q$2205,Q1907,'Daily Redemptions'!$P$7:$P$2205,P1907,'Daily Redemptions'!$O$7:$O$2205,"&lt;="&amp;O1907))</x:f>
      </x:c>
      <x:c r="T1907" s="16" t="str">
        <x:f>IF(AND(ISBLANK(O1907),Q1907=""),"",IF(COUNTIFS('Redemption Setup'!$A$7:$A$105,Q1907,'Redemption Setup'!$B$7:$B$105,P1907)&lt;&gt;1,"Tier not in campaign",IF(COUNTIFS('Daily Redemptions'!$O$7:$O$2205,O1907,'Daily Redemptions'!$Q$7:$Q$2205,Q1907)&gt;1,"Duplicate day / tier",IF(OR(ISBLANK(O1907),ISBLANK(R1907)),"Missing date / quantity",IF(OR(R1907&lt;0,MOD(R1907,1)&lt;&gt;0),"Invalid redemption quantity",IF(COUNTIFS('Daily Redemptions'!$A$7:$A$735,O1907,'Daily Redemptions'!$B$7:$B$735,P1907)&lt;&gt;1,"Missing daily performance",IF(S1907&lt;0,"Negative stock","")))))))</x:f>
      </x:c>
    </x:row>
    <x:row r="1908" ht="24" customHeight="1">
      <x:c r="O1908" s="10"/>
      <x:c r="P1908" s="5"/>
      <x:c r="Q1908" s="5"/>
      <x:c r="R1908" s="5"/>
      <x:c r="S1908" s="16" t="str">
        <x:f>IF(OR(ISBLANK(O1908),Q1908=""),"",IFERROR(INDEX('Redemption Setup'!$F$7:$F$105,MATCH(Q1908,'Redemption Setup'!$A$7:$A$105,0)),"")+SUMIFS('Redemption Setup'!$Q$7:$Q$305,'Redemption Setup'!$O$7:$O$305,Q1908,'Redemption Setup'!$P$7:$P$305,"&lt;="&amp;O1908)-SUMIFS('Daily Redemptions'!$R$7:$R$2205,'Daily Redemptions'!$Q$7:$Q$2205,Q1908,'Daily Redemptions'!$P$7:$P$2205,P1908,'Daily Redemptions'!$O$7:$O$2205,"&lt;="&amp;O1908))</x:f>
      </x:c>
      <x:c r="T1908" s="16" t="str">
        <x:f>IF(AND(ISBLANK(O1908),Q1908=""),"",IF(COUNTIFS('Redemption Setup'!$A$7:$A$105,Q1908,'Redemption Setup'!$B$7:$B$105,P1908)&lt;&gt;1,"Tier not in campaign",IF(COUNTIFS('Daily Redemptions'!$O$7:$O$2205,O1908,'Daily Redemptions'!$Q$7:$Q$2205,Q1908)&gt;1,"Duplicate day / tier",IF(OR(ISBLANK(O1908),ISBLANK(R1908)),"Missing date / quantity",IF(OR(R1908&lt;0,MOD(R1908,1)&lt;&gt;0),"Invalid redemption quantity",IF(COUNTIFS('Daily Redemptions'!$A$7:$A$735,O1908,'Daily Redemptions'!$B$7:$B$735,P1908)&lt;&gt;1,"Missing daily performance",IF(S1908&lt;0,"Negative stock","")))))))</x:f>
      </x:c>
    </x:row>
    <x:row r="1909" ht="24" customHeight="1">
      <x:c r="O1909" s="10"/>
      <x:c r="P1909" s="5"/>
      <x:c r="Q1909" s="5"/>
      <x:c r="R1909" s="5"/>
      <x:c r="S1909" s="16" t="str">
        <x:f>IF(OR(ISBLANK(O1909),Q1909=""),"",IFERROR(INDEX('Redemption Setup'!$F$7:$F$105,MATCH(Q1909,'Redemption Setup'!$A$7:$A$105,0)),"")+SUMIFS('Redemption Setup'!$Q$7:$Q$305,'Redemption Setup'!$O$7:$O$305,Q1909,'Redemption Setup'!$P$7:$P$305,"&lt;="&amp;O1909)-SUMIFS('Daily Redemptions'!$R$7:$R$2205,'Daily Redemptions'!$Q$7:$Q$2205,Q1909,'Daily Redemptions'!$P$7:$P$2205,P1909,'Daily Redemptions'!$O$7:$O$2205,"&lt;="&amp;O1909))</x:f>
      </x:c>
      <x:c r="T1909" s="16" t="str">
        <x:f>IF(AND(ISBLANK(O1909),Q1909=""),"",IF(COUNTIFS('Redemption Setup'!$A$7:$A$105,Q1909,'Redemption Setup'!$B$7:$B$105,P1909)&lt;&gt;1,"Tier not in campaign",IF(COUNTIFS('Daily Redemptions'!$O$7:$O$2205,O1909,'Daily Redemptions'!$Q$7:$Q$2205,Q1909)&gt;1,"Duplicate day / tier",IF(OR(ISBLANK(O1909),ISBLANK(R1909)),"Missing date / quantity",IF(OR(R1909&lt;0,MOD(R1909,1)&lt;&gt;0),"Invalid redemption quantity",IF(COUNTIFS('Daily Redemptions'!$A$7:$A$735,O1909,'Daily Redemptions'!$B$7:$B$735,P1909)&lt;&gt;1,"Missing daily performance",IF(S1909&lt;0,"Negative stock","")))))))</x:f>
      </x:c>
    </x:row>
    <x:row r="1910" ht="24" customHeight="1">
      <x:c r="O1910" s="10"/>
      <x:c r="P1910" s="5"/>
      <x:c r="Q1910" s="5"/>
      <x:c r="R1910" s="5"/>
      <x:c r="S1910" s="16" t="str">
        <x:f>IF(OR(ISBLANK(O1910),Q1910=""),"",IFERROR(INDEX('Redemption Setup'!$F$7:$F$105,MATCH(Q1910,'Redemption Setup'!$A$7:$A$105,0)),"")+SUMIFS('Redemption Setup'!$Q$7:$Q$305,'Redemption Setup'!$O$7:$O$305,Q1910,'Redemption Setup'!$P$7:$P$305,"&lt;="&amp;O1910)-SUMIFS('Daily Redemptions'!$R$7:$R$2205,'Daily Redemptions'!$Q$7:$Q$2205,Q1910,'Daily Redemptions'!$P$7:$P$2205,P1910,'Daily Redemptions'!$O$7:$O$2205,"&lt;="&amp;O1910))</x:f>
      </x:c>
      <x:c r="T1910" s="16" t="str">
        <x:f>IF(AND(ISBLANK(O1910),Q1910=""),"",IF(COUNTIFS('Redemption Setup'!$A$7:$A$105,Q1910,'Redemption Setup'!$B$7:$B$105,P1910)&lt;&gt;1,"Tier not in campaign",IF(COUNTIFS('Daily Redemptions'!$O$7:$O$2205,O1910,'Daily Redemptions'!$Q$7:$Q$2205,Q1910)&gt;1,"Duplicate day / tier",IF(OR(ISBLANK(O1910),ISBLANK(R1910)),"Missing date / quantity",IF(OR(R1910&lt;0,MOD(R1910,1)&lt;&gt;0),"Invalid redemption quantity",IF(COUNTIFS('Daily Redemptions'!$A$7:$A$735,O1910,'Daily Redemptions'!$B$7:$B$735,P1910)&lt;&gt;1,"Missing daily performance",IF(S1910&lt;0,"Negative stock","")))))))</x:f>
      </x:c>
    </x:row>
    <x:row r="1911" ht="24" customHeight="1">
      <x:c r="O1911" s="10"/>
      <x:c r="P1911" s="5"/>
      <x:c r="Q1911" s="5"/>
      <x:c r="R1911" s="5"/>
      <x:c r="S1911" s="16" t="str">
        <x:f>IF(OR(ISBLANK(O1911),Q1911=""),"",IFERROR(INDEX('Redemption Setup'!$F$7:$F$105,MATCH(Q1911,'Redemption Setup'!$A$7:$A$105,0)),"")+SUMIFS('Redemption Setup'!$Q$7:$Q$305,'Redemption Setup'!$O$7:$O$305,Q1911,'Redemption Setup'!$P$7:$P$305,"&lt;="&amp;O1911)-SUMIFS('Daily Redemptions'!$R$7:$R$2205,'Daily Redemptions'!$Q$7:$Q$2205,Q1911,'Daily Redemptions'!$P$7:$P$2205,P1911,'Daily Redemptions'!$O$7:$O$2205,"&lt;="&amp;O1911))</x:f>
      </x:c>
      <x:c r="T1911" s="16" t="str">
        <x:f>IF(AND(ISBLANK(O1911),Q1911=""),"",IF(COUNTIFS('Redemption Setup'!$A$7:$A$105,Q1911,'Redemption Setup'!$B$7:$B$105,P1911)&lt;&gt;1,"Tier not in campaign",IF(COUNTIFS('Daily Redemptions'!$O$7:$O$2205,O1911,'Daily Redemptions'!$Q$7:$Q$2205,Q1911)&gt;1,"Duplicate day / tier",IF(OR(ISBLANK(O1911),ISBLANK(R1911)),"Missing date / quantity",IF(OR(R1911&lt;0,MOD(R1911,1)&lt;&gt;0),"Invalid redemption quantity",IF(COUNTIFS('Daily Redemptions'!$A$7:$A$735,O1911,'Daily Redemptions'!$B$7:$B$735,P1911)&lt;&gt;1,"Missing daily performance",IF(S1911&lt;0,"Negative stock","")))))))</x:f>
      </x:c>
    </x:row>
    <x:row r="1912" ht="24" customHeight="1">
      <x:c r="O1912" s="10"/>
      <x:c r="P1912" s="5"/>
      <x:c r="Q1912" s="5"/>
      <x:c r="R1912" s="5"/>
      <x:c r="S1912" s="16" t="str">
        <x:f>IF(OR(ISBLANK(O1912),Q1912=""),"",IFERROR(INDEX('Redemption Setup'!$F$7:$F$105,MATCH(Q1912,'Redemption Setup'!$A$7:$A$105,0)),"")+SUMIFS('Redemption Setup'!$Q$7:$Q$305,'Redemption Setup'!$O$7:$O$305,Q1912,'Redemption Setup'!$P$7:$P$305,"&lt;="&amp;O1912)-SUMIFS('Daily Redemptions'!$R$7:$R$2205,'Daily Redemptions'!$Q$7:$Q$2205,Q1912,'Daily Redemptions'!$P$7:$P$2205,P1912,'Daily Redemptions'!$O$7:$O$2205,"&lt;="&amp;O1912))</x:f>
      </x:c>
      <x:c r="T1912" s="16" t="str">
        <x:f>IF(AND(ISBLANK(O1912),Q1912=""),"",IF(COUNTIFS('Redemption Setup'!$A$7:$A$105,Q1912,'Redemption Setup'!$B$7:$B$105,P1912)&lt;&gt;1,"Tier not in campaign",IF(COUNTIFS('Daily Redemptions'!$O$7:$O$2205,O1912,'Daily Redemptions'!$Q$7:$Q$2205,Q1912)&gt;1,"Duplicate day / tier",IF(OR(ISBLANK(O1912),ISBLANK(R1912)),"Missing date / quantity",IF(OR(R1912&lt;0,MOD(R1912,1)&lt;&gt;0),"Invalid redemption quantity",IF(COUNTIFS('Daily Redemptions'!$A$7:$A$735,O1912,'Daily Redemptions'!$B$7:$B$735,P1912)&lt;&gt;1,"Missing daily performance",IF(S1912&lt;0,"Negative stock","")))))))</x:f>
      </x:c>
    </x:row>
    <x:row r="1913" ht="24" customHeight="1">
      <x:c r="O1913" s="10"/>
      <x:c r="P1913" s="5"/>
      <x:c r="Q1913" s="5"/>
      <x:c r="R1913" s="5"/>
      <x:c r="S1913" s="16" t="str">
        <x:f>IF(OR(ISBLANK(O1913),Q1913=""),"",IFERROR(INDEX('Redemption Setup'!$F$7:$F$105,MATCH(Q1913,'Redemption Setup'!$A$7:$A$105,0)),"")+SUMIFS('Redemption Setup'!$Q$7:$Q$305,'Redemption Setup'!$O$7:$O$305,Q1913,'Redemption Setup'!$P$7:$P$305,"&lt;="&amp;O1913)-SUMIFS('Daily Redemptions'!$R$7:$R$2205,'Daily Redemptions'!$Q$7:$Q$2205,Q1913,'Daily Redemptions'!$P$7:$P$2205,P1913,'Daily Redemptions'!$O$7:$O$2205,"&lt;="&amp;O1913))</x:f>
      </x:c>
      <x:c r="T1913" s="16" t="str">
        <x:f>IF(AND(ISBLANK(O1913),Q1913=""),"",IF(COUNTIFS('Redemption Setup'!$A$7:$A$105,Q1913,'Redemption Setup'!$B$7:$B$105,P1913)&lt;&gt;1,"Tier not in campaign",IF(COUNTIFS('Daily Redemptions'!$O$7:$O$2205,O1913,'Daily Redemptions'!$Q$7:$Q$2205,Q1913)&gt;1,"Duplicate day / tier",IF(OR(ISBLANK(O1913),ISBLANK(R1913)),"Missing date / quantity",IF(OR(R1913&lt;0,MOD(R1913,1)&lt;&gt;0),"Invalid redemption quantity",IF(COUNTIFS('Daily Redemptions'!$A$7:$A$735,O1913,'Daily Redemptions'!$B$7:$B$735,P1913)&lt;&gt;1,"Missing daily performance",IF(S1913&lt;0,"Negative stock","")))))))</x:f>
      </x:c>
    </x:row>
    <x:row r="1914" ht="24" customHeight="1">
      <x:c r="O1914" s="10"/>
      <x:c r="P1914" s="5"/>
      <x:c r="Q1914" s="5"/>
      <x:c r="R1914" s="5"/>
      <x:c r="S1914" s="16" t="str">
        <x:f>IF(OR(ISBLANK(O1914),Q1914=""),"",IFERROR(INDEX('Redemption Setup'!$F$7:$F$105,MATCH(Q1914,'Redemption Setup'!$A$7:$A$105,0)),"")+SUMIFS('Redemption Setup'!$Q$7:$Q$305,'Redemption Setup'!$O$7:$O$305,Q1914,'Redemption Setup'!$P$7:$P$305,"&lt;="&amp;O1914)-SUMIFS('Daily Redemptions'!$R$7:$R$2205,'Daily Redemptions'!$Q$7:$Q$2205,Q1914,'Daily Redemptions'!$P$7:$P$2205,P1914,'Daily Redemptions'!$O$7:$O$2205,"&lt;="&amp;O1914))</x:f>
      </x:c>
      <x:c r="T1914" s="16" t="str">
        <x:f>IF(AND(ISBLANK(O1914),Q1914=""),"",IF(COUNTIFS('Redemption Setup'!$A$7:$A$105,Q1914,'Redemption Setup'!$B$7:$B$105,P1914)&lt;&gt;1,"Tier not in campaign",IF(COUNTIFS('Daily Redemptions'!$O$7:$O$2205,O1914,'Daily Redemptions'!$Q$7:$Q$2205,Q1914)&gt;1,"Duplicate day / tier",IF(OR(ISBLANK(O1914),ISBLANK(R1914)),"Missing date / quantity",IF(OR(R1914&lt;0,MOD(R1914,1)&lt;&gt;0),"Invalid redemption quantity",IF(COUNTIFS('Daily Redemptions'!$A$7:$A$735,O1914,'Daily Redemptions'!$B$7:$B$735,P1914)&lt;&gt;1,"Missing daily performance",IF(S1914&lt;0,"Negative stock","")))))))</x:f>
      </x:c>
    </x:row>
    <x:row r="1915" ht="24" customHeight="1">
      <x:c r="O1915" s="10"/>
      <x:c r="P1915" s="5"/>
      <x:c r="Q1915" s="5"/>
      <x:c r="R1915" s="5"/>
      <x:c r="S1915" s="16" t="str">
        <x:f>IF(OR(ISBLANK(O1915),Q1915=""),"",IFERROR(INDEX('Redemption Setup'!$F$7:$F$105,MATCH(Q1915,'Redemption Setup'!$A$7:$A$105,0)),"")+SUMIFS('Redemption Setup'!$Q$7:$Q$305,'Redemption Setup'!$O$7:$O$305,Q1915,'Redemption Setup'!$P$7:$P$305,"&lt;="&amp;O1915)-SUMIFS('Daily Redemptions'!$R$7:$R$2205,'Daily Redemptions'!$Q$7:$Q$2205,Q1915,'Daily Redemptions'!$P$7:$P$2205,P1915,'Daily Redemptions'!$O$7:$O$2205,"&lt;="&amp;O1915))</x:f>
      </x:c>
      <x:c r="T1915" s="16" t="str">
        <x:f>IF(AND(ISBLANK(O1915),Q1915=""),"",IF(COUNTIFS('Redemption Setup'!$A$7:$A$105,Q1915,'Redemption Setup'!$B$7:$B$105,P1915)&lt;&gt;1,"Tier not in campaign",IF(COUNTIFS('Daily Redemptions'!$O$7:$O$2205,O1915,'Daily Redemptions'!$Q$7:$Q$2205,Q1915)&gt;1,"Duplicate day / tier",IF(OR(ISBLANK(O1915),ISBLANK(R1915)),"Missing date / quantity",IF(OR(R1915&lt;0,MOD(R1915,1)&lt;&gt;0),"Invalid redemption quantity",IF(COUNTIFS('Daily Redemptions'!$A$7:$A$735,O1915,'Daily Redemptions'!$B$7:$B$735,P1915)&lt;&gt;1,"Missing daily performance",IF(S1915&lt;0,"Negative stock","")))))))</x:f>
      </x:c>
    </x:row>
    <x:row r="1916" ht="24" customHeight="1">
      <x:c r="O1916" s="10"/>
      <x:c r="P1916" s="5"/>
      <x:c r="Q1916" s="5"/>
      <x:c r="R1916" s="5"/>
      <x:c r="S1916" s="16" t="str">
        <x:f>IF(OR(ISBLANK(O1916),Q1916=""),"",IFERROR(INDEX('Redemption Setup'!$F$7:$F$105,MATCH(Q1916,'Redemption Setup'!$A$7:$A$105,0)),"")+SUMIFS('Redemption Setup'!$Q$7:$Q$305,'Redemption Setup'!$O$7:$O$305,Q1916,'Redemption Setup'!$P$7:$P$305,"&lt;="&amp;O1916)-SUMIFS('Daily Redemptions'!$R$7:$R$2205,'Daily Redemptions'!$Q$7:$Q$2205,Q1916,'Daily Redemptions'!$P$7:$P$2205,P1916,'Daily Redemptions'!$O$7:$O$2205,"&lt;="&amp;O1916))</x:f>
      </x:c>
      <x:c r="T1916" s="16" t="str">
        <x:f>IF(AND(ISBLANK(O1916),Q1916=""),"",IF(COUNTIFS('Redemption Setup'!$A$7:$A$105,Q1916,'Redemption Setup'!$B$7:$B$105,P1916)&lt;&gt;1,"Tier not in campaign",IF(COUNTIFS('Daily Redemptions'!$O$7:$O$2205,O1916,'Daily Redemptions'!$Q$7:$Q$2205,Q1916)&gt;1,"Duplicate day / tier",IF(OR(ISBLANK(O1916),ISBLANK(R1916)),"Missing date / quantity",IF(OR(R1916&lt;0,MOD(R1916,1)&lt;&gt;0),"Invalid redemption quantity",IF(COUNTIFS('Daily Redemptions'!$A$7:$A$735,O1916,'Daily Redemptions'!$B$7:$B$735,P1916)&lt;&gt;1,"Missing daily performance",IF(S1916&lt;0,"Negative stock","")))))))</x:f>
      </x:c>
    </x:row>
    <x:row r="1917" ht="24" customHeight="1">
      <x:c r="O1917" s="10"/>
      <x:c r="P1917" s="5"/>
      <x:c r="Q1917" s="5"/>
      <x:c r="R1917" s="5"/>
      <x:c r="S1917" s="16" t="str">
        <x:f>IF(OR(ISBLANK(O1917),Q1917=""),"",IFERROR(INDEX('Redemption Setup'!$F$7:$F$105,MATCH(Q1917,'Redemption Setup'!$A$7:$A$105,0)),"")+SUMIFS('Redemption Setup'!$Q$7:$Q$305,'Redemption Setup'!$O$7:$O$305,Q1917,'Redemption Setup'!$P$7:$P$305,"&lt;="&amp;O1917)-SUMIFS('Daily Redemptions'!$R$7:$R$2205,'Daily Redemptions'!$Q$7:$Q$2205,Q1917,'Daily Redemptions'!$P$7:$P$2205,P1917,'Daily Redemptions'!$O$7:$O$2205,"&lt;="&amp;O1917))</x:f>
      </x:c>
      <x:c r="T1917" s="16" t="str">
        <x:f>IF(AND(ISBLANK(O1917),Q1917=""),"",IF(COUNTIFS('Redemption Setup'!$A$7:$A$105,Q1917,'Redemption Setup'!$B$7:$B$105,P1917)&lt;&gt;1,"Tier not in campaign",IF(COUNTIFS('Daily Redemptions'!$O$7:$O$2205,O1917,'Daily Redemptions'!$Q$7:$Q$2205,Q1917)&gt;1,"Duplicate day / tier",IF(OR(ISBLANK(O1917),ISBLANK(R1917)),"Missing date / quantity",IF(OR(R1917&lt;0,MOD(R1917,1)&lt;&gt;0),"Invalid redemption quantity",IF(COUNTIFS('Daily Redemptions'!$A$7:$A$735,O1917,'Daily Redemptions'!$B$7:$B$735,P1917)&lt;&gt;1,"Missing daily performance",IF(S1917&lt;0,"Negative stock","")))))))</x:f>
      </x:c>
    </x:row>
    <x:row r="1918" ht="24" customHeight="1">
      <x:c r="O1918" s="10"/>
      <x:c r="P1918" s="5"/>
      <x:c r="Q1918" s="5"/>
      <x:c r="R1918" s="5"/>
      <x:c r="S1918" s="16" t="str">
        <x:f>IF(OR(ISBLANK(O1918),Q1918=""),"",IFERROR(INDEX('Redemption Setup'!$F$7:$F$105,MATCH(Q1918,'Redemption Setup'!$A$7:$A$105,0)),"")+SUMIFS('Redemption Setup'!$Q$7:$Q$305,'Redemption Setup'!$O$7:$O$305,Q1918,'Redemption Setup'!$P$7:$P$305,"&lt;="&amp;O1918)-SUMIFS('Daily Redemptions'!$R$7:$R$2205,'Daily Redemptions'!$Q$7:$Q$2205,Q1918,'Daily Redemptions'!$P$7:$P$2205,P1918,'Daily Redemptions'!$O$7:$O$2205,"&lt;="&amp;O1918))</x:f>
      </x:c>
      <x:c r="T1918" s="16" t="str">
        <x:f>IF(AND(ISBLANK(O1918),Q1918=""),"",IF(COUNTIFS('Redemption Setup'!$A$7:$A$105,Q1918,'Redemption Setup'!$B$7:$B$105,P1918)&lt;&gt;1,"Tier not in campaign",IF(COUNTIFS('Daily Redemptions'!$O$7:$O$2205,O1918,'Daily Redemptions'!$Q$7:$Q$2205,Q1918)&gt;1,"Duplicate day / tier",IF(OR(ISBLANK(O1918),ISBLANK(R1918)),"Missing date / quantity",IF(OR(R1918&lt;0,MOD(R1918,1)&lt;&gt;0),"Invalid redemption quantity",IF(COUNTIFS('Daily Redemptions'!$A$7:$A$735,O1918,'Daily Redemptions'!$B$7:$B$735,P1918)&lt;&gt;1,"Missing daily performance",IF(S1918&lt;0,"Negative stock","")))))))</x:f>
      </x:c>
    </x:row>
    <x:row r="1919" ht="24" customHeight="1">
      <x:c r="O1919" s="10"/>
      <x:c r="P1919" s="5"/>
      <x:c r="Q1919" s="5"/>
      <x:c r="R1919" s="5"/>
      <x:c r="S1919" s="16" t="str">
        <x:f>IF(OR(ISBLANK(O1919),Q1919=""),"",IFERROR(INDEX('Redemption Setup'!$F$7:$F$105,MATCH(Q1919,'Redemption Setup'!$A$7:$A$105,0)),"")+SUMIFS('Redemption Setup'!$Q$7:$Q$305,'Redemption Setup'!$O$7:$O$305,Q1919,'Redemption Setup'!$P$7:$P$305,"&lt;="&amp;O1919)-SUMIFS('Daily Redemptions'!$R$7:$R$2205,'Daily Redemptions'!$Q$7:$Q$2205,Q1919,'Daily Redemptions'!$P$7:$P$2205,P1919,'Daily Redemptions'!$O$7:$O$2205,"&lt;="&amp;O1919))</x:f>
      </x:c>
      <x:c r="T1919" s="16" t="str">
        <x:f>IF(AND(ISBLANK(O1919),Q1919=""),"",IF(COUNTIFS('Redemption Setup'!$A$7:$A$105,Q1919,'Redemption Setup'!$B$7:$B$105,P1919)&lt;&gt;1,"Tier not in campaign",IF(COUNTIFS('Daily Redemptions'!$O$7:$O$2205,O1919,'Daily Redemptions'!$Q$7:$Q$2205,Q1919)&gt;1,"Duplicate day / tier",IF(OR(ISBLANK(O1919),ISBLANK(R1919)),"Missing date / quantity",IF(OR(R1919&lt;0,MOD(R1919,1)&lt;&gt;0),"Invalid redemption quantity",IF(COUNTIFS('Daily Redemptions'!$A$7:$A$735,O1919,'Daily Redemptions'!$B$7:$B$735,P1919)&lt;&gt;1,"Missing daily performance",IF(S1919&lt;0,"Negative stock","")))))))</x:f>
      </x:c>
    </x:row>
    <x:row r="1920" ht="24" customHeight="1">
      <x:c r="O1920" s="10"/>
      <x:c r="P1920" s="5"/>
      <x:c r="Q1920" s="5"/>
      <x:c r="R1920" s="5"/>
      <x:c r="S1920" s="16" t="str">
        <x:f>IF(OR(ISBLANK(O1920),Q1920=""),"",IFERROR(INDEX('Redemption Setup'!$F$7:$F$105,MATCH(Q1920,'Redemption Setup'!$A$7:$A$105,0)),"")+SUMIFS('Redemption Setup'!$Q$7:$Q$305,'Redemption Setup'!$O$7:$O$305,Q1920,'Redemption Setup'!$P$7:$P$305,"&lt;="&amp;O1920)-SUMIFS('Daily Redemptions'!$R$7:$R$2205,'Daily Redemptions'!$Q$7:$Q$2205,Q1920,'Daily Redemptions'!$P$7:$P$2205,P1920,'Daily Redemptions'!$O$7:$O$2205,"&lt;="&amp;O1920))</x:f>
      </x:c>
      <x:c r="T1920" s="16" t="str">
        <x:f>IF(AND(ISBLANK(O1920),Q1920=""),"",IF(COUNTIFS('Redemption Setup'!$A$7:$A$105,Q1920,'Redemption Setup'!$B$7:$B$105,P1920)&lt;&gt;1,"Tier not in campaign",IF(COUNTIFS('Daily Redemptions'!$O$7:$O$2205,O1920,'Daily Redemptions'!$Q$7:$Q$2205,Q1920)&gt;1,"Duplicate day / tier",IF(OR(ISBLANK(O1920),ISBLANK(R1920)),"Missing date / quantity",IF(OR(R1920&lt;0,MOD(R1920,1)&lt;&gt;0),"Invalid redemption quantity",IF(COUNTIFS('Daily Redemptions'!$A$7:$A$735,O1920,'Daily Redemptions'!$B$7:$B$735,P1920)&lt;&gt;1,"Missing daily performance",IF(S1920&lt;0,"Negative stock","")))))))</x:f>
      </x:c>
    </x:row>
    <x:row r="1921" ht="24" customHeight="1">
      <x:c r="O1921" s="10"/>
      <x:c r="P1921" s="5"/>
      <x:c r="Q1921" s="5"/>
      <x:c r="R1921" s="5"/>
      <x:c r="S1921" s="16" t="str">
        <x:f>IF(OR(ISBLANK(O1921),Q1921=""),"",IFERROR(INDEX('Redemption Setup'!$F$7:$F$105,MATCH(Q1921,'Redemption Setup'!$A$7:$A$105,0)),"")+SUMIFS('Redemption Setup'!$Q$7:$Q$305,'Redemption Setup'!$O$7:$O$305,Q1921,'Redemption Setup'!$P$7:$P$305,"&lt;="&amp;O1921)-SUMIFS('Daily Redemptions'!$R$7:$R$2205,'Daily Redemptions'!$Q$7:$Q$2205,Q1921,'Daily Redemptions'!$P$7:$P$2205,P1921,'Daily Redemptions'!$O$7:$O$2205,"&lt;="&amp;O1921))</x:f>
      </x:c>
      <x:c r="T1921" s="16" t="str">
        <x:f>IF(AND(ISBLANK(O1921),Q1921=""),"",IF(COUNTIFS('Redemption Setup'!$A$7:$A$105,Q1921,'Redemption Setup'!$B$7:$B$105,P1921)&lt;&gt;1,"Tier not in campaign",IF(COUNTIFS('Daily Redemptions'!$O$7:$O$2205,O1921,'Daily Redemptions'!$Q$7:$Q$2205,Q1921)&gt;1,"Duplicate day / tier",IF(OR(ISBLANK(O1921),ISBLANK(R1921)),"Missing date / quantity",IF(OR(R1921&lt;0,MOD(R1921,1)&lt;&gt;0),"Invalid redemption quantity",IF(COUNTIFS('Daily Redemptions'!$A$7:$A$735,O1921,'Daily Redemptions'!$B$7:$B$735,P1921)&lt;&gt;1,"Missing daily performance",IF(S1921&lt;0,"Negative stock","")))))))</x:f>
      </x:c>
    </x:row>
    <x:row r="1922" ht="24" customHeight="1">
      <x:c r="O1922" s="10"/>
      <x:c r="P1922" s="5"/>
      <x:c r="Q1922" s="5"/>
      <x:c r="R1922" s="5"/>
      <x:c r="S1922" s="16" t="str">
        <x:f>IF(OR(ISBLANK(O1922),Q1922=""),"",IFERROR(INDEX('Redemption Setup'!$F$7:$F$105,MATCH(Q1922,'Redemption Setup'!$A$7:$A$105,0)),"")+SUMIFS('Redemption Setup'!$Q$7:$Q$305,'Redemption Setup'!$O$7:$O$305,Q1922,'Redemption Setup'!$P$7:$P$305,"&lt;="&amp;O1922)-SUMIFS('Daily Redemptions'!$R$7:$R$2205,'Daily Redemptions'!$Q$7:$Q$2205,Q1922,'Daily Redemptions'!$P$7:$P$2205,P1922,'Daily Redemptions'!$O$7:$O$2205,"&lt;="&amp;O1922))</x:f>
      </x:c>
      <x:c r="T1922" s="16" t="str">
        <x:f>IF(AND(ISBLANK(O1922),Q1922=""),"",IF(COUNTIFS('Redemption Setup'!$A$7:$A$105,Q1922,'Redemption Setup'!$B$7:$B$105,P1922)&lt;&gt;1,"Tier not in campaign",IF(COUNTIFS('Daily Redemptions'!$O$7:$O$2205,O1922,'Daily Redemptions'!$Q$7:$Q$2205,Q1922)&gt;1,"Duplicate day / tier",IF(OR(ISBLANK(O1922),ISBLANK(R1922)),"Missing date / quantity",IF(OR(R1922&lt;0,MOD(R1922,1)&lt;&gt;0),"Invalid redemption quantity",IF(COUNTIFS('Daily Redemptions'!$A$7:$A$735,O1922,'Daily Redemptions'!$B$7:$B$735,P1922)&lt;&gt;1,"Missing daily performance",IF(S1922&lt;0,"Negative stock","")))))))</x:f>
      </x:c>
    </x:row>
    <x:row r="1923" ht="24" customHeight="1">
      <x:c r="O1923" s="10"/>
      <x:c r="P1923" s="5"/>
      <x:c r="Q1923" s="5"/>
      <x:c r="R1923" s="5"/>
      <x:c r="S1923" s="16" t="str">
        <x:f>IF(OR(ISBLANK(O1923),Q1923=""),"",IFERROR(INDEX('Redemption Setup'!$F$7:$F$105,MATCH(Q1923,'Redemption Setup'!$A$7:$A$105,0)),"")+SUMIFS('Redemption Setup'!$Q$7:$Q$305,'Redemption Setup'!$O$7:$O$305,Q1923,'Redemption Setup'!$P$7:$P$305,"&lt;="&amp;O1923)-SUMIFS('Daily Redemptions'!$R$7:$R$2205,'Daily Redemptions'!$Q$7:$Q$2205,Q1923,'Daily Redemptions'!$P$7:$P$2205,P1923,'Daily Redemptions'!$O$7:$O$2205,"&lt;="&amp;O1923))</x:f>
      </x:c>
      <x:c r="T1923" s="16" t="str">
        <x:f>IF(AND(ISBLANK(O1923),Q1923=""),"",IF(COUNTIFS('Redemption Setup'!$A$7:$A$105,Q1923,'Redemption Setup'!$B$7:$B$105,P1923)&lt;&gt;1,"Tier not in campaign",IF(COUNTIFS('Daily Redemptions'!$O$7:$O$2205,O1923,'Daily Redemptions'!$Q$7:$Q$2205,Q1923)&gt;1,"Duplicate day / tier",IF(OR(ISBLANK(O1923),ISBLANK(R1923)),"Missing date / quantity",IF(OR(R1923&lt;0,MOD(R1923,1)&lt;&gt;0),"Invalid redemption quantity",IF(COUNTIFS('Daily Redemptions'!$A$7:$A$735,O1923,'Daily Redemptions'!$B$7:$B$735,P1923)&lt;&gt;1,"Missing daily performance",IF(S1923&lt;0,"Negative stock","")))))))</x:f>
      </x:c>
    </x:row>
    <x:row r="1924" ht="24" customHeight="1">
      <x:c r="O1924" s="10"/>
      <x:c r="P1924" s="5"/>
      <x:c r="Q1924" s="5"/>
      <x:c r="R1924" s="5"/>
      <x:c r="S1924" s="16" t="str">
        <x:f>IF(OR(ISBLANK(O1924),Q1924=""),"",IFERROR(INDEX('Redemption Setup'!$F$7:$F$105,MATCH(Q1924,'Redemption Setup'!$A$7:$A$105,0)),"")+SUMIFS('Redemption Setup'!$Q$7:$Q$305,'Redemption Setup'!$O$7:$O$305,Q1924,'Redemption Setup'!$P$7:$P$305,"&lt;="&amp;O1924)-SUMIFS('Daily Redemptions'!$R$7:$R$2205,'Daily Redemptions'!$Q$7:$Q$2205,Q1924,'Daily Redemptions'!$P$7:$P$2205,P1924,'Daily Redemptions'!$O$7:$O$2205,"&lt;="&amp;O1924))</x:f>
      </x:c>
      <x:c r="T1924" s="16" t="str">
        <x:f>IF(AND(ISBLANK(O1924),Q1924=""),"",IF(COUNTIFS('Redemption Setup'!$A$7:$A$105,Q1924,'Redemption Setup'!$B$7:$B$105,P1924)&lt;&gt;1,"Tier not in campaign",IF(COUNTIFS('Daily Redemptions'!$O$7:$O$2205,O1924,'Daily Redemptions'!$Q$7:$Q$2205,Q1924)&gt;1,"Duplicate day / tier",IF(OR(ISBLANK(O1924),ISBLANK(R1924)),"Missing date / quantity",IF(OR(R1924&lt;0,MOD(R1924,1)&lt;&gt;0),"Invalid redemption quantity",IF(COUNTIFS('Daily Redemptions'!$A$7:$A$735,O1924,'Daily Redemptions'!$B$7:$B$735,P1924)&lt;&gt;1,"Missing daily performance",IF(S1924&lt;0,"Negative stock","")))))))</x:f>
      </x:c>
    </x:row>
    <x:row r="1925" ht="24" customHeight="1">
      <x:c r="O1925" s="10"/>
      <x:c r="P1925" s="5"/>
      <x:c r="Q1925" s="5"/>
      <x:c r="R1925" s="5"/>
      <x:c r="S1925" s="16" t="str">
        <x:f>IF(OR(ISBLANK(O1925),Q1925=""),"",IFERROR(INDEX('Redemption Setup'!$F$7:$F$105,MATCH(Q1925,'Redemption Setup'!$A$7:$A$105,0)),"")+SUMIFS('Redemption Setup'!$Q$7:$Q$305,'Redemption Setup'!$O$7:$O$305,Q1925,'Redemption Setup'!$P$7:$P$305,"&lt;="&amp;O1925)-SUMIFS('Daily Redemptions'!$R$7:$R$2205,'Daily Redemptions'!$Q$7:$Q$2205,Q1925,'Daily Redemptions'!$P$7:$P$2205,P1925,'Daily Redemptions'!$O$7:$O$2205,"&lt;="&amp;O1925))</x:f>
      </x:c>
      <x:c r="T1925" s="16" t="str">
        <x:f>IF(AND(ISBLANK(O1925),Q1925=""),"",IF(COUNTIFS('Redemption Setup'!$A$7:$A$105,Q1925,'Redemption Setup'!$B$7:$B$105,P1925)&lt;&gt;1,"Tier not in campaign",IF(COUNTIFS('Daily Redemptions'!$O$7:$O$2205,O1925,'Daily Redemptions'!$Q$7:$Q$2205,Q1925)&gt;1,"Duplicate day / tier",IF(OR(ISBLANK(O1925),ISBLANK(R1925)),"Missing date / quantity",IF(OR(R1925&lt;0,MOD(R1925,1)&lt;&gt;0),"Invalid redemption quantity",IF(COUNTIFS('Daily Redemptions'!$A$7:$A$735,O1925,'Daily Redemptions'!$B$7:$B$735,P1925)&lt;&gt;1,"Missing daily performance",IF(S1925&lt;0,"Negative stock","")))))))</x:f>
      </x:c>
    </x:row>
    <x:row r="1926" ht="24" customHeight="1">
      <x:c r="O1926" s="10"/>
      <x:c r="P1926" s="5"/>
      <x:c r="Q1926" s="5"/>
      <x:c r="R1926" s="5"/>
      <x:c r="S1926" s="16" t="str">
        <x:f>IF(OR(ISBLANK(O1926),Q1926=""),"",IFERROR(INDEX('Redemption Setup'!$F$7:$F$105,MATCH(Q1926,'Redemption Setup'!$A$7:$A$105,0)),"")+SUMIFS('Redemption Setup'!$Q$7:$Q$305,'Redemption Setup'!$O$7:$O$305,Q1926,'Redemption Setup'!$P$7:$P$305,"&lt;="&amp;O1926)-SUMIFS('Daily Redemptions'!$R$7:$R$2205,'Daily Redemptions'!$Q$7:$Q$2205,Q1926,'Daily Redemptions'!$P$7:$P$2205,P1926,'Daily Redemptions'!$O$7:$O$2205,"&lt;="&amp;O1926))</x:f>
      </x:c>
      <x:c r="T1926" s="16" t="str">
        <x:f>IF(AND(ISBLANK(O1926),Q1926=""),"",IF(COUNTIFS('Redemption Setup'!$A$7:$A$105,Q1926,'Redemption Setup'!$B$7:$B$105,P1926)&lt;&gt;1,"Tier not in campaign",IF(COUNTIFS('Daily Redemptions'!$O$7:$O$2205,O1926,'Daily Redemptions'!$Q$7:$Q$2205,Q1926)&gt;1,"Duplicate day / tier",IF(OR(ISBLANK(O1926),ISBLANK(R1926)),"Missing date / quantity",IF(OR(R1926&lt;0,MOD(R1926,1)&lt;&gt;0),"Invalid redemption quantity",IF(COUNTIFS('Daily Redemptions'!$A$7:$A$735,O1926,'Daily Redemptions'!$B$7:$B$735,P1926)&lt;&gt;1,"Missing daily performance",IF(S1926&lt;0,"Negative stock","")))))))</x:f>
      </x:c>
    </x:row>
    <x:row r="1927" ht="24" customHeight="1">
      <x:c r="O1927" s="10"/>
      <x:c r="P1927" s="5"/>
      <x:c r="Q1927" s="5"/>
      <x:c r="R1927" s="5"/>
      <x:c r="S1927" s="16" t="str">
        <x:f>IF(OR(ISBLANK(O1927),Q1927=""),"",IFERROR(INDEX('Redemption Setup'!$F$7:$F$105,MATCH(Q1927,'Redemption Setup'!$A$7:$A$105,0)),"")+SUMIFS('Redemption Setup'!$Q$7:$Q$305,'Redemption Setup'!$O$7:$O$305,Q1927,'Redemption Setup'!$P$7:$P$305,"&lt;="&amp;O1927)-SUMIFS('Daily Redemptions'!$R$7:$R$2205,'Daily Redemptions'!$Q$7:$Q$2205,Q1927,'Daily Redemptions'!$P$7:$P$2205,P1927,'Daily Redemptions'!$O$7:$O$2205,"&lt;="&amp;O1927))</x:f>
      </x:c>
      <x:c r="T1927" s="16" t="str">
        <x:f>IF(AND(ISBLANK(O1927),Q1927=""),"",IF(COUNTIFS('Redemption Setup'!$A$7:$A$105,Q1927,'Redemption Setup'!$B$7:$B$105,P1927)&lt;&gt;1,"Tier not in campaign",IF(COUNTIFS('Daily Redemptions'!$O$7:$O$2205,O1927,'Daily Redemptions'!$Q$7:$Q$2205,Q1927)&gt;1,"Duplicate day / tier",IF(OR(ISBLANK(O1927),ISBLANK(R1927)),"Missing date / quantity",IF(OR(R1927&lt;0,MOD(R1927,1)&lt;&gt;0),"Invalid redemption quantity",IF(COUNTIFS('Daily Redemptions'!$A$7:$A$735,O1927,'Daily Redemptions'!$B$7:$B$735,P1927)&lt;&gt;1,"Missing daily performance",IF(S1927&lt;0,"Negative stock","")))))))</x:f>
      </x:c>
    </x:row>
    <x:row r="1928" ht="24" customHeight="1">
      <x:c r="O1928" s="10"/>
      <x:c r="P1928" s="5"/>
      <x:c r="Q1928" s="5"/>
      <x:c r="R1928" s="5"/>
      <x:c r="S1928" s="16" t="str">
        <x:f>IF(OR(ISBLANK(O1928),Q1928=""),"",IFERROR(INDEX('Redemption Setup'!$F$7:$F$105,MATCH(Q1928,'Redemption Setup'!$A$7:$A$105,0)),"")+SUMIFS('Redemption Setup'!$Q$7:$Q$305,'Redemption Setup'!$O$7:$O$305,Q1928,'Redemption Setup'!$P$7:$P$305,"&lt;="&amp;O1928)-SUMIFS('Daily Redemptions'!$R$7:$R$2205,'Daily Redemptions'!$Q$7:$Q$2205,Q1928,'Daily Redemptions'!$P$7:$P$2205,P1928,'Daily Redemptions'!$O$7:$O$2205,"&lt;="&amp;O1928))</x:f>
      </x:c>
      <x:c r="T1928" s="16" t="str">
        <x:f>IF(AND(ISBLANK(O1928),Q1928=""),"",IF(COUNTIFS('Redemption Setup'!$A$7:$A$105,Q1928,'Redemption Setup'!$B$7:$B$105,P1928)&lt;&gt;1,"Tier not in campaign",IF(COUNTIFS('Daily Redemptions'!$O$7:$O$2205,O1928,'Daily Redemptions'!$Q$7:$Q$2205,Q1928)&gt;1,"Duplicate day / tier",IF(OR(ISBLANK(O1928),ISBLANK(R1928)),"Missing date / quantity",IF(OR(R1928&lt;0,MOD(R1928,1)&lt;&gt;0),"Invalid redemption quantity",IF(COUNTIFS('Daily Redemptions'!$A$7:$A$735,O1928,'Daily Redemptions'!$B$7:$B$735,P1928)&lt;&gt;1,"Missing daily performance",IF(S1928&lt;0,"Negative stock","")))))))</x:f>
      </x:c>
    </x:row>
    <x:row r="1929" ht="24" customHeight="1">
      <x:c r="O1929" s="10"/>
      <x:c r="P1929" s="5"/>
      <x:c r="Q1929" s="5"/>
      <x:c r="R1929" s="5"/>
      <x:c r="S1929" s="16" t="str">
        <x:f>IF(OR(ISBLANK(O1929),Q1929=""),"",IFERROR(INDEX('Redemption Setup'!$F$7:$F$105,MATCH(Q1929,'Redemption Setup'!$A$7:$A$105,0)),"")+SUMIFS('Redemption Setup'!$Q$7:$Q$305,'Redemption Setup'!$O$7:$O$305,Q1929,'Redemption Setup'!$P$7:$P$305,"&lt;="&amp;O1929)-SUMIFS('Daily Redemptions'!$R$7:$R$2205,'Daily Redemptions'!$Q$7:$Q$2205,Q1929,'Daily Redemptions'!$P$7:$P$2205,P1929,'Daily Redemptions'!$O$7:$O$2205,"&lt;="&amp;O1929))</x:f>
      </x:c>
      <x:c r="T1929" s="16" t="str">
        <x:f>IF(AND(ISBLANK(O1929),Q1929=""),"",IF(COUNTIFS('Redemption Setup'!$A$7:$A$105,Q1929,'Redemption Setup'!$B$7:$B$105,P1929)&lt;&gt;1,"Tier not in campaign",IF(COUNTIFS('Daily Redemptions'!$O$7:$O$2205,O1929,'Daily Redemptions'!$Q$7:$Q$2205,Q1929)&gt;1,"Duplicate day / tier",IF(OR(ISBLANK(O1929),ISBLANK(R1929)),"Missing date / quantity",IF(OR(R1929&lt;0,MOD(R1929,1)&lt;&gt;0),"Invalid redemption quantity",IF(COUNTIFS('Daily Redemptions'!$A$7:$A$735,O1929,'Daily Redemptions'!$B$7:$B$735,P1929)&lt;&gt;1,"Missing daily performance",IF(S1929&lt;0,"Negative stock","")))))))</x:f>
      </x:c>
    </x:row>
    <x:row r="1930" ht="24" customHeight="1">
      <x:c r="O1930" s="10"/>
      <x:c r="P1930" s="5"/>
      <x:c r="Q1930" s="5"/>
      <x:c r="R1930" s="5"/>
      <x:c r="S1930" s="16" t="str">
        <x:f>IF(OR(ISBLANK(O1930),Q1930=""),"",IFERROR(INDEX('Redemption Setup'!$F$7:$F$105,MATCH(Q1930,'Redemption Setup'!$A$7:$A$105,0)),"")+SUMIFS('Redemption Setup'!$Q$7:$Q$305,'Redemption Setup'!$O$7:$O$305,Q1930,'Redemption Setup'!$P$7:$P$305,"&lt;="&amp;O1930)-SUMIFS('Daily Redemptions'!$R$7:$R$2205,'Daily Redemptions'!$Q$7:$Q$2205,Q1930,'Daily Redemptions'!$P$7:$P$2205,P1930,'Daily Redemptions'!$O$7:$O$2205,"&lt;="&amp;O1930))</x:f>
      </x:c>
      <x:c r="T1930" s="16" t="str">
        <x:f>IF(AND(ISBLANK(O1930),Q1930=""),"",IF(COUNTIFS('Redemption Setup'!$A$7:$A$105,Q1930,'Redemption Setup'!$B$7:$B$105,P1930)&lt;&gt;1,"Tier not in campaign",IF(COUNTIFS('Daily Redemptions'!$O$7:$O$2205,O1930,'Daily Redemptions'!$Q$7:$Q$2205,Q1930)&gt;1,"Duplicate day / tier",IF(OR(ISBLANK(O1930),ISBLANK(R1930)),"Missing date / quantity",IF(OR(R1930&lt;0,MOD(R1930,1)&lt;&gt;0),"Invalid redemption quantity",IF(COUNTIFS('Daily Redemptions'!$A$7:$A$735,O1930,'Daily Redemptions'!$B$7:$B$735,P1930)&lt;&gt;1,"Missing daily performance",IF(S1930&lt;0,"Negative stock","")))))))</x:f>
      </x:c>
    </x:row>
    <x:row r="1931" ht="24" customHeight="1">
      <x:c r="O1931" s="10"/>
      <x:c r="P1931" s="5"/>
      <x:c r="Q1931" s="5"/>
      <x:c r="R1931" s="5"/>
      <x:c r="S1931" s="16" t="str">
        <x:f>IF(OR(ISBLANK(O1931),Q1931=""),"",IFERROR(INDEX('Redemption Setup'!$F$7:$F$105,MATCH(Q1931,'Redemption Setup'!$A$7:$A$105,0)),"")+SUMIFS('Redemption Setup'!$Q$7:$Q$305,'Redemption Setup'!$O$7:$O$305,Q1931,'Redemption Setup'!$P$7:$P$305,"&lt;="&amp;O1931)-SUMIFS('Daily Redemptions'!$R$7:$R$2205,'Daily Redemptions'!$Q$7:$Q$2205,Q1931,'Daily Redemptions'!$P$7:$P$2205,P1931,'Daily Redemptions'!$O$7:$O$2205,"&lt;="&amp;O1931))</x:f>
      </x:c>
      <x:c r="T1931" s="16" t="str">
        <x:f>IF(AND(ISBLANK(O1931),Q1931=""),"",IF(COUNTIFS('Redemption Setup'!$A$7:$A$105,Q1931,'Redemption Setup'!$B$7:$B$105,P1931)&lt;&gt;1,"Tier not in campaign",IF(COUNTIFS('Daily Redemptions'!$O$7:$O$2205,O1931,'Daily Redemptions'!$Q$7:$Q$2205,Q1931)&gt;1,"Duplicate day / tier",IF(OR(ISBLANK(O1931),ISBLANK(R1931)),"Missing date / quantity",IF(OR(R1931&lt;0,MOD(R1931,1)&lt;&gt;0),"Invalid redemption quantity",IF(COUNTIFS('Daily Redemptions'!$A$7:$A$735,O1931,'Daily Redemptions'!$B$7:$B$735,P1931)&lt;&gt;1,"Missing daily performance",IF(S1931&lt;0,"Negative stock","")))))))</x:f>
      </x:c>
    </x:row>
    <x:row r="1932" ht="24" customHeight="1">
      <x:c r="O1932" s="10"/>
      <x:c r="P1932" s="5"/>
      <x:c r="Q1932" s="5"/>
      <x:c r="R1932" s="5"/>
      <x:c r="S1932" s="16" t="str">
        <x:f>IF(OR(ISBLANK(O1932),Q1932=""),"",IFERROR(INDEX('Redemption Setup'!$F$7:$F$105,MATCH(Q1932,'Redemption Setup'!$A$7:$A$105,0)),"")+SUMIFS('Redemption Setup'!$Q$7:$Q$305,'Redemption Setup'!$O$7:$O$305,Q1932,'Redemption Setup'!$P$7:$P$305,"&lt;="&amp;O1932)-SUMIFS('Daily Redemptions'!$R$7:$R$2205,'Daily Redemptions'!$Q$7:$Q$2205,Q1932,'Daily Redemptions'!$P$7:$P$2205,P1932,'Daily Redemptions'!$O$7:$O$2205,"&lt;="&amp;O1932))</x:f>
      </x:c>
      <x:c r="T1932" s="16" t="str">
        <x:f>IF(AND(ISBLANK(O1932),Q1932=""),"",IF(COUNTIFS('Redemption Setup'!$A$7:$A$105,Q1932,'Redemption Setup'!$B$7:$B$105,P1932)&lt;&gt;1,"Tier not in campaign",IF(COUNTIFS('Daily Redemptions'!$O$7:$O$2205,O1932,'Daily Redemptions'!$Q$7:$Q$2205,Q1932)&gt;1,"Duplicate day / tier",IF(OR(ISBLANK(O1932),ISBLANK(R1932)),"Missing date / quantity",IF(OR(R1932&lt;0,MOD(R1932,1)&lt;&gt;0),"Invalid redemption quantity",IF(COUNTIFS('Daily Redemptions'!$A$7:$A$735,O1932,'Daily Redemptions'!$B$7:$B$735,P1932)&lt;&gt;1,"Missing daily performance",IF(S1932&lt;0,"Negative stock","")))))))</x:f>
      </x:c>
    </x:row>
    <x:row r="1933" ht="24" customHeight="1">
      <x:c r="O1933" s="10"/>
      <x:c r="P1933" s="5"/>
      <x:c r="Q1933" s="5"/>
      <x:c r="R1933" s="5"/>
      <x:c r="S1933" s="16" t="str">
        <x:f>IF(OR(ISBLANK(O1933),Q1933=""),"",IFERROR(INDEX('Redemption Setup'!$F$7:$F$105,MATCH(Q1933,'Redemption Setup'!$A$7:$A$105,0)),"")+SUMIFS('Redemption Setup'!$Q$7:$Q$305,'Redemption Setup'!$O$7:$O$305,Q1933,'Redemption Setup'!$P$7:$P$305,"&lt;="&amp;O1933)-SUMIFS('Daily Redemptions'!$R$7:$R$2205,'Daily Redemptions'!$Q$7:$Q$2205,Q1933,'Daily Redemptions'!$P$7:$P$2205,P1933,'Daily Redemptions'!$O$7:$O$2205,"&lt;="&amp;O1933))</x:f>
      </x:c>
      <x:c r="T1933" s="16" t="str">
        <x:f>IF(AND(ISBLANK(O1933),Q1933=""),"",IF(COUNTIFS('Redemption Setup'!$A$7:$A$105,Q1933,'Redemption Setup'!$B$7:$B$105,P1933)&lt;&gt;1,"Tier not in campaign",IF(COUNTIFS('Daily Redemptions'!$O$7:$O$2205,O1933,'Daily Redemptions'!$Q$7:$Q$2205,Q1933)&gt;1,"Duplicate day / tier",IF(OR(ISBLANK(O1933),ISBLANK(R1933)),"Missing date / quantity",IF(OR(R1933&lt;0,MOD(R1933,1)&lt;&gt;0),"Invalid redemption quantity",IF(COUNTIFS('Daily Redemptions'!$A$7:$A$735,O1933,'Daily Redemptions'!$B$7:$B$735,P1933)&lt;&gt;1,"Missing daily performance",IF(S1933&lt;0,"Negative stock","")))))))</x:f>
      </x:c>
    </x:row>
    <x:row r="1934" ht="24" customHeight="1">
      <x:c r="O1934" s="10"/>
      <x:c r="P1934" s="5"/>
      <x:c r="Q1934" s="5"/>
      <x:c r="R1934" s="5"/>
      <x:c r="S1934" s="16" t="str">
        <x:f>IF(OR(ISBLANK(O1934),Q1934=""),"",IFERROR(INDEX('Redemption Setup'!$F$7:$F$105,MATCH(Q1934,'Redemption Setup'!$A$7:$A$105,0)),"")+SUMIFS('Redemption Setup'!$Q$7:$Q$305,'Redemption Setup'!$O$7:$O$305,Q1934,'Redemption Setup'!$P$7:$P$305,"&lt;="&amp;O1934)-SUMIFS('Daily Redemptions'!$R$7:$R$2205,'Daily Redemptions'!$Q$7:$Q$2205,Q1934,'Daily Redemptions'!$P$7:$P$2205,P1934,'Daily Redemptions'!$O$7:$O$2205,"&lt;="&amp;O1934))</x:f>
      </x:c>
      <x:c r="T1934" s="16" t="str">
        <x:f>IF(AND(ISBLANK(O1934),Q1934=""),"",IF(COUNTIFS('Redemption Setup'!$A$7:$A$105,Q1934,'Redemption Setup'!$B$7:$B$105,P1934)&lt;&gt;1,"Tier not in campaign",IF(COUNTIFS('Daily Redemptions'!$O$7:$O$2205,O1934,'Daily Redemptions'!$Q$7:$Q$2205,Q1934)&gt;1,"Duplicate day / tier",IF(OR(ISBLANK(O1934),ISBLANK(R1934)),"Missing date / quantity",IF(OR(R1934&lt;0,MOD(R1934,1)&lt;&gt;0),"Invalid redemption quantity",IF(COUNTIFS('Daily Redemptions'!$A$7:$A$735,O1934,'Daily Redemptions'!$B$7:$B$735,P1934)&lt;&gt;1,"Missing daily performance",IF(S1934&lt;0,"Negative stock","")))))))</x:f>
      </x:c>
    </x:row>
    <x:row r="1935" ht="24" customHeight="1">
      <x:c r="O1935" s="10"/>
      <x:c r="P1935" s="5"/>
      <x:c r="Q1935" s="5"/>
      <x:c r="R1935" s="5"/>
      <x:c r="S1935" s="16" t="str">
        <x:f>IF(OR(ISBLANK(O1935),Q1935=""),"",IFERROR(INDEX('Redemption Setup'!$F$7:$F$105,MATCH(Q1935,'Redemption Setup'!$A$7:$A$105,0)),"")+SUMIFS('Redemption Setup'!$Q$7:$Q$305,'Redemption Setup'!$O$7:$O$305,Q1935,'Redemption Setup'!$P$7:$P$305,"&lt;="&amp;O1935)-SUMIFS('Daily Redemptions'!$R$7:$R$2205,'Daily Redemptions'!$Q$7:$Q$2205,Q1935,'Daily Redemptions'!$P$7:$P$2205,P1935,'Daily Redemptions'!$O$7:$O$2205,"&lt;="&amp;O1935))</x:f>
      </x:c>
      <x:c r="T1935" s="16" t="str">
        <x:f>IF(AND(ISBLANK(O1935),Q1935=""),"",IF(COUNTIFS('Redemption Setup'!$A$7:$A$105,Q1935,'Redemption Setup'!$B$7:$B$105,P1935)&lt;&gt;1,"Tier not in campaign",IF(COUNTIFS('Daily Redemptions'!$O$7:$O$2205,O1935,'Daily Redemptions'!$Q$7:$Q$2205,Q1935)&gt;1,"Duplicate day / tier",IF(OR(ISBLANK(O1935),ISBLANK(R1935)),"Missing date / quantity",IF(OR(R1935&lt;0,MOD(R1935,1)&lt;&gt;0),"Invalid redemption quantity",IF(COUNTIFS('Daily Redemptions'!$A$7:$A$735,O1935,'Daily Redemptions'!$B$7:$B$735,P1935)&lt;&gt;1,"Missing daily performance",IF(S1935&lt;0,"Negative stock","")))))))</x:f>
      </x:c>
    </x:row>
    <x:row r="1936" ht="24" customHeight="1">
      <x:c r="O1936" s="10"/>
      <x:c r="P1936" s="5"/>
      <x:c r="Q1936" s="5"/>
      <x:c r="R1936" s="5"/>
      <x:c r="S1936" s="16" t="str">
        <x:f>IF(OR(ISBLANK(O1936),Q1936=""),"",IFERROR(INDEX('Redemption Setup'!$F$7:$F$105,MATCH(Q1936,'Redemption Setup'!$A$7:$A$105,0)),"")+SUMIFS('Redemption Setup'!$Q$7:$Q$305,'Redemption Setup'!$O$7:$O$305,Q1936,'Redemption Setup'!$P$7:$P$305,"&lt;="&amp;O1936)-SUMIFS('Daily Redemptions'!$R$7:$R$2205,'Daily Redemptions'!$Q$7:$Q$2205,Q1936,'Daily Redemptions'!$P$7:$P$2205,P1936,'Daily Redemptions'!$O$7:$O$2205,"&lt;="&amp;O1936))</x:f>
      </x:c>
      <x:c r="T1936" s="16" t="str">
        <x:f>IF(AND(ISBLANK(O1936),Q1936=""),"",IF(COUNTIFS('Redemption Setup'!$A$7:$A$105,Q1936,'Redemption Setup'!$B$7:$B$105,P1936)&lt;&gt;1,"Tier not in campaign",IF(COUNTIFS('Daily Redemptions'!$O$7:$O$2205,O1936,'Daily Redemptions'!$Q$7:$Q$2205,Q1936)&gt;1,"Duplicate day / tier",IF(OR(ISBLANK(O1936),ISBLANK(R1936)),"Missing date / quantity",IF(OR(R1936&lt;0,MOD(R1936,1)&lt;&gt;0),"Invalid redemption quantity",IF(COUNTIFS('Daily Redemptions'!$A$7:$A$735,O1936,'Daily Redemptions'!$B$7:$B$735,P1936)&lt;&gt;1,"Missing daily performance",IF(S1936&lt;0,"Negative stock","")))))))</x:f>
      </x:c>
    </x:row>
    <x:row r="1937" ht="24" customHeight="1">
      <x:c r="O1937" s="10"/>
      <x:c r="P1937" s="5"/>
      <x:c r="Q1937" s="5"/>
      <x:c r="R1937" s="5"/>
      <x:c r="S1937" s="16" t="str">
        <x:f>IF(OR(ISBLANK(O1937),Q1937=""),"",IFERROR(INDEX('Redemption Setup'!$F$7:$F$105,MATCH(Q1937,'Redemption Setup'!$A$7:$A$105,0)),"")+SUMIFS('Redemption Setup'!$Q$7:$Q$305,'Redemption Setup'!$O$7:$O$305,Q1937,'Redemption Setup'!$P$7:$P$305,"&lt;="&amp;O1937)-SUMIFS('Daily Redemptions'!$R$7:$R$2205,'Daily Redemptions'!$Q$7:$Q$2205,Q1937,'Daily Redemptions'!$P$7:$P$2205,P1937,'Daily Redemptions'!$O$7:$O$2205,"&lt;="&amp;O1937))</x:f>
      </x:c>
      <x:c r="T1937" s="16" t="str">
        <x:f>IF(AND(ISBLANK(O1937),Q1937=""),"",IF(COUNTIFS('Redemption Setup'!$A$7:$A$105,Q1937,'Redemption Setup'!$B$7:$B$105,P1937)&lt;&gt;1,"Tier not in campaign",IF(COUNTIFS('Daily Redemptions'!$O$7:$O$2205,O1937,'Daily Redemptions'!$Q$7:$Q$2205,Q1937)&gt;1,"Duplicate day / tier",IF(OR(ISBLANK(O1937),ISBLANK(R1937)),"Missing date / quantity",IF(OR(R1937&lt;0,MOD(R1937,1)&lt;&gt;0),"Invalid redemption quantity",IF(COUNTIFS('Daily Redemptions'!$A$7:$A$735,O1937,'Daily Redemptions'!$B$7:$B$735,P1937)&lt;&gt;1,"Missing daily performance",IF(S1937&lt;0,"Negative stock","")))))))</x:f>
      </x:c>
    </x:row>
    <x:row r="1938" ht="24" customHeight="1">
      <x:c r="O1938" s="10"/>
      <x:c r="P1938" s="5"/>
      <x:c r="Q1938" s="5"/>
      <x:c r="R1938" s="5"/>
      <x:c r="S1938" s="16" t="str">
        <x:f>IF(OR(ISBLANK(O1938),Q1938=""),"",IFERROR(INDEX('Redemption Setup'!$F$7:$F$105,MATCH(Q1938,'Redemption Setup'!$A$7:$A$105,0)),"")+SUMIFS('Redemption Setup'!$Q$7:$Q$305,'Redemption Setup'!$O$7:$O$305,Q1938,'Redemption Setup'!$P$7:$P$305,"&lt;="&amp;O1938)-SUMIFS('Daily Redemptions'!$R$7:$R$2205,'Daily Redemptions'!$Q$7:$Q$2205,Q1938,'Daily Redemptions'!$P$7:$P$2205,P1938,'Daily Redemptions'!$O$7:$O$2205,"&lt;="&amp;O1938))</x:f>
      </x:c>
      <x:c r="T1938" s="16" t="str">
        <x:f>IF(AND(ISBLANK(O1938),Q1938=""),"",IF(COUNTIFS('Redemption Setup'!$A$7:$A$105,Q1938,'Redemption Setup'!$B$7:$B$105,P1938)&lt;&gt;1,"Tier not in campaign",IF(COUNTIFS('Daily Redemptions'!$O$7:$O$2205,O1938,'Daily Redemptions'!$Q$7:$Q$2205,Q1938)&gt;1,"Duplicate day / tier",IF(OR(ISBLANK(O1938),ISBLANK(R1938)),"Missing date / quantity",IF(OR(R1938&lt;0,MOD(R1938,1)&lt;&gt;0),"Invalid redemption quantity",IF(COUNTIFS('Daily Redemptions'!$A$7:$A$735,O1938,'Daily Redemptions'!$B$7:$B$735,P1938)&lt;&gt;1,"Missing daily performance",IF(S1938&lt;0,"Negative stock","")))))))</x:f>
      </x:c>
    </x:row>
    <x:row r="1939" ht="24" customHeight="1">
      <x:c r="O1939" s="10"/>
      <x:c r="P1939" s="5"/>
      <x:c r="Q1939" s="5"/>
      <x:c r="R1939" s="5"/>
      <x:c r="S1939" s="16" t="str">
        <x:f>IF(OR(ISBLANK(O1939),Q1939=""),"",IFERROR(INDEX('Redemption Setup'!$F$7:$F$105,MATCH(Q1939,'Redemption Setup'!$A$7:$A$105,0)),"")+SUMIFS('Redemption Setup'!$Q$7:$Q$305,'Redemption Setup'!$O$7:$O$305,Q1939,'Redemption Setup'!$P$7:$P$305,"&lt;="&amp;O1939)-SUMIFS('Daily Redemptions'!$R$7:$R$2205,'Daily Redemptions'!$Q$7:$Q$2205,Q1939,'Daily Redemptions'!$P$7:$P$2205,P1939,'Daily Redemptions'!$O$7:$O$2205,"&lt;="&amp;O1939))</x:f>
      </x:c>
      <x:c r="T1939" s="16" t="str">
        <x:f>IF(AND(ISBLANK(O1939),Q1939=""),"",IF(COUNTIFS('Redemption Setup'!$A$7:$A$105,Q1939,'Redemption Setup'!$B$7:$B$105,P1939)&lt;&gt;1,"Tier not in campaign",IF(COUNTIFS('Daily Redemptions'!$O$7:$O$2205,O1939,'Daily Redemptions'!$Q$7:$Q$2205,Q1939)&gt;1,"Duplicate day / tier",IF(OR(ISBLANK(O1939),ISBLANK(R1939)),"Missing date / quantity",IF(OR(R1939&lt;0,MOD(R1939,1)&lt;&gt;0),"Invalid redemption quantity",IF(COUNTIFS('Daily Redemptions'!$A$7:$A$735,O1939,'Daily Redemptions'!$B$7:$B$735,P1939)&lt;&gt;1,"Missing daily performance",IF(S1939&lt;0,"Negative stock","")))))))</x:f>
      </x:c>
    </x:row>
    <x:row r="1940" ht="24" customHeight="1">
      <x:c r="O1940" s="10"/>
      <x:c r="P1940" s="5"/>
      <x:c r="Q1940" s="5"/>
      <x:c r="R1940" s="5"/>
      <x:c r="S1940" s="16" t="str">
        <x:f>IF(OR(ISBLANK(O1940),Q1940=""),"",IFERROR(INDEX('Redemption Setup'!$F$7:$F$105,MATCH(Q1940,'Redemption Setup'!$A$7:$A$105,0)),"")+SUMIFS('Redemption Setup'!$Q$7:$Q$305,'Redemption Setup'!$O$7:$O$305,Q1940,'Redemption Setup'!$P$7:$P$305,"&lt;="&amp;O1940)-SUMIFS('Daily Redemptions'!$R$7:$R$2205,'Daily Redemptions'!$Q$7:$Q$2205,Q1940,'Daily Redemptions'!$P$7:$P$2205,P1940,'Daily Redemptions'!$O$7:$O$2205,"&lt;="&amp;O1940))</x:f>
      </x:c>
      <x:c r="T1940" s="16" t="str">
        <x:f>IF(AND(ISBLANK(O1940),Q1940=""),"",IF(COUNTIFS('Redemption Setup'!$A$7:$A$105,Q1940,'Redemption Setup'!$B$7:$B$105,P1940)&lt;&gt;1,"Tier not in campaign",IF(COUNTIFS('Daily Redemptions'!$O$7:$O$2205,O1940,'Daily Redemptions'!$Q$7:$Q$2205,Q1940)&gt;1,"Duplicate day / tier",IF(OR(ISBLANK(O1940),ISBLANK(R1940)),"Missing date / quantity",IF(OR(R1940&lt;0,MOD(R1940,1)&lt;&gt;0),"Invalid redemption quantity",IF(COUNTIFS('Daily Redemptions'!$A$7:$A$735,O1940,'Daily Redemptions'!$B$7:$B$735,P1940)&lt;&gt;1,"Missing daily performance",IF(S1940&lt;0,"Negative stock","")))))))</x:f>
      </x:c>
    </x:row>
    <x:row r="1941" ht="24" customHeight="1">
      <x:c r="O1941" s="10"/>
      <x:c r="P1941" s="5"/>
      <x:c r="Q1941" s="5"/>
      <x:c r="R1941" s="5"/>
      <x:c r="S1941" s="16" t="str">
        <x:f>IF(OR(ISBLANK(O1941),Q1941=""),"",IFERROR(INDEX('Redemption Setup'!$F$7:$F$105,MATCH(Q1941,'Redemption Setup'!$A$7:$A$105,0)),"")+SUMIFS('Redemption Setup'!$Q$7:$Q$305,'Redemption Setup'!$O$7:$O$305,Q1941,'Redemption Setup'!$P$7:$P$305,"&lt;="&amp;O1941)-SUMIFS('Daily Redemptions'!$R$7:$R$2205,'Daily Redemptions'!$Q$7:$Q$2205,Q1941,'Daily Redemptions'!$P$7:$P$2205,P1941,'Daily Redemptions'!$O$7:$O$2205,"&lt;="&amp;O1941))</x:f>
      </x:c>
      <x:c r="T1941" s="16" t="str">
        <x:f>IF(AND(ISBLANK(O1941),Q1941=""),"",IF(COUNTIFS('Redemption Setup'!$A$7:$A$105,Q1941,'Redemption Setup'!$B$7:$B$105,P1941)&lt;&gt;1,"Tier not in campaign",IF(COUNTIFS('Daily Redemptions'!$O$7:$O$2205,O1941,'Daily Redemptions'!$Q$7:$Q$2205,Q1941)&gt;1,"Duplicate day / tier",IF(OR(ISBLANK(O1941),ISBLANK(R1941)),"Missing date / quantity",IF(OR(R1941&lt;0,MOD(R1941,1)&lt;&gt;0),"Invalid redemption quantity",IF(COUNTIFS('Daily Redemptions'!$A$7:$A$735,O1941,'Daily Redemptions'!$B$7:$B$735,P1941)&lt;&gt;1,"Missing daily performance",IF(S1941&lt;0,"Negative stock","")))))))</x:f>
      </x:c>
    </x:row>
    <x:row r="1942" ht="24" customHeight="1">
      <x:c r="O1942" s="10"/>
      <x:c r="P1942" s="5"/>
      <x:c r="Q1942" s="5"/>
      <x:c r="R1942" s="5"/>
      <x:c r="S1942" s="16" t="str">
        <x:f>IF(OR(ISBLANK(O1942),Q1942=""),"",IFERROR(INDEX('Redemption Setup'!$F$7:$F$105,MATCH(Q1942,'Redemption Setup'!$A$7:$A$105,0)),"")+SUMIFS('Redemption Setup'!$Q$7:$Q$305,'Redemption Setup'!$O$7:$O$305,Q1942,'Redemption Setup'!$P$7:$P$305,"&lt;="&amp;O1942)-SUMIFS('Daily Redemptions'!$R$7:$R$2205,'Daily Redemptions'!$Q$7:$Q$2205,Q1942,'Daily Redemptions'!$P$7:$P$2205,P1942,'Daily Redemptions'!$O$7:$O$2205,"&lt;="&amp;O1942))</x:f>
      </x:c>
      <x:c r="T1942" s="16" t="str">
        <x:f>IF(AND(ISBLANK(O1942),Q1942=""),"",IF(COUNTIFS('Redemption Setup'!$A$7:$A$105,Q1942,'Redemption Setup'!$B$7:$B$105,P1942)&lt;&gt;1,"Tier not in campaign",IF(COUNTIFS('Daily Redemptions'!$O$7:$O$2205,O1942,'Daily Redemptions'!$Q$7:$Q$2205,Q1942)&gt;1,"Duplicate day / tier",IF(OR(ISBLANK(O1942),ISBLANK(R1942)),"Missing date / quantity",IF(OR(R1942&lt;0,MOD(R1942,1)&lt;&gt;0),"Invalid redemption quantity",IF(COUNTIFS('Daily Redemptions'!$A$7:$A$735,O1942,'Daily Redemptions'!$B$7:$B$735,P1942)&lt;&gt;1,"Missing daily performance",IF(S1942&lt;0,"Negative stock","")))))))</x:f>
      </x:c>
    </x:row>
    <x:row r="1943" ht="24" customHeight="1">
      <x:c r="O1943" s="10"/>
      <x:c r="P1943" s="5"/>
      <x:c r="Q1943" s="5"/>
      <x:c r="R1943" s="5"/>
      <x:c r="S1943" s="16" t="str">
        <x:f>IF(OR(ISBLANK(O1943),Q1943=""),"",IFERROR(INDEX('Redemption Setup'!$F$7:$F$105,MATCH(Q1943,'Redemption Setup'!$A$7:$A$105,0)),"")+SUMIFS('Redemption Setup'!$Q$7:$Q$305,'Redemption Setup'!$O$7:$O$305,Q1943,'Redemption Setup'!$P$7:$P$305,"&lt;="&amp;O1943)-SUMIFS('Daily Redemptions'!$R$7:$R$2205,'Daily Redemptions'!$Q$7:$Q$2205,Q1943,'Daily Redemptions'!$P$7:$P$2205,P1943,'Daily Redemptions'!$O$7:$O$2205,"&lt;="&amp;O1943))</x:f>
      </x:c>
      <x:c r="T1943" s="16" t="str">
        <x:f>IF(AND(ISBLANK(O1943),Q1943=""),"",IF(COUNTIFS('Redemption Setup'!$A$7:$A$105,Q1943,'Redemption Setup'!$B$7:$B$105,P1943)&lt;&gt;1,"Tier not in campaign",IF(COUNTIFS('Daily Redemptions'!$O$7:$O$2205,O1943,'Daily Redemptions'!$Q$7:$Q$2205,Q1943)&gt;1,"Duplicate day / tier",IF(OR(ISBLANK(O1943),ISBLANK(R1943)),"Missing date / quantity",IF(OR(R1943&lt;0,MOD(R1943,1)&lt;&gt;0),"Invalid redemption quantity",IF(COUNTIFS('Daily Redemptions'!$A$7:$A$735,O1943,'Daily Redemptions'!$B$7:$B$735,P1943)&lt;&gt;1,"Missing daily performance",IF(S1943&lt;0,"Negative stock","")))))))</x:f>
      </x:c>
    </x:row>
    <x:row r="1944" ht="24" customHeight="1">
      <x:c r="O1944" s="10"/>
      <x:c r="P1944" s="5"/>
      <x:c r="Q1944" s="5"/>
      <x:c r="R1944" s="5"/>
      <x:c r="S1944" s="16" t="str">
        <x:f>IF(OR(ISBLANK(O1944),Q1944=""),"",IFERROR(INDEX('Redemption Setup'!$F$7:$F$105,MATCH(Q1944,'Redemption Setup'!$A$7:$A$105,0)),"")+SUMIFS('Redemption Setup'!$Q$7:$Q$305,'Redemption Setup'!$O$7:$O$305,Q1944,'Redemption Setup'!$P$7:$P$305,"&lt;="&amp;O1944)-SUMIFS('Daily Redemptions'!$R$7:$R$2205,'Daily Redemptions'!$Q$7:$Q$2205,Q1944,'Daily Redemptions'!$P$7:$P$2205,P1944,'Daily Redemptions'!$O$7:$O$2205,"&lt;="&amp;O1944))</x:f>
      </x:c>
      <x:c r="T1944" s="16" t="str">
        <x:f>IF(AND(ISBLANK(O1944),Q1944=""),"",IF(COUNTIFS('Redemption Setup'!$A$7:$A$105,Q1944,'Redemption Setup'!$B$7:$B$105,P1944)&lt;&gt;1,"Tier not in campaign",IF(COUNTIFS('Daily Redemptions'!$O$7:$O$2205,O1944,'Daily Redemptions'!$Q$7:$Q$2205,Q1944)&gt;1,"Duplicate day / tier",IF(OR(ISBLANK(O1944),ISBLANK(R1944)),"Missing date / quantity",IF(OR(R1944&lt;0,MOD(R1944,1)&lt;&gt;0),"Invalid redemption quantity",IF(COUNTIFS('Daily Redemptions'!$A$7:$A$735,O1944,'Daily Redemptions'!$B$7:$B$735,P1944)&lt;&gt;1,"Missing daily performance",IF(S1944&lt;0,"Negative stock","")))))))</x:f>
      </x:c>
    </x:row>
    <x:row r="1945" ht="24" customHeight="1">
      <x:c r="O1945" s="10"/>
      <x:c r="P1945" s="5"/>
      <x:c r="Q1945" s="5"/>
      <x:c r="R1945" s="5"/>
      <x:c r="S1945" s="16" t="str">
        <x:f>IF(OR(ISBLANK(O1945),Q1945=""),"",IFERROR(INDEX('Redemption Setup'!$F$7:$F$105,MATCH(Q1945,'Redemption Setup'!$A$7:$A$105,0)),"")+SUMIFS('Redemption Setup'!$Q$7:$Q$305,'Redemption Setup'!$O$7:$O$305,Q1945,'Redemption Setup'!$P$7:$P$305,"&lt;="&amp;O1945)-SUMIFS('Daily Redemptions'!$R$7:$R$2205,'Daily Redemptions'!$Q$7:$Q$2205,Q1945,'Daily Redemptions'!$P$7:$P$2205,P1945,'Daily Redemptions'!$O$7:$O$2205,"&lt;="&amp;O1945))</x:f>
      </x:c>
      <x:c r="T1945" s="16" t="str">
        <x:f>IF(AND(ISBLANK(O1945),Q1945=""),"",IF(COUNTIFS('Redemption Setup'!$A$7:$A$105,Q1945,'Redemption Setup'!$B$7:$B$105,P1945)&lt;&gt;1,"Tier not in campaign",IF(COUNTIFS('Daily Redemptions'!$O$7:$O$2205,O1945,'Daily Redemptions'!$Q$7:$Q$2205,Q1945)&gt;1,"Duplicate day / tier",IF(OR(ISBLANK(O1945),ISBLANK(R1945)),"Missing date / quantity",IF(OR(R1945&lt;0,MOD(R1945,1)&lt;&gt;0),"Invalid redemption quantity",IF(COUNTIFS('Daily Redemptions'!$A$7:$A$735,O1945,'Daily Redemptions'!$B$7:$B$735,P1945)&lt;&gt;1,"Missing daily performance",IF(S1945&lt;0,"Negative stock","")))))))</x:f>
      </x:c>
    </x:row>
    <x:row r="1946" ht="24" customHeight="1">
      <x:c r="O1946" s="10"/>
      <x:c r="P1946" s="5"/>
      <x:c r="Q1946" s="5"/>
      <x:c r="R1946" s="5"/>
      <x:c r="S1946" s="16" t="str">
        <x:f>IF(OR(ISBLANK(O1946),Q1946=""),"",IFERROR(INDEX('Redemption Setup'!$F$7:$F$105,MATCH(Q1946,'Redemption Setup'!$A$7:$A$105,0)),"")+SUMIFS('Redemption Setup'!$Q$7:$Q$305,'Redemption Setup'!$O$7:$O$305,Q1946,'Redemption Setup'!$P$7:$P$305,"&lt;="&amp;O1946)-SUMIFS('Daily Redemptions'!$R$7:$R$2205,'Daily Redemptions'!$Q$7:$Q$2205,Q1946,'Daily Redemptions'!$P$7:$P$2205,P1946,'Daily Redemptions'!$O$7:$O$2205,"&lt;="&amp;O1946))</x:f>
      </x:c>
      <x:c r="T1946" s="16" t="str">
        <x:f>IF(AND(ISBLANK(O1946),Q1946=""),"",IF(COUNTIFS('Redemption Setup'!$A$7:$A$105,Q1946,'Redemption Setup'!$B$7:$B$105,P1946)&lt;&gt;1,"Tier not in campaign",IF(COUNTIFS('Daily Redemptions'!$O$7:$O$2205,O1946,'Daily Redemptions'!$Q$7:$Q$2205,Q1946)&gt;1,"Duplicate day / tier",IF(OR(ISBLANK(O1946),ISBLANK(R1946)),"Missing date / quantity",IF(OR(R1946&lt;0,MOD(R1946,1)&lt;&gt;0),"Invalid redemption quantity",IF(COUNTIFS('Daily Redemptions'!$A$7:$A$735,O1946,'Daily Redemptions'!$B$7:$B$735,P1946)&lt;&gt;1,"Missing daily performance",IF(S1946&lt;0,"Negative stock","")))))))</x:f>
      </x:c>
    </x:row>
    <x:row r="1947" ht="24" customHeight="1">
      <x:c r="O1947" s="10"/>
      <x:c r="P1947" s="5"/>
      <x:c r="Q1947" s="5"/>
      <x:c r="R1947" s="5"/>
      <x:c r="S1947" s="16" t="str">
        <x:f>IF(OR(ISBLANK(O1947),Q1947=""),"",IFERROR(INDEX('Redemption Setup'!$F$7:$F$105,MATCH(Q1947,'Redemption Setup'!$A$7:$A$105,0)),"")+SUMIFS('Redemption Setup'!$Q$7:$Q$305,'Redemption Setup'!$O$7:$O$305,Q1947,'Redemption Setup'!$P$7:$P$305,"&lt;="&amp;O1947)-SUMIFS('Daily Redemptions'!$R$7:$R$2205,'Daily Redemptions'!$Q$7:$Q$2205,Q1947,'Daily Redemptions'!$P$7:$P$2205,P1947,'Daily Redemptions'!$O$7:$O$2205,"&lt;="&amp;O1947))</x:f>
      </x:c>
      <x:c r="T1947" s="16" t="str">
        <x:f>IF(AND(ISBLANK(O1947),Q1947=""),"",IF(COUNTIFS('Redemption Setup'!$A$7:$A$105,Q1947,'Redemption Setup'!$B$7:$B$105,P1947)&lt;&gt;1,"Tier not in campaign",IF(COUNTIFS('Daily Redemptions'!$O$7:$O$2205,O1947,'Daily Redemptions'!$Q$7:$Q$2205,Q1947)&gt;1,"Duplicate day / tier",IF(OR(ISBLANK(O1947),ISBLANK(R1947)),"Missing date / quantity",IF(OR(R1947&lt;0,MOD(R1947,1)&lt;&gt;0),"Invalid redemption quantity",IF(COUNTIFS('Daily Redemptions'!$A$7:$A$735,O1947,'Daily Redemptions'!$B$7:$B$735,P1947)&lt;&gt;1,"Missing daily performance",IF(S1947&lt;0,"Negative stock","")))))))</x:f>
      </x:c>
    </x:row>
    <x:row r="1948" ht="24" customHeight="1">
      <x:c r="O1948" s="10"/>
      <x:c r="P1948" s="5"/>
      <x:c r="Q1948" s="5"/>
      <x:c r="R1948" s="5"/>
      <x:c r="S1948" s="16" t="str">
        <x:f>IF(OR(ISBLANK(O1948),Q1948=""),"",IFERROR(INDEX('Redemption Setup'!$F$7:$F$105,MATCH(Q1948,'Redemption Setup'!$A$7:$A$105,0)),"")+SUMIFS('Redemption Setup'!$Q$7:$Q$305,'Redemption Setup'!$O$7:$O$305,Q1948,'Redemption Setup'!$P$7:$P$305,"&lt;="&amp;O1948)-SUMIFS('Daily Redemptions'!$R$7:$R$2205,'Daily Redemptions'!$Q$7:$Q$2205,Q1948,'Daily Redemptions'!$P$7:$P$2205,P1948,'Daily Redemptions'!$O$7:$O$2205,"&lt;="&amp;O1948))</x:f>
      </x:c>
      <x:c r="T1948" s="16" t="str">
        <x:f>IF(AND(ISBLANK(O1948),Q1948=""),"",IF(COUNTIFS('Redemption Setup'!$A$7:$A$105,Q1948,'Redemption Setup'!$B$7:$B$105,P1948)&lt;&gt;1,"Tier not in campaign",IF(COUNTIFS('Daily Redemptions'!$O$7:$O$2205,O1948,'Daily Redemptions'!$Q$7:$Q$2205,Q1948)&gt;1,"Duplicate day / tier",IF(OR(ISBLANK(O1948),ISBLANK(R1948)),"Missing date / quantity",IF(OR(R1948&lt;0,MOD(R1948,1)&lt;&gt;0),"Invalid redemption quantity",IF(COUNTIFS('Daily Redemptions'!$A$7:$A$735,O1948,'Daily Redemptions'!$B$7:$B$735,P1948)&lt;&gt;1,"Missing daily performance",IF(S1948&lt;0,"Negative stock","")))))))</x:f>
      </x:c>
    </x:row>
    <x:row r="1949" ht="24" customHeight="1">
      <x:c r="O1949" s="10"/>
      <x:c r="P1949" s="5"/>
      <x:c r="Q1949" s="5"/>
      <x:c r="R1949" s="5"/>
      <x:c r="S1949" s="16" t="str">
        <x:f>IF(OR(ISBLANK(O1949),Q1949=""),"",IFERROR(INDEX('Redemption Setup'!$F$7:$F$105,MATCH(Q1949,'Redemption Setup'!$A$7:$A$105,0)),"")+SUMIFS('Redemption Setup'!$Q$7:$Q$305,'Redemption Setup'!$O$7:$O$305,Q1949,'Redemption Setup'!$P$7:$P$305,"&lt;="&amp;O1949)-SUMIFS('Daily Redemptions'!$R$7:$R$2205,'Daily Redemptions'!$Q$7:$Q$2205,Q1949,'Daily Redemptions'!$P$7:$P$2205,P1949,'Daily Redemptions'!$O$7:$O$2205,"&lt;="&amp;O1949))</x:f>
      </x:c>
      <x:c r="T1949" s="16" t="str">
        <x:f>IF(AND(ISBLANK(O1949),Q1949=""),"",IF(COUNTIFS('Redemption Setup'!$A$7:$A$105,Q1949,'Redemption Setup'!$B$7:$B$105,P1949)&lt;&gt;1,"Tier not in campaign",IF(COUNTIFS('Daily Redemptions'!$O$7:$O$2205,O1949,'Daily Redemptions'!$Q$7:$Q$2205,Q1949)&gt;1,"Duplicate day / tier",IF(OR(ISBLANK(O1949),ISBLANK(R1949)),"Missing date / quantity",IF(OR(R1949&lt;0,MOD(R1949,1)&lt;&gt;0),"Invalid redemption quantity",IF(COUNTIFS('Daily Redemptions'!$A$7:$A$735,O1949,'Daily Redemptions'!$B$7:$B$735,P1949)&lt;&gt;1,"Missing daily performance",IF(S1949&lt;0,"Negative stock","")))))))</x:f>
      </x:c>
    </x:row>
    <x:row r="1950" ht="24" customHeight="1">
      <x:c r="O1950" s="10"/>
      <x:c r="P1950" s="5"/>
      <x:c r="Q1950" s="5"/>
      <x:c r="R1950" s="5"/>
      <x:c r="S1950" s="16" t="str">
        <x:f>IF(OR(ISBLANK(O1950),Q1950=""),"",IFERROR(INDEX('Redemption Setup'!$F$7:$F$105,MATCH(Q1950,'Redemption Setup'!$A$7:$A$105,0)),"")+SUMIFS('Redemption Setup'!$Q$7:$Q$305,'Redemption Setup'!$O$7:$O$305,Q1950,'Redemption Setup'!$P$7:$P$305,"&lt;="&amp;O1950)-SUMIFS('Daily Redemptions'!$R$7:$R$2205,'Daily Redemptions'!$Q$7:$Q$2205,Q1950,'Daily Redemptions'!$P$7:$P$2205,P1950,'Daily Redemptions'!$O$7:$O$2205,"&lt;="&amp;O1950))</x:f>
      </x:c>
      <x:c r="T1950" s="16" t="str">
        <x:f>IF(AND(ISBLANK(O1950),Q1950=""),"",IF(COUNTIFS('Redemption Setup'!$A$7:$A$105,Q1950,'Redemption Setup'!$B$7:$B$105,P1950)&lt;&gt;1,"Tier not in campaign",IF(COUNTIFS('Daily Redemptions'!$O$7:$O$2205,O1950,'Daily Redemptions'!$Q$7:$Q$2205,Q1950)&gt;1,"Duplicate day / tier",IF(OR(ISBLANK(O1950),ISBLANK(R1950)),"Missing date / quantity",IF(OR(R1950&lt;0,MOD(R1950,1)&lt;&gt;0),"Invalid redemption quantity",IF(COUNTIFS('Daily Redemptions'!$A$7:$A$735,O1950,'Daily Redemptions'!$B$7:$B$735,P1950)&lt;&gt;1,"Missing daily performance",IF(S1950&lt;0,"Negative stock","")))))))</x:f>
      </x:c>
    </x:row>
    <x:row r="1951" ht="24" customHeight="1">
      <x:c r="O1951" s="10"/>
      <x:c r="P1951" s="5"/>
      <x:c r="Q1951" s="5"/>
      <x:c r="R1951" s="5"/>
      <x:c r="S1951" s="16" t="str">
        <x:f>IF(OR(ISBLANK(O1951),Q1951=""),"",IFERROR(INDEX('Redemption Setup'!$F$7:$F$105,MATCH(Q1951,'Redemption Setup'!$A$7:$A$105,0)),"")+SUMIFS('Redemption Setup'!$Q$7:$Q$305,'Redemption Setup'!$O$7:$O$305,Q1951,'Redemption Setup'!$P$7:$P$305,"&lt;="&amp;O1951)-SUMIFS('Daily Redemptions'!$R$7:$R$2205,'Daily Redemptions'!$Q$7:$Q$2205,Q1951,'Daily Redemptions'!$P$7:$P$2205,P1951,'Daily Redemptions'!$O$7:$O$2205,"&lt;="&amp;O1951))</x:f>
      </x:c>
      <x:c r="T1951" s="16" t="str">
        <x:f>IF(AND(ISBLANK(O1951),Q1951=""),"",IF(COUNTIFS('Redemption Setup'!$A$7:$A$105,Q1951,'Redemption Setup'!$B$7:$B$105,P1951)&lt;&gt;1,"Tier not in campaign",IF(COUNTIFS('Daily Redemptions'!$O$7:$O$2205,O1951,'Daily Redemptions'!$Q$7:$Q$2205,Q1951)&gt;1,"Duplicate day / tier",IF(OR(ISBLANK(O1951),ISBLANK(R1951)),"Missing date / quantity",IF(OR(R1951&lt;0,MOD(R1951,1)&lt;&gt;0),"Invalid redemption quantity",IF(COUNTIFS('Daily Redemptions'!$A$7:$A$735,O1951,'Daily Redemptions'!$B$7:$B$735,P1951)&lt;&gt;1,"Missing daily performance",IF(S1951&lt;0,"Negative stock","")))))))</x:f>
      </x:c>
    </x:row>
    <x:row r="1952" ht="24" customHeight="1">
      <x:c r="O1952" s="10"/>
      <x:c r="P1952" s="5"/>
      <x:c r="Q1952" s="5"/>
      <x:c r="R1952" s="5"/>
      <x:c r="S1952" s="16" t="str">
        <x:f>IF(OR(ISBLANK(O1952),Q1952=""),"",IFERROR(INDEX('Redemption Setup'!$F$7:$F$105,MATCH(Q1952,'Redemption Setup'!$A$7:$A$105,0)),"")+SUMIFS('Redemption Setup'!$Q$7:$Q$305,'Redemption Setup'!$O$7:$O$305,Q1952,'Redemption Setup'!$P$7:$P$305,"&lt;="&amp;O1952)-SUMIFS('Daily Redemptions'!$R$7:$R$2205,'Daily Redemptions'!$Q$7:$Q$2205,Q1952,'Daily Redemptions'!$P$7:$P$2205,P1952,'Daily Redemptions'!$O$7:$O$2205,"&lt;="&amp;O1952))</x:f>
      </x:c>
      <x:c r="T1952" s="16" t="str">
        <x:f>IF(AND(ISBLANK(O1952),Q1952=""),"",IF(COUNTIFS('Redemption Setup'!$A$7:$A$105,Q1952,'Redemption Setup'!$B$7:$B$105,P1952)&lt;&gt;1,"Tier not in campaign",IF(COUNTIFS('Daily Redemptions'!$O$7:$O$2205,O1952,'Daily Redemptions'!$Q$7:$Q$2205,Q1952)&gt;1,"Duplicate day / tier",IF(OR(ISBLANK(O1952),ISBLANK(R1952)),"Missing date / quantity",IF(OR(R1952&lt;0,MOD(R1952,1)&lt;&gt;0),"Invalid redemption quantity",IF(COUNTIFS('Daily Redemptions'!$A$7:$A$735,O1952,'Daily Redemptions'!$B$7:$B$735,P1952)&lt;&gt;1,"Missing daily performance",IF(S1952&lt;0,"Negative stock","")))))))</x:f>
      </x:c>
    </x:row>
    <x:row r="1953" ht="24" customHeight="1">
      <x:c r="O1953" s="10"/>
      <x:c r="P1953" s="5"/>
      <x:c r="Q1953" s="5"/>
      <x:c r="R1953" s="5"/>
      <x:c r="S1953" s="16" t="str">
        <x:f>IF(OR(ISBLANK(O1953),Q1953=""),"",IFERROR(INDEX('Redemption Setup'!$F$7:$F$105,MATCH(Q1953,'Redemption Setup'!$A$7:$A$105,0)),"")+SUMIFS('Redemption Setup'!$Q$7:$Q$305,'Redemption Setup'!$O$7:$O$305,Q1953,'Redemption Setup'!$P$7:$P$305,"&lt;="&amp;O1953)-SUMIFS('Daily Redemptions'!$R$7:$R$2205,'Daily Redemptions'!$Q$7:$Q$2205,Q1953,'Daily Redemptions'!$P$7:$P$2205,P1953,'Daily Redemptions'!$O$7:$O$2205,"&lt;="&amp;O1953))</x:f>
      </x:c>
      <x:c r="T1953" s="16" t="str">
        <x:f>IF(AND(ISBLANK(O1953),Q1953=""),"",IF(COUNTIFS('Redemption Setup'!$A$7:$A$105,Q1953,'Redemption Setup'!$B$7:$B$105,P1953)&lt;&gt;1,"Tier not in campaign",IF(COUNTIFS('Daily Redemptions'!$O$7:$O$2205,O1953,'Daily Redemptions'!$Q$7:$Q$2205,Q1953)&gt;1,"Duplicate day / tier",IF(OR(ISBLANK(O1953),ISBLANK(R1953)),"Missing date / quantity",IF(OR(R1953&lt;0,MOD(R1953,1)&lt;&gt;0),"Invalid redemption quantity",IF(COUNTIFS('Daily Redemptions'!$A$7:$A$735,O1953,'Daily Redemptions'!$B$7:$B$735,P1953)&lt;&gt;1,"Missing daily performance",IF(S1953&lt;0,"Negative stock","")))))))</x:f>
      </x:c>
    </x:row>
    <x:row r="1954" ht="24" customHeight="1">
      <x:c r="O1954" s="10"/>
      <x:c r="P1954" s="5"/>
      <x:c r="Q1954" s="5"/>
      <x:c r="R1954" s="5"/>
      <x:c r="S1954" s="16" t="str">
        <x:f>IF(OR(ISBLANK(O1954),Q1954=""),"",IFERROR(INDEX('Redemption Setup'!$F$7:$F$105,MATCH(Q1954,'Redemption Setup'!$A$7:$A$105,0)),"")+SUMIFS('Redemption Setup'!$Q$7:$Q$305,'Redemption Setup'!$O$7:$O$305,Q1954,'Redemption Setup'!$P$7:$P$305,"&lt;="&amp;O1954)-SUMIFS('Daily Redemptions'!$R$7:$R$2205,'Daily Redemptions'!$Q$7:$Q$2205,Q1954,'Daily Redemptions'!$P$7:$P$2205,P1954,'Daily Redemptions'!$O$7:$O$2205,"&lt;="&amp;O1954))</x:f>
      </x:c>
      <x:c r="T1954" s="16" t="str">
        <x:f>IF(AND(ISBLANK(O1954),Q1954=""),"",IF(COUNTIFS('Redemption Setup'!$A$7:$A$105,Q1954,'Redemption Setup'!$B$7:$B$105,P1954)&lt;&gt;1,"Tier not in campaign",IF(COUNTIFS('Daily Redemptions'!$O$7:$O$2205,O1954,'Daily Redemptions'!$Q$7:$Q$2205,Q1954)&gt;1,"Duplicate day / tier",IF(OR(ISBLANK(O1954),ISBLANK(R1954)),"Missing date / quantity",IF(OR(R1954&lt;0,MOD(R1954,1)&lt;&gt;0),"Invalid redemption quantity",IF(COUNTIFS('Daily Redemptions'!$A$7:$A$735,O1954,'Daily Redemptions'!$B$7:$B$735,P1954)&lt;&gt;1,"Missing daily performance",IF(S1954&lt;0,"Negative stock","")))))))</x:f>
      </x:c>
    </x:row>
    <x:row r="1955" ht="24" customHeight="1">
      <x:c r="O1955" s="10"/>
      <x:c r="P1955" s="5"/>
      <x:c r="Q1955" s="5"/>
      <x:c r="R1955" s="5"/>
      <x:c r="S1955" s="16" t="str">
        <x:f>IF(OR(ISBLANK(O1955),Q1955=""),"",IFERROR(INDEX('Redemption Setup'!$F$7:$F$105,MATCH(Q1955,'Redemption Setup'!$A$7:$A$105,0)),"")+SUMIFS('Redemption Setup'!$Q$7:$Q$305,'Redemption Setup'!$O$7:$O$305,Q1955,'Redemption Setup'!$P$7:$P$305,"&lt;="&amp;O1955)-SUMIFS('Daily Redemptions'!$R$7:$R$2205,'Daily Redemptions'!$Q$7:$Q$2205,Q1955,'Daily Redemptions'!$P$7:$P$2205,P1955,'Daily Redemptions'!$O$7:$O$2205,"&lt;="&amp;O1955))</x:f>
      </x:c>
      <x:c r="T1955" s="16" t="str">
        <x:f>IF(AND(ISBLANK(O1955),Q1955=""),"",IF(COUNTIFS('Redemption Setup'!$A$7:$A$105,Q1955,'Redemption Setup'!$B$7:$B$105,P1955)&lt;&gt;1,"Tier not in campaign",IF(COUNTIFS('Daily Redemptions'!$O$7:$O$2205,O1955,'Daily Redemptions'!$Q$7:$Q$2205,Q1955)&gt;1,"Duplicate day / tier",IF(OR(ISBLANK(O1955),ISBLANK(R1955)),"Missing date / quantity",IF(OR(R1955&lt;0,MOD(R1955,1)&lt;&gt;0),"Invalid redemption quantity",IF(COUNTIFS('Daily Redemptions'!$A$7:$A$735,O1955,'Daily Redemptions'!$B$7:$B$735,P1955)&lt;&gt;1,"Missing daily performance",IF(S1955&lt;0,"Negative stock","")))))))</x:f>
      </x:c>
    </x:row>
    <x:row r="1956" ht="24" customHeight="1">
      <x:c r="O1956" s="10"/>
      <x:c r="P1956" s="5"/>
      <x:c r="Q1956" s="5"/>
      <x:c r="R1956" s="5"/>
      <x:c r="S1956" s="16" t="str">
        <x:f>IF(OR(ISBLANK(O1956),Q1956=""),"",IFERROR(INDEX('Redemption Setup'!$F$7:$F$105,MATCH(Q1956,'Redemption Setup'!$A$7:$A$105,0)),"")+SUMIFS('Redemption Setup'!$Q$7:$Q$305,'Redemption Setup'!$O$7:$O$305,Q1956,'Redemption Setup'!$P$7:$P$305,"&lt;="&amp;O1956)-SUMIFS('Daily Redemptions'!$R$7:$R$2205,'Daily Redemptions'!$Q$7:$Q$2205,Q1956,'Daily Redemptions'!$P$7:$P$2205,P1956,'Daily Redemptions'!$O$7:$O$2205,"&lt;="&amp;O1956))</x:f>
      </x:c>
      <x:c r="T1956" s="16" t="str">
        <x:f>IF(AND(ISBLANK(O1956),Q1956=""),"",IF(COUNTIFS('Redemption Setup'!$A$7:$A$105,Q1956,'Redemption Setup'!$B$7:$B$105,P1956)&lt;&gt;1,"Tier not in campaign",IF(COUNTIFS('Daily Redemptions'!$O$7:$O$2205,O1956,'Daily Redemptions'!$Q$7:$Q$2205,Q1956)&gt;1,"Duplicate day / tier",IF(OR(ISBLANK(O1956),ISBLANK(R1956)),"Missing date / quantity",IF(OR(R1956&lt;0,MOD(R1956,1)&lt;&gt;0),"Invalid redemption quantity",IF(COUNTIFS('Daily Redemptions'!$A$7:$A$735,O1956,'Daily Redemptions'!$B$7:$B$735,P1956)&lt;&gt;1,"Missing daily performance",IF(S1956&lt;0,"Negative stock","")))))))</x:f>
      </x:c>
    </x:row>
    <x:row r="1957" ht="24" customHeight="1">
      <x:c r="O1957" s="10"/>
      <x:c r="P1957" s="5"/>
      <x:c r="Q1957" s="5"/>
      <x:c r="R1957" s="5"/>
      <x:c r="S1957" s="16" t="str">
        <x:f>IF(OR(ISBLANK(O1957),Q1957=""),"",IFERROR(INDEX('Redemption Setup'!$F$7:$F$105,MATCH(Q1957,'Redemption Setup'!$A$7:$A$105,0)),"")+SUMIFS('Redemption Setup'!$Q$7:$Q$305,'Redemption Setup'!$O$7:$O$305,Q1957,'Redemption Setup'!$P$7:$P$305,"&lt;="&amp;O1957)-SUMIFS('Daily Redemptions'!$R$7:$R$2205,'Daily Redemptions'!$Q$7:$Q$2205,Q1957,'Daily Redemptions'!$P$7:$P$2205,P1957,'Daily Redemptions'!$O$7:$O$2205,"&lt;="&amp;O1957))</x:f>
      </x:c>
      <x:c r="T1957" s="16" t="str">
        <x:f>IF(AND(ISBLANK(O1957),Q1957=""),"",IF(COUNTIFS('Redemption Setup'!$A$7:$A$105,Q1957,'Redemption Setup'!$B$7:$B$105,P1957)&lt;&gt;1,"Tier not in campaign",IF(COUNTIFS('Daily Redemptions'!$O$7:$O$2205,O1957,'Daily Redemptions'!$Q$7:$Q$2205,Q1957)&gt;1,"Duplicate day / tier",IF(OR(ISBLANK(O1957),ISBLANK(R1957)),"Missing date / quantity",IF(OR(R1957&lt;0,MOD(R1957,1)&lt;&gt;0),"Invalid redemption quantity",IF(COUNTIFS('Daily Redemptions'!$A$7:$A$735,O1957,'Daily Redemptions'!$B$7:$B$735,P1957)&lt;&gt;1,"Missing daily performance",IF(S1957&lt;0,"Negative stock","")))))))</x:f>
      </x:c>
    </x:row>
    <x:row r="1958" ht="24" customHeight="1">
      <x:c r="O1958" s="10"/>
      <x:c r="P1958" s="5"/>
      <x:c r="Q1958" s="5"/>
      <x:c r="R1958" s="5"/>
      <x:c r="S1958" s="16" t="str">
        <x:f>IF(OR(ISBLANK(O1958),Q1958=""),"",IFERROR(INDEX('Redemption Setup'!$F$7:$F$105,MATCH(Q1958,'Redemption Setup'!$A$7:$A$105,0)),"")+SUMIFS('Redemption Setup'!$Q$7:$Q$305,'Redemption Setup'!$O$7:$O$305,Q1958,'Redemption Setup'!$P$7:$P$305,"&lt;="&amp;O1958)-SUMIFS('Daily Redemptions'!$R$7:$R$2205,'Daily Redemptions'!$Q$7:$Q$2205,Q1958,'Daily Redemptions'!$P$7:$P$2205,P1958,'Daily Redemptions'!$O$7:$O$2205,"&lt;="&amp;O1958))</x:f>
      </x:c>
      <x:c r="T1958" s="16" t="str">
        <x:f>IF(AND(ISBLANK(O1958),Q1958=""),"",IF(COUNTIFS('Redemption Setup'!$A$7:$A$105,Q1958,'Redemption Setup'!$B$7:$B$105,P1958)&lt;&gt;1,"Tier not in campaign",IF(COUNTIFS('Daily Redemptions'!$O$7:$O$2205,O1958,'Daily Redemptions'!$Q$7:$Q$2205,Q1958)&gt;1,"Duplicate day / tier",IF(OR(ISBLANK(O1958),ISBLANK(R1958)),"Missing date / quantity",IF(OR(R1958&lt;0,MOD(R1958,1)&lt;&gt;0),"Invalid redemption quantity",IF(COUNTIFS('Daily Redemptions'!$A$7:$A$735,O1958,'Daily Redemptions'!$B$7:$B$735,P1958)&lt;&gt;1,"Missing daily performance",IF(S1958&lt;0,"Negative stock","")))))))</x:f>
      </x:c>
    </x:row>
    <x:row r="1959" ht="24" customHeight="1">
      <x:c r="O1959" s="10"/>
      <x:c r="P1959" s="5"/>
      <x:c r="Q1959" s="5"/>
      <x:c r="R1959" s="5"/>
      <x:c r="S1959" s="16" t="str">
        <x:f>IF(OR(ISBLANK(O1959),Q1959=""),"",IFERROR(INDEX('Redemption Setup'!$F$7:$F$105,MATCH(Q1959,'Redemption Setup'!$A$7:$A$105,0)),"")+SUMIFS('Redemption Setup'!$Q$7:$Q$305,'Redemption Setup'!$O$7:$O$305,Q1959,'Redemption Setup'!$P$7:$P$305,"&lt;="&amp;O1959)-SUMIFS('Daily Redemptions'!$R$7:$R$2205,'Daily Redemptions'!$Q$7:$Q$2205,Q1959,'Daily Redemptions'!$P$7:$P$2205,P1959,'Daily Redemptions'!$O$7:$O$2205,"&lt;="&amp;O1959))</x:f>
      </x:c>
      <x:c r="T1959" s="16" t="str">
        <x:f>IF(AND(ISBLANK(O1959),Q1959=""),"",IF(COUNTIFS('Redemption Setup'!$A$7:$A$105,Q1959,'Redemption Setup'!$B$7:$B$105,P1959)&lt;&gt;1,"Tier not in campaign",IF(COUNTIFS('Daily Redemptions'!$O$7:$O$2205,O1959,'Daily Redemptions'!$Q$7:$Q$2205,Q1959)&gt;1,"Duplicate day / tier",IF(OR(ISBLANK(O1959),ISBLANK(R1959)),"Missing date / quantity",IF(OR(R1959&lt;0,MOD(R1959,1)&lt;&gt;0),"Invalid redemption quantity",IF(COUNTIFS('Daily Redemptions'!$A$7:$A$735,O1959,'Daily Redemptions'!$B$7:$B$735,P1959)&lt;&gt;1,"Missing daily performance",IF(S1959&lt;0,"Negative stock","")))))))</x:f>
      </x:c>
    </x:row>
    <x:row r="1960" ht="24" customHeight="1">
      <x:c r="O1960" s="10"/>
      <x:c r="P1960" s="5"/>
      <x:c r="Q1960" s="5"/>
      <x:c r="R1960" s="5"/>
      <x:c r="S1960" s="16" t="str">
        <x:f>IF(OR(ISBLANK(O1960),Q1960=""),"",IFERROR(INDEX('Redemption Setup'!$F$7:$F$105,MATCH(Q1960,'Redemption Setup'!$A$7:$A$105,0)),"")+SUMIFS('Redemption Setup'!$Q$7:$Q$305,'Redemption Setup'!$O$7:$O$305,Q1960,'Redemption Setup'!$P$7:$P$305,"&lt;="&amp;O1960)-SUMIFS('Daily Redemptions'!$R$7:$R$2205,'Daily Redemptions'!$Q$7:$Q$2205,Q1960,'Daily Redemptions'!$P$7:$P$2205,P1960,'Daily Redemptions'!$O$7:$O$2205,"&lt;="&amp;O1960))</x:f>
      </x:c>
      <x:c r="T1960" s="16" t="str">
        <x:f>IF(AND(ISBLANK(O1960),Q1960=""),"",IF(COUNTIFS('Redemption Setup'!$A$7:$A$105,Q1960,'Redemption Setup'!$B$7:$B$105,P1960)&lt;&gt;1,"Tier not in campaign",IF(COUNTIFS('Daily Redemptions'!$O$7:$O$2205,O1960,'Daily Redemptions'!$Q$7:$Q$2205,Q1960)&gt;1,"Duplicate day / tier",IF(OR(ISBLANK(O1960),ISBLANK(R1960)),"Missing date / quantity",IF(OR(R1960&lt;0,MOD(R1960,1)&lt;&gt;0),"Invalid redemption quantity",IF(COUNTIFS('Daily Redemptions'!$A$7:$A$735,O1960,'Daily Redemptions'!$B$7:$B$735,P1960)&lt;&gt;1,"Missing daily performance",IF(S1960&lt;0,"Negative stock","")))))))</x:f>
      </x:c>
    </x:row>
    <x:row r="1961" ht="24" customHeight="1">
      <x:c r="O1961" s="10"/>
      <x:c r="P1961" s="5"/>
      <x:c r="Q1961" s="5"/>
      <x:c r="R1961" s="5"/>
      <x:c r="S1961" s="16" t="str">
        <x:f>IF(OR(ISBLANK(O1961),Q1961=""),"",IFERROR(INDEX('Redemption Setup'!$F$7:$F$105,MATCH(Q1961,'Redemption Setup'!$A$7:$A$105,0)),"")+SUMIFS('Redemption Setup'!$Q$7:$Q$305,'Redemption Setup'!$O$7:$O$305,Q1961,'Redemption Setup'!$P$7:$P$305,"&lt;="&amp;O1961)-SUMIFS('Daily Redemptions'!$R$7:$R$2205,'Daily Redemptions'!$Q$7:$Q$2205,Q1961,'Daily Redemptions'!$P$7:$P$2205,P1961,'Daily Redemptions'!$O$7:$O$2205,"&lt;="&amp;O1961))</x:f>
      </x:c>
      <x:c r="T1961" s="16" t="str">
        <x:f>IF(AND(ISBLANK(O1961),Q1961=""),"",IF(COUNTIFS('Redemption Setup'!$A$7:$A$105,Q1961,'Redemption Setup'!$B$7:$B$105,P1961)&lt;&gt;1,"Tier not in campaign",IF(COUNTIFS('Daily Redemptions'!$O$7:$O$2205,O1961,'Daily Redemptions'!$Q$7:$Q$2205,Q1961)&gt;1,"Duplicate day / tier",IF(OR(ISBLANK(O1961),ISBLANK(R1961)),"Missing date / quantity",IF(OR(R1961&lt;0,MOD(R1961,1)&lt;&gt;0),"Invalid redemption quantity",IF(COUNTIFS('Daily Redemptions'!$A$7:$A$735,O1961,'Daily Redemptions'!$B$7:$B$735,P1961)&lt;&gt;1,"Missing daily performance",IF(S1961&lt;0,"Negative stock","")))))))</x:f>
      </x:c>
    </x:row>
    <x:row r="1962" ht="24" customHeight="1">
      <x:c r="O1962" s="10"/>
      <x:c r="P1962" s="5"/>
      <x:c r="Q1962" s="5"/>
      <x:c r="R1962" s="5"/>
      <x:c r="S1962" s="16" t="str">
        <x:f>IF(OR(ISBLANK(O1962),Q1962=""),"",IFERROR(INDEX('Redemption Setup'!$F$7:$F$105,MATCH(Q1962,'Redemption Setup'!$A$7:$A$105,0)),"")+SUMIFS('Redemption Setup'!$Q$7:$Q$305,'Redemption Setup'!$O$7:$O$305,Q1962,'Redemption Setup'!$P$7:$P$305,"&lt;="&amp;O1962)-SUMIFS('Daily Redemptions'!$R$7:$R$2205,'Daily Redemptions'!$Q$7:$Q$2205,Q1962,'Daily Redemptions'!$P$7:$P$2205,P1962,'Daily Redemptions'!$O$7:$O$2205,"&lt;="&amp;O1962))</x:f>
      </x:c>
      <x:c r="T1962" s="16" t="str">
        <x:f>IF(AND(ISBLANK(O1962),Q1962=""),"",IF(COUNTIFS('Redemption Setup'!$A$7:$A$105,Q1962,'Redemption Setup'!$B$7:$B$105,P1962)&lt;&gt;1,"Tier not in campaign",IF(COUNTIFS('Daily Redemptions'!$O$7:$O$2205,O1962,'Daily Redemptions'!$Q$7:$Q$2205,Q1962)&gt;1,"Duplicate day / tier",IF(OR(ISBLANK(O1962),ISBLANK(R1962)),"Missing date / quantity",IF(OR(R1962&lt;0,MOD(R1962,1)&lt;&gt;0),"Invalid redemption quantity",IF(COUNTIFS('Daily Redemptions'!$A$7:$A$735,O1962,'Daily Redemptions'!$B$7:$B$735,P1962)&lt;&gt;1,"Missing daily performance",IF(S1962&lt;0,"Negative stock","")))))))</x:f>
      </x:c>
    </x:row>
    <x:row r="1963" ht="24" customHeight="1">
      <x:c r="O1963" s="10"/>
      <x:c r="P1963" s="5"/>
      <x:c r="Q1963" s="5"/>
      <x:c r="R1963" s="5"/>
      <x:c r="S1963" s="16" t="str">
        <x:f>IF(OR(ISBLANK(O1963),Q1963=""),"",IFERROR(INDEX('Redemption Setup'!$F$7:$F$105,MATCH(Q1963,'Redemption Setup'!$A$7:$A$105,0)),"")+SUMIFS('Redemption Setup'!$Q$7:$Q$305,'Redemption Setup'!$O$7:$O$305,Q1963,'Redemption Setup'!$P$7:$P$305,"&lt;="&amp;O1963)-SUMIFS('Daily Redemptions'!$R$7:$R$2205,'Daily Redemptions'!$Q$7:$Q$2205,Q1963,'Daily Redemptions'!$P$7:$P$2205,P1963,'Daily Redemptions'!$O$7:$O$2205,"&lt;="&amp;O1963))</x:f>
      </x:c>
      <x:c r="T1963" s="16" t="str">
        <x:f>IF(AND(ISBLANK(O1963),Q1963=""),"",IF(COUNTIFS('Redemption Setup'!$A$7:$A$105,Q1963,'Redemption Setup'!$B$7:$B$105,P1963)&lt;&gt;1,"Tier not in campaign",IF(COUNTIFS('Daily Redemptions'!$O$7:$O$2205,O1963,'Daily Redemptions'!$Q$7:$Q$2205,Q1963)&gt;1,"Duplicate day / tier",IF(OR(ISBLANK(O1963),ISBLANK(R1963)),"Missing date / quantity",IF(OR(R1963&lt;0,MOD(R1963,1)&lt;&gt;0),"Invalid redemption quantity",IF(COUNTIFS('Daily Redemptions'!$A$7:$A$735,O1963,'Daily Redemptions'!$B$7:$B$735,P1963)&lt;&gt;1,"Missing daily performance",IF(S1963&lt;0,"Negative stock","")))))))</x:f>
      </x:c>
    </x:row>
    <x:row r="1964" ht="24" customHeight="1">
      <x:c r="O1964" s="10"/>
      <x:c r="P1964" s="5"/>
      <x:c r="Q1964" s="5"/>
      <x:c r="R1964" s="5"/>
      <x:c r="S1964" s="16" t="str">
        <x:f>IF(OR(ISBLANK(O1964),Q1964=""),"",IFERROR(INDEX('Redemption Setup'!$F$7:$F$105,MATCH(Q1964,'Redemption Setup'!$A$7:$A$105,0)),"")+SUMIFS('Redemption Setup'!$Q$7:$Q$305,'Redemption Setup'!$O$7:$O$305,Q1964,'Redemption Setup'!$P$7:$P$305,"&lt;="&amp;O1964)-SUMIFS('Daily Redemptions'!$R$7:$R$2205,'Daily Redemptions'!$Q$7:$Q$2205,Q1964,'Daily Redemptions'!$P$7:$P$2205,P1964,'Daily Redemptions'!$O$7:$O$2205,"&lt;="&amp;O1964))</x:f>
      </x:c>
      <x:c r="T1964" s="16" t="str">
        <x:f>IF(AND(ISBLANK(O1964),Q1964=""),"",IF(COUNTIFS('Redemption Setup'!$A$7:$A$105,Q1964,'Redemption Setup'!$B$7:$B$105,P1964)&lt;&gt;1,"Tier not in campaign",IF(COUNTIFS('Daily Redemptions'!$O$7:$O$2205,O1964,'Daily Redemptions'!$Q$7:$Q$2205,Q1964)&gt;1,"Duplicate day / tier",IF(OR(ISBLANK(O1964),ISBLANK(R1964)),"Missing date / quantity",IF(OR(R1964&lt;0,MOD(R1964,1)&lt;&gt;0),"Invalid redemption quantity",IF(COUNTIFS('Daily Redemptions'!$A$7:$A$735,O1964,'Daily Redemptions'!$B$7:$B$735,P1964)&lt;&gt;1,"Missing daily performance",IF(S1964&lt;0,"Negative stock","")))))))</x:f>
      </x:c>
    </x:row>
    <x:row r="1965" ht="24" customHeight="1">
      <x:c r="O1965" s="10"/>
      <x:c r="P1965" s="5"/>
      <x:c r="Q1965" s="5"/>
      <x:c r="R1965" s="5"/>
      <x:c r="S1965" s="16" t="str">
        <x:f>IF(OR(ISBLANK(O1965),Q1965=""),"",IFERROR(INDEX('Redemption Setup'!$F$7:$F$105,MATCH(Q1965,'Redemption Setup'!$A$7:$A$105,0)),"")+SUMIFS('Redemption Setup'!$Q$7:$Q$305,'Redemption Setup'!$O$7:$O$305,Q1965,'Redemption Setup'!$P$7:$P$305,"&lt;="&amp;O1965)-SUMIFS('Daily Redemptions'!$R$7:$R$2205,'Daily Redemptions'!$Q$7:$Q$2205,Q1965,'Daily Redemptions'!$P$7:$P$2205,P1965,'Daily Redemptions'!$O$7:$O$2205,"&lt;="&amp;O1965))</x:f>
      </x:c>
      <x:c r="T1965" s="16" t="str">
        <x:f>IF(AND(ISBLANK(O1965),Q1965=""),"",IF(COUNTIFS('Redemption Setup'!$A$7:$A$105,Q1965,'Redemption Setup'!$B$7:$B$105,P1965)&lt;&gt;1,"Tier not in campaign",IF(COUNTIFS('Daily Redemptions'!$O$7:$O$2205,O1965,'Daily Redemptions'!$Q$7:$Q$2205,Q1965)&gt;1,"Duplicate day / tier",IF(OR(ISBLANK(O1965),ISBLANK(R1965)),"Missing date / quantity",IF(OR(R1965&lt;0,MOD(R1965,1)&lt;&gt;0),"Invalid redemption quantity",IF(COUNTIFS('Daily Redemptions'!$A$7:$A$735,O1965,'Daily Redemptions'!$B$7:$B$735,P1965)&lt;&gt;1,"Missing daily performance",IF(S1965&lt;0,"Negative stock","")))))))</x:f>
      </x:c>
    </x:row>
    <x:row r="1966" ht="24" customHeight="1">
      <x:c r="O1966" s="10"/>
      <x:c r="P1966" s="5"/>
      <x:c r="Q1966" s="5"/>
      <x:c r="R1966" s="5"/>
      <x:c r="S1966" s="16" t="str">
        <x:f>IF(OR(ISBLANK(O1966),Q1966=""),"",IFERROR(INDEX('Redemption Setup'!$F$7:$F$105,MATCH(Q1966,'Redemption Setup'!$A$7:$A$105,0)),"")+SUMIFS('Redemption Setup'!$Q$7:$Q$305,'Redemption Setup'!$O$7:$O$305,Q1966,'Redemption Setup'!$P$7:$P$305,"&lt;="&amp;O1966)-SUMIFS('Daily Redemptions'!$R$7:$R$2205,'Daily Redemptions'!$Q$7:$Q$2205,Q1966,'Daily Redemptions'!$P$7:$P$2205,P1966,'Daily Redemptions'!$O$7:$O$2205,"&lt;="&amp;O1966))</x:f>
      </x:c>
      <x:c r="T1966" s="16" t="str">
        <x:f>IF(AND(ISBLANK(O1966),Q1966=""),"",IF(COUNTIFS('Redemption Setup'!$A$7:$A$105,Q1966,'Redemption Setup'!$B$7:$B$105,P1966)&lt;&gt;1,"Tier not in campaign",IF(COUNTIFS('Daily Redemptions'!$O$7:$O$2205,O1966,'Daily Redemptions'!$Q$7:$Q$2205,Q1966)&gt;1,"Duplicate day / tier",IF(OR(ISBLANK(O1966),ISBLANK(R1966)),"Missing date / quantity",IF(OR(R1966&lt;0,MOD(R1966,1)&lt;&gt;0),"Invalid redemption quantity",IF(COUNTIFS('Daily Redemptions'!$A$7:$A$735,O1966,'Daily Redemptions'!$B$7:$B$735,P1966)&lt;&gt;1,"Missing daily performance",IF(S1966&lt;0,"Negative stock","")))))))</x:f>
      </x:c>
    </x:row>
    <x:row r="1967" ht="24" customHeight="1">
      <x:c r="O1967" s="10"/>
      <x:c r="P1967" s="5"/>
      <x:c r="Q1967" s="5"/>
      <x:c r="R1967" s="5"/>
      <x:c r="S1967" s="16" t="str">
        <x:f>IF(OR(ISBLANK(O1967),Q1967=""),"",IFERROR(INDEX('Redemption Setup'!$F$7:$F$105,MATCH(Q1967,'Redemption Setup'!$A$7:$A$105,0)),"")+SUMIFS('Redemption Setup'!$Q$7:$Q$305,'Redemption Setup'!$O$7:$O$305,Q1967,'Redemption Setup'!$P$7:$P$305,"&lt;="&amp;O1967)-SUMIFS('Daily Redemptions'!$R$7:$R$2205,'Daily Redemptions'!$Q$7:$Q$2205,Q1967,'Daily Redemptions'!$P$7:$P$2205,P1967,'Daily Redemptions'!$O$7:$O$2205,"&lt;="&amp;O1967))</x:f>
      </x:c>
      <x:c r="T1967" s="16" t="str">
        <x:f>IF(AND(ISBLANK(O1967),Q1967=""),"",IF(COUNTIFS('Redemption Setup'!$A$7:$A$105,Q1967,'Redemption Setup'!$B$7:$B$105,P1967)&lt;&gt;1,"Tier not in campaign",IF(COUNTIFS('Daily Redemptions'!$O$7:$O$2205,O1967,'Daily Redemptions'!$Q$7:$Q$2205,Q1967)&gt;1,"Duplicate day / tier",IF(OR(ISBLANK(O1967),ISBLANK(R1967)),"Missing date / quantity",IF(OR(R1967&lt;0,MOD(R1967,1)&lt;&gt;0),"Invalid redemption quantity",IF(COUNTIFS('Daily Redemptions'!$A$7:$A$735,O1967,'Daily Redemptions'!$B$7:$B$735,P1967)&lt;&gt;1,"Missing daily performance",IF(S1967&lt;0,"Negative stock","")))))))</x:f>
      </x:c>
    </x:row>
    <x:row r="1968" ht="24" customHeight="1">
      <x:c r="O1968" s="10"/>
      <x:c r="P1968" s="5"/>
      <x:c r="Q1968" s="5"/>
      <x:c r="R1968" s="5"/>
      <x:c r="S1968" s="16" t="str">
        <x:f>IF(OR(ISBLANK(O1968),Q1968=""),"",IFERROR(INDEX('Redemption Setup'!$F$7:$F$105,MATCH(Q1968,'Redemption Setup'!$A$7:$A$105,0)),"")+SUMIFS('Redemption Setup'!$Q$7:$Q$305,'Redemption Setup'!$O$7:$O$305,Q1968,'Redemption Setup'!$P$7:$P$305,"&lt;="&amp;O1968)-SUMIFS('Daily Redemptions'!$R$7:$R$2205,'Daily Redemptions'!$Q$7:$Q$2205,Q1968,'Daily Redemptions'!$P$7:$P$2205,P1968,'Daily Redemptions'!$O$7:$O$2205,"&lt;="&amp;O1968))</x:f>
      </x:c>
      <x:c r="T1968" s="16" t="str">
        <x:f>IF(AND(ISBLANK(O1968),Q1968=""),"",IF(COUNTIFS('Redemption Setup'!$A$7:$A$105,Q1968,'Redemption Setup'!$B$7:$B$105,P1968)&lt;&gt;1,"Tier not in campaign",IF(COUNTIFS('Daily Redemptions'!$O$7:$O$2205,O1968,'Daily Redemptions'!$Q$7:$Q$2205,Q1968)&gt;1,"Duplicate day / tier",IF(OR(ISBLANK(O1968),ISBLANK(R1968)),"Missing date / quantity",IF(OR(R1968&lt;0,MOD(R1968,1)&lt;&gt;0),"Invalid redemption quantity",IF(COUNTIFS('Daily Redemptions'!$A$7:$A$735,O1968,'Daily Redemptions'!$B$7:$B$735,P1968)&lt;&gt;1,"Missing daily performance",IF(S1968&lt;0,"Negative stock","")))))))</x:f>
      </x:c>
    </x:row>
    <x:row r="1969" ht="24" customHeight="1">
      <x:c r="O1969" s="10"/>
      <x:c r="P1969" s="5"/>
      <x:c r="Q1969" s="5"/>
      <x:c r="R1969" s="5"/>
      <x:c r="S1969" s="16" t="str">
        <x:f>IF(OR(ISBLANK(O1969),Q1969=""),"",IFERROR(INDEX('Redemption Setup'!$F$7:$F$105,MATCH(Q1969,'Redemption Setup'!$A$7:$A$105,0)),"")+SUMIFS('Redemption Setup'!$Q$7:$Q$305,'Redemption Setup'!$O$7:$O$305,Q1969,'Redemption Setup'!$P$7:$P$305,"&lt;="&amp;O1969)-SUMIFS('Daily Redemptions'!$R$7:$R$2205,'Daily Redemptions'!$Q$7:$Q$2205,Q1969,'Daily Redemptions'!$P$7:$P$2205,P1969,'Daily Redemptions'!$O$7:$O$2205,"&lt;="&amp;O1969))</x:f>
      </x:c>
      <x:c r="T1969" s="16" t="str">
        <x:f>IF(AND(ISBLANK(O1969),Q1969=""),"",IF(COUNTIFS('Redemption Setup'!$A$7:$A$105,Q1969,'Redemption Setup'!$B$7:$B$105,P1969)&lt;&gt;1,"Tier not in campaign",IF(COUNTIFS('Daily Redemptions'!$O$7:$O$2205,O1969,'Daily Redemptions'!$Q$7:$Q$2205,Q1969)&gt;1,"Duplicate day / tier",IF(OR(ISBLANK(O1969),ISBLANK(R1969)),"Missing date / quantity",IF(OR(R1969&lt;0,MOD(R1969,1)&lt;&gt;0),"Invalid redemption quantity",IF(COUNTIFS('Daily Redemptions'!$A$7:$A$735,O1969,'Daily Redemptions'!$B$7:$B$735,P1969)&lt;&gt;1,"Missing daily performance",IF(S1969&lt;0,"Negative stock","")))))))</x:f>
      </x:c>
    </x:row>
    <x:row r="1970" ht="24" customHeight="1">
      <x:c r="O1970" s="10"/>
      <x:c r="P1970" s="5"/>
      <x:c r="Q1970" s="5"/>
      <x:c r="R1970" s="5"/>
      <x:c r="S1970" s="16" t="str">
        <x:f>IF(OR(ISBLANK(O1970),Q1970=""),"",IFERROR(INDEX('Redemption Setup'!$F$7:$F$105,MATCH(Q1970,'Redemption Setup'!$A$7:$A$105,0)),"")+SUMIFS('Redemption Setup'!$Q$7:$Q$305,'Redemption Setup'!$O$7:$O$305,Q1970,'Redemption Setup'!$P$7:$P$305,"&lt;="&amp;O1970)-SUMIFS('Daily Redemptions'!$R$7:$R$2205,'Daily Redemptions'!$Q$7:$Q$2205,Q1970,'Daily Redemptions'!$P$7:$P$2205,P1970,'Daily Redemptions'!$O$7:$O$2205,"&lt;="&amp;O1970))</x:f>
      </x:c>
      <x:c r="T1970" s="16" t="str">
        <x:f>IF(AND(ISBLANK(O1970),Q1970=""),"",IF(COUNTIFS('Redemption Setup'!$A$7:$A$105,Q1970,'Redemption Setup'!$B$7:$B$105,P1970)&lt;&gt;1,"Tier not in campaign",IF(COUNTIFS('Daily Redemptions'!$O$7:$O$2205,O1970,'Daily Redemptions'!$Q$7:$Q$2205,Q1970)&gt;1,"Duplicate day / tier",IF(OR(ISBLANK(O1970),ISBLANK(R1970)),"Missing date / quantity",IF(OR(R1970&lt;0,MOD(R1970,1)&lt;&gt;0),"Invalid redemption quantity",IF(COUNTIFS('Daily Redemptions'!$A$7:$A$735,O1970,'Daily Redemptions'!$B$7:$B$735,P1970)&lt;&gt;1,"Missing daily performance",IF(S1970&lt;0,"Negative stock","")))))))</x:f>
      </x:c>
    </x:row>
    <x:row r="1971" ht="24" customHeight="1">
      <x:c r="O1971" s="10"/>
      <x:c r="P1971" s="5"/>
      <x:c r="Q1971" s="5"/>
      <x:c r="R1971" s="5"/>
      <x:c r="S1971" s="16" t="str">
        <x:f>IF(OR(ISBLANK(O1971),Q1971=""),"",IFERROR(INDEX('Redemption Setup'!$F$7:$F$105,MATCH(Q1971,'Redemption Setup'!$A$7:$A$105,0)),"")+SUMIFS('Redemption Setup'!$Q$7:$Q$305,'Redemption Setup'!$O$7:$O$305,Q1971,'Redemption Setup'!$P$7:$P$305,"&lt;="&amp;O1971)-SUMIFS('Daily Redemptions'!$R$7:$R$2205,'Daily Redemptions'!$Q$7:$Q$2205,Q1971,'Daily Redemptions'!$P$7:$P$2205,P1971,'Daily Redemptions'!$O$7:$O$2205,"&lt;="&amp;O1971))</x:f>
      </x:c>
      <x:c r="T1971" s="16" t="str">
        <x:f>IF(AND(ISBLANK(O1971),Q1971=""),"",IF(COUNTIFS('Redemption Setup'!$A$7:$A$105,Q1971,'Redemption Setup'!$B$7:$B$105,P1971)&lt;&gt;1,"Tier not in campaign",IF(COUNTIFS('Daily Redemptions'!$O$7:$O$2205,O1971,'Daily Redemptions'!$Q$7:$Q$2205,Q1971)&gt;1,"Duplicate day / tier",IF(OR(ISBLANK(O1971),ISBLANK(R1971)),"Missing date / quantity",IF(OR(R1971&lt;0,MOD(R1971,1)&lt;&gt;0),"Invalid redemption quantity",IF(COUNTIFS('Daily Redemptions'!$A$7:$A$735,O1971,'Daily Redemptions'!$B$7:$B$735,P1971)&lt;&gt;1,"Missing daily performance",IF(S1971&lt;0,"Negative stock","")))))))</x:f>
      </x:c>
    </x:row>
    <x:row r="1972" ht="24" customHeight="1">
      <x:c r="O1972" s="10"/>
      <x:c r="P1972" s="5"/>
      <x:c r="Q1972" s="5"/>
      <x:c r="R1972" s="5"/>
      <x:c r="S1972" s="16" t="str">
        <x:f>IF(OR(ISBLANK(O1972),Q1972=""),"",IFERROR(INDEX('Redemption Setup'!$F$7:$F$105,MATCH(Q1972,'Redemption Setup'!$A$7:$A$105,0)),"")+SUMIFS('Redemption Setup'!$Q$7:$Q$305,'Redemption Setup'!$O$7:$O$305,Q1972,'Redemption Setup'!$P$7:$P$305,"&lt;="&amp;O1972)-SUMIFS('Daily Redemptions'!$R$7:$R$2205,'Daily Redemptions'!$Q$7:$Q$2205,Q1972,'Daily Redemptions'!$P$7:$P$2205,P1972,'Daily Redemptions'!$O$7:$O$2205,"&lt;="&amp;O1972))</x:f>
      </x:c>
      <x:c r="T1972" s="16" t="str">
        <x:f>IF(AND(ISBLANK(O1972),Q1972=""),"",IF(COUNTIFS('Redemption Setup'!$A$7:$A$105,Q1972,'Redemption Setup'!$B$7:$B$105,P1972)&lt;&gt;1,"Tier not in campaign",IF(COUNTIFS('Daily Redemptions'!$O$7:$O$2205,O1972,'Daily Redemptions'!$Q$7:$Q$2205,Q1972)&gt;1,"Duplicate day / tier",IF(OR(ISBLANK(O1972),ISBLANK(R1972)),"Missing date / quantity",IF(OR(R1972&lt;0,MOD(R1972,1)&lt;&gt;0),"Invalid redemption quantity",IF(COUNTIFS('Daily Redemptions'!$A$7:$A$735,O1972,'Daily Redemptions'!$B$7:$B$735,P1972)&lt;&gt;1,"Missing daily performance",IF(S1972&lt;0,"Negative stock","")))))))</x:f>
      </x:c>
    </x:row>
    <x:row r="1973" ht="24" customHeight="1">
      <x:c r="O1973" s="10"/>
      <x:c r="P1973" s="5"/>
      <x:c r="Q1973" s="5"/>
      <x:c r="R1973" s="5"/>
      <x:c r="S1973" s="16" t="str">
        <x:f>IF(OR(ISBLANK(O1973),Q1973=""),"",IFERROR(INDEX('Redemption Setup'!$F$7:$F$105,MATCH(Q1973,'Redemption Setup'!$A$7:$A$105,0)),"")+SUMIFS('Redemption Setup'!$Q$7:$Q$305,'Redemption Setup'!$O$7:$O$305,Q1973,'Redemption Setup'!$P$7:$P$305,"&lt;="&amp;O1973)-SUMIFS('Daily Redemptions'!$R$7:$R$2205,'Daily Redemptions'!$Q$7:$Q$2205,Q1973,'Daily Redemptions'!$P$7:$P$2205,P1973,'Daily Redemptions'!$O$7:$O$2205,"&lt;="&amp;O1973))</x:f>
      </x:c>
      <x:c r="T1973" s="16" t="str">
        <x:f>IF(AND(ISBLANK(O1973),Q1973=""),"",IF(COUNTIFS('Redemption Setup'!$A$7:$A$105,Q1973,'Redemption Setup'!$B$7:$B$105,P1973)&lt;&gt;1,"Tier not in campaign",IF(COUNTIFS('Daily Redemptions'!$O$7:$O$2205,O1973,'Daily Redemptions'!$Q$7:$Q$2205,Q1973)&gt;1,"Duplicate day / tier",IF(OR(ISBLANK(O1973),ISBLANK(R1973)),"Missing date / quantity",IF(OR(R1973&lt;0,MOD(R1973,1)&lt;&gt;0),"Invalid redemption quantity",IF(COUNTIFS('Daily Redemptions'!$A$7:$A$735,O1973,'Daily Redemptions'!$B$7:$B$735,P1973)&lt;&gt;1,"Missing daily performance",IF(S1973&lt;0,"Negative stock","")))))))</x:f>
      </x:c>
    </x:row>
    <x:row r="1974" ht="24" customHeight="1">
      <x:c r="O1974" s="10"/>
      <x:c r="P1974" s="5"/>
      <x:c r="Q1974" s="5"/>
      <x:c r="R1974" s="5"/>
      <x:c r="S1974" s="16" t="str">
        <x:f>IF(OR(ISBLANK(O1974),Q1974=""),"",IFERROR(INDEX('Redemption Setup'!$F$7:$F$105,MATCH(Q1974,'Redemption Setup'!$A$7:$A$105,0)),"")+SUMIFS('Redemption Setup'!$Q$7:$Q$305,'Redemption Setup'!$O$7:$O$305,Q1974,'Redemption Setup'!$P$7:$P$305,"&lt;="&amp;O1974)-SUMIFS('Daily Redemptions'!$R$7:$R$2205,'Daily Redemptions'!$Q$7:$Q$2205,Q1974,'Daily Redemptions'!$P$7:$P$2205,P1974,'Daily Redemptions'!$O$7:$O$2205,"&lt;="&amp;O1974))</x:f>
      </x:c>
      <x:c r="T1974" s="16" t="str">
        <x:f>IF(AND(ISBLANK(O1974),Q1974=""),"",IF(COUNTIFS('Redemption Setup'!$A$7:$A$105,Q1974,'Redemption Setup'!$B$7:$B$105,P1974)&lt;&gt;1,"Tier not in campaign",IF(COUNTIFS('Daily Redemptions'!$O$7:$O$2205,O1974,'Daily Redemptions'!$Q$7:$Q$2205,Q1974)&gt;1,"Duplicate day / tier",IF(OR(ISBLANK(O1974),ISBLANK(R1974)),"Missing date / quantity",IF(OR(R1974&lt;0,MOD(R1974,1)&lt;&gt;0),"Invalid redemption quantity",IF(COUNTIFS('Daily Redemptions'!$A$7:$A$735,O1974,'Daily Redemptions'!$B$7:$B$735,P1974)&lt;&gt;1,"Missing daily performance",IF(S1974&lt;0,"Negative stock","")))))))</x:f>
      </x:c>
    </x:row>
    <x:row r="1975" ht="24" customHeight="1">
      <x:c r="O1975" s="10"/>
      <x:c r="P1975" s="5"/>
      <x:c r="Q1975" s="5"/>
      <x:c r="R1975" s="5"/>
      <x:c r="S1975" s="16" t="str">
        <x:f>IF(OR(ISBLANK(O1975),Q1975=""),"",IFERROR(INDEX('Redemption Setup'!$F$7:$F$105,MATCH(Q1975,'Redemption Setup'!$A$7:$A$105,0)),"")+SUMIFS('Redemption Setup'!$Q$7:$Q$305,'Redemption Setup'!$O$7:$O$305,Q1975,'Redemption Setup'!$P$7:$P$305,"&lt;="&amp;O1975)-SUMIFS('Daily Redemptions'!$R$7:$R$2205,'Daily Redemptions'!$Q$7:$Q$2205,Q1975,'Daily Redemptions'!$P$7:$P$2205,P1975,'Daily Redemptions'!$O$7:$O$2205,"&lt;="&amp;O1975))</x:f>
      </x:c>
      <x:c r="T1975" s="16" t="str">
        <x:f>IF(AND(ISBLANK(O1975),Q1975=""),"",IF(COUNTIFS('Redemption Setup'!$A$7:$A$105,Q1975,'Redemption Setup'!$B$7:$B$105,P1975)&lt;&gt;1,"Tier not in campaign",IF(COUNTIFS('Daily Redemptions'!$O$7:$O$2205,O1975,'Daily Redemptions'!$Q$7:$Q$2205,Q1975)&gt;1,"Duplicate day / tier",IF(OR(ISBLANK(O1975),ISBLANK(R1975)),"Missing date / quantity",IF(OR(R1975&lt;0,MOD(R1975,1)&lt;&gt;0),"Invalid redemption quantity",IF(COUNTIFS('Daily Redemptions'!$A$7:$A$735,O1975,'Daily Redemptions'!$B$7:$B$735,P1975)&lt;&gt;1,"Missing daily performance",IF(S1975&lt;0,"Negative stock","")))))))</x:f>
      </x:c>
    </x:row>
    <x:row r="1976" ht="24" customHeight="1">
      <x:c r="O1976" s="10"/>
      <x:c r="P1976" s="5"/>
      <x:c r="Q1976" s="5"/>
      <x:c r="R1976" s="5"/>
      <x:c r="S1976" s="16" t="str">
        <x:f>IF(OR(ISBLANK(O1976),Q1976=""),"",IFERROR(INDEX('Redemption Setup'!$F$7:$F$105,MATCH(Q1976,'Redemption Setup'!$A$7:$A$105,0)),"")+SUMIFS('Redemption Setup'!$Q$7:$Q$305,'Redemption Setup'!$O$7:$O$305,Q1976,'Redemption Setup'!$P$7:$P$305,"&lt;="&amp;O1976)-SUMIFS('Daily Redemptions'!$R$7:$R$2205,'Daily Redemptions'!$Q$7:$Q$2205,Q1976,'Daily Redemptions'!$P$7:$P$2205,P1976,'Daily Redemptions'!$O$7:$O$2205,"&lt;="&amp;O1976))</x:f>
      </x:c>
      <x:c r="T1976" s="16" t="str">
        <x:f>IF(AND(ISBLANK(O1976),Q1976=""),"",IF(COUNTIFS('Redemption Setup'!$A$7:$A$105,Q1976,'Redemption Setup'!$B$7:$B$105,P1976)&lt;&gt;1,"Tier not in campaign",IF(COUNTIFS('Daily Redemptions'!$O$7:$O$2205,O1976,'Daily Redemptions'!$Q$7:$Q$2205,Q1976)&gt;1,"Duplicate day / tier",IF(OR(ISBLANK(O1976),ISBLANK(R1976)),"Missing date / quantity",IF(OR(R1976&lt;0,MOD(R1976,1)&lt;&gt;0),"Invalid redemption quantity",IF(COUNTIFS('Daily Redemptions'!$A$7:$A$735,O1976,'Daily Redemptions'!$B$7:$B$735,P1976)&lt;&gt;1,"Missing daily performance",IF(S1976&lt;0,"Negative stock","")))))))</x:f>
      </x:c>
    </x:row>
    <x:row r="1977" ht="24" customHeight="1">
      <x:c r="O1977" s="10"/>
      <x:c r="P1977" s="5"/>
      <x:c r="Q1977" s="5"/>
      <x:c r="R1977" s="5"/>
      <x:c r="S1977" s="16" t="str">
        <x:f>IF(OR(ISBLANK(O1977),Q1977=""),"",IFERROR(INDEX('Redemption Setup'!$F$7:$F$105,MATCH(Q1977,'Redemption Setup'!$A$7:$A$105,0)),"")+SUMIFS('Redemption Setup'!$Q$7:$Q$305,'Redemption Setup'!$O$7:$O$305,Q1977,'Redemption Setup'!$P$7:$P$305,"&lt;="&amp;O1977)-SUMIFS('Daily Redemptions'!$R$7:$R$2205,'Daily Redemptions'!$Q$7:$Q$2205,Q1977,'Daily Redemptions'!$P$7:$P$2205,P1977,'Daily Redemptions'!$O$7:$O$2205,"&lt;="&amp;O1977))</x:f>
      </x:c>
      <x:c r="T1977" s="16" t="str">
        <x:f>IF(AND(ISBLANK(O1977),Q1977=""),"",IF(COUNTIFS('Redemption Setup'!$A$7:$A$105,Q1977,'Redemption Setup'!$B$7:$B$105,P1977)&lt;&gt;1,"Tier not in campaign",IF(COUNTIFS('Daily Redemptions'!$O$7:$O$2205,O1977,'Daily Redemptions'!$Q$7:$Q$2205,Q1977)&gt;1,"Duplicate day / tier",IF(OR(ISBLANK(O1977),ISBLANK(R1977)),"Missing date / quantity",IF(OR(R1977&lt;0,MOD(R1977,1)&lt;&gt;0),"Invalid redemption quantity",IF(COUNTIFS('Daily Redemptions'!$A$7:$A$735,O1977,'Daily Redemptions'!$B$7:$B$735,P1977)&lt;&gt;1,"Missing daily performance",IF(S1977&lt;0,"Negative stock","")))))))</x:f>
      </x:c>
    </x:row>
    <x:row r="1978" ht="24" customHeight="1">
      <x:c r="O1978" s="10"/>
      <x:c r="P1978" s="5"/>
      <x:c r="Q1978" s="5"/>
      <x:c r="R1978" s="5"/>
      <x:c r="S1978" s="16" t="str">
        <x:f>IF(OR(ISBLANK(O1978),Q1978=""),"",IFERROR(INDEX('Redemption Setup'!$F$7:$F$105,MATCH(Q1978,'Redemption Setup'!$A$7:$A$105,0)),"")+SUMIFS('Redemption Setup'!$Q$7:$Q$305,'Redemption Setup'!$O$7:$O$305,Q1978,'Redemption Setup'!$P$7:$P$305,"&lt;="&amp;O1978)-SUMIFS('Daily Redemptions'!$R$7:$R$2205,'Daily Redemptions'!$Q$7:$Q$2205,Q1978,'Daily Redemptions'!$P$7:$P$2205,P1978,'Daily Redemptions'!$O$7:$O$2205,"&lt;="&amp;O1978))</x:f>
      </x:c>
      <x:c r="T1978" s="16" t="str">
        <x:f>IF(AND(ISBLANK(O1978),Q1978=""),"",IF(COUNTIFS('Redemption Setup'!$A$7:$A$105,Q1978,'Redemption Setup'!$B$7:$B$105,P1978)&lt;&gt;1,"Tier not in campaign",IF(COUNTIFS('Daily Redemptions'!$O$7:$O$2205,O1978,'Daily Redemptions'!$Q$7:$Q$2205,Q1978)&gt;1,"Duplicate day / tier",IF(OR(ISBLANK(O1978),ISBLANK(R1978)),"Missing date / quantity",IF(OR(R1978&lt;0,MOD(R1978,1)&lt;&gt;0),"Invalid redemption quantity",IF(COUNTIFS('Daily Redemptions'!$A$7:$A$735,O1978,'Daily Redemptions'!$B$7:$B$735,P1978)&lt;&gt;1,"Missing daily performance",IF(S1978&lt;0,"Negative stock","")))))))</x:f>
      </x:c>
    </x:row>
    <x:row r="1979" ht="24" customHeight="1">
      <x:c r="O1979" s="10"/>
      <x:c r="P1979" s="5"/>
      <x:c r="Q1979" s="5"/>
      <x:c r="R1979" s="5"/>
      <x:c r="S1979" s="16" t="str">
        <x:f>IF(OR(ISBLANK(O1979),Q1979=""),"",IFERROR(INDEX('Redemption Setup'!$F$7:$F$105,MATCH(Q1979,'Redemption Setup'!$A$7:$A$105,0)),"")+SUMIFS('Redemption Setup'!$Q$7:$Q$305,'Redemption Setup'!$O$7:$O$305,Q1979,'Redemption Setup'!$P$7:$P$305,"&lt;="&amp;O1979)-SUMIFS('Daily Redemptions'!$R$7:$R$2205,'Daily Redemptions'!$Q$7:$Q$2205,Q1979,'Daily Redemptions'!$P$7:$P$2205,P1979,'Daily Redemptions'!$O$7:$O$2205,"&lt;="&amp;O1979))</x:f>
      </x:c>
      <x:c r="T1979" s="16" t="str">
        <x:f>IF(AND(ISBLANK(O1979),Q1979=""),"",IF(COUNTIFS('Redemption Setup'!$A$7:$A$105,Q1979,'Redemption Setup'!$B$7:$B$105,P1979)&lt;&gt;1,"Tier not in campaign",IF(COUNTIFS('Daily Redemptions'!$O$7:$O$2205,O1979,'Daily Redemptions'!$Q$7:$Q$2205,Q1979)&gt;1,"Duplicate day / tier",IF(OR(ISBLANK(O1979),ISBLANK(R1979)),"Missing date / quantity",IF(OR(R1979&lt;0,MOD(R1979,1)&lt;&gt;0),"Invalid redemption quantity",IF(COUNTIFS('Daily Redemptions'!$A$7:$A$735,O1979,'Daily Redemptions'!$B$7:$B$735,P1979)&lt;&gt;1,"Missing daily performance",IF(S1979&lt;0,"Negative stock","")))))))</x:f>
      </x:c>
    </x:row>
    <x:row r="1980" ht="24" customHeight="1">
      <x:c r="O1980" s="10"/>
      <x:c r="P1980" s="5"/>
      <x:c r="Q1980" s="5"/>
      <x:c r="R1980" s="5"/>
      <x:c r="S1980" s="16" t="str">
        <x:f>IF(OR(ISBLANK(O1980),Q1980=""),"",IFERROR(INDEX('Redemption Setup'!$F$7:$F$105,MATCH(Q1980,'Redemption Setup'!$A$7:$A$105,0)),"")+SUMIFS('Redemption Setup'!$Q$7:$Q$305,'Redemption Setup'!$O$7:$O$305,Q1980,'Redemption Setup'!$P$7:$P$305,"&lt;="&amp;O1980)-SUMIFS('Daily Redemptions'!$R$7:$R$2205,'Daily Redemptions'!$Q$7:$Q$2205,Q1980,'Daily Redemptions'!$P$7:$P$2205,P1980,'Daily Redemptions'!$O$7:$O$2205,"&lt;="&amp;O1980))</x:f>
      </x:c>
      <x:c r="T1980" s="16" t="str">
        <x:f>IF(AND(ISBLANK(O1980),Q1980=""),"",IF(COUNTIFS('Redemption Setup'!$A$7:$A$105,Q1980,'Redemption Setup'!$B$7:$B$105,P1980)&lt;&gt;1,"Tier not in campaign",IF(COUNTIFS('Daily Redemptions'!$O$7:$O$2205,O1980,'Daily Redemptions'!$Q$7:$Q$2205,Q1980)&gt;1,"Duplicate day / tier",IF(OR(ISBLANK(O1980),ISBLANK(R1980)),"Missing date / quantity",IF(OR(R1980&lt;0,MOD(R1980,1)&lt;&gt;0),"Invalid redemption quantity",IF(COUNTIFS('Daily Redemptions'!$A$7:$A$735,O1980,'Daily Redemptions'!$B$7:$B$735,P1980)&lt;&gt;1,"Missing daily performance",IF(S1980&lt;0,"Negative stock","")))))))</x:f>
      </x:c>
    </x:row>
    <x:row r="1981" ht="24" customHeight="1">
      <x:c r="O1981" s="10"/>
      <x:c r="P1981" s="5"/>
      <x:c r="Q1981" s="5"/>
      <x:c r="R1981" s="5"/>
      <x:c r="S1981" s="16" t="str">
        <x:f>IF(OR(ISBLANK(O1981),Q1981=""),"",IFERROR(INDEX('Redemption Setup'!$F$7:$F$105,MATCH(Q1981,'Redemption Setup'!$A$7:$A$105,0)),"")+SUMIFS('Redemption Setup'!$Q$7:$Q$305,'Redemption Setup'!$O$7:$O$305,Q1981,'Redemption Setup'!$P$7:$P$305,"&lt;="&amp;O1981)-SUMIFS('Daily Redemptions'!$R$7:$R$2205,'Daily Redemptions'!$Q$7:$Q$2205,Q1981,'Daily Redemptions'!$P$7:$P$2205,P1981,'Daily Redemptions'!$O$7:$O$2205,"&lt;="&amp;O1981))</x:f>
      </x:c>
      <x:c r="T1981" s="16" t="str">
        <x:f>IF(AND(ISBLANK(O1981),Q1981=""),"",IF(COUNTIFS('Redemption Setup'!$A$7:$A$105,Q1981,'Redemption Setup'!$B$7:$B$105,P1981)&lt;&gt;1,"Tier not in campaign",IF(COUNTIFS('Daily Redemptions'!$O$7:$O$2205,O1981,'Daily Redemptions'!$Q$7:$Q$2205,Q1981)&gt;1,"Duplicate day / tier",IF(OR(ISBLANK(O1981),ISBLANK(R1981)),"Missing date / quantity",IF(OR(R1981&lt;0,MOD(R1981,1)&lt;&gt;0),"Invalid redemption quantity",IF(COUNTIFS('Daily Redemptions'!$A$7:$A$735,O1981,'Daily Redemptions'!$B$7:$B$735,P1981)&lt;&gt;1,"Missing daily performance",IF(S1981&lt;0,"Negative stock","")))))))</x:f>
      </x:c>
    </x:row>
    <x:row r="1982" ht="24" customHeight="1">
      <x:c r="O1982" s="10"/>
      <x:c r="P1982" s="5"/>
      <x:c r="Q1982" s="5"/>
      <x:c r="R1982" s="5"/>
      <x:c r="S1982" s="16" t="str">
        <x:f>IF(OR(ISBLANK(O1982),Q1982=""),"",IFERROR(INDEX('Redemption Setup'!$F$7:$F$105,MATCH(Q1982,'Redemption Setup'!$A$7:$A$105,0)),"")+SUMIFS('Redemption Setup'!$Q$7:$Q$305,'Redemption Setup'!$O$7:$O$305,Q1982,'Redemption Setup'!$P$7:$P$305,"&lt;="&amp;O1982)-SUMIFS('Daily Redemptions'!$R$7:$R$2205,'Daily Redemptions'!$Q$7:$Q$2205,Q1982,'Daily Redemptions'!$P$7:$P$2205,P1982,'Daily Redemptions'!$O$7:$O$2205,"&lt;="&amp;O1982))</x:f>
      </x:c>
      <x:c r="T1982" s="16" t="str">
        <x:f>IF(AND(ISBLANK(O1982),Q1982=""),"",IF(COUNTIFS('Redemption Setup'!$A$7:$A$105,Q1982,'Redemption Setup'!$B$7:$B$105,P1982)&lt;&gt;1,"Tier not in campaign",IF(COUNTIFS('Daily Redemptions'!$O$7:$O$2205,O1982,'Daily Redemptions'!$Q$7:$Q$2205,Q1982)&gt;1,"Duplicate day / tier",IF(OR(ISBLANK(O1982),ISBLANK(R1982)),"Missing date / quantity",IF(OR(R1982&lt;0,MOD(R1982,1)&lt;&gt;0),"Invalid redemption quantity",IF(COUNTIFS('Daily Redemptions'!$A$7:$A$735,O1982,'Daily Redemptions'!$B$7:$B$735,P1982)&lt;&gt;1,"Missing daily performance",IF(S1982&lt;0,"Negative stock","")))))))</x:f>
      </x:c>
    </x:row>
    <x:row r="1983" ht="24" customHeight="1">
      <x:c r="O1983" s="10"/>
      <x:c r="P1983" s="5"/>
      <x:c r="Q1983" s="5"/>
      <x:c r="R1983" s="5"/>
      <x:c r="S1983" s="16" t="str">
        <x:f>IF(OR(ISBLANK(O1983),Q1983=""),"",IFERROR(INDEX('Redemption Setup'!$F$7:$F$105,MATCH(Q1983,'Redemption Setup'!$A$7:$A$105,0)),"")+SUMIFS('Redemption Setup'!$Q$7:$Q$305,'Redemption Setup'!$O$7:$O$305,Q1983,'Redemption Setup'!$P$7:$P$305,"&lt;="&amp;O1983)-SUMIFS('Daily Redemptions'!$R$7:$R$2205,'Daily Redemptions'!$Q$7:$Q$2205,Q1983,'Daily Redemptions'!$P$7:$P$2205,P1983,'Daily Redemptions'!$O$7:$O$2205,"&lt;="&amp;O1983))</x:f>
      </x:c>
      <x:c r="T1983" s="16" t="str">
        <x:f>IF(AND(ISBLANK(O1983),Q1983=""),"",IF(COUNTIFS('Redemption Setup'!$A$7:$A$105,Q1983,'Redemption Setup'!$B$7:$B$105,P1983)&lt;&gt;1,"Tier not in campaign",IF(COUNTIFS('Daily Redemptions'!$O$7:$O$2205,O1983,'Daily Redemptions'!$Q$7:$Q$2205,Q1983)&gt;1,"Duplicate day / tier",IF(OR(ISBLANK(O1983),ISBLANK(R1983)),"Missing date / quantity",IF(OR(R1983&lt;0,MOD(R1983,1)&lt;&gt;0),"Invalid redemption quantity",IF(COUNTIFS('Daily Redemptions'!$A$7:$A$735,O1983,'Daily Redemptions'!$B$7:$B$735,P1983)&lt;&gt;1,"Missing daily performance",IF(S1983&lt;0,"Negative stock","")))))))</x:f>
      </x:c>
    </x:row>
    <x:row r="1984" ht="24" customHeight="1">
      <x:c r="O1984" s="10"/>
      <x:c r="P1984" s="5"/>
      <x:c r="Q1984" s="5"/>
      <x:c r="R1984" s="5"/>
      <x:c r="S1984" s="16" t="str">
        <x:f>IF(OR(ISBLANK(O1984),Q1984=""),"",IFERROR(INDEX('Redemption Setup'!$F$7:$F$105,MATCH(Q1984,'Redemption Setup'!$A$7:$A$105,0)),"")+SUMIFS('Redemption Setup'!$Q$7:$Q$305,'Redemption Setup'!$O$7:$O$305,Q1984,'Redemption Setup'!$P$7:$P$305,"&lt;="&amp;O1984)-SUMIFS('Daily Redemptions'!$R$7:$R$2205,'Daily Redemptions'!$Q$7:$Q$2205,Q1984,'Daily Redemptions'!$P$7:$P$2205,P1984,'Daily Redemptions'!$O$7:$O$2205,"&lt;="&amp;O1984))</x:f>
      </x:c>
      <x:c r="T1984" s="16" t="str">
        <x:f>IF(AND(ISBLANK(O1984),Q1984=""),"",IF(COUNTIFS('Redemption Setup'!$A$7:$A$105,Q1984,'Redemption Setup'!$B$7:$B$105,P1984)&lt;&gt;1,"Tier not in campaign",IF(COUNTIFS('Daily Redemptions'!$O$7:$O$2205,O1984,'Daily Redemptions'!$Q$7:$Q$2205,Q1984)&gt;1,"Duplicate day / tier",IF(OR(ISBLANK(O1984),ISBLANK(R1984)),"Missing date / quantity",IF(OR(R1984&lt;0,MOD(R1984,1)&lt;&gt;0),"Invalid redemption quantity",IF(COUNTIFS('Daily Redemptions'!$A$7:$A$735,O1984,'Daily Redemptions'!$B$7:$B$735,P1984)&lt;&gt;1,"Missing daily performance",IF(S1984&lt;0,"Negative stock","")))))))</x:f>
      </x:c>
    </x:row>
    <x:row r="1985" ht="24" customHeight="1">
      <x:c r="O1985" s="10"/>
      <x:c r="P1985" s="5"/>
      <x:c r="Q1985" s="5"/>
      <x:c r="R1985" s="5"/>
      <x:c r="S1985" s="16" t="str">
        <x:f>IF(OR(ISBLANK(O1985),Q1985=""),"",IFERROR(INDEX('Redemption Setup'!$F$7:$F$105,MATCH(Q1985,'Redemption Setup'!$A$7:$A$105,0)),"")+SUMIFS('Redemption Setup'!$Q$7:$Q$305,'Redemption Setup'!$O$7:$O$305,Q1985,'Redemption Setup'!$P$7:$P$305,"&lt;="&amp;O1985)-SUMIFS('Daily Redemptions'!$R$7:$R$2205,'Daily Redemptions'!$Q$7:$Q$2205,Q1985,'Daily Redemptions'!$P$7:$P$2205,P1985,'Daily Redemptions'!$O$7:$O$2205,"&lt;="&amp;O1985))</x:f>
      </x:c>
      <x:c r="T1985" s="16" t="str">
        <x:f>IF(AND(ISBLANK(O1985),Q1985=""),"",IF(COUNTIFS('Redemption Setup'!$A$7:$A$105,Q1985,'Redemption Setup'!$B$7:$B$105,P1985)&lt;&gt;1,"Tier not in campaign",IF(COUNTIFS('Daily Redemptions'!$O$7:$O$2205,O1985,'Daily Redemptions'!$Q$7:$Q$2205,Q1985)&gt;1,"Duplicate day / tier",IF(OR(ISBLANK(O1985),ISBLANK(R1985)),"Missing date / quantity",IF(OR(R1985&lt;0,MOD(R1985,1)&lt;&gt;0),"Invalid redemption quantity",IF(COUNTIFS('Daily Redemptions'!$A$7:$A$735,O1985,'Daily Redemptions'!$B$7:$B$735,P1985)&lt;&gt;1,"Missing daily performance",IF(S1985&lt;0,"Negative stock","")))))))</x:f>
      </x:c>
    </x:row>
    <x:row r="1986" ht="24" customHeight="1">
      <x:c r="O1986" s="10"/>
      <x:c r="P1986" s="5"/>
      <x:c r="Q1986" s="5"/>
      <x:c r="R1986" s="5"/>
      <x:c r="S1986" s="16" t="str">
        <x:f>IF(OR(ISBLANK(O1986),Q1986=""),"",IFERROR(INDEX('Redemption Setup'!$F$7:$F$105,MATCH(Q1986,'Redemption Setup'!$A$7:$A$105,0)),"")+SUMIFS('Redemption Setup'!$Q$7:$Q$305,'Redemption Setup'!$O$7:$O$305,Q1986,'Redemption Setup'!$P$7:$P$305,"&lt;="&amp;O1986)-SUMIFS('Daily Redemptions'!$R$7:$R$2205,'Daily Redemptions'!$Q$7:$Q$2205,Q1986,'Daily Redemptions'!$P$7:$P$2205,P1986,'Daily Redemptions'!$O$7:$O$2205,"&lt;="&amp;O1986))</x:f>
      </x:c>
      <x:c r="T1986" s="16" t="str">
        <x:f>IF(AND(ISBLANK(O1986),Q1986=""),"",IF(COUNTIFS('Redemption Setup'!$A$7:$A$105,Q1986,'Redemption Setup'!$B$7:$B$105,P1986)&lt;&gt;1,"Tier not in campaign",IF(COUNTIFS('Daily Redemptions'!$O$7:$O$2205,O1986,'Daily Redemptions'!$Q$7:$Q$2205,Q1986)&gt;1,"Duplicate day / tier",IF(OR(ISBLANK(O1986),ISBLANK(R1986)),"Missing date / quantity",IF(OR(R1986&lt;0,MOD(R1986,1)&lt;&gt;0),"Invalid redemption quantity",IF(COUNTIFS('Daily Redemptions'!$A$7:$A$735,O1986,'Daily Redemptions'!$B$7:$B$735,P1986)&lt;&gt;1,"Missing daily performance",IF(S1986&lt;0,"Negative stock","")))))))</x:f>
      </x:c>
    </x:row>
    <x:row r="1987" ht="24" customHeight="1">
      <x:c r="O1987" s="10"/>
      <x:c r="P1987" s="5"/>
      <x:c r="Q1987" s="5"/>
      <x:c r="R1987" s="5"/>
      <x:c r="S1987" s="16" t="str">
        <x:f>IF(OR(ISBLANK(O1987),Q1987=""),"",IFERROR(INDEX('Redemption Setup'!$F$7:$F$105,MATCH(Q1987,'Redemption Setup'!$A$7:$A$105,0)),"")+SUMIFS('Redemption Setup'!$Q$7:$Q$305,'Redemption Setup'!$O$7:$O$305,Q1987,'Redemption Setup'!$P$7:$P$305,"&lt;="&amp;O1987)-SUMIFS('Daily Redemptions'!$R$7:$R$2205,'Daily Redemptions'!$Q$7:$Q$2205,Q1987,'Daily Redemptions'!$P$7:$P$2205,P1987,'Daily Redemptions'!$O$7:$O$2205,"&lt;="&amp;O1987))</x:f>
      </x:c>
      <x:c r="T1987" s="16" t="str">
        <x:f>IF(AND(ISBLANK(O1987),Q1987=""),"",IF(COUNTIFS('Redemption Setup'!$A$7:$A$105,Q1987,'Redemption Setup'!$B$7:$B$105,P1987)&lt;&gt;1,"Tier not in campaign",IF(COUNTIFS('Daily Redemptions'!$O$7:$O$2205,O1987,'Daily Redemptions'!$Q$7:$Q$2205,Q1987)&gt;1,"Duplicate day / tier",IF(OR(ISBLANK(O1987),ISBLANK(R1987)),"Missing date / quantity",IF(OR(R1987&lt;0,MOD(R1987,1)&lt;&gt;0),"Invalid redemption quantity",IF(COUNTIFS('Daily Redemptions'!$A$7:$A$735,O1987,'Daily Redemptions'!$B$7:$B$735,P1987)&lt;&gt;1,"Missing daily performance",IF(S1987&lt;0,"Negative stock","")))))))</x:f>
      </x:c>
    </x:row>
    <x:row r="1988" ht="24" customHeight="1">
      <x:c r="O1988" s="10"/>
      <x:c r="P1988" s="5"/>
      <x:c r="Q1988" s="5"/>
      <x:c r="R1988" s="5"/>
      <x:c r="S1988" s="16" t="str">
        <x:f>IF(OR(ISBLANK(O1988),Q1988=""),"",IFERROR(INDEX('Redemption Setup'!$F$7:$F$105,MATCH(Q1988,'Redemption Setup'!$A$7:$A$105,0)),"")+SUMIFS('Redemption Setup'!$Q$7:$Q$305,'Redemption Setup'!$O$7:$O$305,Q1988,'Redemption Setup'!$P$7:$P$305,"&lt;="&amp;O1988)-SUMIFS('Daily Redemptions'!$R$7:$R$2205,'Daily Redemptions'!$Q$7:$Q$2205,Q1988,'Daily Redemptions'!$P$7:$P$2205,P1988,'Daily Redemptions'!$O$7:$O$2205,"&lt;="&amp;O1988))</x:f>
      </x:c>
      <x:c r="T1988" s="16" t="str">
        <x:f>IF(AND(ISBLANK(O1988),Q1988=""),"",IF(COUNTIFS('Redemption Setup'!$A$7:$A$105,Q1988,'Redemption Setup'!$B$7:$B$105,P1988)&lt;&gt;1,"Tier not in campaign",IF(COUNTIFS('Daily Redemptions'!$O$7:$O$2205,O1988,'Daily Redemptions'!$Q$7:$Q$2205,Q1988)&gt;1,"Duplicate day / tier",IF(OR(ISBLANK(O1988),ISBLANK(R1988)),"Missing date / quantity",IF(OR(R1988&lt;0,MOD(R1988,1)&lt;&gt;0),"Invalid redemption quantity",IF(COUNTIFS('Daily Redemptions'!$A$7:$A$735,O1988,'Daily Redemptions'!$B$7:$B$735,P1988)&lt;&gt;1,"Missing daily performance",IF(S1988&lt;0,"Negative stock","")))))))</x:f>
      </x:c>
    </x:row>
    <x:row r="1989" ht="24" customHeight="1">
      <x:c r="O1989" s="10"/>
      <x:c r="P1989" s="5"/>
      <x:c r="Q1989" s="5"/>
      <x:c r="R1989" s="5"/>
      <x:c r="S1989" s="16" t="str">
        <x:f>IF(OR(ISBLANK(O1989),Q1989=""),"",IFERROR(INDEX('Redemption Setup'!$F$7:$F$105,MATCH(Q1989,'Redemption Setup'!$A$7:$A$105,0)),"")+SUMIFS('Redemption Setup'!$Q$7:$Q$305,'Redemption Setup'!$O$7:$O$305,Q1989,'Redemption Setup'!$P$7:$P$305,"&lt;="&amp;O1989)-SUMIFS('Daily Redemptions'!$R$7:$R$2205,'Daily Redemptions'!$Q$7:$Q$2205,Q1989,'Daily Redemptions'!$P$7:$P$2205,P1989,'Daily Redemptions'!$O$7:$O$2205,"&lt;="&amp;O1989))</x:f>
      </x:c>
      <x:c r="T1989" s="16" t="str">
        <x:f>IF(AND(ISBLANK(O1989),Q1989=""),"",IF(COUNTIFS('Redemption Setup'!$A$7:$A$105,Q1989,'Redemption Setup'!$B$7:$B$105,P1989)&lt;&gt;1,"Tier not in campaign",IF(COUNTIFS('Daily Redemptions'!$O$7:$O$2205,O1989,'Daily Redemptions'!$Q$7:$Q$2205,Q1989)&gt;1,"Duplicate day / tier",IF(OR(ISBLANK(O1989),ISBLANK(R1989)),"Missing date / quantity",IF(OR(R1989&lt;0,MOD(R1989,1)&lt;&gt;0),"Invalid redemption quantity",IF(COUNTIFS('Daily Redemptions'!$A$7:$A$735,O1989,'Daily Redemptions'!$B$7:$B$735,P1989)&lt;&gt;1,"Missing daily performance",IF(S1989&lt;0,"Negative stock","")))))))</x:f>
      </x:c>
    </x:row>
    <x:row r="1990" ht="24" customHeight="1">
      <x:c r="O1990" s="10"/>
      <x:c r="P1990" s="5"/>
      <x:c r="Q1990" s="5"/>
      <x:c r="R1990" s="5"/>
      <x:c r="S1990" s="16" t="str">
        <x:f>IF(OR(ISBLANK(O1990),Q1990=""),"",IFERROR(INDEX('Redemption Setup'!$F$7:$F$105,MATCH(Q1990,'Redemption Setup'!$A$7:$A$105,0)),"")+SUMIFS('Redemption Setup'!$Q$7:$Q$305,'Redemption Setup'!$O$7:$O$305,Q1990,'Redemption Setup'!$P$7:$P$305,"&lt;="&amp;O1990)-SUMIFS('Daily Redemptions'!$R$7:$R$2205,'Daily Redemptions'!$Q$7:$Q$2205,Q1990,'Daily Redemptions'!$P$7:$P$2205,P1990,'Daily Redemptions'!$O$7:$O$2205,"&lt;="&amp;O1990))</x:f>
      </x:c>
      <x:c r="T1990" s="16" t="str">
        <x:f>IF(AND(ISBLANK(O1990),Q1990=""),"",IF(COUNTIFS('Redemption Setup'!$A$7:$A$105,Q1990,'Redemption Setup'!$B$7:$B$105,P1990)&lt;&gt;1,"Tier not in campaign",IF(COUNTIFS('Daily Redemptions'!$O$7:$O$2205,O1990,'Daily Redemptions'!$Q$7:$Q$2205,Q1990)&gt;1,"Duplicate day / tier",IF(OR(ISBLANK(O1990),ISBLANK(R1990)),"Missing date / quantity",IF(OR(R1990&lt;0,MOD(R1990,1)&lt;&gt;0),"Invalid redemption quantity",IF(COUNTIFS('Daily Redemptions'!$A$7:$A$735,O1990,'Daily Redemptions'!$B$7:$B$735,P1990)&lt;&gt;1,"Missing daily performance",IF(S1990&lt;0,"Negative stock","")))))))</x:f>
      </x:c>
    </x:row>
    <x:row r="1991" ht="24" customHeight="1">
      <x:c r="O1991" s="10"/>
      <x:c r="P1991" s="5"/>
      <x:c r="Q1991" s="5"/>
      <x:c r="R1991" s="5"/>
      <x:c r="S1991" s="16" t="str">
        <x:f>IF(OR(ISBLANK(O1991),Q1991=""),"",IFERROR(INDEX('Redemption Setup'!$F$7:$F$105,MATCH(Q1991,'Redemption Setup'!$A$7:$A$105,0)),"")+SUMIFS('Redemption Setup'!$Q$7:$Q$305,'Redemption Setup'!$O$7:$O$305,Q1991,'Redemption Setup'!$P$7:$P$305,"&lt;="&amp;O1991)-SUMIFS('Daily Redemptions'!$R$7:$R$2205,'Daily Redemptions'!$Q$7:$Q$2205,Q1991,'Daily Redemptions'!$P$7:$P$2205,P1991,'Daily Redemptions'!$O$7:$O$2205,"&lt;="&amp;O1991))</x:f>
      </x:c>
      <x:c r="T1991" s="16" t="str">
        <x:f>IF(AND(ISBLANK(O1991),Q1991=""),"",IF(COUNTIFS('Redemption Setup'!$A$7:$A$105,Q1991,'Redemption Setup'!$B$7:$B$105,P1991)&lt;&gt;1,"Tier not in campaign",IF(COUNTIFS('Daily Redemptions'!$O$7:$O$2205,O1991,'Daily Redemptions'!$Q$7:$Q$2205,Q1991)&gt;1,"Duplicate day / tier",IF(OR(ISBLANK(O1991),ISBLANK(R1991)),"Missing date / quantity",IF(OR(R1991&lt;0,MOD(R1991,1)&lt;&gt;0),"Invalid redemption quantity",IF(COUNTIFS('Daily Redemptions'!$A$7:$A$735,O1991,'Daily Redemptions'!$B$7:$B$735,P1991)&lt;&gt;1,"Missing daily performance",IF(S1991&lt;0,"Negative stock","")))))))</x:f>
      </x:c>
    </x:row>
    <x:row r="1992" ht="24" customHeight="1">
      <x:c r="O1992" s="10"/>
      <x:c r="P1992" s="5"/>
      <x:c r="Q1992" s="5"/>
      <x:c r="R1992" s="5"/>
      <x:c r="S1992" s="16" t="str">
        <x:f>IF(OR(ISBLANK(O1992),Q1992=""),"",IFERROR(INDEX('Redemption Setup'!$F$7:$F$105,MATCH(Q1992,'Redemption Setup'!$A$7:$A$105,0)),"")+SUMIFS('Redemption Setup'!$Q$7:$Q$305,'Redemption Setup'!$O$7:$O$305,Q1992,'Redemption Setup'!$P$7:$P$305,"&lt;="&amp;O1992)-SUMIFS('Daily Redemptions'!$R$7:$R$2205,'Daily Redemptions'!$Q$7:$Q$2205,Q1992,'Daily Redemptions'!$P$7:$P$2205,P1992,'Daily Redemptions'!$O$7:$O$2205,"&lt;="&amp;O1992))</x:f>
      </x:c>
      <x:c r="T1992" s="16" t="str">
        <x:f>IF(AND(ISBLANK(O1992),Q1992=""),"",IF(COUNTIFS('Redemption Setup'!$A$7:$A$105,Q1992,'Redemption Setup'!$B$7:$B$105,P1992)&lt;&gt;1,"Tier not in campaign",IF(COUNTIFS('Daily Redemptions'!$O$7:$O$2205,O1992,'Daily Redemptions'!$Q$7:$Q$2205,Q1992)&gt;1,"Duplicate day / tier",IF(OR(ISBLANK(O1992),ISBLANK(R1992)),"Missing date / quantity",IF(OR(R1992&lt;0,MOD(R1992,1)&lt;&gt;0),"Invalid redemption quantity",IF(COUNTIFS('Daily Redemptions'!$A$7:$A$735,O1992,'Daily Redemptions'!$B$7:$B$735,P1992)&lt;&gt;1,"Missing daily performance",IF(S1992&lt;0,"Negative stock","")))))))</x:f>
      </x:c>
    </x:row>
    <x:row r="1993" ht="24" customHeight="1">
      <x:c r="O1993" s="10"/>
      <x:c r="P1993" s="5"/>
      <x:c r="Q1993" s="5"/>
      <x:c r="R1993" s="5"/>
      <x:c r="S1993" s="16" t="str">
        <x:f>IF(OR(ISBLANK(O1993),Q1993=""),"",IFERROR(INDEX('Redemption Setup'!$F$7:$F$105,MATCH(Q1993,'Redemption Setup'!$A$7:$A$105,0)),"")+SUMIFS('Redemption Setup'!$Q$7:$Q$305,'Redemption Setup'!$O$7:$O$305,Q1993,'Redemption Setup'!$P$7:$P$305,"&lt;="&amp;O1993)-SUMIFS('Daily Redemptions'!$R$7:$R$2205,'Daily Redemptions'!$Q$7:$Q$2205,Q1993,'Daily Redemptions'!$P$7:$P$2205,P1993,'Daily Redemptions'!$O$7:$O$2205,"&lt;="&amp;O1993))</x:f>
      </x:c>
      <x:c r="T1993" s="16" t="str">
        <x:f>IF(AND(ISBLANK(O1993),Q1993=""),"",IF(COUNTIFS('Redemption Setup'!$A$7:$A$105,Q1993,'Redemption Setup'!$B$7:$B$105,P1993)&lt;&gt;1,"Tier not in campaign",IF(COUNTIFS('Daily Redemptions'!$O$7:$O$2205,O1993,'Daily Redemptions'!$Q$7:$Q$2205,Q1993)&gt;1,"Duplicate day / tier",IF(OR(ISBLANK(O1993),ISBLANK(R1993)),"Missing date / quantity",IF(OR(R1993&lt;0,MOD(R1993,1)&lt;&gt;0),"Invalid redemption quantity",IF(COUNTIFS('Daily Redemptions'!$A$7:$A$735,O1993,'Daily Redemptions'!$B$7:$B$735,P1993)&lt;&gt;1,"Missing daily performance",IF(S1993&lt;0,"Negative stock","")))))))</x:f>
      </x:c>
    </x:row>
    <x:row r="1994" ht="24" customHeight="1">
      <x:c r="O1994" s="10"/>
      <x:c r="P1994" s="5"/>
      <x:c r="Q1994" s="5"/>
      <x:c r="R1994" s="5"/>
      <x:c r="S1994" s="16" t="str">
        <x:f>IF(OR(ISBLANK(O1994),Q1994=""),"",IFERROR(INDEX('Redemption Setup'!$F$7:$F$105,MATCH(Q1994,'Redemption Setup'!$A$7:$A$105,0)),"")+SUMIFS('Redemption Setup'!$Q$7:$Q$305,'Redemption Setup'!$O$7:$O$305,Q1994,'Redemption Setup'!$P$7:$P$305,"&lt;="&amp;O1994)-SUMIFS('Daily Redemptions'!$R$7:$R$2205,'Daily Redemptions'!$Q$7:$Q$2205,Q1994,'Daily Redemptions'!$P$7:$P$2205,P1994,'Daily Redemptions'!$O$7:$O$2205,"&lt;="&amp;O1994))</x:f>
      </x:c>
      <x:c r="T1994" s="16" t="str">
        <x:f>IF(AND(ISBLANK(O1994),Q1994=""),"",IF(COUNTIFS('Redemption Setup'!$A$7:$A$105,Q1994,'Redemption Setup'!$B$7:$B$105,P1994)&lt;&gt;1,"Tier not in campaign",IF(COUNTIFS('Daily Redemptions'!$O$7:$O$2205,O1994,'Daily Redemptions'!$Q$7:$Q$2205,Q1994)&gt;1,"Duplicate day / tier",IF(OR(ISBLANK(O1994),ISBLANK(R1994)),"Missing date / quantity",IF(OR(R1994&lt;0,MOD(R1994,1)&lt;&gt;0),"Invalid redemption quantity",IF(COUNTIFS('Daily Redemptions'!$A$7:$A$735,O1994,'Daily Redemptions'!$B$7:$B$735,P1994)&lt;&gt;1,"Missing daily performance",IF(S1994&lt;0,"Negative stock","")))))))</x:f>
      </x:c>
    </x:row>
    <x:row r="1995" ht="24" customHeight="1">
      <x:c r="O1995" s="10"/>
      <x:c r="P1995" s="5"/>
      <x:c r="Q1995" s="5"/>
      <x:c r="R1995" s="5"/>
      <x:c r="S1995" s="16" t="str">
        <x:f>IF(OR(ISBLANK(O1995),Q1995=""),"",IFERROR(INDEX('Redemption Setup'!$F$7:$F$105,MATCH(Q1995,'Redemption Setup'!$A$7:$A$105,0)),"")+SUMIFS('Redemption Setup'!$Q$7:$Q$305,'Redemption Setup'!$O$7:$O$305,Q1995,'Redemption Setup'!$P$7:$P$305,"&lt;="&amp;O1995)-SUMIFS('Daily Redemptions'!$R$7:$R$2205,'Daily Redemptions'!$Q$7:$Q$2205,Q1995,'Daily Redemptions'!$P$7:$P$2205,P1995,'Daily Redemptions'!$O$7:$O$2205,"&lt;="&amp;O1995))</x:f>
      </x:c>
      <x:c r="T1995" s="16" t="str">
        <x:f>IF(AND(ISBLANK(O1995),Q1995=""),"",IF(COUNTIFS('Redemption Setup'!$A$7:$A$105,Q1995,'Redemption Setup'!$B$7:$B$105,P1995)&lt;&gt;1,"Tier not in campaign",IF(COUNTIFS('Daily Redemptions'!$O$7:$O$2205,O1995,'Daily Redemptions'!$Q$7:$Q$2205,Q1995)&gt;1,"Duplicate day / tier",IF(OR(ISBLANK(O1995),ISBLANK(R1995)),"Missing date / quantity",IF(OR(R1995&lt;0,MOD(R1995,1)&lt;&gt;0),"Invalid redemption quantity",IF(COUNTIFS('Daily Redemptions'!$A$7:$A$735,O1995,'Daily Redemptions'!$B$7:$B$735,P1995)&lt;&gt;1,"Missing daily performance",IF(S1995&lt;0,"Negative stock","")))))))</x:f>
      </x:c>
    </x:row>
    <x:row r="1996" ht="24" customHeight="1">
      <x:c r="O1996" s="10"/>
      <x:c r="P1996" s="5"/>
      <x:c r="Q1996" s="5"/>
      <x:c r="R1996" s="5"/>
      <x:c r="S1996" s="16" t="str">
        <x:f>IF(OR(ISBLANK(O1996),Q1996=""),"",IFERROR(INDEX('Redemption Setup'!$F$7:$F$105,MATCH(Q1996,'Redemption Setup'!$A$7:$A$105,0)),"")+SUMIFS('Redemption Setup'!$Q$7:$Q$305,'Redemption Setup'!$O$7:$O$305,Q1996,'Redemption Setup'!$P$7:$P$305,"&lt;="&amp;O1996)-SUMIFS('Daily Redemptions'!$R$7:$R$2205,'Daily Redemptions'!$Q$7:$Q$2205,Q1996,'Daily Redemptions'!$P$7:$P$2205,P1996,'Daily Redemptions'!$O$7:$O$2205,"&lt;="&amp;O1996))</x:f>
      </x:c>
      <x:c r="T1996" s="16" t="str">
        <x:f>IF(AND(ISBLANK(O1996),Q1996=""),"",IF(COUNTIFS('Redemption Setup'!$A$7:$A$105,Q1996,'Redemption Setup'!$B$7:$B$105,P1996)&lt;&gt;1,"Tier not in campaign",IF(COUNTIFS('Daily Redemptions'!$O$7:$O$2205,O1996,'Daily Redemptions'!$Q$7:$Q$2205,Q1996)&gt;1,"Duplicate day / tier",IF(OR(ISBLANK(O1996),ISBLANK(R1996)),"Missing date / quantity",IF(OR(R1996&lt;0,MOD(R1996,1)&lt;&gt;0),"Invalid redemption quantity",IF(COUNTIFS('Daily Redemptions'!$A$7:$A$735,O1996,'Daily Redemptions'!$B$7:$B$735,P1996)&lt;&gt;1,"Missing daily performance",IF(S1996&lt;0,"Negative stock","")))))))</x:f>
      </x:c>
    </x:row>
    <x:row r="1997" ht="24" customHeight="1">
      <x:c r="O1997" s="10"/>
      <x:c r="P1997" s="5"/>
      <x:c r="Q1997" s="5"/>
      <x:c r="R1997" s="5"/>
      <x:c r="S1997" s="16" t="str">
        <x:f>IF(OR(ISBLANK(O1997),Q1997=""),"",IFERROR(INDEX('Redemption Setup'!$F$7:$F$105,MATCH(Q1997,'Redemption Setup'!$A$7:$A$105,0)),"")+SUMIFS('Redemption Setup'!$Q$7:$Q$305,'Redemption Setup'!$O$7:$O$305,Q1997,'Redemption Setup'!$P$7:$P$305,"&lt;="&amp;O1997)-SUMIFS('Daily Redemptions'!$R$7:$R$2205,'Daily Redemptions'!$Q$7:$Q$2205,Q1997,'Daily Redemptions'!$P$7:$P$2205,P1997,'Daily Redemptions'!$O$7:$O$2205,"&lt;="&amp;O1997))</x:f>
      </x:c>
      <x:c r="T1997" s="16" t="str">
        <x:f>IF(AND(ISBLANK(O1997),Q1997=""),"",IF(COUNTIFS('Redemption Setup'!$A$7:$A$105,Q1997,'Redemption Setup'!$B$7:$B$105,P1997)&lt;&gt;1,"Tier not in campaign",IF(COUNTIFS('Daily Redemptions'!$O$7:$O$2205,O1997,'Daily Redemptions'!$Q$7:$Q$2205,Q1997)&gt;1,"Duplicate day / tier",IF(OR(ISBLANK(O1997),ISBLANK(R1997)),"Missing date / quantity",IF(OR(R1997&lt;0,MOD(R1997,1)&lt;&gt;0),"Invalid redemption quantity",IF(COUNTIFS('Daily Redemptions'!$A$7:$A$735,O1997,'Daily Redemptions'!$B$7:$B$735,P1997)&lt;&gt;1,"Missing daily performance",IF(S1997&lt;0,"Negative stock","")))))))</x:f>
      </x:c>
    </x:row>
    <x:row r="1998" ht="24" customHeight="1">
      <x:c r="O1998" s="10"/>
      <x:c r="P1998" s="5"/>
      <x:c r="Q1998" s="5"/>
      <x:c r="R1998" s="5"/>
      <x:c r="S1998" s="16" t="str">
        <x:f>IF(OR(ISBLANK(O1998),Q1998=""),"",IFERROR(INDEX('Redemption Setup'!$F$7:$F$105,MATCH(Q1998,'Redemption Setup'!$A$7:$A$105,0)),"")+SUMIFS('Redemption Setup'!$Q$7:$Q$305,'Redemption Setup'!$O$7:$O$305,Q1998,'Redemption Setup'!$P$7:$P$305,"&lt;="&amp;O1998)-SUMIFS('Daily Redemptions'!$R$7:$R$2205,'Daily Redemptions'!$Q$7:$Q$2205,Q1998,'Daily Redemptions'!$P$7:$P$2205,P1998,'Daily Redemptions'!$O$7:$O$2205,"&lt;="&amp;O1998))</x:f>
      </x:c>
      <x:c r="T1998" s="16" t="str">
        <x:f>IF(AND(ISBLANK(O1998),Q1998=""),"",IF(COUNTIFS('Redemption Setup'!$A$7:$A$105,Q1998,'Redemption Setup'!$B$7:$B$105,P1998)&lt;&gt;1,"Tier not in campaign",IF(COUNTIFS('Daily Redemptions'!$O$7:$O$2205,O1998,'Daily Redemptions'!$Q$7:$Q$2205,Q1998)&gt;1,"Duplicate day / tier",IF(OR(ISBLANK(O1998),ISBLANK(R1998)),"Missing date / quantity",IF(OR(R1998&lt;0,MOD(R1998,1)&lt;&gt;0),"Invalid redemption quantity",IF(COUNTIFS('Daily Redemptions'!$A$7:$A$735,O1998,'Daily Redemptions'!$B$7:$B$735,P1998)&lt;&gt;1,"Missing daily performance",IF(S1998&lt;0,"Negative stock","")))))))</x:f>
      </x:c>
    </x:row>
    <x:row r="1999" ht="24" customHeight="1">
      <x:c r="O1999" s="10"/>
      <x:c r="P1999" s="5"/>
      <x:c r="Q1999" s="5"/>
      <x:c r="R1999" s="5"/>
      <x:c r="S1999" s="16" t="str">
        <x:f>IF(OR(ISBLANK(O1999),Q1999=""),"",IFERROR(INDEX('Redemption Setup'!$F$7:$F$105,MATCH(Q1999,'Redemption Setup'!$A$7:$A$105,0)),"")+SUMIFS('Redemption Setup'!$Q$7:$Q$305,'Redemption Setup'!$O$7:$O$305,Q1999,'Redemption Setup'!$P$7:$P$305,"&lt;="&amp;O1999)-SUMIFS('Daily Redemptions'!$R$7:$R$2205,'Daily Redemptions'!$Q$7:$Q$2205,Q1999,'Daily Redemptions'!$P$7:$P$2205,P1999,'Daily Redemptions'!$O$7:$O$2205,"&lt;="&amp;O1999))</x:f>
      </x:c>
      <x:c r="T1999" s="16" t="str">
        <x:f>IF(AND(ISBLANK(O1999),Q1999=""),"",IF(COUNTIFS('Redemption Setup'!$A$7:$A$105,Q1999,'Redemption Setup'!$B$7:$B$105,P1999)&lt;&gt;1,"Tier not in campaign",IF(COUNTIFS('Daily Redemptions'!$O$7:$O$2205,O1999,'Daily Redemptions'!$Q$7:$Q$2205,Q1999)&gt;1,"Duplicate day / tier",IF(OR(ISBLANK(O1999),ISBLANK(R1999)),"Missing date / quantity",IF(OR(R1999&lt;0,MOD(R1999,1)&lt;&gt;0),"Invalid redemption quantity",IF(COUNTIFS('Daily Redemptions'!$A$7:$A$735,O1999,'Daily Redemptions'!$B$7:$B$735,P1999)&lt;&gt;1,"Missing daily performance",IF(S1999&lt;0,"Negative stock","")))))))</x:f>
      </x:c>
    </x:row>
    <x:row r="2000" ht="24" customHeight="1">
      <x:c r="O2000" s="10"/>
      <x:c r="P2000" s="5"/>
      <x:c r="Q2000" s="5"/>
      <x:c r="R2000" s="5"/>
      <x:c r="S2000" s="16" t="str">
        <x:f>IF(OR(ISBLANK(O2000),Q2000=""),"",IFERROR(INDEX('Redemption Setup'!$F$7:$F$105,MATCH(Q2000,'Redemption Setup'!$A$7:$A$105,0)),"")+SUMIFS('Redemption Setup'!$Q$7:$Q$305,'Redemption Setup'!$O$7:$O$305,Q2000,'Redemption Setup'!$P$7:$P$305,"&lt;="&amp;O2000)-SUMIFS('Daily Redemptions'!$R$7:$R$2205,'Daily Redemptions'!$Q$7:$Q$2205,Q2000,'Daily Redemptions'!$P$7:$P$2205,P2000,'Daily Redemptions'!$O$7:$O$2205,"&lt;="&amp;O2000))</x:f>
      </x:c>
      <x:c r="T2000" s="16" t="str">
        <x:f>IF(AND(ISBLANK(O2000),Q2000=""),"",IF(COUNTIFS('Redemption Setup'!$A$7:$A$105,Q2000,'Redemption Setup'!$B$7:$B$105,P2000)&lt;&gt;1,"Tier not in campaign",IF(COUNTIFS('Daily Redemptions'!$O$7:$O$2205,O2000,'Daily Redemptions'!$Q$7:$Q$2205,Q2000)&gt;1,"Duplicate day / tier",IF(OR(ISBLANK(O2000),ISBLANK(R2000)),"Missing date / quantity",IF(OR(R2000&lt;0,MOD(R2000,1)&lt;&gt;0),"Invalid redemption quantity",IF(COUNTIFS('Daily Redemptions'!$A$7:$A$735,O2000,'Daily Redemptions'!$B$7:$B$735,P2000)&lt;&gt;1,"Missing daily performance",IF(S2000&lt;0,"Negative stock","")))))))</x:f>
      </x:c>
    </x:row>
    <x:row r="2001" ht="24" customHeight="1">
      <x:c r="O2001" s="10"/>
      <x:c r="P2001" s="5"/>
      <x:c r="Q2001" s="5"/>
      <x:c r="R2001" s="5"/>
      <x:c r="S2001" s="16" t="str">
        <x:f>IF(OR(ISBLANK(O2001),Q2001=""),"",IFERROR(INDEX('Redemption Setup'!$F$7:$F$105,MATCH(Q2001,'Redemption Setup'!$A$7:$A$105,0)),"")+SUMIFS('Redemption Setup'!$Q$7:$Q$305,'Redemption Setup'!$O$7:$O$305,Q2001,'Redemption Setup'!$P$7:$P$305,"&lt;="&amp;O2001)-SUMIFS('Daily Redemptions'!$R$7:$R$2205,'Daily Redemptions'!$Q$7:$Q$2205,Q2001,'Daily Redemptions'!$P$7:$P$2205,P2001,'Daily Redemptions'!$O$7:$O$2205,"&lt;="&amp;O2001))</x:f>
      </x:c>
      <x:c r="T2001" s="16" t="str">
        <x:f>IF(AND(ISBLANK(O2001),Q2001=""),"",IF(COUNTIFS('Redemption Setup'!$A$7:$A$105,Q2001,'Redemption Setup'!$B$7:$B$105,P2001)&lt;&gt;1,"Tier not in campaign",IF(COUNTIFS('Daily Redemptions'!$O$7:$O$2205,O2001,'Daily Redemptions'!$Q$7:$Q$2205,Q2001)&gt;1,"Duplicate day / tier",IF(OR(ISBLANK(O2001),ISBLANK(R2001)),"Missing date / quantity",IF(OR(R2001&lt;0,MOD(R2001,1)&lt;&gt;0),"Invalid redemption quantity",IF(COUNTIFS('Daily Redemptions'!$A$7:$A$735,O2001,'Daily Redemptions'!$B$7:$B$735,P2001)&lt;&gt;1,"Missing daily performance",IF(S2001&lt;0,"Negative stock","")))))))</x:f>
      </x:c>
    </x:row>
    <x:row r="2002" ht="24" customHeight="1">
      <x:c r="O2002" s="10"/>
      <x:c r="P2002" s="5"/>
      <x:c r="Q2002" s="5"/>
      <x:c r="R2002" s="5"/>
      <x:c r="S2002" s="16" t="str">
        <x:f>IF(OR(ISBLANK(O2002),Q2002=""),"",IFERROR(INDEX('Redemption Setup'!$F$7:$F$105,MATCH(Q2002,'Redemption Setup'!$A$7:$A$105,0)),"")+SUMIFS('Redemption Setup'!$Q$7:$Q$305,'Redemption Setup'!$O$7:$O$305,Q2002,'Redemption Setup'!$P$7:$P$305,"&lt;="&amp;O2002)-SUMIFS('Daily Redemptions'!$R$7:$R$2205,'Daily Redemptions'!$Q$7:$Q$2205,Q2002,'Daily Redemptions'!$P$7:$P$2205,P2002,'Daily Redemptions'!$O$7:$O$2205,"&lt;="&amp;O2002))</x:f>
      </x:c>
      <x:c r="T2002" s="16" t="str">
        <x:f>IF(AND(ISBLANK(O2002),Q2002=""),"",IF(COUNTIFS('Redemption Setup'!$A$7:$A$105,Q2002,'Redemption Setup'!$B$7:$B$105,P2002)&lt;&gt;1,"Tier not in campaign",IF(COUNTIFS('Daily Redemptions'!$O$7:$O$2205,O2002,'Daily Redemptions'!$Q$7:$Q$2205,Q2002)&gt;1,"Duplicate day / tier",IF(OR(ISBLANK(O2002),ISBLANK(R2002)),"Missing date / quantity",IF(OR(R2002&lt;0,MOD(R2002,1)&lt;&gt;0),"Invalid redemption quantity",IF(COUNTIFS('Daily Redemptions'!$A$7:$A$735,O2002,'Daily Redemptions'!$B$7:$B$735,P2002)&lt;&gt;1,"Missing daily performance",IF(S2002&lt;0,"Negative stock","")))))))</x:f>
      </x:c>
    </x:row>
    <x:row r="2003" ht="24" customHeight="1">
      <x:c r="O2003" s="10"/>
      <x:c r="P2003" s="5"/>
      <x:c r="Q2003" s="5"/>
      <x:c r="R2003" s="5"/>
      <x:c r="S2003" s="16" t="str">
        <x:f>IF(OR(ISBLANK(O2003),Q2003=""),"",IFERROR(INDEX('Redemption Setup'!$F$7:$F$105,MATCH(Q2003,'Redemption Setup'!$A$7:$A$105,0)),"")+SUMIFS('Redemption Setup'!$Q$7:$Q$305,'Redemption Setup'!$O$7:$O$305,Q2003,'Redemption Setup'!$P$7:$P$305,"&lt;="&amp;O2003)-SUMIFS('Daily Redemptions'!$R$7:$R$2205,'Daily Redemptions'!$Q$7:$Q$2205,Q2003,'Daily Redemptions'!$P$7:$P$2205,P2003,'Daily Redemptions'!$O$7:$O$2205,"&lt;="&amp;O2003))</x:f>
      </x:c>
      <x:c r="T2003" s="16" t="str">
        <x:f>IF(AND(ISBLANK(O2003),Q2003=""),"",IF(COUNTIFS('Redemption Setup'!$A$7:$A$105,Q2003,'Redemption Setup'!$B$7:$B$105,P2003)&lt;&gt;1,"Tier not in campaign",IF(COUNTIFS('Daily Redemptions'!$O$7:$O$2205,O2003,'Daily Redemptions'!$Q$7:$Q$2205,Q2003)&gt;1,"Duplicate day / tier",IF(OR(ISBLANK(O2003),ISBLANK(R2003)),"Missing date / quantity",IF(OR(R2003&lt;0,MOD(R2003,1)&lt;&gt;0),"Invalid redemption quantity",IF(COUNTIFS('Daily Redemptions'!$A$7:$A$735,O2003,'Daily Redemptions'!$B$7:$B$735,P2003)&lt;&gt;1,"Missing daily performance",IF(S2003&lt;0,"Negative stock","")))))))</x:f>
      </x:c>
    </x:row>
    <x:row r="2004" ht="24" customHeight="1">
      <x:c r="O2004" s="10"/>
      <x:c r="P2004" s="5"/>
      <x:c r="Q2004" s="5"/>
      <x:c r="R2004" s="5"/>
      <x:c r="S2004" s="16" t="str">
        <x:f>IF(OR(ISBLANK(O2004),Q2004=""),"",IFERROR(INDEX('Redemption Setup'!$F$7:$F$105,MATCH(Q2004,'Redemption Setup'!$A$7:$A$105,0)),"")+SUMIFS('Redemption Setup'!$Q$7:$Q$305,'Redemption Setup'!$O$7:$O$305,Q2004,'Redemption Setup'!$P$7:$P$305,"&lt;="&amp;O2004)-SUMIFS('Daily Redemptions'!$R$7:$R$2205,'Daily Redemptions'!$Q$7:$Q$2205,Q2004,'Daily Redemptions'!$P$7:$P$2205,P2004,'Daily Redemptions'!$O$7:$O$2205,"&lt;="&amp;O2004))</x:f>
      </x:c>
      <x:c r="T2004" s="16" t="str">
        <x:f>IF(AND(ISBLANK(O2004),Q2004=""),"",IF(COUNTIFS('Redemption Setup'!$A$7:$A$105,Q2004,'Redemption Setup'!$B$7:$B$105,P2004)&lt;&gt;1,"Tier not in campaign",IF(COUNTIFS('Daily Redemptions'!$O$7:$O$2205,O2004,'Daily Redemptions'!$Q$7:$Q$2205,Q2004)&gt;1,"Duplicate day / tier",IF(OR(ISBLANK(O2004),ISBLANK(R2004)),"Missing date / quantity",IF(OR(R2004&lt;0,MOD(R2004,1)&lt;&gt;0),"Invalid redemption quantity",IF(COUNTIFS('Daily Redemptions'!$A$7:$A$735,O2004,'Daily Redemptions'!$B$7:$B$735,P2004)&lt;&gt;1,"Missing daily performance",IF(S2004&lt;0,"Negative stock","")))))))</x:f>
      </x:c>
    </x:row>
    <x:row r="2005" ht="24" customHeight="1">
      <x:c r="O2005" s="10"/>
      <x:c r="P2005" s="5"/>
      <x:c r="Q2005" s="5"/>
      <x:c r="R2005" s="5"/>
      <x:c r="S2005" s="16" t="str">
        <x:f>IF(OR(ISBLANK(O2005),Q2005=""),"",IFERROR(INDEX('Redemption Setup'!$F$7:$F$105,MATCH(Q2005,'Redemption Setup'!$A$7:$A$105,0)),"")+SUMIFS('Redemption Setup'!$Q$7:$Q$305,'Redemption Setup'!$O$7:$O$305,Q2005,'Redemption Setup'!$P$7:$P$305,"&lt;="&amp;O2005)-SUMIFS('Daily Redemptions'!$R$7:$R$2205,'Daily Redemptions'!$Q$7:$Q$2205,Q2005,'Daily Redemptions'!$P$7:$P$2205,P2005,'Daily Redemptions'!$O$7:$O$2205,"&lt;="&amp;O2005))</x:f>
      </x:c>
      <x:c r="T2005" s="16" t="str">
        <x:f>IF(AND(ISBLANK(O2005),Q2005=""),"",IF(COUNTIFS('Redemption Setup'!$A$7:$A$105,Q2005,'Redemption Setup'!$B$7:$B$105,P2005)&lt;&gt;1,"Tier not in campaign",IF(COUNTIFS('Daily Redemptions'!$O$7:$O$2205,O2005,'Daily Redemptions'!$Q$7:$Q$2205,Q2005)&gt;1,"Duplicate day / tier",IF(OR(ISBLANK(O2005),ISBLANK(R2005)),"Missing date / quantity",IF(OR(R2005&lt;0,MOD(R2005,1)&lt;&gt;0),"Invalid redemption quantity",IF(COUNTIFS('Daily Redemptions'!$A$7:$A$735,O2005,'Daily Redemptions'!$B$7:$B$735,P2005)&lt;&gt;1,"Missing daily performance",IF(S2005&lt;0,"Negative stock","")))))))</x:f>
      </x:c>
    </x:row>
    <x:row r="2006" ht="24" customHeight="1">
      <x:c r="O2006" s="10"/>
      <x:c r="P2006" s="5"/>
      <x:c r="Q2006" s="5"/>
      <x:c r="R2006" s="5"/>
      <x:c r="S2006" s="16" t="str">
        <x:f>IF(OR(ISBLANK(O2006),Q2006=""),"",IFERROR(INDEX('Redemption Setup'!$F$7:$F$105,MATCH(Q2006,'Redemption Setup'!$A$7:$A$105,0)),"")+SUMIFS('Redemption Setup'!$Q$7:$Q$305,'Redemption Setup'!$O$7:$O$305,Q2006,'Redemption Setup'!$P$7:$P$305,"&lt;="&amp;O2006)-SUMIFS('Daily Redemptions'!$R$7:$R$2205,'Daily Redemptions'!$Q$7:$Q$2205,Q2006,'Daily Redemptions'!$P$7:$P$2205,P2006,'Daily Redemptions'!$O$7:$O$2205,"&lt;="&amp;O2006))</x:f>
      </x:c>
      <x:c r="T2006" s="16" t="str">
        <x:f>IF(AND(ISBLANK(O2006),Q2006=""),"",IF(COUNTIFS('Redemption Setup'!$A$7:$A$105,Q2006,'Redemption Setup'!$B$7:$B$105,P2006)&lt;&gt;1,"Tier not in campaign",IF(COUNTIFS('Daily Redemptions'!$O$7:$O$2205,O2006,'Daily Redemptions'!$Q$7:$Q$2205,Q2006)&gt;1,"Duplicate day / tier",IF(OR(ISBLANK(O2006),ISBLANK(R2006)),"Missing date / quantity",IF(OR(R2006&lt;0,MOD(R2006,1)&lt;&gt;0),"Invalid redemption quantity",IF(COUNTIFS('Daily Redemptions'!$A$7:$A$735,O2006,'Daily Redemptions'!$B$7:$B$735,P2006)&lt;&gt;1,"Missing daily performance",IF(S2006&lt;0,"Negative stock","")))))))</x:f>
      </x:c>
    </x:row>
    <x:row r="2007" ht="24" customHeight="1">
      <x:c r="O2007" s="10"/>
      <x:c r="P2007" s="5"/>
      <x:c r="Q2007" s="5"/>
      <x:c r="R2007" s="5"/>
      <x:c r="S2007" s="16" t="str">
        <x:f>IF(OR(ISBLANK(O2007),Q2007=""),"",IFERROR(INDEX('Redemption Setup'!$F$7:$F$105,MATCH(Q2007,'Redemption Setup'!$A$7:$A$105,0)),"")+SUMIFS('Redemption Setup'!$Q$7:$Q$305,'Redemption Setup'!$O$7:$O$305,Q2007,'Redemption Setup'!$P$7:$P$305,"&lt;="&amp;O2007)-SUMIFS('Daily Redemptions'!$R$7:$R$2205,'Daily Redemptions'!$Q$7:$Q$2205,Q2007,'Daily Redemptions'!$P$7:$P$2205,P2007,'Daily Redemptions'!$O$7:$O$2205,"&lt;="&amp;O2007))</x:f>
      </x:c>
      <x:c r="T2007" s="16" t="str">
        <x:f>IF(AND(ISBLANK(O2007),Q2007=""),"",IF(COUNTIFS('Redemption Setup'!$A$7:$A$105,Q2007,'Redemption Setup'!$B$7:$B$105,P2007)&lt;&gt;1,"Tier not in campaign",IF(COUNTIFS('Daily Redemptions'!$O$7:$O$2205,O2007,'Daily Redemptions'!$Q$7:$Q$2205,Q2007)&gt;1,"Duplicate day / tier",IF(OR(ISBLANK(O2007),ISBLANK(R2007)),"Missing date / quantity",IF(OR(R2007&lt;0,MOD(R2007,1)&lt;&gt;0),"Invalid redemption quantity",IF(COUNTIFS('Daily Redemptions'!$A$7:$A$735,O2007,'Daily Redemptions'!$B$7:$B$735,P2007)&lt;&gt;1,"Missing daily performance",IF(S2007&lt;0,"Negative stock","")))))))</x:f>
      </x:c>
    </x:row>
    <x:row r="2008" ht="24" customHeight="1">
      <x:c r="O2008" s="10"/>
      <x:c r="P2008" s="5"/>
      <x:c r="Q2008" s="5"/>
      <x:c r="R2008" s="5"/>
      <x:c r="S2008" s="16" t="str">
        <x:f>IF(OR(ISBLANK(O2008),Q2008=""),"",IFERROR(INDEX('Redemption Setup'!$F$7:$F$105,MATCH(Q2008,'Redemption Setup'!$A$7:$A$105,0)),"")+SUMIFS('Redemption Setup'!$Q$7:$Q$305,'Redemption Setup'!$O$7:$O$305,Q2008,'Redemption Setup'!$P$7:$P$305,"&lt;="&amp;O2008)-SUMIFS('Daily Redemptions'!$R$7:$R$2205,'Daily Redemptions'!$Q$7:$Q$2205,Q2008,'Daily Redemptions'!$P$7:$P$2205,P2008,'Daily Redemptions'!$O$7:$O$2205,"&lt;="&amp;O2008))</x:f>
      </x:c>
      <x:c r="T2008" s="16" t="str">
        <x:f>IF(AND(ISBLANK(O2008),Q2008=""),"",IF(COUNTIFS('Redemption Setup'!$A$7:$A$105,Q2008,'Redemption Setup'!$B$7:$B$105,P2008)&lt;&gt;1,"Tier not in campaign",IF(COUNTIFS('Daily Redemptions'!$O$7:$O$2205,O2008,'Daily Redemptions'!$Q$7:$Q$2205,Q2008)&gt;1,"Duplicate day / tier",IF(OR(ISBLANK(O2008),ISBLANK(R2008)),"Missing date / quantity",IF(OR(R2008&lt;0,MOD(R2008,1)&lt;&gt;0),"Invalid redemption quantity",IF(COUNTIFS('Daily Redemptions'!$A$7:$A$735,O2008,'Daily Redemptions'!$B$7:$B$735,P2008)&lt;&gt;1,"Missing daily performance",IF(S2008&lt;0,"Negative stock","")))))))</x:f>
      </x:c>
    </x:row>
    <x:row r="2009" ht="24" customHeight="1">
      <x:c r="O2009" s="10"/>
      <x:c r="P2009" s="5"/>
      <x:c r="Q2009" s="5"/>
      <x:c r="R2009" s="5"/>
      <x:c r="S2009" s="16" t="str">
        <x:f>IF(OR(ISBLANK(O2009),Q2009=""),"",IFERROR(INDEX('Redemption Setup'!$F$7:$F$105,MATCH(Q2009,'Redemption Setup'!$A$7:$A$105,0)),"")+SUMIFS('Redemption Setup'!$Q$7:$Q$305,'Redemption Setup'!$O$7:$O$305,Q2009,'Redemption Setup'!$P$7:$P$305,"&lt;="&amp;O2009)-SUMIFS('Daily Redemptions'!$R$7:$R$2205,'Daily Redemptions'!$Q$7:$Q$2205,Q2009,'Daily Redemptions'!$P$7:$P$2205,P2009,'Daily Redemptions'!$O$7:$O$2205,"&lt;="&amp;O2009))</x:f>
      </x:c>
      <x:c r="T2009" s="16" t="str">
        <x:f>IF(AND(ISBLANK(O2009),Q2009=""),"",IF(COUNTIFS('Redemption Setup'!$A$7:$A$105,Q2009,'Redemption Setup'!$B$7:$B$105,P2009)&lt;&gt;1,"Tier not in campaign",IF(COUNTIFS('Daily Redemptions'!$O$7:$O$2205,O2009,'Daily Redemptions'!$Q$7:$Q$2205,Q2009)&gt;1,"Duplicate day / tier",IF(OR(ISBLANK(O2009),ISBLANK(R2009)),"Missing date / quantity",IF(OR(R2009&lt;0,MOD(R2009,1)&lt;&gt;0),"Invalid redemption quantity",IF(COUNTIFS('Daily Redemptions'!$A$7:$A$735,O2009,'Daily Redemptions'!$B$7:$B$735,P2009)&lt;&gt;1,"Missing daily performance",IF(S2009&lt;0,"Negative stock","")))))))</x:f>
      </x:c>
    </x:row>
    <x:row r="2010" ht="24" customHeight="1">
      <x:c r="O2010" s="10"/>
      <x:c r="P2010" s="5"/>
      <x:c r="Q2010" s="5"/>
      <x:c r="R2010" s="5"/>
      <x:c r="S2010" s="16" t="str">
        <x:f>IF(OR(ISBLANK(O2010),Q2010=""),"",IFERROR(INDEX('Redemption Setup'!$F$7:$F$105,MATCH(Q2010,'Redemption Setup'!$A$7:$A$105,0)),"")+SUMIFS('Redemption Setup'!$Q$7:$Q$305,'Redemption Setup'!$O$7:$O$305,Q2010,'Redemption Setup'!$P$7:$P$305,"&lt;="&amp;O2010)-SUMIFS('Daily Redemptions'!$R$7:$R$2205,'Daily Redemptions'!$Q$7:$Q$2205,Q2010,'Daily Redemptions'!$P$7:$P$2205,P2010,'Daily Redemptions'!$O$7:$O$2205,"&lt;="&amp;O2010))</x:f>
      </x:c>
      <x:c r="T2010" s="16" t="str">
        <x:f>IF(AND(ISBLANK(O2010),Q2010=""),"",IF(COUNTIFS('Redemption Setup'!$A$7:$A$105,Q2010,'Redemption Setup'!$B$7:$B$105,P2010)&lt;&gt;1,"Tier not in campaign",IF(COUNTIFS('Daily Redemptions'!$O$7:$O$2205,O2010,'Daily Redemptions'!$Q$7:$Q$2205,Q2010)&gt;1,"Duplicate day / tier",IF(OR(ISBLANK(O2010),ISBLANK(R2010)),"Missing date / quantity",IF(OR(R2010&lt;0,MOD(R2010,1)&lt;&gt;0),"Invalid redemption quantity",IF(COUNTIFS('Daily Redemptions'!$A$7:$A$735,O2010,'Daily Redemptions'!$B$7:$B$735,P2010)&lt;&gt;1,"Missing daily performance",IF(S2010&lt;0,"Negative stock","")))))))</x:f>
      </x:c>
    </x:row>
    <x:row r="2011" ht="24" customHeight="1">
      <x:c r="O2011" s="10"/>
      <x:c r="P2011" s="5"/>
      <x:c r="Q2011" s="5"/>
      <x:c r="R2011" s="5"/>
      <x:c r="S2011" s="16" t="str">
        <x:f>IF(OR(ISBLANK(O2011),Q2011=""),"",IFERROR(INDEX('Redemption Setup'!$F$7:$F$105,MATCH(Q2011,'Redemption Setup'!$A$7:$A$105,0)),"")+SUMIFS('Redemption Setup'!$Q$7:$Q$305,'Redemption Setup'!$O$7:$O$305,Q2011,'Redemption Setup'!$P$7:$P$305,"&lt;="&amp;O2011)-SUMIFS('Daily Redemptions'!$R$7:$R$2205,'Daily Redemptions'!$Q$7:$Q$2205,Q2011,'Daily Redemptions'!$P$7:$P$2205,P2011,'Daily Redemptions'!$O$7:$O$2205,"&lt;="&amp;O2011))</x:f>
      </x:c>
      <x:c r="T2011" s="16" t="str">
        <x:f>IF(AND(ISBLANK(O2011),Q2011=""),"",IF(COUNTIFS('Redemption Setup'!$A$7:$A$105,Q2011,'Redemption Setup'!$B$7:$B$105,P2011)&lt;&gt;1,"Tier not in campaign",IF(COUNTIFS('Daily Redemptions'!$O$7:$O$2205,O2011,'Daily Redemptions'!$Q$7:$Q$2205,Q2011)&gt;1,"Duplicate day / tier",IF(OR(ISBLANK(O2011),ISBLANK(R2011)),"Missing date / quantity",IF(OR(R2011&lt;0,MOD(R2011,1)&lt;&gt;0),"Invalid redemption quantity",IF(COUNTIFS('Daily Redemptions'!$A$7:$A$735,O2011,'Daily Redemptions'!$B$7:$B$735,P2011)&lt;&gt;1,"Missing daily performance",IF(S2011&lt;0,"Negative stock","")))))))</x:f>
      </x:c>
    </x:row>
    <x:row r="2012" ht="24" customHeight="1">
      <x:c r="O2012" s="10"/>
      <x:c r="P2012" s="5"/>
      <x:c r="Q2012" s="5"/>
      <x:c r="R2012" s="5"/>
      <x:c r="S2012" s="16" t="str">
        <x:f>IF(OR(ISBLANK(O2012),Q2012=""),"",IFERROR(INDEX('Redemption Setup'!$F$7:$F$105,MATCH(Q2012,'Redemption Setup'!$A$7:$A$105,0)),"")+SUMIFS('Redemption Setup'!$Q$7:$Q$305,'Redemption Setup'!$O$7:$O$305,Q2012,'Redemption Setup'!$P$7:$P$305,"&lt;="&amp;O2012)-SUMIFS('Daily Redemptions'!$R$7:$R$2205,'Daily Redemptions'!$Q$7:$Q$2205,Q2012,'Daily Redemptions'!$P$7:$P$2205,P2012,'Daily Redemptions'!$O$7:$O$2205,"&lt;="&amp;O2012))</x:f>
      </x:c>
      <x:c r="T2012" s="16" t="str">
        <x:f>IF(AND(ISBLANK(O2012),Q2012=""),"",IF(COUNTIFS('Redemption Setup'!$A$7:$A$105,Q2012,'Redemption Setup'!$B$7:$B$105,P2012)&lt;&gt;1,"Tier not in campaign",IF(COUNTIFS('Daily Redemptions'!$O$7:$O$2205,O2012,'Daily Redemptions'!$Q$7:$Q$2205,Q2012)&gt;1,"Duplicate day / tier",IF(OR(ISBLANK(O2012),ISBLANK(R2012)),"Missing date / quantity",IF(OR(R2012&lt;0,MOD(R2012,1)&lt;&gt;0),"Invalid redemption quantity",IF(COUNTIFS('Daily Redemptions'!$A$7:$A$735,O2012,'Daily Redemptions'!$B$7:$B$735,P2012)&lt;&gt;1,"Missing daily performance",IF(S2012&lt;0,"Negative stock","")))))))</x:f>
      </x:c>
    </x:row>
    <x:row r="2013" ht="24" customHeight="1">
      <x:c r="O2013" s="10"/>
      <x:c r="P2013" s="5"/>
      <x:c r="Q2013" s="5"/>
      <x:c r="R2013" s="5"/>
      <x:c r="S2013" s="16" t="str">
        <x:f>IF(OR(ISBLANK(O2013),Q2013=""),"",IFERROR(INDEX('Redemption Setup'!$F$7:$F$105,MATCH(Q2013,'Redemption Setup'!$A$7:$A$105,0)),"")+SUMIFS('Redemption Setup'!$Q$7:$Q$305,'Redemption Setup'!$O$7:$O$305,Q2013,'Redemption Setup'!$P$7:$P$305,"&lt;="&amp;O2013)-SUMIFS('Daily Redemptions'!$R$7:$R$2205,'Daily Redemptions'!$Q$7:$Q$2205,Q2013,'Daily Redemptions'!$P$7:$P$2205,P2013,'Daily Redemptions'!$O$7:$O$2205,"&lt;="&amp;O2013))</x:f>
      </x:c>
      <x:c r="T2013" s="16" t="str">
        <x:f>IF(AND(ISBLANK(O2013),Q2013=""),"",IF(COUNTIFS('Redemption Setup'!$A$7:$A$105,Q2013,'Redemption Setup'!$B$7:$B$105,P2013)&lt;&gt;1,"Tier not in campaign",IF(COUNTIFS('Daily Redemptions'!$O$7:$O$2205,O2013,'Daily Redemptions'!$Q$7:$Q$2205,Q2013)&gt;1,"Duplicate day / tier",IF(OR(ISBLANK(O2013),ISBLANK(R2013)),"Missing date / quantity",IF(OR(R2013&lt;0,MOD(R2013,1)&lt;&gt;0),"Invalid redemption quantity",IF(COUNTIFS('Daily Redemptions'!$A$7:$A$735,O2013,'Daily Redemptions'!$B$7:$B$735,P2013)&lt;&gt;1,"Missing daily performance",IF(S2013&lt;0,"Negative stock","")))))))</x:f>
      </x:c>
    </x:row>
    <x:row r="2014" ht="24" customHeight="1">
      <x:c r="O2014" s="10"/>
      <x:c r="P2014" s="5"/>
      <x:c r="Q2014" s="5"/>
      <x:c r="R2014" s="5"/>
      <x:c r="S2014" s="16" t="str">
        <x:f>IF(OR(ISBLANK(O2014),Q2014=""),"",IFERROR(INDEX('Redemption Setup'!$F$7:$F$105,MATCH(Q2014,'Redemption Setup'!$A$7:$A$105,0)),"")+SUMIFS('Redemption Setup'!$Q$7:$Q$305,'Redemption Setup'!$O$7:$O$305,Q2014,'Redemption Setup'!$P$7:$P$305,"&lt;="&amp;O2014)-SUMIFS('Daily Redemptions'!$R$7:$R$2205,'Daily Redemptions'!$Q$7:$Q$2205,Q2014,'Daily Redemptions'!$P$7:$P$2205,P2014,'Daily Redemptions'!$O$7:$O$2205,"&lt;="&amp;O2014))</x:f>
      </x:c>
      <x:c r="T2014" s="16" t="str">
        <x:f>IF(AND(ISBLANK(O2014),Q2014=""),"",IF(COUNTIFS('Redemption Setup'!$A$7:$A$105,Q2014,'Redemption Setup'!$B$7:$B$105,P2014)&lt;&gt;1,"Tier not in campaign",IF(COUNTIFS('Daily Redemptions'!$O$7:$O$2205,O2014,'Daily Redemptions'!$Q$7:$Q$2205,Q2014)&gt;1,"Duplicate day / tier",IF(OR(ISBLANK(O2014),ISBLANK(R2014)),"Missing date / quantity",IF(OR(R2014&lt;0,MOD(R2014,1)&lt;&gt;0),"Invalid redemption quantity",IF(COUNTIFS('Daily Redemptions'!$A$7:$A$735,O2014,'Daily Redemptions'!$B$7:$B$735,P2014)&lt;&gt;1,"Missing daily performance",IF(S2014&lt;0,"Negative stock","")))))))</x:f>
      </x:c>
    </x:row>
    <x:row r="2015" ht="24" customHeight="1">
      <x:c r="O2015" s="10"/>
      <x:c r="P2015" s="5"/>
      <x:c r="Q2015" s="5"/>
      <x:c r="R2015" s="5"/>
      <x:c r="S2015" s="16" t="str">
        <x:f>IF(OR(ISBLANK(O2015),Q2015=""),"",IFERROR(INDEX('Redemption Setup'!$F$7:$F$105,MATCH(Q2015,'Redemption Setup'!$A$7:$A$105,0)),"")+SUMIFS('Redemption Setup'!$Q$7:$Q$305,'Redemption Setup'!$O$7:$O$305,Q2015,'Redemption Setup'!$P$7:$P$305,"&lt;="&amp;O2015)-SUMIFS('Daily Redemptions'!$R$7:$R$2205,'Daily Redemptions'!$Q$7:$Q$2205,Q2015,'Daily Redemptions'!$P$7:$P$2205,P2015,'Daily Redemptions'!$O$7:$O$2205,"&lt;="&amp;O2015))</x:f>
      </x:c>
      <x:c r="T2015" s="16" t="str">
        <x:f>IF(AND(ISBLANK(O2015),Q2015=""),"",IF(COUNTIFS('Redemption Setup'!$A$7:$A$105,Q2015,'Redemption Setup'!$B$7:$B$105,P2015)&lt;&gt;1,"Tier not in campaign",IF(COUNTIFS('Daily Redemptions'!$O$7:$O$2205,O2015,'Daily Redemptions'!$Q$7:$Q$2205,Q2015)&gt;1,"Duplicate day / tier",IF(OR(ISBLANK(O2015),ISBLANK(R2015)),"Missing date / quantity",IF(OR(R2015&lt;0,MOD(R2015,1)&lt;&gt;0),"Invalid redemption quantity",IF(COUNTIFS('Daily Redemptions'!$A$7:$A$735,O2015,'Daily Redemptions'!$B$7:$B$735,P2015)&lt;&gt;1,"Missing daily performance",IF(S2015&lt;0,"Negative stock","")))))))</x:f>
      </x:c>
    </x:row>
    <x:row r="2016" ht="24" customHeight="1">
      <x:c r="O2016" s="10"/>
      <x:c r="P2016" s="5"/>
      <x:c r="Q2016" s="5"/>
      <x:c r="R2016" s="5"/>
      <x:c r="S2016" s="16" t="str">
        <x:f>IF(OR(ISBLANK(O2016),Q2016=""),"",IFERROR(INDEX('Redemption Setup'!$F$7:$F$105,MATCH(Q2016,'Redemption Setup'!$A$7:$A$105,0)),"")+SUMIFS('Redemption Setup'!$Q$7:$Q$305,'Redemption Setup'!$O$7:$O$305,Q2016,'Redemption Setup'!$P$7:$P$305,"&lt;="&amp;O2016)-SUMIFS('Daily Redemptions'!$R$7:$R$2205,'Daily Redemptions'!$Q$7:$Q$2205,Q2016,'Daily Redemptions'!$P$7:$P$2205,P2016,'Daily Redemptions'!$O$7:$O$2205,"&lt;="&amp;O2016))</x:f>
      </x:c>
      <x:c r="T2016" s="16" t="str">
        <x:f>IF(AND(ISBLANK(O2016),Q2016=""),"",IF(COUNTIFS('Redemption Setup'!$A$7:$A$105,Q2016,'Redemption Setup'!$B$7:$B$105,P2016)&lt;&gt;1,"Tier not in campaign",IF(COUNTIFS('Daily Redemptions'!$O$7:$O$2205,O2016,'Daily Redemptions'!$Q$7:$Q$2205,Q2016)&gt;1,"Duplicate day / tier",IF(OR(ISBLANK(O2016),ISBLANK(R2016)),"Missing date / quantity",IF(OR(R2016&lt;0,MOD(R2016,1)&lt;&gt;0),"Invalid redemption quantity",IF(COUNTIFS('Daily Redemptions'!$A$7:$A$735,O2016,'Daily Redemptions'!$B$7:$B$735,P2016)&lt;&gt;1,"Missing daily performance",IF(S2016&lt;0,"Negative stock","")))))))</x:f>
      </x:c>
    </x:row>
    <x:row r="2017" ht="24" customHeight="1">
      <x:c r="O2017" s="10"/>
      <x:c r="P2017" s="5"/>
      <x:c r="Q2017" s="5"/>
      <x:c r="R2017" s="5"/>
      <x:c r="S2017" s="16" t="str">
        <x:f>IF(OR(ISBLANK(O2017),Q2017=""),"",IFERROR(INDEX('Redemption Setup'!$F$7:$F$105,MATCH(Q2017,'Redemption Setup'!$A$7:$A$105,0)),"")+SUMIFS('Redemption Setup'!$Q$7:$Q$305,'Redemption Setup'!$O$7:$O$305,Q2017,'Redemption Setup'!$P$7:$P$305,"&lt;="&amp;O2017)-SUMIFS('Daily Redemptions'!$R$7:$R$2205,'Daily Redemptions'!$Q$7:$Q$2205,Q2017,'Daily Redemptions'!$P$7:$P$2205,P2017,'Daily Redemptions'!$O$7:$O$2205,"&lt;="&amp;O2017))</x:f>
      </x:c>
      <x:c r="T2017" s="16" t="str">
        <x:f>IF(AND(ISBLANK(O2017),Q2017=""),"",IF(COUNTIFS('Redemption Setup'!$A$7:$A$105,Q2017,'Redemption Setup'!$B$7:$B$105,P2017)&lt;&gt;1,"Tier not in campaign",IF(COUNTIFS('Daily Redemptions'!$O$7:$O$2205,O2017,'Daily Redemptions'!$Q$7:$Q$2205,Q2017)&gt;1,"Duplicate day / tier",IF(OR(ISBLANK(O2017),ISBLANK(R2017)),"Missing date / quantity",IF(OR(R2017&lt;0,MOD(R2017,1)&lt;&gt;0),"Invalid redemption quantity",IF(COUNTIFS('Daily Redemptions'!$A$7:$A$735,O2017,'Daily Redemptions'!$B$7:$B$735,P2017)&lt;&gt;1,"Missing daily performance",IF(S2017&lt;0,"Negative stock","")))))))</x:f>
      </x:c>
    </x:row>
    <x:row r="2018" ht="24" customHeight="1">
      <x:c r="O2018" s="10"/>
      <x:c r="P2018" s="5"/>
      <x:c r="Q2018" s="5"/>
      <x:c r="R2018" s="5"/>
      <x:c r="S2018" s="16" t="str">
        <x:f>IF(OR(ISBLANK(O2018),Q2018=""),"",IFERROR(INDEX('Redemption Setup'!$F$7:$F$105,MATCH(Q2018,'Redemption Setup'!$A$7:$A$105,0)),"")+SUMIFS('Redemption Setup'!$Q$7:$Q$305,'Redemption Setup'!$O$7:$O$305,Q2018,'Redemption Setup'!$P$7:$P$305,"&lt;="&amp;O2018)-SUMIFS('Daily Redemptions'!$R$7:$R$2205,'Daily Redemptions'!$Q$7:$Q$2205,Q2018,'Daily Redemptions'!$P$7:$P$2205,P2018,'Daily Redemptions'!$O$7:$O$2205,"&lt;="&amp;O2018))</x:f>
      </x:c>
      <x:c r="T2018" s="16" t="str">
        <x:f>IF(AND(ISBLANK(O2018),Q2018=""),"",IF(COUNTIFS('Redemption Setup'!$A$7:$A$105,Q2018,'Redemption Setup'!$B$7:$B$105,P2018)&lt;&gt;1,"Tier not in campaign",IF(COUNTIFS('Daily Redemptions'!$O$7:$O$2205,O2018,'Daily Redemptions'!$Q$7:$Q$2205,Q2018)&gt;1,"Duplicate day / tier",IF(OR(ISBLANK(O2018),ISBLANK(R2018)),"Missing date / quantity",IF(OR(R2018&lt;0,MOD(R2018,1)&lt;&gt;0),"Invalid redemption quantity",IF(COUNTIFS('Daily Redemptions'!$A$7:$A$735,O2018,'Daily Redemptions'!$B$7:$B$735,P2018)&lt;&gt;1,"Missing daily performance",IF(S2018&lt;0,"Negative stock","")))))))</x:f>
      </x:c>
    </x:row>
    <x:row r="2019" ht="24" customHeight="1">
      <x:c r="O2019" s="10"/>
      <x:c r="P2019" s="5"/>
      <x:c r="Q2019" s="5"/>
      <x:c r="R2019" s="5"/>
      <x:c r="S2019" s="16" t="str">
        <x:f>IF(OR(ISBLANK(O2019),Q2019=""),"",IFERROR(INDEX('Redemption Setup'!$F$7:$F$105,MATCH(Q2019,'Redemption Setup'!$A$7:$A$105,0)),"")+SUMIFS('Redemption Setup'!$Q$7:$Q$305,'Redemption Setup'!$O$7:$O$305,Q2019,'Redemption Setup'!$P$7:$P$305,"&lt;="&amp;O2019)-SUMIFS('Daily Redemptions'!$R$7:$R$2205,'Daily Redemptions'!$Q$7:$Q$2205,Q2019,'Daily Redemptions'!$P$7:$P$2205,P2019,'Daily Redemptions'!$O$7:$O$2205,"&lt;="&amp;O2019))</x:f>
      </x:c>
      <x:c r="T2019" s="16" t="str">
        <x:f>IF(AND(ISBLANK(O2019),Q2019=""),"",IF(COUNTIFS('Redemption Setup'!$A$7:$A$105,Q2019,'Redemption Setup'!$B$7:$B$105,P2019)&lt;&gt;1,"Tier not in campaign",IF(COUNTIFS('Daily Redemptions'!$O$7:$O$2205,O2019,'Daily Redemptions'!$Q$7:$Q$2205,Q2019)&gt;1,"Duplicate day / tier",IF(OR(ISBLANK(O2019),ISBLANK(R2019)),"Missing date / quantity",IF(OR(R2019&lt;0,MOD(R2019,1)&lt;&gt;0),"Invalid redemption quantity",IF(COUNTIFS('Daily Redemptions'!$A$7:$A$735,O2019,'Daily Redemptions'!$B$7:$B$735,P2019)&lt;&gt;1,"Missing daily performance",IF(S2019&lt;0,"Negative stock","")))))))</x:f>
      </x:c>
    </x:row>
    <x:row r="2020" ht="24" customHeight="1">
      <x:c r="O2020" s="10"/>
      <x:c r="P2020" s="5"/>
      <x:c r="Q2020" s="5"/>
      <x:c r="R2020" s="5"/>
      <x:c r="S2020" s="16" t="str">
        <x:f>IF(OR(ISBLANK(O2020),Q2020=""),"",IFERROR(INDEX('Redemption Setup'!$F$7:$F$105,MATCH(Q2020,'Redemption Setup'!$A$7:$A$105,0)),"")+SUMIFS('Redemption Setup'!$Q$7:$Q$305,'Redemption Setup'!$O$7:$O$305,Q2020,'Redemption Setup'!$P$7:$P$305,"&lt;="&amp;O2020)-SUMIFS('Daily Redemptions'!$R$7:$R$2205,'Daily Redemptions'!$Q$7:$Q$2205,Q2020,'Daily Redemptions'!$P$7:$P$2205,P2020,'Daily Redemptions'!$O$7:$O$2205,"&lt;="&amp;O2020))</x:f>
      </x:c>
      <x:c r="T2020" s="16" t="str">
        <x:f>IF(AND(ISBLANK(O2020),Q2020=""),"",IF(COUNTIFS('Redemption Setup'!$A$7:$A$105,Q2020,'Redemption Setup'!$B$7:$B$105,P2020)&lt;&gt;1,"Tier not in campaign",IF(COUNTIFS('Daily Redemptions'!$O$7:$O$2205,O2020,'Daily Redemptions'!$Q$7:$Q$2205,Q2020)&gt;1,"Duplicate day / tier",IF(OR(ISBLANK(O2020),ISBLANK(R2020)),"Missing date / quantity",IF(OR(R2020&lt;0,MOD(R2020,1)&lt;&gt;0),"Invalid redemption quantity",IF(COUNTIFS('Daily Redemptions'!$A$7:$A$735,O2020,'Daily Redemptions'!$B$7:$B$735,P2020)&lt;&gt;1,"Missing daily performance",IF(S2020&lt;0,"Negative stock","")))))))</x:f>
      </x:c>
    </x:row>
    <x:row r="2021" ht="24" customHeight="1">
      <x:c r="O2021" s="10"/>
      <x:c r="P2021" s="5"/>
      <x:c r="Q2021" s="5"/>
      <x:c r="R2021" s="5"/>
      <x:c r="S2021" s="16" t="str">
        <x:f>IF(OR(ISBLANK(O2021),Q2021=""),"",IFERROR(INDEX('Redemption Setup'!$F$7:$F$105,MATCH(Q2021,'Redemption Setup'!$A$7:$A$105,0)),"")+SUMIFS('Redemption Setup'!$Q$7:$Q$305,'Redemption Setup'!$O$7:$O$305,Q2021,'Redemption Setup'!$P$7:$P$305,"&lt;="&amp;O2021)-SUMIFS('Daily Redemptions'!$R$7:$R$2205,'Daily Redemptions'!$Q$7:$Q$2205,Q2021,'Daily Redemptions'!$P$7:$P$2205,P2021,'Daily Redemptions'!$O$7:$O$2205,"&lt;="&amp;O2021))</x:f>
      </x:c>
      <x:c r="T2021" s="16" t="str">
        <x:f>IF(AND(ISBLANK(O2021),Q2021=""),"",IF(COUNTIFS('Redemption Setup'!$A$7:$A$105,Q2021,'Redemption Setup'!$B$7:$B$105,P2021)&lt;&gt;1,"Tier not in campaign",IF(COUNTIFS('Daily Redemptions'!$O$7:$O$2205,O2021,'Daily Redemptions'!$Q$7:$Q$2205,Q2021)&gt;1,"Duplicate day / tier",IF(OR(ISBLANK(O2021),ISBLANK(R2021)),"Missing date / quantity",IF(OR(R2021&lt;0,MOD(R2021,1)&lt;&gt;0),"Invalid redemption quantity",IF(COUNTIFS('Daily Redemptions'!$A$7:$A$735,O2021,'Daily Redemptions'!$B$7:$B$735,P2021)&lt;&gt;1,"Missing daily performance",IF(S2021&lt;0,"Negative stock","")))))))</x:f>
      </x:c>
    </x:row>
    <x:row r="2022" ht="24" customHeight="1">
      <x:c r="O2022" s="10"/>
      <x:c r="P2022" s="5"/>
      <x:c r="Q2022" s="5"/>
      <x:c r="R2022" s="5"/>
      <x:c r="S2022" s="16" t="str">
        <x:f>IF(OR(ISBLANK(O2022),Q2022=""),"",IFERROR(INDEX('Redemption Setup'!$F$7:$F$105,MATCH(Q2022,'Redemption Setup'!$A$7:$A$105,0)),"")+SUMIFS('Redemption Setup'!$Q$7:$Q$305,'Redemption Setup'!$O$7:$O$305,Q2022,'Redemption Setup'!$P$7:$P$305,"&lt;="&amp;O2022)-SUMIFS('Daily Redemptions'!$R$7:$R$2205,'Daily Redemptions'!$Q$7:$Q$2205,Q2022,'Daily Redemptions'!$P$7:$P$2205,P2022,'Daily Redemptions'!$O$7:$O$2205,"&lt;="&amp;O2022))</x:f>
      </x:c>
      <x:c r="T2022" s="16" t="str">
        <x:f>IF(AND(ISBLANK(O2022),Q2022=""),"",IF(COUNTIFS('Redemption Setup'!$A$7:$A$105,Q2022,'Redemption Setup'!$B$7:$B$105,P2022)&lt;&gt;1,"Tier not in campaign",IF(COUNTIFS('Daily Redemptions'!$O$7:$O$2205,O2022,'Daily Redemptions'!$Q$7:$Q$2205,Q2022)&gt;1,"Duplicate day / tier",IF(OR(ISBLANK(O2022),ISBLANK(R2022)),"Missing date / quantity",IF(OR(R2022&lt;0,MOD(R2022,1)&lt;&gt;0),"Invalid redemption quantity",IF(COUNTIFS('Daily Redemptions'!$A$7:$A$735,O2022,'Daily Redemptions'!$B$7:$B$735,P2022)&lt;&gt;1,"Missing daily performance",IF(S2022&lt;0,"Negative stock","")))))))</x:f>
      </x:c>
    </x:row>
    <x:row r="2023" ht="24" customHeight="1">
      <x:c r="O2023" s="10"/>
      <x:c r="P2023" s="5"/>
      <x:c r="Q2023" s="5"/>
      <x:c r="R2023" s="5"/>
      <x:c r="S2023" s="16" t="str">
        <x:f>IF(OR(ISBLANK(O2023),Q2023=""),"",IFERROR(INDEX('Redemption Setup'!$F$7:$F$105,MATCH(Q2023,'Redemption Setup'!$A$7:$A$105,0)),"")+SUMIFS('Redemption Setup'!$Q$7:$Q$305,'Redemption Setup'!$O$7:$O$305,Q2023,'Redemption Setup'!$P$7:$P$305,"&lt;="&amp;O2023)-SUMIFS('Daily Redemptions'!$R$7:$R$2205,'Daily Redemptions'!$Q$7:$Q$2205,Q2023,'Daily Redemptions'!$P$7:$P$2205,P2023,'Daily Redemptions'!$O$7:$O$2205,"&lt;="&amp;O2023))</x:f>
      </x:c>
      <x:c r="T2023" s="16" t="str">
        <x:f>IF(AND(ISBLANK(O2023),Q2023=""),"",IF(COUNTIFS('Redemption Setup'!$A$7:$A$105,Q2023,'Redemption Setup'!$B$7:$B$105,P2023)&lt;&gt;1,"Tier not in campaign",IF(COUNTIFS('Daily Redemptions'!$O$7:$O$2205,O2023,'Daily Redemptions'!$Q$7:$Q$2205,Q2023)&gt;1,"Duplicate day / tier",IF(OR(ISBLANK(O2023),ISBLANK(R2023)),"Missing date / quantity",IF(OR(R2023&lt;0,MOD(R2023,1)&lt;&gt;0),"Invalid redemption quantity",IF(COUNTIFS('Daily Redemptions'!$A$7:$A$735,O2023,'Daily Redemptions'!$B$7:$B$735,P2023)&lt;&gt;1,"Missing daily performance",IF(S2023&lt;0,"Negative stock","")))))))</x:f>
      </x:c>
    </x:row>
    <x:row r="2024" ht="24" customHeight="1">
      <x:c r="O2024" s="10"/>
      <x:c r="P2024" s="5"/>
      <x:c r="Q2024" s="5"/>
      <x:c r="R2024" s="5"/>
      <x:c r="S2024" s="16" t="str">
        <x:f>IF(OR(ISBLANK(O2024),Q2024=""),"",IFERROR(INDEX('Redemption Setup'!$F$7:$F$105,MATCH(Q2024,'Redemption Setup'!$A$7:$A$105,0)),"")+SUMIFS('Redemption Setup'!$Q$7:$Q$305,'Redemption Setup'!$O$7:$O$305,Q2024,'Redemption Setup'!$P$7:$P$305,"&lt;="&amp;O2024)-SUMIFS('Daily Redemptions'!$R$7:$R$2205,'Daily Redemptions'!$Q$7:$Q$2205,Q2024,'Daily Redemptions'!$P$7:$P$2205,P2024,'Daily Redemptions'!$O$7:$O$2205,"&lt;="&amp;O2024))</x:f>
      </x:c>
      <x:c r="T2024" s="16" t="str">
        <x:f>IF(AND(ISBLANK(O2024),Q2024=""),"",IF(COUNTIFS('Redemption Setup'!$A$7:$A$105,Q2024,'Redemption Setup'!$B$7:$B$105,P2024)&lt;&gt;1,"Tier not in campaign",IF(COUNTIFS('Daily Redemptions'!$O$7:$O$2205,O2024,'Daily Redemptions'!$Q$7:$Q$2205,Q2024)&gt;1,"Duplicate day / tier",IF(OR(ISBLANK(O2024),ISBLANK(R2024)),"Missing date / quantity",IF(OR(R2024&lt;0,MOD(R2024,1)&lt;&gt;0),"Invalid redemption quantity",IF(COUNTIFS('Daily Redemptions'!$A$7:$A$735,O2024,'Daily Redemptions'!$B$7:$B$735,P2024)&lt;&gt;1,"Missing daily performance",IF(S2024&lt;0,"Negative stock","")))))))</x:f>
      </x:c>
    </x:row>
    <x:row r="2025" ht="24" customHeight="1">
      <x:c r="O2025" s="10"/>
      <x:c r="P2025" s="5"/>
      <x:c r="Q2025" s="5"/>
      <x:c r="R2025" s="5"/>
      <x:c r="S2025" s="16" t="str">
        <x:f>IF(OR(ISBLANK(O2025),Q2025=""),"",IFERROR(INDEX('Redemption Setup'!$F$7:$F$105,MATCH(Q2025,'Redemption Setup'!$A$7:$A$105,0)),"")+SUMIFS('Redemption Setup'!$Q$7:$Q$305,'Redemption Setup'!$O$7:$O$305,Q2025,'Redemption Setup'!$P$7:$P$305,"&lt;="&amp;O2025)-SUMIFS('Daily Redemptions'!$R$7:$R$2205,'Daily Redemptions'!$Q$7:$Q$2205,Q2025,'Daily Redemptions'!$P$7:$P$2205,P2025,'Daily Redemptions'!$O$7:$O$2205,"&lt;="&amp;O2025))</x:f>
      </x:c>
      <x:c r="T2025" s="16" t="str">
        <x:f>IF(AND(ISBLANK(O2025),Q2025=""),"",IF(COUNTIFS('Redemption Setup'!$A$7:$A$105,Q2025,'Redemption Setup'!$B$7:$B$105,P2025)&lt;&gt;1,"Tier not in campaign",IF(COUNTIFS('Daily Redemptions'!$O$7:$O$2205,O2025,'Daily Redemptions'!$Q$7:$Q$2205,Q2025)&gt;1,"Duplicate day / tier",IF(OR(ISBLANK(O2025),ISBLANK(R2025)),"Missing date / quantity",IF(OR(R2025&lt;0,MOD(R2025,1)&lt;&gt;0),"Invalid redemption quantity",IF(COUNTIFS('Daily Redemptions'!$A$7:$A$735,O2025,'Daily Redemptions'!$B$7:$B$735,P2025)&lt;&gt;1,"Missing daily performance",IF(S2025&lt;0,"Negative stock","")))))))</x:f>
      </x:c>
    </x:row>
    <x:row r="2026" ht="24" customHeight="1">
      <x:c r="O2026" s="10"/>
      <x:c r="P2026" s="5"/>
      <x:c r="Q2026" s="5"/>
      <x:c r="R2026" s="5"/>
      <x:c r="S2026" s="16" t="str">
        <x:f>IF(OR(ISBLANK(O2026),Q2026=""),"",IFERROR(INDEX('Redemption Setup'!$F$7:$F$105,MATCH(Q2026,'Redemption Setup'!$A$7:$A$105,0)),"")+SUMIFS('Redemption Setup'!$Q$7:$Q$305,'Redemption Setup'!$O$7:$O$305,Q2026,'Redemption Setup'!$P$7:$P$305,"&lt;="&amp;O2026)-SUMIFS('Daily Redemptions'!$R$7:$R$2205,'Daily Redemptions'!$Q$7:$Q$2205,Q2026,'Daily Redemptions'!$P$7:$P$2205,P2026,'Daily Redemptions'!$O$7:$O$2205,"&lt;="&amp;O2026))</x:f>
      </x:c>
      <x:c r="T2026" s="16" t="str">
        <x:f>IF(AND(ISBLANK(O2026),Q2026=""),"",IF(COUNTIFS('Redemption Setup'!$A$7:$A$105,Q2026,'Redemption Setup'!$B$7:$B$105,P2026)&lt;&gt;1,"Tier not in campaign",IF(COUNTIFS('Daily Redemptions'!$O$7:$O$2205,O2026,'Daily Redemptions'!$Q$7:$Q$2205,Q2026)&gt;1,"Duplicate day / tier",IF(OR(ISBLANK(O2026),ISBLANK(R2026)),"Missing date / quantity",IF(OR(R2026&lt;0,MOD(R2026,1)&lt;&gt;0),"Invalid redemption quantity",IF(COUNTIFS('Daily Redemptions'!$A$7:$A$735,O2026,'Daily Redemptions'!$B$7:$B$735,P2026)&lt;&gt;1,"Missing daily performance",IF(S2026&lt;0,"Negative stock","")))))))</x:f>
      </x:c>
    </x:row>
    <x:row r="2027" ht="24" customHeight="1">
      <x:c r="O2027" s="10"/>
      <x:c r="P2027" s="5"/>
      <x:c r="Q2027" s="5"/>
      <x:c r="R2027" s="5"/>
      <x:c r="S2027" s="16" t="str">
        <x:f>IF(OR(ISBLANK(O2027),Q2027=""),"",IFERROR(INDEX('Redemption Setup'!$F$7:$F$105,MATCH(Q2027,'Redemption Setup'!$A$7:$A$105,0)),"")+SUMIFS('Redemption Setup'!$Q$7:$Q$305,'Redemption Setup'!$O$7:$O$305,Q2027,'Redemption Setup'!$P$7:$P$305,"&lt;="&amp;O2027)-SUMIFS('Daily Redemptions'!$R$7:$R$2205,'Daily Redemptions'!$Q$7:$Q$2205,Q2027,'Daily Redemptions'!$P$7:$P$2205,P2027,'Daily Redemptions'!$O$7:$O$2205,"&lt;="&amp;O2027))</x:f>
      </x:c>
      <x:c r="T2027" s="16" t="str">
        <x:f>IF(AND(ISBLANK(O2027),Q2027=""),"",IF(COUNTIFS('Redemption Setup'!$A$7:$A$105,Q2027,'Redemption Setup'!$B$7:$B$105,P2027)&lt;&gt;1,"Tier not in campaign",IF(COUNTIFS('Daily Redemptions'!$O$7:$O$2205,O2027,'Daily Redemptions'!$Q$7:$Q$2205,Q2027)&gt;1,"Duplicate day / tier",IF(OR(ISBLANK(O2027),ISBLANK(R2027)),"Missing date / quantity",IF(OR(R2027&lt;0,MOD(R2027,1)&lt;&gt;0),"Invalid redemption quantity",IF(COUNTIFS('Daily Redemptions'!$A$7:$A$735,O2027,'Daily Redemptions'!$B$7:$B$735,P2027)&lt;&gt;1,"Missing daily performance",IF(S2027&lt;0,"Negative stock","")))))))</x:f>
      </x:c>
    </x:row>
    <x:row r="2028" ht="24" customHeight="1">
      <x:c r="O2028" s="10"/>
      <x:c r="P2028" s="5"/>
      <x:c r="Q2028" s="5"/>
      <x:c r="R2028" s="5"/>
      <x:c r="S2028" s="16" t="str">
        <x:f>IF(OR(ISBLANK(O2028),Q2028=""),"",IFERROR(INDEX('Redemption Setup'!$F$7:$F$105,MATCH(Q2028,'Redemption Setup'!$A$7:$A$105,0)),"")+SUMIFS('Redemption Setup'!$Q$7:$Q$305,'Redemption Setup'!$O$7:$O$305,Q2028,'Redemption Setup'!$P$7:$P$305,"&lt;="&amp;O2028)-SUMIFS('Daily Redemptions'!$R$7:$R$2205,'Daily Redemptions'!$Q$7:$Q$2205,Q2028,'Daily Redemptions'!$P$7:$P$2205,P2028,'Daily Redemptions'!$O$7:$O$2205,"&lt;="&amp;O2028))</x:f>
      </x:c>
      <x:c r="T2028" s="16" t="str">
        <x:f>IF(AND(ISBLANK(O2028),Q2028=""),"",IF(COUNTIFS('Redemption Setup'!$A$7:$A$105,Q2028,'Redemption Setup'!$B$7:$B$105,P2028)&lt;&gt;1,"Tier not in campaign",IF(COUNTIFS('Daily Redemptions'!$O$7:$O$2205,O2028,'Daily Redemptions'!$Q$7:$Q$2205,Q2028)&gt;1,"Duplicate day / tier",IF(OR(ISBLANK(O2028),ISBLANK(R2028)),"Missing date / quantity",IF(OR(R2028&lt;0,MOD(R2028,1)&lt;&gt;0),"Invalid redemption quantity",IF(COUNTIFS('Daily Redemptions'!$A$7:$A$735,O2028,'Daily Redemptions'!$B$7:$B$735,P2028)&lt;&gt;1,"Missing daily performance",IF(S2028&lt;0,"Negative stock","")))))))</x:f>
      </x:c>
    </x:row>
    <x:row r="2029" ht="24" customHeight="1">
      <x:c r="O2029" s="10"/>
      <x:c r="P2029" s="5"/>
      <x:c r="Q2029" s="5"/>
      <x:c r="R2029" s="5"/>
      <x:c r="S2029" s="16" t="str">
        <x:f>IF(OR(ISBLANK(O2029),Q2029=""),"",IFERROR(INDEX('Redemption Setup'!$F$7:$F$105,MATCH(Q2029,'Redemption Setup'!$A$7:$A$105,0)),"")+SUMIFS('Redemption Setup'!$Q$7:$Q$305,'Redemption Setup'!$O$7:$O$305,Q2029,'Redemption Setup'!$P$7:$P$305,"&lt;="&amp;O2029)-SUMIFS('Daily Redemptions'!$R$7:$R$2205,'Daily Redemptions'!$Q$7:$Q$2205,Q2029,'Daily Redemptions'!$P$7:$P$2205,P2029,'Daily Redemptions'!$O$7:$O$2205,"&lt;="&amp;O2029))</x:f>
      </x:c>
      <x:c r="T2029" s="16" t="str">
        <x:f>IF(AND(ISBLANK(O2029),Q2029=""),"",IF(COUNTIFS('Redemption Setup'!$A$7:$A$105,Q2029,'Redemption Setup'!$B$7:$B$105,P2029)&lt;&gt;1,"Tier not in campaign",IF(COUNTIFS('Daily Redemptions'!$O$7:$O$2205,O2029,'Daily Redemptions'!$Q$7:$Q$2205,Q2029)&gt;1,"Duplicate day / tier",IF(OR(ISBLANK(O2029),ISBLANK(R2029)),"Missing date / quantity",IF(OR(R2029&lt;0,MOD(R2029,1)&lt;&gt;0),"Invalid redemption quantity",IF(COUNTIFS('Daily Redemptions'!$A$7:$A$735,O2029,'Daily Redemptions'!$B$7:$B$735,P2029)&lt;&gt;1,"Missing daily performance",IF(S2029&lt;0,"Negative stock","")))))))</x:f>
      </x:c>
    </x:row>
    <x:row r="2030" ht="24" customHeight="1">
      <x:c r="O2030" s="10"/>
      <x:c r="P2030" s="5"/>
      <x:c r="Q2030" s="5"/>
      <x:c r="R2030" s="5"/>
      <x:c r="S2030" s="16" t="str">
        <x:f>IF(OR(ISBLANK(O2030),Q2030=""),"",IFERROR(INDEX('Redemption Setup'!$F$7:$F$105,MATCH(Q2030,'Redemption Setup'!$A$7:$A$105,0)),"")+SUMIFS('Redemption Setup'!$Q$7:$Q$305,'Redemption Setup'!$O$7:$O$305,Q2030,'Redemption Setup'!$P$7:$P$305,"&lt;="&amp;O2030)-SUMIFS('Daily Redemptions'!$R$7:$R$2205,'Daily Redemptions'!$Q$7:$Q$2205,Q2030,'Daily Redemptions'!$P$7:$P$2205,P2030,'Daily Redemptions'!$O$7:$O$2205,"&lt;="&amp;O2030))</x:f>
      </x:c>
      <x:c r="T2030" s="16" t="str">
        <x:f>IF(AND(ISBLANK(O2030),Q2030=""),"",IF(COUNTIFS('Redemption Setup'!$A$7:$A$105,Q2030,'Redemption Setup'!$B$7:$B$105,P2030)&lt;&gt;1,"Tier not in campaign",IF(COUNTIFS('Daily Redemptions'!$O$7:$O$2205,O2030,'Daily Redemptions'!$Q$7:$Q$2205,Q2030)&gt;1,"Duplicate day / tier",IF(OR(ISBLANK(O2030),ISBLANK(R2030)),"Missing date / quantity",IF(OR(R2030&lt;0,MOD(R2030,1)&lt;&gt;0),"Invalid redemption quantity",IF(COUNTIFS('Daily Redemptions'!$A$7:$A$735,O2030,'Daily Redemptions'!$B$7:$B$735,P2030)&lt;&gt;1,"Missing daily performance",IF(S2030&lt;0,"Negative stock","")))))))</x:f>
      </x:c>
    </x:row>
    <x:row r="2031" ht="24" customHeight="1">
      <x:c r="O2031" s="10"/>
      <x:c r="P2031" s="5"/>
      <x:c r="Q2031" s="5"/>
      <x:c r="R2031" s="5"/>
      <x:c r="S2031" s="16" t="str">
        <x:f>IF(OR(ISBLANK(O2031),Q2031=""),"",IFERROR(INDEX('Redemption Setup'!$F$7:$F$105,MATCH(Q2031,'Redemption Setup'!$A$7:$A$105,0)),"")+SUMIFS('Redemption Setup'!$Q$7:$Q$305,'Redemption Setup'!$O$7:$O$305,Q2031,'Redemption Setup'!$P$7:$P$305,"&lt;="&amp;O2031)-SUMIFS('Daily Redemptions'!$R$7:$R$2205,'Daily Redemptions'!$Q$7:$Q$2205,Q2031,'Daily Redemptions'!$P$7:$P$2205,P2031,'Daily Redemptions'!$O$7:$O$2205,"&lt;="&amp;O2031))</x:f>
      </x:c>
      <x:c r="T2031" s="16" t="str">
        <x:f>IF(AND(ISBLANK(O2031),Q2031=""),"",IF(COUNTIFS('Redemption Setup'!$A$7:$A$105,Q2031,'Redemption Setup'!$B$7:$B$105,P2031)&lt;&gt;1,"Tier not in campaign",IF(COUNTIFS('Daily Redemptions'!$O$7:$O$2205,O2031,'Daily Redemptions'!$Q$7:$Q$2205,Q2031)&gt;1,"Duplicate day / tier",IF(OR(ISBLANK(O2031),ISBLANK(R2031)),"Missing date / quantity",IF(OR(R2031&lt;0,MOD(R2031,1)&lt;&gt;0),"Invalid redemption quantity",IF(COUNTIFS('Daily Redemptions'!$A$7:$A$735,O2031,'Daily Redemptions'!$B$7:$B$735,P2031)&lt;&gt;1,"Missing daily performance",IF(S2031&lt;0,"Negative stock","")))))))</x:f>
      </x:c>
    </x:row>
    <x:row r="2032" ht="24" customHeight="1">
      <x:c r="O2032" s="10"/>
      <x:c r="P2032" s="5"/>
      <x:c r="Q2032" s="5"/>
      <x:c r="R2032" s="5"/>
      <x:c r="S2032" s="16" t="str">
        <x:f>IF(OR(ISBLANK(O2032),Q2032=""),"",IFERROR(INDEX('Redemption Setup'!$F$7:$F$105,MATCH(Q2032,'Redemption Setup'!$A$7:$A$105,0)),"")+SUMIFS('Redemption Setup'!$Q$7:$Q$305,'Redemption Setup'!$O$7:$O$305,Q2032,'Redemption Setup'!$P$7:$P$305,"&lt;="&amp;O2032)-SUMIFS('Daily Redemptions'!$R$7:$R$2205,'Daily Redemptions'!$Q$7:$Q$2205,Q2032,'Daily Redemptions'!$P$7:$P$2205,P2032,'Daily Redemptions'!$O$7:$O$2205,"&lt;="&amp;O2032))</x:f>
      </x:c>
      <x:c r="T2032" s="16" t="str">
        <x:f>IF(AND(ISBLANK(O2032),Q2032=""),"",IF(COUNTIFS('Redemption Setup'!$A$7:$A$105,Q2032,'Redemption Setup'!$B$7:$B$105,P2032)&lt;&gt;1,"Tier not in campaign",IF(COUNTIFS('Daily Redemptions'!$O$7:$O$2205,O2032,'Daily Redemptions'!$Q$7:$Q$2205,Q2032)&gt;1,"Duplicate day / tier",IF(OR(ISBLANK(O2032),ISBLANK(R2032)),"Missing date / quantity",IF(OR(R2032&lt;0,MOD(R2032,1)&lt;&gt;0),"Invalid redemption quantity",IF(COUNTIFS('Daily Redemptions'!$A$7:$A$735,O2032,'Daily Redemptions'!$B$7:$B$735,P2032)&lt;&gt;1,"Missing daily performance",IF(S2032&lt;0,"Negative stock","")))))))</x:f>
      </x:c>
    </x:row>
    <x:row r="2033" ht="24" customHeight="1">
      <x:c r="O2033" s="10"/>
      <x:c r="P2033" s="5"/>
      <x:c r="Q2033" s="5"/>
      <x:c r="R2033" s="5"/>
      <x:c r="S2033" s="16" t="str">
        <x:f>IF(OR(ISBLANK(O2033),Q2033=""),"",IFERROR(INDEX('Redemption Setup'!$F$7:$F$105,MATCH(Q2033,'Redemption Setup'!$A$7:$A$105,0)),"")+SUMIFS('Redemption Setup'!$Q$7:$Q$305,'Redemption Setup'!$O$7:$O$305,Q2033,'Redemption Setup'!$P$7:$P$305,"&lt;="&amp;O2033)-SUMIFS('Daily Redemptions'!$R$7:$R$2205,'Daily Redemptions'!$Q$7:$Q$2205,Q2033,'Daily Redemptions'!$P$7:$P$2205,P2033,'Daily Redemptions'!$O$7:$O$2205,"&lt;="&amp;O2033))</x:f>
      </x:c>
      <x:c r="T2033" s="16" t="str">
        <x:f>IF(AND(ISBLANK(O2033),Q2033=""),"",IF(COUNTIFS('Redemption Setup'!$A$7:$A$105,Q2033,'Redemption Setup'!$B$7:$B$105,P2033)&lt;&gt;1,"Tier not in campaign",IF(COUNTIFS('Daily Redemptions'!$O$7:$O$2205,O2033,'Daily Redemptions'!$Q$7:$Q$2205,Q2033)&gt;1,"Duplicate day / tier",IF(OR(ISBLANK(O2033),ISBLANK(R2033)),"Missing date / quantity",IF(OR(R2033&lt;0,MOD(R2033,1)&lt;&gt;0),"Invalid redemption quantity",IF(COUNTIFS('Daily Redemptions'!$A$7:$A$735,O2033,'Daily Redemptions'!$B$7:$B$735,P2033)&lt;&gt;1,"Missing daily performance",IF(S2033&lt;0,"Negative stock","")))))))</x:f>
      </x:c>
    </x:row>
    <x:row r="2034" ht="24" customHeight="1">
      <x:c r="O2034" s="10"/>
      <x:c r="P2034" s="5"/>
      <x:c r="Q2034" s="5"/>
      <x:c r="R2034" s="5"/>
      <x:c r="S2034" s="16" t="str">
        <x:f>IF(OR(ISBLANK(O2034),Q2034=""),"",IFERROR(INDEX('Redemption Setup'!$F$7:$F$105,MATCH(Q2034,'Redemption Setup'!$A$7:$A$105,0)),"")+SUMIFS('Redemption Setup'!$Q$7:$Q$305,'Redemption Setup'!$O$7:$O$305,Q2034,'Redemption Setup'!$P$7:$P$305,"&lt;="&amp;O2034)-SUMIFS('Daily Redemptions'!$R$7:$R$2205,'Daily Redemptions'!$Q$7:$Q$2205,Q2034,'Daily Redemptions'!$P$7:$P$2205,P2034,'Daily Redemptions'!$O$7:$O$2205,"&lt;="&amp;O2034))</x:f>
      </x:c>
      <x:c r="T2034" s="16" t="str">
        <x:f>IF(AND(ISBLANK(O2034),Q2034=""),"",IF(COUNTIFS('Redemption Setup'!$A$7:$A$105,Q2034,'Redemption Setup'!$B$7:$B$105,P2034)&lt;&gt;1,"Tier not in campaign",IF(COUNTIFS('Daily Redemptions'!$O$7:$O$2205,O2034,'Daily Redemptions'!$Q$7:$Q$2205,Q2034)&gt;1,"Duplicate day / tier",IF(OR(ISBLANK(O2034),ISBLANK(R2034)),"Missing date / quantity",IF(OR(R2034&lt;0,MOD(R2034,1)&lt;&gt;0),"Invalid redemption quantity",IF(COUNTIFS('Daily Redemptions'!$A$7:$A$735,O2034,'Daily Redemptions'!$B$7:$B$735,P2034)&lt;&gt;1,"Missing daily performance",IF(S2034&lt;0,"Negative stock","")))))))</x:f>
      </x:c>
    </x:row>
    <x:row r="2035" ht="24" customHeight="1">
      <x:c r="O2035" s="10"/>
      <x:c r="P2035" s="5"/>
      <x:c r="Q2035" s="5"/>
      <x:c r="R2035" s="5"/>
      <x:c r="S2035" s="16" t="str">
        <x:f>IF(OR(ISBLANK(O2035),Q2035=""),"",IFERROR(INDEX('Redemption Setup'!$F$7:$F$105,MATCH(Q2035,'Redemption Setup'!$A$7:$A$105,0)),"")+SUMIFS('Redemption Setup'!$Q$7:$Q$305,'Redemption Setup'!$O$7:$O$305,Q2035,'Redemption Setup'!$P$7:$P$305,"&lt;="&amp;O2035)-SUMIFS('Daily Redemptions'!$R$7:$R$2205,'Daily Redemptions'!$Q$7:$Q$2205,Q2035,'Daily Redemptions'!$P$7:$P$2205,P2035,'Daily Redemptions'!$O$7:$O$2205,"&lt;="&amp;O2035))</x:f>
      </x:c>
      <x:c r="T2035" s="16" t="str">
        <x:f>IF(AND(ISBLANK(O2035),Q2035=""),"",IF(COUNTIFS('Redemption Setup'!$A$7:$A$105,Q2035,'Redemption Setup'!$B$7:$B$105,P2035)&lt;&gt;1,"Tier not in campaign",IF(COUNTIFS('Daily Redemptions'!$O$7:$O$2205,O2035,'Daily Redemptions'!$Q$7:$Q$2205,Q2035)&gt;1,"Duplicate day / tier",IF(OR(ISBLANK(O2035),ISBLANK(R2035)),"Missing date / quantity",IF(OR(R2035&lt;0,MOD(R2035,1)&lt;&gt;0),"Invalid redemption quantity",IF(COUNTIFS('Daily Redemptions'!$A$7:$A$735,O2035,'Daily Redemptions'!$B$7:$B$735,P2035)&lt;&gt;1,"Missing daily performance",IF(S2035&lt;0,"Negative stock","")))))))</x:f>
      </x:c>
    </x:row>
    <x:row r="2036" ht="24" customHeight="1">
      <x:c r="O2036" s="10"/>
      <x:c r="P2036" s="5"/>
      <x:c r="Q2036" s="5"/>
      <x:c r="R2036" s="5"/>
      <x:c r="S2036" s="16" t="str">
        <x:f>IF(OR(ISBLANK(O2036),Q2036=""),"",IFERROR(INDEX('Redemption Setup'!$F$7:$F$105,MATCH(Q2036,'Redemption Setup'!$A$7:$A$105,0)),"")+SUMIFS('Redemption Setup'!$Q$7:$Q$305,'Redemption Setup'!$O$7:$O$305,Q2036,'Redemption Setup'!$P$7:$P$305,"&lt;="&amp;O2036)-SUMIFS('Daily Redemptions'!$R$7:$R$2205,'Daily Redemptions'!$Q$7:$Q$2205,Q2036,'Daily Redemptions'!$P$7:$P$2205,P2036,'Daily Redemptions'!$O$7:$O$2205,"&lt;="&amp;O2036))</x:f>
      </x:c>
      <x:c r="T2036" s="16" t="str">
        <x:f>IF(AND(ISBLANK(O2036),Q2036=""),"",IF(COUNTIFS('Redemption Setup'!$A$7:$A$105,Q2036,'Redemption Setup'!$B$7:$B$105,P2036)&lt;&gt;1,"Tier not in campaign",IF(COUNTIFS('Daily Redemptions'!$O$7:$O$2205,O2036,'Daily Redemptions'!$Q$7:$Q$2205,Q2036)&gt;1,"Duplicate day / tier",IF(OR(ISBLANK(O2036),ISBLANK(R2036)),"Missing date / quantity",IF(OR(R2036&lt;0,MOD(R2036,1)&lt;&gt;0),"Invalid redemption quantity",IF(COUNTIFS('Daily Redemptions'!$A$7:$A$735,O2036,'Daily Redemptions'!$B$7:$B$735,P2036)&lt;&gt;1,"Missing daily performance",IF(S2036&lt;0,"Negative stock","")))))))</x:f>
      </x:c>
    </x:row>
    <x:row r="2037" ht="24" customHeight="1">
      <x:c r="O2037" s="10"/>
      <x:c r="P2037" s="5"/>
      <x:c r="Q2037" s="5"/>
      <x:c r="R2037" s="5"/>
      <x:c r="S2037" s="16" t="str">
        <x:f>IF(OR(ISBLANK(O2037),Q2037=""),"",IFERROR(INDEX('Redemption Setup'!$F$7:$F$105,MATCH(Q2037,'Redemption Setup'!$A$7:$A$105,0)),"")+SUMIFS('Redemption Setup'!$Q$7:$Q$305,'Redemption Setup'!$O$7:$O$305,Q2037,'Redemption Setup'!$P$7:$P$305,"&lt;="&amp;O2037)-SUMIFS('Daily Redemptions'!$R$7:$R$2205,'Daily Redemptions'!$Q$7:$Q$2205,Q2037,'Daily Redemptions'!$P$7:$P$2205,P2037,'Daily Redemptions'!$O$7:$O$2205,"&lt;="&amp;O2037))</x:f>
      </x:c>
      <x:c r="T2037" s="16" t="str">
        <x:f>IF(AND(ISBLANK(O2037),Q2037=""),"",IF(COUNTIFS('Redemption Setup'!$A$7:$A$105,Q2037,'Redemption Setup'!$B$7:$B$105,P2037)&lt;&gt;1,"Tier not in campaign",IF(COUNTIFS('Daily Redemptions'!$O$7:$O$2205,O2037,'Daily Redemptions'!$Q$7:$Q$2205,Q2037)&gt;1,"Duplicate day / tier",IF(OR(ISBLANK(O2037),ISBLANK(R2037)),"Missing date / quantity",IF(OR(R2037&lt;0,MOD(R2037,1)&lt;&gt;0),"Invalid redemption quantity",IF(COUNTIFS('Daily Redemptions'!$A$7:$A$735,O2037,'Daily Redemptions'!$B$7:$B$735,P2037)&lt;&gt;1,"Missing daily performance",IF(S2037&lt;0,"Negative stock","")))))))</x:f>
      </x:c>
    </x:row>
    <x:row r="2038" ht="24" customHeight="1">
      <x:c r="O2038" s="10"/>
      <x:c r="P2038" s="5"/>
      <x:c r="Q2038" s="5"/>
      <x:c r="R2038" s="5"/>
      <x:c r="S2038" s="16" t="str">
        <x:f>IF(OR(ISBLANK(O2038),Q2038=""),"",IFERROR(INDEX('Redemption Setup'!$F$7:$F$105,MATCH(Q2038,'Redemption Setup'!$A$7:$A$105,0)),"")+SUMIFS('Redemption Setup'!$Q$7:$Q$305,'Redemption Setup'!$O$7:$O$305,Q2038,'Redemption Setup'!$P$7:$P$305,"&lt;="&amp;O2038)-SUMIFS('Daily Redemptions'!$R$7:$R$2205,'Daily Redemptions'!$Q$7:$Q$2205,Q2038,'Daily Redemptions'!$P$7:$P$2205,P2038,'Daily Redemptions'!$O$7:$O$2205,"&lt;="&amp;O2038))</x:f>
      </x:c>
      <x:c r="T2038" s="16" t="str">
        <x:f>IF(AND(ISBLANK(O2038),Q2038=""),"",IF(COUNTIFS('Redemption Setup'!$A$7:$A$105,Q2038,'Redemption Setup'!$B$7:$B$105,P2038)&lt;&gt;1,"Tier not in campaign",IF(COUNTIFS('Daily Redemptions'!$O$7:$O$2205,O2038,'Daily Redemptions'!$Q$7:$Q$2205,Q2038)&gt;1,"Duplicate day / tier",IF(OR(ISBLANK(O2038),ISBLANK(R2038)),"Missing date / quantity",IF(OR(R2038&lt;0,MOD(R2038,1)&lt;&gt;0),"Invalid redemption quantity",IF(COUNTIFS('Daily Redemptions'!$A$7:$A$735,O2038,'Daily Redemptions'!$B$7:$B$735,P2038)&lt;&gt;1,"Missing daily performance",IF(S2038&lt;0,"Negative stock","")))))))</x:f>
      </x:c>
    </x:row>
    <x:row r="2039" ht="24" customHeight="1">
      <x:c r="O2039" s="10"/>
      <x:c r="P2039" s="5"/>
      <x:c r="Q2039" s="5"/>
      <x:c r="R2039" s="5"/>
      <x:c r="S2039" s="16" t="str">
        <x:f>IF(OR(ISBLANK(O2039),Q2039=""),"",IFERROR(INDEX('Redemption Setup'!$F$7:$F$105,MATCH(Q2039,'Redemption Setup'!$A$7:$A$105,0)),"")+SUMIFS('Redemption Setup'!$Q$7:$Q$305,'Redemption Setup'!$O$7:$O$305,Q2039,'Redemption Setup'!$P$7:$P$305,"&lt;="&amp;O2039)-SUMIFS('Daily Redemptions'!$R$7:$R$2205,'Daily Redemptions'!$Q$7:$Q$2205,Q2039,'Daily Redemptions'!$P$7:$P$2205,P2039,'Daily Redemptions'!$O$7:$O$2205,"&lt;="&amp;O2039))</x:f>
      </x:c>
      <x:c r="T2039" s="16" t="str">
        <x:f>IF(AND(ISBLANK(O2039),Q2039=""),"",IF(COUNTIFS('Redemption Setup'!$A$7:$A$105,Q2039,'Redemption Setup'!$B$7:$B$105,P2039)&lt;&gt;1,"Tier not in campaign",IF(COUNTIFS('Daily Redemptions'!$O$7:$O$2205,O2039,'Daily Redemptions'!$Q$7:$Q$2205,Q2039)&gt;1,"Duplicate day / tier",IF(OR(ISBLANK(O2039),ISBLANK(R2039)),"Missing date / quantity",IF(OR(R2039&lt;0,MOD(R2039,1)&lt;&gt;0),"Invalid redemption quantity",IF(COUNTIFS('Daily Redemptions'!$A$7:$A$735,O2039,'Daily Redemptions'!$B$7:$B$735,P2039)&lt;&gt;1,"Missing daily performance",IF(S2039&lt;0,"Negative stock","")))))))</x:f>
      </x:c>
    </x:row>
    <x:row r="2040" ht="24" customHeight="1">
      <x:c r="O2040" s="10"/>
      <x:c r="P2040" s="5"/>
      <x:c r="Q2040" s="5"/>
      <x:c r="R2040" s="5"/>
      <x:c r="S2040" s="16" t="str">
        <x:f>IF(OR(ISBLANK(O2040),Q2040=""),"",IFERROR(INDEX('Redemption Setup'!$F$7:$F$105,MATCH(Q2040,'Redemption Setup'!$A$7:$A$105,0)),"")+SUMIFS('Redemption Setup'!$Q$7:$Q$305,'Redemption Setup'!$O$7:$O$305,Q2040,'Redemption Setup'!$P$7:$P$305,"&lt;="&amp;O2040)-SUMIFS('Daily Redemptions'!$R$7:$R$2205,'Daily Redemptions'!$Q$7:$Q$2205,Q2040,'Daily Redemptions'!$P$7:$P$2205,P2040,'Daily Redemptions'!$O$7:$O$2205,"&lt;="&amp;O2040))</x:f>
      </x:c>
      <x:c r="T2040" s="16" t="str">
        <x:f>IF(AND(ISBLANK(O2040),Q2040=""),"",IF(COUNTIFS('Redemption Setup'!$A$7:$A$105,Q2040,'Redemption Setup'!$B$7:$B$105,P2040)&lt;&gt;1,"Tier not in campaign",IF(COUNTIFS('Daily Redemptions'!$O$7:$O$2205,O2040,'Daily Redemptions'!$Q$7:$Q$2205,Q2040)&gt;1,"Duplicate day / tier",IF(OR(ISBLANK(O2040),ISBLANK(R2040)),"Missing date / quantity",IF(OR(R2040&lt;0,MOD(R2040,1)&lt;&gt;0),"Invalid redemption quantity",IF(COUNTIFS('Daily Redemptions'!$A$7:$A$735,O2040,'Daily Redemptions'!$B$7:$B$735,P2040)&lt;&gt;1,"Missing daily performance",IF(S2040&lt;0,"Negative stock","")))))))</x:f>
      </x:c>
    </x:row>
    <x:row r="2041" ht="24" customHeight="1">
      <x:c r="O2041" s="10"/>
      <x:c r="P2041" s="5"/>
      <x:c r="Q2041" s="5"/>
      <x:c r="R2041" s="5"/>
      <x:c r="S2041" s="16" t="str">
        <x:f>IF(OR(ISBLANK(O2041),Q2041=""),"",IFERROR(INDEX('Redemption Setup'!$F$7:$F$105,MATCH(Q2041,'Redemption Setup'!$A$7:$A$105,0)),"")+SUMIFS('Redemption Setup'!$Q$7:$Q$305,'Redemption Setup'!$O$7:$O$305,Q2041,'Redemption Setup'!$P$7:$P$305,"&lt;="&amp;O2041)-SUMIFS('Daily Redemptions'!$R$7:$R$2205,'Daily Redemptions'!$Q$7:$Q$2205,Q2041,'Daily Redemptions'!$P$7:$P$2205,P2041,'Daily Redemptions'!$O$7:$O$2205,"&lt;="&amp;O2041))</x:f>
      </x:c>
      <x:c r="T2041" s="16" t="str">
        <x:f>IF(AND(ISBLANK(O2041),Q2041=""),"",IF(COUNTIFS('Redemption Setup'!$A$7:$A$105,Q2041,'Redemption Setup'!$B$7:$B$105,P2041)&lt;&gt;1,"Tier not in campaign",IF(COUNTIFS('Daily Redemptions'!$O$7:$O$2205,O2041,'Daily Redemptions'!$Q$7:$Q$2205,Q2041)&gt;1,"Duplicate day / tier",IF(OR(ISBLANK(O2041),ISBLANK(R2041)),"Missing date / quantity",IF(OR(R2041&lt;0,MOD(R2041,1)&lt;&gt;0),"Invalid redemption quantity",IF(COUNTIFS('Daily Redemptions'!$A$7:$A$735,O2041,'Daily Redemptions'!$B$7:$B$735,P2041)&lt;&gt;1,"Missing daily performance",IF(S2041&lt;0,"Negative stock","")))))))</x:f>
      </x:c>
    </x:row>
    <x:row r="2042" ht="24" customHeight="1">
      <x:c r="O2042" s="10"/>
      <x:c r="P2042" s="5"/>
      <x:c r="Q2042" s="5"/>
      <x:c r="R2042" s="5"/>
      <x:c r="S2042" s="16" t="str">
        <x:f>IF(OR(ISBLANK(O2042),Q2042=""),"",IFERROR(INDEX('Redemption Setup'!$F$7:$F$105,MATCH(Q2042,'Redemption Setup'!$A$7:$A$105,0)),"")+SUMIFS('Redemption Setup'!$Q$7:$Q$305,'Redemption Setup'!$O$7:$O$305,Q2042,'Redemption Setup'!$P$7:$P$305,"&lt;="&amp;O2042)-SUMIFS('Daily Redemptions'!$R$7:$R$2205,'Daily Redemptions'!$Q$7:$Q$2205,Q2042,'Daily Redemptions'!$P$7:$P$2205,P2042,'Daily Redemptions'!$O$7:$O$2205,"&lt;="&amp;O2042))</x:f>
      </x:c>
      <x:c r="T2042" s="16" t="str">
        <x:f>IF(AND(ISBLANK(O2042),Q2042=""),"",IF(COUNTIFS('Redemption Setup'!$A$7:$A$105,Q2042,'Redemption Setup'!$B$7:$B$105,P2042)&lt;&gt;1,"Tier not in campaign",IF(COUNTIFS('Daily Redemptions'!$O$7:$O$2205,O2042,'Daily Redemptions'!$Q$7:$Q$2205,Q2042)&gt;1,"Duplicate day / tier",IF(OR(ISBLANK(O2042),ISBLANK(R2042)),"Missing date / quantity",IF(OR(R2042&lt;0,MOD(R2042,1)&lt;&gt;0),"Invalid redemption quantity",IF(COUNTIFS('Daily Redemptions'!$A$7:$A$735,O2042,'Daily Redemptions'!$B$7:$B$735,P2042)&lt;&gt;1,"Missing daily performance",IF(S2042&lt;0,"Negative stock","")))))))</x:f>
      </x:c>
    </x:row>
    <x:row r="2043" ht="24" customHeight="1">
      <x:c r="O2043" s="10"/>
      <x:c r="P2043" s="5"/>
      <x:c r="Q2043" s="5"/>
      <x:c r="R2043" s="5"/>
      <x:c r="S2043" s="16" t="str">
        <x:f>IF(OR(ISBLANK(O2043),Q2043=""),"",IFERROR(INDEX('Redemption Setup'!$F$7:$F$105,MATCH(Q2043,'Redemption Setup'!$A$7:$A$105,0)),"")+SUMIFS('Redemption Setup'!$Q$7:$Q$305,'Redemption Setup'!$O$7:$O$305,Q2043,'Redemption Setup'!$P$7:$P$305,"&lt;="&amp;O2043)-SUMIFS('Daily Redemptions'!$R$7:$R$2205,'Daily Redemptions'!$Q$7:$Q$2205,Q2043,'Daily Redemptions'!$P$7:$P$2205,P2043,'Daily Redemptions'!$O$7:$O$2205,"&lt;="&amp;O2043))</x:f>
      </x:c>
      <x:c r="T2043" s="16" t="str">
        <x:f>IF(AND(ISBLANK(O2043),Q2043=""),"",IF(COUNTIFS('Redemption Setup'!$A$7:$A$105,Q2043,'Redemption Setup'!$B$7:$B$105,P2043)&lt;&gt;1,"Tier not in campaign",IF(COUNTIFS('Daily Redemptions'!$O$7:$O$2205,O2043,'Daily Redemptions'!$Q$7:$Q$2205,Q2043)&gt;1,"Duplicate day / tier",IF(OR(ISBLANK(O2043),ISBLANK(R2043)),"Missing date / quantity",IF(OR(R2043&lt;0,MOD(R2043,1)&lt;&gt;0),"Invalid redemption quantity",IF(COUNTIFS('Daily Redemptions'!$A$7:$A$735,O2043,'Daily Redemptions'!$B$7:$B$735,P2043)&lt;&gt;1,"Missing daily performance",IF(S2043&lt;0,"Negative stock","")))))))</x:f>
      </x:c>
    </x:row>
    <x:row r="2044" ht="24" customHeight="1">
      <x:c r="O2044" s="10"/>
      <x:c r="P2044" s="5"/>
      <x:c r="Q2044" s="5"/>
      <x:c r="R2044" s="5"/>
      <x:c r="S2044" s="16" t="str">
        <x:f>IF(OR(ISBLANK(O2044),Q2044=""),"",IFERROR(INDEX('Redemption Setup'!$F$7:$F$105,MATCH(Q2044,'Redemption Setup'!$A$7:$A$105,0)),"")+SUMIFS('Redemption Setup'!$Q$7:$Q$305,'Redemption Setup'!$O$7:$O$305,Q2044,'Redemption Setup'!$P$7:$P$305,"&lt;="&amp;O2044)-SUMIFS('Daily Redemptions'!$R$7:$R$2205,'Daily Redemptions'!$Q$7:$Q$2205,Q2044,'Daily Redemptions'!$P$7:$P$2205,P2044,'Daily Redemptions'!$O$7:$O$2205,"&lt;="&amp;O2044))</x:f>
      </x:c>
      <x:c r="T2044" s="16" t="str">
        <x:f>IF(AND(ISBLANK(O2044),Q2044=""),"",IF(COUNTIFS('Redemption Setup'!$A$7:$A$105,Q2044,'Redemption Setup'!$B$7:$B$105,P2044)&lt;&gt;1,"Tier not in campaign",IF(COUNTIFS('Daily Redemptions'!$O$7:$O$2205,O2044,'Daily Redemptions'!$Q$7:$Q$2205,Q2044)&gt;1,"Duplicate day / tier",IF(OR(ISBLANK(O2044),ISBLANK(R2044)),"Missing date / quantity",IF(OR(R2044&lt;0,MOD(R2044,1)&lt;&gt;0),"Invalid redemption quantity",IF(COUNTIFS('Daily Redemptions'!$A$7:$A$735,O2044,'Daily Redemptions'!$B$7:$B$735,P2044)&lt;&gt;1,"Missing daily performance",IF(S2044&lt;0,"Negative stock","")))))))</x:f>
      </x:c>
    </x:row>
    <x:row r="2045" ht="24" customHeight="1">
      <x:c r="O2045" s="10"/>
      <x:c r="P2045" s="5"/>
      <x:c r="Q2045" s="5"/>
      <x:c r="R2045" s="5"/>
      <x:c r="S2045" s="16" t="str">
        <x:f>IF(OR(ISBLANK(O2045),Q2045=""),"",IFERROR(INDEX('Redemption Setup'!$F$7:$F$105,MATCH(Q2045,'Redemption Setup'!$A$7:$A$105,0)),"")+SUMIFS('Redemption Setup'!$Q$7:$Q$305,'Redemption Setup'!$O$7:$O$305,Q2045,'Redemption Setup'!$P$7:$P$305,"&lt;="&amp;O2045)-SUMIFS('Daily Redemptions'!$R$7:$R$2205,'Daily Redemptions'!$Q$7:$Q$2205,Q2045,'Daily Redemptions'!$P$7:$P$2205,P2045,'Daily Redemptions'!$O$7:$O$2205,"&lt;="&amp;O2045))</x:f>
      </x:c>
      <x:c r="T2045" s="16" t="str">
        <x:f>IF(AND(ISBLANK(O2045),Q2045=""),"",IF(COUNTIFS('Redemption Setup'!$A$7:$A$105,Q2045,'Redemption Setup'!$B$7:$B$105,P2045)&lt;&gt;1,"Tier not in campaign",IF(COUNTIFS('Daily Redemptions'!$O$7:$O$2205,O2045,'Daily Redemptions'!$Q$7:$Q$2205,Q2045)&gt;1,"Duplicate day / tier",IF(OR(ISBLANK(O2045),ISBLANK(R2045)),"Missing date / quantity",IF(OR(R2045&lt;0,MOD(R2045,1)&lt;&gt;0),"Invalid redemption quantity",IF(COUNTIFS('Daily Redemptions'!$A$7:$A$735,O2045,'Daily Redemptions'!$B$7:$B$735,P2045)&lt;&gt;1,"Missing daily performance",IF(S2045&lt;0,"Negative stock","")))))))</x:f>
      </x:c>
    </x:row>
    <x:row r="2046" ht="24" customHeight="1">
      <x:c r="O2046" s="10"/>
      <x:c r="P2046" s="5"/>
      <x:c r="Q2046" s="5"/>
      <x:c r="R2046" s="5"/>
      <x:c r="S2046" s="16" t="str">
        <x:f>IF(OR(ISBLANK(O2046),Q2046=""),"",IFERROR(INDEX('Redemption Setup'!$F$7:$F$105,MATCH(Q2046,'Redemption Setup'!$A$7:$A$105,0)),"")+SUMIFS('Redemption Setup'!$Q$7:$Q$305,'Redemption Setup'!$O$7:$O$305,Q2046,'Redemption Setup'!$P$7:$P$305,"&lt;="&amp;O2046)-SUMIFS('Daily Redemptions'!$R$7:$R$2205,'Daily Redemptions'!$Q$7:$Q$2205,Q2046,'Daily Redemptions'!$P$7:$P$2205,P2046,'Daily Redemptions'!$O$7:$O$2205,"&lt;="&amp;O2046))</x:f>
      </x:c>
      <x:c r="T2046" s="16" t="str">
        <x:f>IF(AND(ISBLANK(O2046),Q2046=""),"",IF(COUNTIFS('Redemption Setup'!$A$7:$A$105,Q2046,'Redemption Setup'!$B$7:$B$105,P2046)&lt;&gt;1,"Tier not in campaign",IF(COUNTIFS('Daily Redemptions'!$O$7:$O$2205,O2046,'Daily Redemptions'!$Q$7:$Q$2205,Q2046)&gt;1,"Duplicate day / tier",IF(OR(ISBLANK(O2046),ISBLANK(R2046)),"Missing date / quantity",IF(OR(R2046&lt;0,MOD(R2046,1)&lt;&gt;0),"Invalid redemption quantity",IF(COUNTIFS('Daily Redemptions'!$A$7:$A$735,O2046,'Daily Redemptions'!$B$7:$B$735,P2046)&lt;&gt;1,"Missing daily performance",IF(S2046&lt;0,"Negative stock","")))))))</x:f>
      </x:c>
    </x:row>
    <x:row r="2047" ht="24" customHeight="1">
      <x:c r="O2047" s="10"/>
      <x:c r="P2047" s="5"/>
      <x:c r="Q2047" s="5"/>
      <x:c r="R2047" s="5"/>
      <x:c r="S2047" s="16" t="str">
        <x:f>IF(OR(ISBLANK(O2047),Q2047=""),"",IFERROR(INDEX('Redemption Setup'!$F$7:$F$105,MATCH(Q2047,'Redemption Setup'!$A$7:$A$105,0)),"")+SUMIFS('Redemption Setup'!$Q$7:$Q$305,'Redemption Setup'!$O$7:$O$305,Q2047,'Redemption Setup'!$P$7:$P$305,"&lt;="&amp;O2047)-SUMIFS('Daily Redemptions'!$R$7:$R$2205,'Daily Redemptions'!$Q$7:$Q$2205,Q2047,'Daily Redemptions'!$P$7:$P$2205,P2047,'Daily Redemptions'!$O$7:$O$2205,"&lt;="&amp;O2047))</x:f>
      </x:c>
      <x:c r="T2047" s="16" t="str">
        <x:f>IF(AND(ISBLANK(O2047),Q2047=""),"",IF(COUNTIFS('Redemption Setup'!$A$7:$A$105,Q2047,'Redemption Setup'!$B$7:$B$105,P2047)&lt;&gt;1,"Tier not in campaign",IF(COUNTIFS('Daily Redemptions'!$O$7:$O$2205,O2047,'Daily Redemptions'!$Q$7:$Q$2205,Q2047)&gt;1,"Duplicate day / tier",IF(OR(ISBLANK(O2047),ISBLANK(R2047)),"Missing date / quantity",IF(OR(R2047&lt;0,MOD(R2047,1)&lt;&gt;0),"Invalid redemption quantity",IF(COUNTIFS('Daily Redemptions'!$A$7:$A$735,O2047,'Daily Redemptions'!$B$7:$B$735,P2047)&lt;&gt;1,"Missing daily performance",IF(S2047&lt;0,"Negative stock","")))))))</x:f>
      </x:c>
    </x:row>
    <x:row r="2048" ht="24" customHeight="1">
      <x:c r="O2048" s="10"/>
      <x:c r="P2048" s="5"/>
      <x:c r="Q2048" s="5"/>
      <x:c r="R2048" s="5"/>
      <x:c r="S2048" s="16" t="str">
        <x:f>IF(OR(ISBLANK(O2048),Q2048=""),"",IFERROR(INDEX('Redemption Setup'!$F$7:$F$105,MATCH(Q2048,'Redemption Setup'!$A$7:$A$105,0)),"")+SUMIFS('Redemption Setup'!$Q$7:$Q$305,'Redemption Setup'!$O$7:$O$305,Q2048,'Redemption Setup'!$P$7:$P$305,"&lt;="&amp;O2048)-SUMIFS('Daily Redemptions'!$R$7:$R$2205,'Daily Redemptions'!$Q$7:$Q$2205,Q2048,'Daily Redemptions'!$P$7:$P$2205,P2048,'Daily Redemptions'!$O$7:$O$2205,"&lt;="&amp;O2048))</x:f>
      </x:c>
      <x:c r="T2048" s="16" t="str">
        <x:f>IF(AND(ISBLANK(O2048),Q2048=""),"",IF(COUNTIFS('Redemption Setup'!$A$7:$A$105,Q2048,'Redemption Setup'!$B$7:$B$105,P2048)&lt;&gt;1,"Tier not in campaign",IF(COUNTIFS('Daily Redemptions'!$O$7:$O$2205,O2048,'Daily Redemptions'!$Q$7:$Q$2205,Q2048)&gt;1,"Duplicate day / tier",IF(OR(ISBLANK(O2048),ISBLANK(R2048)),"Missing date / quantity",IF(OR(R2048&lt;0,MOD(R2048,1)&lt;&gt;0),"Invalid redemption quantity",IF(COUNTIFS('Daily Redemptions'!$A$7:$A$735,O2048,'Daily Redemptions'!$B$7:$B$735,P2048)&lt;&gt;1,"Missing daily performance",IF(S2048&lt;0,"Negative stock","")))))))</x:f>
      </x:c>
    </x:row>
    <x:row r="2049" ht="24" customHeight="1">
      <x:c r="O2049" s="10"/>
      <x:c r="P2049" s="5"/>
      <x:c r="Q2049" s="5"/>
      <x:c r="R2049" s="5"/>
      <x:c r="S2049" s="16" t="str">
        <x:f>IF(OR(ISBLANK(O2049),Q2049=""),"",IFERROR(INDEX('Redemption Setup'!$F$7:$F$105,MATCH(Q2049,'Redemption Setup'!$A$7:$A$105,0)),"")+SUMIFS('Redemption Setup'!$Q$7:$Q$305,'Redemption Setup'!$O$7:$O$305,Q2049,'Redemption Setup'!$P$7:$P$305,"&lt;="&amp;O2049)-SUMIFS('Daily Redemptions'!$R$7:$R$2205,'Daily Redemptions'!$Q$7:$Q$2205,Q2049,'Daily Redemptions'!$P$7:$P$2205,P2049,'Daily Redemptions'!$O$7:$O$2205,"&lt;="&amp;O2049))</x:f>
      </x:c>
      <x:c r="T2049" s="16" t="str">
        <x:f>IF(AND(ISBLANK(O2049),Q2049=""),"",IF(COUNTIFS('Redemption Setup'!$A$7:$A$105,Q2049,'Redemption Setup'!$B$7:$B$105,P2049)&lt;&gt;1,"Tier not in campaign",IF(COUNTIFS('Daily Redemptions'!$O$7:$O$2205,O2049,'Daily Redemptions'!$Q$7:$Q$2205,Q2049)&gt;1,"Duplicate day / tier",IF(OR(ISBLANK(O2049),ISBLANK(R2049)),"Missing date / quantity",IF(OR(R2049&lt;0,MOD(R2049,1)&lt;&gt;0),"Invalid redemption quantity",IF(COUNTIFS('Daily Redemptions'!$A$7:$A$735,O2049,'Daily Redemptions'!$B$7:$B$735,P2049)&lt;&gt;1,"Missing daily performance",IF(S2049&lt;0,"Negative stock","")))))))</x:f>
      </x:c>
    </x:row>
    <x:row r="2050" ht="24" customHeight="1">
      <x:c r="O2050" s="10"/>
      <x:c r="P2050" s="5"/>
      <x:c r="Q2050" s="5"/>
      <x:c r="R2050" s="5"/>
      <x:c r="S2050" s="16" t="str">
        <x:f>IF(OR(ISBLANK(O2050),Q2050=""),"",IFERROR(INDEX('Redemption Setup'!$F$7:$F$105,MATCH(Q2050,'Redemption Setup'!$A$7:$A$105,0)),"")+SUMIFS('Redemption Setup'!$Q$7:$Q$305,'Redemption Setup'!$O$7:$O$305,Q2050,'Redemption Setup'!$P$7:$P$305,"&lt;="&amp;O2050)-SUMIFS('Daily Redemptions'!$R$7:$R$2205,'Daily Redemptions'!$Q$7:$Q$2205,Q2050,'Daily Redemptions'!$P$7:$P$2205,P2050,'Daily Redemptions'!$O$7:$O$2205,"&lt;="&amp;O2050))</x:f>
      </x:c>
      <x:c r="T2050" s="16" t="str">
        <x:f>IF(AND(ISBLANK(O2050),Q2050=""),"",IF(COUNTIFS('Redemption Setup'!$A$7:$A$105,Q2050,'Redemption Setup'!$B$7:$B$105,P2050)&lt;&gt;1,"Tier not in campaign",IF(COUNTIFS('Daily Redemptions'!$O$7:$O$2205,O2050,'Daily Redemptions'!$Q$7:$Q$2205,Q2050)&gt;1,"Duplicate day / tier",IF(OR(ISBLANK(O2050),ISBLANK(R2050)),"Missing date / quantity",IF(OR(R2050&lt;0,MOD(R2050,1)&lt;&gt;0),"Invalid redemption quantity",IF(COUNTIFS('Daily Redemptions'!$A$7:$A$735,O2050,'Daily Redemptions'!$B$7:$B$735,P2050)&lt;&gt;1,"Missing daily performance",IF(S2050&lt;0,"Negative stock","")))))))</x:f>
      </x:c>
    </x:row>
    <x:row r="2051" ht="24" customHeight="1">
      <x:c r="O2051" s="10"/>
      <x:c r="P2051" s="5"/>
      <x:c r="Q2051" s="5"/>
      <x:c r="R2051" s="5"/>
      <x:c r="S2051" s="16" t="str">
        <x:f>IF(OR(ISBLANK(O2051),Q2051=""),"",IFERROR(INDEX('Redemption Setup'!$F$7:$F$105,MATCH(Q2051,'Redemption Setup'!$A$7:$A$105,0)),"")+SUMIFS('Redemption Setup'!$Q$7:$Q$305,'Redemption Setup'!$O$7:$O$305,Q2051,'Redemption Setup'!$P$7:$P$305,"&lt;="&amp;O2051)-SUMIFS('Daily Redemptions'!$R$7:$R$2205,'Daily Redemptions'!$Q$7:$Q$2205,Q2051,'Daily Redemptions'!$P$7:$P$2205,P2051,'Daily Redemptions'!$O$7:$O$2205,"&lt;="&amp;O2051))</x:f>
      </x:c>
      <x:c r="T2051" s="16" t="str">
        <x:f>IF(AND(ISBLANK(O2051),Q2051=""),"",IF(COUNTIFS('Redemption Setup'!$A$7:$A$105,Q2051,'Redemption Setup'!$B$7:$B$105,P2051)&lt;&gt;1,"Tier not in campaign",IF(COUNTIFS('Daily Redemptions'!$O$7:$O$2205,O2051,'Daily Redemptions'!$Q$7:$Q$2205,Q2051)&gt;1,"Duplicate day / tier",IF(OR(ISBLANK(O2051),ISBLANK(R2051)),"Missing date / quantity",IF(OR(R2051&lt;0,MOD(R2051,1)&lt;&gt;0),"Invalid redemption quantity",IF(COUNTIFS('Daily Redemptions'!$A$7:$A$735,O2051,'Daily Redemptions'!$B$7:$B$735,P2051)&lt;&gt;1,"Missing daily performance",IF(S2051&lt;0,"Negative stock","")))))))</x:f>
      </x:c>
    </x:row>
    <x:row r="2052" ht="24" customHeight="1">
      <x:c r="O2052" s="10"/>
      <x:c r="P2052" s="5"/>
      <x:c r="Q2052" s="5"/>
      <x:c r="R2052" s="5"/>
      <x:c r="S2052" s="16" t="str">
        <x:f>IF(OR(ISBLANK(O2052),Q2052=""),"",IFERROR(INDEX('Redemption Setup'!$F$7:$F$105,MATCH(Q2052,'Redemption Setup'!$A$7:$A$105,0)),"")+SUMIFS('Redemption Setup'!$Q$7:$Q$305,'Redemption Setup'!$O$7:$O$305,Q2052,'Redemption Setup'!$P$7:$P$305,"&lt;="&amp;O2052)-SUMIFS('Daily Redemptions'!$R$7:$R$2205,'Daily Redemptions'!$Q$7:$Q$2205,Q2052,'Daily Redemptions'!$P$7:$P$2205,P2052,'Daily Redemptions'!$O$7:$O$2205,"&lt;="&amp;O2052))</x:f>
      </x:c>
      <x:c r="T2052" s="16" t="str">
        <x:f>IF(AND(ISBLANK(O2052),Q2052=""),"",IF(COUNTIFS('Redemption Setup'!$A$7:$A$105,Q2052,'Redemption Setup'!$B$7:$B$105,P2052)&lt;&gt;1,"Tier not in campaign",IF(COUNTIFS('Daily Redemptions'!$O$7:$O$2205,O2052,'Daily Redemptions'!$Q$7:$Q$2205,Q2052)&gt;1,"Duplicate day / tier",IF(OR(ISBLANK(O2052),ISBLANK(R2052)),"Missing date / quantity",IF(OR(R2052&lt;0,MOD(R2052,1)&lt;&gt;0),"Invalid redemption quantity",IF(COUNTIFS('Daily Redemptions'!$A$7:$A$735,O2052,'Daily Redemptions'!$B$7:$B$735,P2052)&lt;&gt;1,"Missing daily performance",IF(S2052&lt;0,"Negative stock","")))))))</x:f>
      </x:c>
    </x:row>
    <x:row r="2053" ht="24" customHeight="1">
      <x:c r="O2053" s="10"/>
      <x:c r="P2053" s="5"/>
      <x:c r="Q2053" s="5"/>
      <x:c r="R2053" s="5"/>
      <x:c r="S2053" s="16" t="str">
        <x:f>IF(OR(ISBLANK(O2053),Q2053=""),"",IFERROR(INDEX('Redemption Setup'!$F$7:$F$105,MATCH(Q2053,'Redemption Setup'!$A$7:$A$105,0)),"")+SUMIFS('Redemption Setup'!$Q$7:$Q$305,'Redemption Setup'!$O$7:$O$305,Q2053,'Redemption Setup'!$P$7:$P$305,"&lt;="&amp;O2053)-SUMIFS('Daily Redemptions'!$R$7:$R$2205,'Daily Redemptions'!$Q$7:$Q$2205,Q2053,'Daily Redemptions'!$P$7:$P$2205,P2053,'Daily Redemptions'!$O$7:$O$2205,"&lt;="&amp;O2053))</x:f>
      </x:c>
      <x:c r="T2053" s="16" t="str">
        <x:f>IF(AND(ISBLANK(O2053),Q2053=""),"",IF(COUNTIFS('Redemption Setup'!$A$7:$A$105,Q2053,'Redemption Setup'!$B$7:$B$105,P2053)&lt;&gt;1,"Tier not in campaign",IF(COUNTIFS('Daily Redemptions'!$O$7:$O$2205,O2053,'Daily Redemptions'!$Q$7:$Q$2205,Q2053)&gt;1,"Duplicate day / tier",IF(OR(ISBLANK(O2053),ISBLANK(R2053)),"Missing date / quantity",IF(OR(R2053&lt;0,MOD(R2053,1)&lt;&gt;0),"Invalid redemption quantity",IF(COUNTIFS('Daily Redemptions'!$A$7:$A$735,O2053,'Daily Redemptions'!$B$7:$B$735,P2053)&lt;&gt;1,"Missing daily performance",IF(S2053&lt;0,"Negative stock","")))))))</x:f>
      </x:c>
    </x:row>
    <x:row r="2054" ht="24" customHeight="1">
      <x:c r="O2054" s="10"/>
      <x:c r="P2054" s="5"/>
      <x:c r="Q2054" s="5"/>
      <x:c r="R2054" s="5"/>
      <x:c r="S2054" s="16" t="str">
        <x:f>IF(OR(ISBLANK(O2054),Q2054=""),"",IFERROR(INDEX('Redemption Setup'!$F$7:$F$105,MATCH(Q2054,'Redemption Setup'!$A$7:$A$105,0)),"")+SUMIFS('Redemption Setup'!$Q$7:$Q$305,'Redemption Setup'!$O$7:$O$305,Q2054,'Redemption Setup'!$P$7:$P$305,"&lt;="&amp;O2054)-SUMIFS('Daily Redemptions'!$R$7:$R$2205,'Daily Redemptions'!$Q$7:$Q$2205,Q2054,'Daily Redemptions'!$P$7:$P$2205,P2054,'Daily Redemptions'!$O$7:$O$2205,"&lt;="&amp;O2054))</x:f>
      </x:c>
      <x:c r="T2054" s="16" t="str">
        <x:f>IF(AND(ISBLANK(O2054),Q2054=""),"",IF(COUNTIFS('Redemption Setup'!$A$7:$A$105,Q2054,'Redemption Setup'!$B$7:$B$105,P2054)&lt;&gt;1,"Tier not in campaign",IF(COUNTIFS('Daily Redemptions'!$O$7:$O$2205,O2054,'Daily Redemptions'!$Q$7:$Q$2205,Q2054)&gt;1,"Duplicate day / tier",IF(OR(ISBLANK(O2054),ISBLANK(R2054)),"Missing date / quantity",IF(OR(R2054&lt;0,MOD(R2054,1)&lt;&gt;0),"Invalid redemption quantity",IF(COUNTIFS('Daily Redemptions'!$A$7:$A$735,O2054,'Daily Redemptions'!$B$7:$B$735,P2054)&lt;&gt;1,"Missing daily performance",IF(S2054&lt;0,"Negative stock","")))))))</x:f>
      </x:c>
    </x:row>
    <x:row r="2055" ht="24" customHeight="1">
      <x:c r="O2055" s="10"/>
      <x:c r="P2055" s="5"/>
      <x:c r="Q2055" s="5"/>
      <x:c r="R2055" s="5"/>
      <x:c r="S2055" s="16" t="str">
        <x:f>IF(OR(ISBLANK(O2055),Q2055=""),"",IFERROR(INDEX('Redemption Setup'!$F$7:$F$105,MATCH(Q2055,'Redemption Setup'!$A$7:$A$105,0)),"")+SUMIFS('Redemption Setup'!$Q$7:$Q$305,'Redemption Setup'!$O$7:$O$305,Q2055,'Redemption Setup'!$P$7:$P$305,"&lt;="&amp;O2055)-SUMIFS('Daily Redemptions'!$R$7:$R$2205,'Daily Redemptions'!$Q$7:$Q$2205,Q2055,'Daily Redemptions'!$P$7:$P$2205,P2055,'Daily Redemptions'!$O$7:$O$2205,"&lt;="&amp;O2055))</x:f>
      </x:c>
      <x:c r="T2055" s="16" t="str">
        <x:f>IF(AND(ISBLANK(O2055),Q2055=""),"",IF(COUNTIFS('Redemption Setup'!$A$7:$A$105,Q2055,'Redemption Setup'!$B$7:$B$105,P2055)&lt;&gt;1,"Tier not in campaign",IF(COUNTIFS('Daily Redemptions'!$O$7:$O$2205,O2055,'Daily Redemptions'!$Q$7:$Q$2205,Q2055)&gt;1,"Duplicate day / tier",IF(OR(ISBLANK(O2055),ISBLANK(R2055)),"Missing date / quantity",IF(OR(R2055&lt;0,MOD(R2055,1)&lt;&gt;0),"Invalid redemption quantity",IF(COUNTIFS('Daily Redemptions'!$A$7:$A$735,O2055,'Daily Redemptions'!$B$7:$B$735,P2055)&lt;&gt;1,"Missing daily performance",IF(S2055&lt;0,"Negative stock","")))))))</x:f>
      </x:c>
    </x:row>
    <x:row r="2056" ht="24" customHeight="1">
      <x:c r="O2056" s="10"/>
      <x:c r="P2056" s="5"/>
      <x:c r="Q2056" s="5"/>
      <x:c r="R2056" s="5"/>
      <x:c r="S2056" s="16" t="str">
        <x:f>IF(OR(ISBLANK(O2056),Q2056=""),"",IFERROR(INDEX('Redemption Setup'!$F$7:$F$105,MATCH(Q2056,'Redemption Setup'!$A$7:$A$105,0)),"")+SUMIFS('Redemption Setup'!$Q$7:$Q$305,'Redemption Setup'!$O$7:$O$305,Q2056,'Redemption Setup'!$P$7:$P$305,"&lt;="&amp;O2056)-SUMIFS('Daily Redemptions'!$R$7:$R$2205,'Daily Redemptions'!$Q$7:$Q$2205,Q2056,'Daily Redemptions'!$P$7:$P$2205,P2056,'Daily Redemptions'!$O$7:$O$2205,"&lt;="&amp;O2056))</x:f>
      </x:c>
      <x:c r="T2056" s="16" t="str">
        <x:f>IF(AND(ISBLANK(O2056),Q2056=""),"",IF(COUNTIFS('Redemption Setup'!$A$7:$A$105,Q2056,'Redemption Setup'!$B$7:$B$105,P2056)&lt;&gt;1,"Tier not in campaign",IF(COUNTIFS('Daily Redemptions'!$O$7:$O$2205,O2056,'Daily Redemptions'!$Q$7:$Q$2205,Q2056)&gt;1,"Duplicate day / tier",IF(OR(ISBLANK(O2056),ISBLANK(R2056)),"Missing date / quantity",IF(OR(R2056&lt;0,MOD(R2056,1)&lt;&gt;0),"Invalid redemption quantity",IF(COUNTIFS('Daily Redemptions'!$A$7:$A$735,O2056,'Daily Redemptions'!$B$7:$B$735,P2056)&lt;&gt;1,"Missing daily performance",IF(S2056&lt;0,"Negative stock","")))))))</x:f>
      </x:c>
    </x:row>
    <x:row r="2057" ht="24" customHeight="1">
      <x:c r="O2057" s="10"/>
      <x:c r="P2057" s="5"/>
      <x:c r="Q2057" s="5"/>
      <x:c r="R2057" s="5"/>
      <x:c r="S2057" s="16" t="str">
        <x:f>IF(OR(ISBLANK(O2057),Q2057=""),"",IFERROR(INDEX('Redemption Setup'!$F$7:$F$105,MATCH(Q2057,'Redemption Setup'!$A$7:$A$105,0)),"")+SUMIFS('Redemption Setup'!$Q$7:$Q$305,'Redemption Setup'!$O$7:$O$305,Q2057,'Redemption Setup'!$P$7:$P$305,"&lt;="&amp;O2057)-SUMIFS('Daily Redemptions'!$R$7:$R$2205,'Daily Redemptions'!$Q$7:$Q$2205,Q2057,'Daily Redemptions'!$P$7:$P$2205,P2057,'Daily Redemptions'!$O$7:$O$2205,"&lt;="&amp;O2057))</x:f>
      </x:c>
      <x:c r="T2057" s="16" t="str">
        <x:f>IF(AND(ISBLANK(O2057),Q2057=""),"",IF(COUNTIFS('Redemption Setup'!$A$7:$A$105,Q2057,'Redemption Setup'!$B$7:$B$105,P2057)&lt;&gt;1,"Tier not in campaign",IF(COUNTIFS('Daily Redemptions'!$O$7:$O$2205,O2057,'Daily Redemptions'!$Q$7:$Q$2205,Q2057)&gt;1,"Duplicate day / tier",IF(OR(ISBLANK(O2057),ISBLANK(R2057)),"Missing date / quantity",IF(OR(R2057&lt;0,MOD(R2057,1)&lt;&gt;0),"Invalid redemption quantity",IF(COUNTIFS('Daily Redemptions'!$A$7:$A$735,O2057,'Daily Redemptions'!$B$7:$B$735,P2057)&lt;&gt;1,"Missing daily performance",IF(S2057&lt;0,"Negative stock","")))))))</x:f>
      </x:c>
    </x:row>
    <x:row r="2058" ht="24" customHeight="1">
      <x:c r="O2058" s="10"/>
      <x:c r="P2058" s="5"/>
      <x:c r="Q2058" s="5"/>
      <x:c r="R2058" s="5"/>
      <x:c r="S2058" s="16" t="str">
        <x:f>IF(OR(ISBLANK(O2058),Q2058=""),"",IFERROR(INDEX('Redemption Setup'!$F$7:$F$105,MATCH(Q2058,'Redemption Setup'!$A$7:$A$105,0)),"")+SUMIFS('Redemption Setup'!$Q$7:$Q$305,'Redemption Setup'!$O$7:$O$305,Q2058,'Redemption Setup'!$P$7:$P$305,"&lt;="&amp;O2058)-SUMIFS('Daily Redemptions'!$R$7:$R$2205,'Daily Redemptions'!$Q$7:$Q$2205,Q2058,'Daily Redemptions'!$P$7:$P$2205,P2058,'Daily Redemptions'!$O$7:$O$2205,"&lt;="&amp;O2058))</x:f>
      </x:c>
      <x:c r="T2058" s="16" t="str">
        <x:f>IF(AND(ISBLANK(O2058),Q2058=""),"",IF(COUNTIFS('Redemption Setup'!$A$7:$A$105,Q2058,'Redemption Setup'!$B$7:$B$105,P2058)&lt;&gt;1,"Tier not in campaign",IF(COUNTIFS('Daily Redemptions'!$O$7:$O$2205,O2058,'Daily Redemptions'!$Q$7:$Q$2205,Q2058)&gt;1,"Duplicate day / tier",IF(OR(ISBLANK(O2058),ISBLANK(R2058)),"Missing date / quantity",IF(OR(R2058&lt;0,MOD(R2058,1)&lt;&gt;0),"Invalid redemption quantity",IF(COUNTIFS('Daily Redemptions'!$A$7:$A$735,O2058,'Daily Redemptions'!$B$7:$B$735,P2058)&lt;&gt;1,"Missing daily performance",IF(S2058&lt;0,"Negative stock","")))))))</x:f>
      </x:c>
    </x:row>
    <x:row r="2059" ht="24" customHeight="1">
      <x:c r="O2059" s="10"/>
      <x:c r="P2059" s="5"/>
      <x:c r="Q2059" s="5"/>
      <x:c r="R2059" s="5"/>
      <x:c r="S2059" s="16" t="str">
        <x:f>IF(OR(ISBLANK(O2059),Q2059=""),"",IFERROR(INDEX('Redemption Setup'!$F$7:$F$105,MATCH(Q2059,'Redemption Setup'!$A$7:$A$105,0)),"")+SUMIFS('Redemption Setup'!$Q$7:$Q$305,'Redemption Setup'!$O$7:$O$305,Q2059,'Redemption Setup'!$P$7:$P$305,"&lt;="&amp;O2059)-SUMIFS('Daily Redemptions'!$R$7:$R$2205,'Daily Redemptions'!$Q$7:$Q$2205,Q2059,'Daily Redemptions'!$P$7:$P$2205,P2059,'Daily Redemptions'!$O$7:$O$2205,"&lt;="&amp;O2059))</x:f>
      </x:c>
      <x:c r="T2059" s="16" t="str">
        <x:f>IF(AND(ISBLANK(O2059),Q2059=""),"",IF(COUNTIFS('Redemption Setup'!$A$7:$A$105,Q2059,'Redemption Setup'!$B$7:$B$105,P2059)&lt;&gt;1,"Tier not in campaign",IF(COUNTIFS('Daily Redemptions'!$O$7:$O$2205,O2059,'Daily Redemptions'!$Q$7:$Q$2205,Q2059)&gt;1,"Duplicate day / tier",IF(OR(ISBLANK(O2059),ISBLANK(R2059)),"Missing date / quantity",IF(OR(R2059&lt;0,MOD(R2059,1)&lt;&gt;0),"Invalid redemption quantity",IF(COUNTIFS('Daily Redemptions'!$A$7:$A$735,O2059,'Daily Redemptions'!$B$7:$B$735,P2059)&lt;&gt;1,"Missing daily performance",IF(S2059&lt;0,"Negative stock","")))))))</x:f>
      </x:c>
    </x:row>
    <x:row r="2060" ht="24" customHeight="1">
      <x:c r="O2060" s="10"/>
      <x:c r="P2060" s="5"/>
      <x:c r="Q2060" s="5"/>
      <x:c r="R2060" s="5"/>
      <x:c r="S2060" s="16" t="str">
        <x:f>IF(OR(ISBLANK(O2060),Q2060=""),"",IFERROR(INDEX('Redemption Setup'!$F$7:$F$105,MATCH(Q2060,'Redemption Setup'!$A$7:$A$105,0)),"")+SUMIFS('Redemption Setup'!$Q$7:$Q$305,'Redemption Setup'!$O$7:$O$305,Q2060,'Redemption Setup'!$P$7:$P$305,"&lt;="&amp;O2060)-SUMIFS('Daily Redemptions'!$R$7:$R$2205,'Daily Redemptions'!$Q$7:$Q$2205,Q2060,'Daily Redemptions'!$P$7:$P$2205,P2060,'Daily Redemptions'!$O$7:$O$2205,"&lt;="&amp;O2060))</x:f>
      </x:c>
      <x:c r="T2060" s="16" t="str">
        <x:f>IF(AND(ISBLANK(O2060),Q2060=""),"",IF(COUNTIFS('Redemption Setup'!$A$7:$A$105,Q2060,'Redemption Setup'!$B$7:$B$105,P2060)&lt;&gt;1,"Tier not in campaign",IF(COUNTIFS('Daily Redemptions'!$O$7:$O$2205,O2060,'Daily Redemptions'!$Q$7:$Q$2205,Q2060)&gt;1,"Duplicate day / tier",IF(OR(ISBLANK(O2060),ISBLANK(R2060)),"Missing date / quantity",IF(OR(R2060&lt;0,MOD(R2060,1)&lt;&gt;0),"Invalid redemption quantity",IF(COUNTIFS('Daily Redemptions'!$A$7:$A$735,O2060,'Daily Redemptions'!$B$7:$B$735,P2060)&lt;&gt;1,"Missing daily performance",IF(S2060&lt;0,"Negative stock","")))))))</x:f>
      </x:c>
    </x:row>
    <x:row r="2061" ht="24" customHeight="1">
      <x:c r="O2061" s="10"/>
      <x:c r="P2061" s="5"/>
      <x:c r="Q2061" s="5"/>
      <x:c r="R2061" s="5"/>
      <x:c r="S2061" s="16" t="str">
        <x:f>IF(OR(ISBLANK(O2061),Q2061=""),"",IFERROR(INDEX('Redemption Setup'!$F$7:$F$105,MATCH(Q2061,'Redemption Setup'!$A$7:$A$105,0)),"")+SUMIFS('Redemption Setup'!$Q$7:$Q$305,'Redemption Setup'!$O$7:$O$305,Q2061,'Redemption Setup'!$P$7:$P$305,"&lt;="&amp;O2061)-SUMIFS('Daily Redemptions'!$R$7:$R$2205,'Daily Redemptions'!$Q$7:$Q$2205,Q2061,'Daily Redemptions'!$P$7:$P$2205,P2061,'Daily Redemptions'!$O$7:$O$2205,"&lt;="&amp;O2061))</x:f>
      </x:c>
      <x:c r="T2061" s="16" t="str">
        <x:f>IF(AND(ISBLANK(O2061),Q2061=""),"",IF(COUNTIFS('Redemption Setup'!$A$7:$A$105,Q2061,'Redemption Setup'!$B$7:$B$105,P2061)&lt;&gt;1,"Tier not in campaign",IF(COUNTIFS('Daily Redemptions'!$O$7:$O$2205,O2061,'Daily Redemptions'!$Q$7:$Q$2205,Q2061)&gt;1,"Duplicate day / tier",IF(OR(ISBLANK(O2061),ISBLANK(R2061)),"Missing date / quantity",IF(OR(R2061&lt;0,MOD(R2061,1)&lt;&gt;0),"Invalid redemption quantity",IF(COUNTIFS('Daily Redemptions'!$A$7:$A$735,O2061,'Daily Redemptions'!$B$7:$B$735,P2061)&lt;&gt;1,"Missing daily performance",IF(S2061&lt;0,"Negative stock","")))))))</x:f>
      </x:c>
    </x:row>
    <x:row r="2062" ht="24" customHeight="1">
      <x:c r="O2062" s="10"/>
      <x:c r="P2062" s="5"/>
      <x:c r="Q2062" s="5"/>
      <x:c r="R2062" s="5"/>
      <x:c r="S2062" s="16" t="str">
        <x:f>IF(OR(ISBLANK(O2062),Q2062=""),"",IFERROR(INDEX('Redemption Setup'!$F$7:$F$105,MATCH(Q2062,'Redemption Setup'!$A$7:$A$105,0)),"")+SUMIFS('Redemption Setup'!$Q$7:$Q$305,'Redemption Setup'!$O$7:$O$305,Q2062,'Redemption Setup'!$P$7:$P$305,"&lt;="&amp;O2062)-SUMIFS('Daily Redemptions'!$R$7:$R$2205,'Daily Redemptions'!$Q$7:$Q$2205,Q2062,'Daily Redemptions'!$P$7:$P$2205,P2062,'Daily Redemptions'!$O$7:$O$2205,"&lt;="&amp;O2062))</x:f>
      </x:c>
      <x:c r="T2062" s="16" t="str">
        <x:f>IF(AND(ISBLANK(O2062),Q2062=""),"",IF(COUNTIFS('Redemption Setup'!$A$7:$A$105,Q2062,'Redemption Setup'!$B$7:$B$105,P2062)&lt;&gt;1,"Tier not in campaign",IF(COUNTIFS('Daily Redemptions'!$O$7:$O$2205,O2062,'Daily Redemptions'!$Q$7:$Q$2205,Q2062)&gt;1,"Duplicate day / tier",IF(OR(ISBLANK(O2062),ISBLANK(R2062)),"Missing date / quantity",IF(OR(R2062&lt;0,MOD(R2062,1)&lt;&gt;0),"Invalid redemption quantity",IF(COUNTIFS('Daily Redemptions'!$A$7:$A$735,O2062,'Daily Redemptions'!$B$7:$B$735,P2062)&lt;&gt;1,"Missing daily performance",IF(S2062&lt;0,"Negative stock","")))))))</x:f>
      </x:c>
    </x:row>
    <x:row r="2063" ht="24" customHeight="1">
      <x:c r="O2063" s="10"/>
      <x:c r="P2063" s="5"/>
      <x:c r="Q2063" s="5"/>
      <x:c r="R2063" s="5"/>
      <x:c r="S2063" s="16" t="str">
        <x:f>IF(OR(ISBLANK(O2063),Q2063=""),"",IFERROR(INDEX('Redemption Setup'!$F$7:$F$105,MATCH(Q2063,'Redemption Setup'!$A$7:$A$105,0)),"")+SUMIFS('Redemption Setup'!$Q$7:$Q$305,'Redemption Setup'!$O$7:$O$305,Q2063,'Redemption Setup'!$P$7:$P$305,"&lt;="&amp;O2063)-SUMIFS('Daily Redemptions'!$R$7:$R$2205,'Daily Redemptions'!$Q$7:$Q$2205,Q2063,'Daily Redemptions'!$P$7:$P$2205,P2063,'Daily Redemptions'!$O$7:$O$2205,"&lt;="&amp;O2063))</x:f>
      </x:c>
      <x:c r="T2063" s="16" t="str">
        <x:f>IF(AND(ISBLANK(O2063),Q2063=""),"",IF(COUNTIFS('Redemption Setup'!$A$7:$A$105,Q2063,'Redemption Setup'!$B$7:$B$105,P2063)&lt;&gt;1,"Tier not in campaign",IF(COUNTIFS('Daily Redemptions'!$O$7:$O$2205,O2063,'Daily Redemptions'!$Q$7:$Q$2205,Q2063)&gt;1,"Duplicate day / tier",IF(OR(ISBLANK(O2063),ISBLANK(R2063)),"Missing date / quantity",IF(OR(R2063&lt;0,MOD(R2063,1)&lt;&gt;0),"Invalid redemption quantity",IF(COUNTIFS('Daily Redemptions'!$A$7:$A$735,O2063,'Daily Redemptions'!$B$7:$B$735,P2063)&lt;&gt;1,"Missing daily performance",IF(S2063&lt;0,"Negative stock","")))))))</x:f>
      </x:c>
    </x:row>
    <x:row r="2064" ht="24" customHeight="1">
      <x:c r="O2064" s="10"/>
      <x:c r="P2064" s="5"/>
      <x:c r="Q2064" s="5"/>
      <x:c r="R2064" s="5"/>
      <x:c r="S2064" s="16" t="str">
        <x:f>IF(OR(ISBLANK(O2064),Q2064=""),"",IFERROR(INDEX('Redemption Setup'!$F$7:$F$105,MATCH(Q2064,'Redemption Setup'!$A$7:$A$105,0)),"")+SUMIFS('Redemption Setup'!$Q$7:$Q$305,'Redemption Setup'!$O$7:$O$305,Q2064,'Redemption Setup'!$P$7:$P$305,"&lt;="&amp;O2064)-SUMIFS('Daily Redemptions'!$R$7:$R$2205,'Daily Redemptions'!$Q$7:$Q$2205,Q2064,'Daily Redemptions'!$P$7:$P$2205,P2064,'Daily Redemptions'!$O$7:$O$2205,"&lt;="&amp;O2064))</x:f>
      </x:c>
      <x:c r="T2064" s="16" t="str">
        <x:f>IF(AND(ISBLANK(O2064),Q2064=""),"",IF(COUNTIFS('Redemption Setup'!$A$7:$A$105,Q2064,'Redemption Setup'!$B$7:$B$105,P2064)&lt;&gt;1,"Tier not in campaign",IF(COUNTIFS('Daily Redemptions'!$O$7:$O$2205,O2064,'Daily Redemptions'!$Q$7:$Q$2205,Q2064)&gt;1,"Duplicate day / tier",IF(OR(ISBLANK(O2064),ISBLANK(R2064)),"Missing date / quantity",IF(OR(R2064&lt;0,MOD(R2064,1)&lt;&gt;0),"Invalid redemption quantity",IF(COUNTIFS('Daily Redemptions'!$A$7:$A$735,O2064,'Daily Redemptions'!$B$7:$B$735,P2064)&lt;&gt;1,"Missing daily performance",IF(S2064&lt;0,"Negative stock","")))))))</x:f>
      </x:c>
    </x:row>
    <x:row r="2065" ht="24" customHeight="1">
      <x:c r="O2065" s="10"/>
      <x:c r="P2065" s="5"/>
      <x:c r="Q2065" s="5"/>
      <x:c r="R2065" s="5"/>
      <x:c r="S2065" s="16" t="str">
        <x:f>IF(OR(ISBLANK(O2065),Q2065=""),"",IFERROR(INDEX('Redemption Setup'!$F$7:$F$105,MATCH(Q2065,'Redemption Setup'!$A$7:$A$105,0)),"")+SUMIFS('Redemption Setup'!$Q$7:$Q$305,'Redemption Setup'!$O$7:$O$305,Q2065,'Redemption Setup'!$P$7:$P$305,"&lt;="&amp;O2065)-SUMIFS('Daily Redemptions'!$R$7:$R$2205,'Daily Redemptions'!$Q$7:$Q$2205,Q2065,'Daily Redemptions'!$P$7:$P$2205,P2065,'Daily Redemptions'!$O$7:$O$2205,"&lt;="&amp;O2065))</x:f>
      </x:c>
      <x:c r="T2065" s="16" t="str">
        <x:f>IF(AND(ISBLANK(O2065),Q2065=""),"",IF(COUNTIFS('Redemption Setup'!$A$7:$A$105,Q2065,'Redemption Setup'!$B$7:$B$105,P2065)&lt;&gt;1,"Tier not in campaign",IF(COUNTIFS('Daily Redemptions'!$O$7:$O$2205,O2065,'Daily Redemptions'!$Q$7:$Q$2205,Q2065)&gt;1,"Duplicate day / tier",IF(OR(ISBLANK(O2065),ISBLANK(R2065)),"Missing date / quantity",IF(OR(R2065&lt;0,MOD(R2065,1)&lt;&gt;0),"Invalid redemption quantity",IF(COUNTIFS('Daily Redemptions'!$A$7:$A$735,O2065,'Daily Redemptions'!$B$7:$B$735,P2065)&lt;&gt;1,"Missing daily performance",IF(S2065&lt;0,"Negative stock","")))))))</x:f>
      </x:c>
    </x:row>
    <x:row r="2066" ht="24" customHeight="1">
      <x:c r="O2066" s="10"/>
      <x:c r="P2066" s="5"/>
      <x:c r="Q2066" s="5"/>
      <x:c r="R2066" s="5"/>
      <x:c r="S2066" s="16" t="str">
        <x:f>IF(OR(ISBLANK(O2066),Q2066=""),"",IFERROR(INDEX('Redemption Setup'!$F$7:$F$105,MATCH(Q2066,'Redemption Setup'!$A$7:$A$105,0)),"")+SUMIFS('Redemption Setup'!$Q$7:$Q$305,'Redemption Setup'!$O$7:$O$305,Q2066,'Redemption Setup'!$P$7:$P$305,"&lt;="&amp;O2066)-SUMIFS('Daily Redemptions'!$R$7:$R$2205,'Daily Redemptions'!$Q$7:$Q$2205,Q2066,'Daily Redemptions'!$P$7:$P$2205,P2066,'Daily Redemptions'!$O$7:$O$2205,"&lt;="&amp;O2066))</x:f>
      </x:c>
      <x:c r="T2066" s="16" t="str">
        <x:f>IF(AND(ISBLANK(O2066),Q2066=""),"",IF(COUNTIFS('Redemption Setup'!$A$7:$A$105,Q2066,'Redemption Setup'!$B$7:$B$105,P2066)&lt;&gt;1,"Tier not in campaign",IF(COUNTIFS('Daily Redemptions'!$O$7:$O$2205,O2066,'Daily Redemptions'!$Q$7:$Q$2205,Q2066)&gt;1,"Duplicate day / tier",IF(OR(ISBLANK(O2066),ISBLANK(R2066)),"Missing date / quantity",IF(OR(R2066&lt;0,MOD(R2066,1)&lt;&gt;0),"Invalid redemption quantity",IF(COUNTIFS('Daily Redemptions'!$A$7:$A$735,O2066,'Daily Redemptions'!$B$7:$B$735,P2066)&lt;&gt;1,"Missing daily performance",IF(S2066&lt;0,"Negative stock","")))))))</x:f>
      </x:c>
    </x:row>
    <x:row r="2067" ht="24" customHeight="1">
      <x:c r="O2067" s="10"/>
      <x:c r="P2067" s="5"/>
      <x:c r="Q2067" s="5"/>
      <x:c r="R2067" s="5"/>
      <x:c r="S2067" s="16" t="str">
        <x:f>IF(OR(ISBLANK(O2067),Q2067=""),"",IFERROR(INDEX('Redemption Setup'!$F$7:$F$105,MATCH(Q2067,'Redemption Setup'!$A$7:$A$105,0)),"")+SUMIFS('Redemption Setup'!$Q$7:$Q$305,'Redemption Setup'!$O$7:$O$305,Q2067,'Redemption Setup'!$P$7:$P$305,"&lt;="&amp;O2067)-SUMIFS('Daily Redemptions'!$R$7:$R$2205,'Daily Redemptions'!$Q$7:$Q$2205,Q2067,'Daily Redemptions'!$P$7:$P$2205,P2067,'Daily Redemptions'!$O$7:$O$2205,"&lt;="&amp;O2067))</x:f>
      </x:c>
      <x:c r="T2067" s="16" t="str">
        <x:f>IF(AND(ISBLANK(O2067),Q2067=""),"",IF(COUNTIFS('Redemption Setup'!$A$7:$A$105,Q2067,'Redemption Setup'!$B$7:$B$105,P2067)&lt;&gt;1,"Tier not in campaign",IF(COUNTIFS('Daily Redemptions'!$O$7:$O$2205,O2067,'Daily Redemptions'!$Q$7:$Q$2205,Q2067)&gt;1,"Duplicate day / tier",IF(OR(ISBLANK(O2067),ISBLANK(R2067)),"Missing date / quantity",IF(OR(R2067&lt;0,MOD(R2067,1)&lt;&gt;0),"Invalid redemption quantity",IF(COUNTIFS('Daily Redemptions'!$A$7:$A$735,O2067,'Daily Redemptions'!$B$7:$B$735,P2067)&lt;&gt;1,"Missing daily performance",IF(S2067&lt;0,"Negative stock","")))))))</x:f>
      </x:c>
    </x:row>
    <x:row r="2068" ht="24" customHeight="1">
      <x:c r="O2068" s="10"/>
      <x:c r="P2068" s="5"/>
      <x:c r="Q2068" s="5"/>
      <x:c r="R2068" s="5"/>
      <x:c r="S2068" s="16" t="str">
        <x:f>IF(OR(ISBLANK(O2068),Q2068=""),"",IFERROR(INDEX('Redemption Setup'!$F$7:$F$105,MATCH(Q2068,'Redemption Setup'!$A$7:$A$105,0)),"")+SUMIFS('Redemption Setup'!$Q$7:$Q$305,'Redemption Setup'!$O$7:$O$305,Q2068,'Redemption Setup'!$P$7:$P$305,"&lt;="&amp;O2068)-SUMIFS('Daily Redemptions'!$R$7:$R$2205,'Daily Redemptions'!$Q$7:$Q$2205,Q2068,'Daily Redemptions'!$P$7:$P$2205,P2068,'Daily Redemptions'!$O$7:$O$2205,"&lt;="&amp;O2068))</x:f>
      </x:c>
      <x:c r="T2068" s="16" t="str">
        <x:f>IF(AND(ISBLANK(O2068),Q2068=""),"",IF(COUNTIFS('Redemption Setup'!$A$7:$A$105,Q2068,'Redemption Setup'!$B$7:$B$105,P2068)&lt;&gt;1,"Tier not in campaign",IF(COUNTIFS('Daily Redemptions'!$O$7:$O$2205,O2068,'Daily Redemptions'!$Q$7:$Q$2205,Q2068)&gt;1,"Duplicate day / tier",IF(OR(ISBLANK(O2068),ISBLANK(R2068)),"Missing date / quantity",IF(OR(R2068&lt;0,MOD(R2068,1)&lt;&gt;0),"Invalid redemption quantity",IF(COUNTIFS('Daily Redemptions'!$A$7:$A$735,O2068,'Daily Redemptions'!$B$7:$B$735,P2068)&lt;&gt;1,"Missing daily performance",IF(S2068&lt;0,"Negative stock","")))))))</x:f>
      </x:c>
    </x:row>
    <x:row r="2069" ht="24" customHeight="1">
      <x:c r="O2069" s="10"/>
      <x:c r="P2069" s="5"/>
      <x:c r="Q2069" s="5"/>
      <x:c r="R2069" s="5"/>
      <x:c r="S2069" s="16" t="str">
        <x:f>IF(OR(ISBLANK(O2069),Q2069=""),"",IFERROR(INDEX('Redemption Setup'!$F$7:$F$105,MATCH(Q2069,'Redemption Setup'!$A$7:$A$105,0)),"")+SUMIFS('Redemption Setup'!$Q$7:$Q$305,'Redemption Setup'!$O$7:$O$305,Q2069,'Redemption Setup'!$P$7:$P$305,"&lt;="&amp;O2069)-SUMIFS('Daily Redemptions'!$R$7:$R$2205,'Daily Redemptions'!$Q$7:$Q$2205,Q2069,'Daily Redemptions'!$P$7:$P$2205,P2069,'Daily Redemptions'!$O$7:$O$2205,"&lt;="&amp;O2069))</x:f>
      </x:c>
      <x:c r="T2069" s="16" t="str">
        <x:f>IF(AND(ISBLANK(O2069),Q2069=""),"",IF(COUNTIFS('Redemption Setup'!$A$7:$A$105,Q2069,'Redemption Setup'!$B$7:$B$105,P2069)&lt;&gt;1,"Tier not in campaign",IF(COUNTIFS('Daily Redemptions'!$O$7:$O$2205,O2069,'Daily Redemptions'!$Q$7:$Q$2205,Q2069)&gt;1,"Duplicate day / tier",IF(OR(ISBLANK(O2069),ISBLANK(R2069)),"Missing date / quantity",IF(OR(R2069&lt;0,MOD(R2069,1)&lt;&gt;0),"Invalid redemption quantity",IF(COUNTIFS('Daily Redemptions'!$A$7:$A$735,O2069,'Daily Redemptions'!$B$7:$B$735,P2069)&lt;&gt;1,"Missing daily performance",IF(S2069&lt;0,"Negative stock","")))))))</x:f>
      </x:c>
    </x:row>
    <x:row r="2070" ht="24" customHeight="1">
      <x:c r="O2070" s="10"/>
      <x:c r="P2070" s="5"/>
      <x:c r="Q2070" s="5"/>
      <x:c r="R2070" s="5"/>
      <x:c r="S2070" s="16" t="str">
        <x:f>IF(OR(ISBLANK(O2070),Q2070=""),"",IFERROR(INDEX('Redemption Setup'!$F$7:$F$105,MATCH(Q2070,'Redemption Setup'!$A$7:$A$105,0)),"")+SUMIFS('Redemption Setup'!$Q$7:$Q$305,'Redemption Setup'!$O$7:$O$305,Q2070,'Redemption Setup'!$P$7:$P$305,"&lt;="&amp;O2070)-SUMIFS('Daily Redemptions'!$R$7:$R$2205,'Daily Redemptions'!$Q$7:$Q$2205,Q2070,'Daily Redemptions'!$P$7:$P$2205,P2070,'Daily Redemptions'!$O$7:$O$2205,"&lt;="&amp;O2070))</x:f>
      </x:c>
      <x:c r="T2070" s="16" t="str">
        <x:f>IF(AND(ISBLANK(O2070),Q2070=""),"",IF(COUNTIFS('Redemption Setup'!$A$7:$A$105,Q2070,'Redemption Setup'!$B$7:$B$105,P2070)&lt;&gt;1,"Tier not in campaign",IF(COUNTIFS('Daily Redemptions'!$O$7:$O$2205,O2070,'Daily Redemptions'!$Q$7:$Q$2205,Q2070)&gt;1,"Duplicate day / tier",IF(OR(ISBLANK(O2070),ISBLANK(R2070)),"Missing date / quantity",IF(OR(R2070&lt;0,MOD(R2070,1)&lt;&gt;0),"Invalid redemption quantity",IF(COUNTIFS('Daily Redemptions'!$A$7:$A$735,O2070,'Daily Redemptions'!$B$7:$B$735,P2070)&lt;&gt;1,"Missing daily performance",IF(S2070&lt;0,"Negative stock","")))))))</x:f>
      </x:c>
    </x:row>
    <x:row r="2071" ht="24" customHeight="1">
      <x:c r="O2071" s="10"/>
      <x:c r="P2071" s="5"/>
      <x:c r="Q2071" s="5"/>
      <x:c r="R2071" s="5"/>
      <x:c r="S2071" s="16" t="str">
        <x:f>IF(OR(ISBLANK(O2071),Q2071=""),"",IFERROR(INDEX('Redemption Setup'!$F$7:$F$105,MATCH(Q2071,'Redemption Setup'!$A$7:$A$105,0)),"")+SUMIFS('Redemption Setup'!$Q$7:$Q$305,'Redemption Setup'!$O$7:$O$305,Q2071,'Redemption Setup'!$P$7:$P$305,"&lt;="&amp;O2071)-SUMIFS('Daily Redemptions'!$R$7:$R$2205,'Daily Redemptions'!$Q$7:$Q$2205,Q2071,'Daily Redemptions'!$P$7:$P$2205,P2071,'Daily Redemptions'!$O$7:$O$2205,"&lt;="&amp;O2071))</x:f>
      </x:c>
      <x:c r="T2071" s="16" t="str">
        <x:f>IF(AND(ISBLANK(O2071),Q2071=""),"",IF(COUNTIFS('Redemption Setup'!$A$7:$A$105,Q2071,'Redemption Setup'!$B$7:$B$105,P2071)&lt;&gt;1,"Tier not in campaign",IF(COUNTIFS('Daily Redemptions'!$O$7:$O$2205,O2071,'Daily Redemptions'!$Q$7:$Q$2205,Q2071)&gt;1,"Duplicate day / tier",IF(OR(ISBLANK(O2071),ISBLANK(R2071)),"Missing date / quantity",IF(OR(R2071&lt;0,MOD(R2071,1)&lt;&gt;0),"Invalid redemption quantity",IF(COUNTIFS('Daily Redemptions'!$A$7:$A$735,O2071,'Daily Redemptions'!$B$7:$B$735,P2071)&lt;&gt;1,"Missing daily performance",IF(S2071&lt;0,"Negative stock","")))))))</x:f>
      </x:c>
    </x:row>
    <x:row r="2072" ht="24" customHeight="1">
      <x:c r="O2072" s="10"/>
      <x:c r="P2072" s="5"/>
      <x:c r="Q2072" s="5"/>
      <x:c r="R2072" s="5"/>
      <x:c r="S2072" s="16" t="str">
        <x:f>IF(OR(ISBLANK(O2072),Q2072=""),"",IFERROR(INDEX('Redemption Setup'!$F$7:$F$105,MATCH(Q2072,'Redemption Setup'!$A$7:$A$105,0)),"")+SUMIFS('Redemption Setup'!$Q$7:$Q$305,'Redemption Setup'!$O$7:$O$305,Q2072,'Redemption Setup'!$P$7:$P$305,"&lt;="&amp;O2072)-SUMIFS('Daily Redemptions'!$R$7:$R$2205,'Daily Redemptions'!$Q$7:$Q$2205,Q2072,'Daily Redemptions'!$P$7:$P$2205,P2072,'Daily Redemptions'!$O$7:$O$2205,"&lt;="&amp;O2072))</x:f>
      </x:c>
      <x:c r="T2072" s="16" t="str">
        <x:f>IF(AND(ISBLANK(O2072),Q2072=""),"",IF(COUNTIFS('Redemption Setup'!$A$7:$A$105,Q2072,'Redemption Setup'!$B$7:$B$105,P2072)&lt;&gt;1,"Tier not in campaign",IF(COUNTIFS('Daily Redemptions'!$O$7:$O$2205,O2072,'Daily Redemptions'!$Q$7:$Q$2205,Q2072)&gt;1,"Duplicate day / tier",IF(OR(ISBLANK(O2072),ISBLANK(R2072)),"Missing date / quantity",IF(OR(R2072&lt;0,MOD(R2072,1)&lt;&gt;0),"Invalid redemption quantity",IF(COUNTIFS('Daily Redemptions'!$A$7:$A$735,O2072,'Daily Redemptions'!$B$7:$B$735,P2072)&lt;&gt;1,"Missing daily performance",IF(S2072&lt;0,"Negative stock","")))))))</x:f>
      </x:c>
    </x:row>
    <x:row r="2073" ht="24" customHeight="1">
      <x:c r="O2073" s="10"/>
      <x:c r="P2073" s="5"/>
      <x:c r="Q2073" s="5"/>
      <x:c r="R2073" s="5"/>
      <x:c r="S2073" s="16" t="str">
        <x:f>IF(OR(ISBLANK(O2073),Q2073=""),"",IFERROR(INDEX('Redemption Setup'!$F$7:$F$105,MATCH(Q2073,'Redemption Setup'!$A$7:$A$105,0)),"")+SUMIFS('Redemption Setup'!$Q$7:$Q$305,'Redemption Setup'!$O$7:$O$305,Q2073,'Redemption Setup'!$P$7:$P$305,"&lt;="&amp;O2073)-SUMIFS('Daily Redemptions'!$R$7:$R$2205,'Daily Redemptions'!$Q$7:$Q$2205,Q2073,'Daily Redemptions'!$P$7:$P$2205,P2073,'Daily Redemptions'!$O$7:$O$2205,"&lt;="&amp;O2073))</x:f>
      </x:c>
      <x:c r="T2073" s="16" t="str">
        <x:f>IF(AND(ISBLANK(O2073),Q2073=""),"",IF(COUNTIFS('Redemption Setup'!$A$7:$A$105,Q2073,'Redemption Setup'!$B$7:$B$105,P2073)&lt;&gt;1,"Tier not in campaign",IF(COUNTIFS('Daily Redemptions'!$O$7:$O$2205,O2073,'Daily Redemptions'!$Q$7:$Q$2205,Q2073)&gt;1,"Duplicate day / tier",IF(OR(ISBLANK(O2073),ISBLANK(R2073)),"Missing date / quantity",IF(OR(R2073&lt;0,MOD(R2073,1)&lt;&gt;0),"Invalid redemption quantity",IF(COUNTIFS('Daily Redemptions'!$A$7:$A$735,O2073,'Daily Redemptions'!$B$7:$B$735,P2073)&lt;&gt;1,"Missing daily performance",IF(S2073&lt;0,"Negative stock","")))))))</x:f>
      </x:c>
    </x:row>
    <x:row r="2074" ht="24" customHeight="1">
      <x:c r="O2074" s="10"/>
      <x:c r="P2074" s="5"/>
      <x:c r="Q2074" s="5"/>
      <x:c r="R2074" s="5"/>
      <x:c r="S2074" s="16" t="str">
        <x:f>IF(OR(ISBLANK(O2074),Q2074=""),"",IFERROR(INDEX('Redemption Setup'!$F$7:$F$105,MATCH(Q2074,'Redemption Setup'!$A$7:$A$105,0)),"")+SUMIFS('Redemption Setup'!$Q$7:$Q$305,'Redemption Setup'!$O$7:$O$305,Q2074,'Redemption Setup'!$P$7:$P$305,"&lt;="&amp;O2074)-SUMIFS('Daily Redemptions'!$R$7:$R$2205,'Daily Redemptions'!$Q$7:$Q$2205,Q2074,'Daily Redemptions'!$P$7:$P$2205,P2074,'Daily Redemptions'!$O$7:$O$2205,"&lt;="&amp;O2074))</x:f>
      </x:c>
      <x:c r="T2074" s="16" t="str">
        <x:f>IF(AND(ISBLANK(O2074),Q2074=""),"",IF(COUNTIFS('Redemption Setup'!$A$7:$A$105,Q2074,'Redemption Setup'!$B$7:$B$105,P2074)&lt;&gt;1,"Tier not in campaign",IF(COUNTIFS('Daily Redemptions'!$O$7:$O$2205,O2074,'Daily Redemptions'!$Q$7:$Q$2205,Q2074)&gt;1,"Duplicate day / tier",IF(OR(ISBLANK(O2074),ISBLANK(R2074)),"Missing date / quantity",IF(OR(R2074&lt;0,MOD(R2074,1)&lt;&gt;0),"Invalid redemption quantity",IF(COUNTIFS('Daily Redemptions'!$A$7:$A$735,O2074,'Daily Redemptions'!$B$7:$B$735,P2074)&lt;&gt;1,"Missing daily performance",IF(S2074&lt;0,"Negative stock","")))))))</x:f>
      </x:c>
    </x:row>
    <x:row r="2075" ht="24" customHeight="1">
      <x:c r="O2075" s="10"/>
      <x:c r="P2075" s="5"/>
      <x:c r="Q2075" s="5"/>
      <x:c r="R2075" s="5"/>
      <x:c r="S2075" s="16" t="str">
        <x:f>IF(OR(ISBLANK(O2075),Q2075=""),"",IFERROR(INDEX('Redemption Setup'!$F$7:$F$105,MATCH(Q2075,'Redemption Setup'!$A$7:$A$105,0)),"")+SUMIFS('Redemption Setup'!$Q$7:$Q$305,'Redemption Setup'!$O$7:$O$305,Q2075,'Redemption Setup'!$P$7:$P$305,"&lt;="&amp;O2075)-SUMIFS('Daily Redemptions'!$R$7:$R$2205,'Daily Redemptions'!$Q$7:$Q$2205,Q2075,'Daily Redemptions'!$P$7:$P$2205,P2075,'Daily Redemptions'!$O$7:$O$2205,"&lt;="&amp;O2075))</x:f>
      </x:c>
      <x:c r="T2075" s="16" t="str">
        <x:f>IF(AND(ISBLANK(O2075),Q2075=""),"",IF(COUNTIFS('Redemption Setup'!$A$7:$A$105,Q2075,'Redemption Setup'!$B$7:$B$105,P2075)&lt;&gt;1,"Tier not in campaign",IF(COUNTIFS('Daily Redemptions'!$O$7:$O$2205,O2075,'Daily Redemptions'!$Q$7:$Q$2205,Q2075)&gt;1,"Duplicate day / tier",IF(OR(ISBLANK(O2075),ISBLANK(R2075)),"Missing date / quantity",IF(OR(R2075&lt;0,MOD(R2075,1)&lt;&gt;0),"Invalid redemption quantity",IF(COUNTIFS('Daily Redemptions'!$A$7:$A$735,O2075,'Daily Redemptions'!$B$7:$B$735,P2075)&lt;&gt;1,"Missing daily performance",IF(S2075&lt;0,"Negative stock","")))))))</x:f>
      </x:c>
    </x:row>
    <x:row r="2076" ht="24" customHeight="1">
      <x:c r="O2076" s="10"/>
      <x:c r="P2076" s="5"/>
      <x:c r="Q2076" s="5"/>
      <x:c r="R2076" s="5"/>
      <x:c r="S2076" s="16" t="str">
        <x:f>IF(OR(ISBLANK(O2076),Q2076=""),"",IFERROR(INDEX('Redemption Setup'!$F$7:$F$105,MATCH(Q2076,'Redemption Setup'!$A$7:$A$105,0)),"")+SUMIFS('Redemption Setup'!$Q$7:$Q$305,'Redemption Setup'!$O$7:$O$305,Q2076,'Redemption Setup'!$P$7:$P$305,"&lt;="&amp;O2076)-SUMIFS('Daily Redemptions'!$R$7:$R$2205,'Daily Redemptions'!$Q$7:$Q$2205,Q2076,'Daily Redemptions'!$P$7:$P$2205,P2076,'Daily Redemptions'!$O$7:$O$2205,"&lt;="&amp;O2076))</x:f>
      </x:c>
      <x:c r="T2076" s="16" t="str">
        <x:f>IF(AND(ISBLANK(O2076),Q2076=""),"",IF(COUNTIFS('Redemption Setup'!$A$7:$A$105,Q2076,'Redemption Setup'!$B$7:$B$105,P2076)&lt;&gt;1,"Tier not in campaign",IF(COUNTIFS('Daily Redemptions'!$O$7:$O$2205,O2076,'Daily Redemptions'!$Q$7:$Q$2205,Q2076)&gt;1,"Duplicate day / tier",IF(OR(ISBLANK(O2076),ISBLANK(R2076)),"Missing date / quantity",IF(OR(R2076&lt;0,MOD(R2076,1)&lt;&gt;0),"Invalid redemption quantity",IF(COUNTIFS('Daily Redemptions'!$A$7:$A$735,O2076,'Daily Redemptions'!$B$7:$B$735,P2076)&lt;&gt;1,"Missing daily performance",IF(S2076&lt;0,"Negative stock","")))))))</x:f>
      </x:c>
    </x:row>
    <x:row r="2077" ht="24" customHeight="1">
      <x:c r="O2077" s="10"/>
      <x:c r="P2077" s="5"/>
      <x:c r="Q2077" s="5"/>
      <x:c r="R2077" s="5"/>
      <x:c r="S2077" s="16" t="str">
        <x:f>IF(OR(ISBLANK(O2077),Q2077=""),"",IFERROR(INDEX('Redemption Setup'!$F$7:$F$105,MATCH(Q2077,'Redemption Setup'!$A$7:$A$105,0)),"")+SUMIFS('Redemption Setup'!$Q$7:$Q$305,'Redemption Setup'!$O$7:$O$305,Q2077,'Redemption Setup'!$P$7:$P$305,"&lt;="&amp;O2077)-SUMIFS('Daily Redemptions'!$R$7:$R$2205,'Daily Redemptions'!$Q$7:$Q$2205,Q2077,'Daily Redemptions'!$P$7:$P$2205,P2077,'Daily Redemptions'!$O$7:$O$2205,"&lt;="&amp;O2077))</x:f>
      </x:c>
      <x:c r="T2077" s="16" t="str">
        <x:f>IF(AND(ISBLANK(O2077),Q2077=""),"",IF(COUNTIFS('Redemption Setup'!$A$7:$A$105,Q2077,'Redemption Setup'!$B$7:$B$105,P2077)&lt;&gt;1,"Tier not in campaign",IF(COUNTIFS('Daily Redemptions'!$O$7:$O$2205,O2077,'Daily Redemptions'!$Q$7:$Q$2205,Q2077)&gt;1,"Duplicate day / tier",IF(OR(ISBLANK(O2077),ISBLANK(R2077)),"Missing date / quantity",IF(OR(R2077&lt;0,MOD(R2077,1)&lt;&gt;0),"Invalid redemption quantity",IF(COUNTIFS('Daily Redemptions'!$A$7:$A$735,O2077,'Daily Redemptions'!$B$7:$B$735,P2077)&lt;&gt;1,"Missing daily performance",IF(S2077&lt;0,"Negative stock","")))))))</x:f>
      </x:c>
    </x:row>
    <x:row r="2078" ht="24" customHeight="1">
      <x:c r="O2078" s="10"/>
      <x:c r="P2078" s="5"/>
      <x:c r="Q2078" s="5"/>
      <x:c r="R2078" s="5"/>
      <x:c r="S2078" s="16" t="str">
        <x:f>IF(OR(ISBLANK(O2078),Q2078=""),"",IFERROR(INDEX('Redemption Setup'!$F$7:$F$105,MATCH(Q2078,'Redemption Setup'!$A$7:$A$105,0)),"")+SUMIFS('Redemption Setup'!$Q$7:$Q$305,'Redemption Setup'!$O$7:$O$305,Q2078,'Redemption Setup'!$P$7:$P$305,"&lt;="&amp;O2078)-SUMIFS('Daily Redemptions'!$R$7:$R$2205,'Daily Redemptions'!$Q$7:$Q$2205,Q2078,'Daily Redemptions'!$P$7:$P$2205,P2078,'Daily Redemptions'!$O$7:$O$2205,"&lt;="&amp;O2078))</x:f>
      </x:c>
      <x:c r="T2078" s="16" t="str">
        <x:f>IF(AND(ISBLANK(O2078),Q2078=""),"",IF(COUNTIFS('Redemption Setup'!$A$7:$A$105,Q2078,'Redemption Setup'!$B$7:$B$105,P2078)&lt;&gt;1,"Tier not in campaign",IF(COUNTIFS('Daily Redemptions'!$O$7:$O$2205,O2078,'Daily Redemptions'!$Q$7:$Q$2205,Q2078)&gt;1,"Duplicate day / tier",IF(OR(ISBLANK(O2078),ISBLANK(R2078)),"Missing date / quantity",IF(OR(R2078&lt;0,MOD(R2078,1)&lt;&gt;0),"Invalid redemption quantity",IF(COUNTIFS('Daily Redemptions'!$A$7:$A$735,O2078,'Daily Redemptions'!$B$7:$B$735,P2078)&lt;&gt;1,"Missing daily performance",IF(S2078&lt;0,"Negative stock","")))))))</x:f>
      </x:c>
    </x:row>
    <x:row r="2079" ht="24" customHeight="1">
      <x:c r="O2079" s="10"/>
      <x:c r="P2079" s="5"/>
      <x:c r="Q2079" s="5"/>
      <x:c r="R2079" s="5"/>
      <x:c r="S2079" s="16" t="str">
        <x:f>IF(OR(ISBLANK(O2079),Q2079=""),"",IFERROR(INDEX('Redemption Setup'!$F$7:$F$105,MATCH(Q2079,'Redemption Setup'!$A$7:$A$105,0)),"")+SUMIFS('Redemption Setup'!$Q$7:$Q$305,'Redemption Setup'!$O$7:$O$305,Q2079,'Redemption Setup'!$P$7:$P$305,"&lt;="&amp;O2079)-SUMIFS('Daily Redemptions'!$R$7:$R$2205,'Daily Redemptions'!$Q$7:$Q$2205,Q2079,'Daily Redemptions'!$P$7:$P$2205,P2079,'Daily Redemptions'!$O$7:$O$2205,"&lt;="&amp;O2079))</x:f>
      </x:c>
      <x:c r="T2079" s="16" t="str">
        <x:f>IF(AND(ISBLANK(O2079),Q2079=""),"",IF(COUNTIFS('Redemption Setup'!$A$7:$A$105,Q2079,'Redemption Setup'!$B$7:$B$105,P2079)&lt;&gt;1,"Tier not in campaign",IF(COUNTIFS('Daily Redemptions'!$O$7:$O$2205,O2079,'Daily Redemptions'!$Q$7:$Q$2205,Q2079)&gt;1,"Duplicate day / tier",IF(OR(ISBLANK(O2079),ISBLANK(R2079)),"Missing date / quantity",IF(OR(R2079&lt;0,MOD(R2079,1)&lt;&gt;0),"Invalid redemption quantity",IF(COUNTIFS('Daily Redemptions'!$A$7:$A$735,O2079,'Daily Redemptions'!$B$7:$B$735,P2079)&lt;&gt;1,"Missing daily performance",IF(S2079&lt;0,"Negative stock","")))))))</x:f>
      </x:c>
    </x:row>
    <x:row r="2080" ht="24" customHeight="1">
      <x:c r="O2080" s="10"/>
      <x:c r="P2080" s="5"/>
      <x:c r="Q2080" s="5"/>
      <x:c r="R2080" s="5"/>
      <x:c r="S2080" s="16" t="str">
        <x:f>IF(OR(ISBLANK(O2080),Q2080=""),"",IFERROR(INDEX('Redemption Setup'!$F$7:$F$105,MATCH(Q2080,'Redemption Setup'!$A$7:$A$105,0)),"")+SUMIFS('Redemption Setup'!$Q$7:$Q$305,'Redemption Setup'!$O$7:$O$305,Q2080,'Redemption Setup'!$P$7:$P$305,"&lt;="&amp;O2080)-SUMIFS('Daily Redemptions'!$R$7:$R$2205,'Daily Redemptions'!$Q$7:$Q$2205,Q2080,'Daily Redemptions'!$P$7:$P$2205,P2080,'Daily Redemptions'!$O$7:$O$2205,"&lt;="&amp;O2080))</x:f>
      </x:c>
      <x:c r="T2080" s="16" t="str">
        <x:f>IF(AND(ISBLANK(O2080),Q2080=""),"",IF(COUNTIFS('Redemption Setup'!$A$7:$A$105,Q2080,'Redemption Setup'!$B$7:$B$105,P2080)&lt;&gt;1,"Tier not in campaign",IF(COUNTIFS('Daily Redemptions'!$O$7:$O$2205,O2080,'Daily Redemptions'!$Q$7:$Q$2205,Q2080)&gt;1,"Duplicate day / tier",IF(OR(ISBLANK(O2080),ISBLANK(R2080)),"Missing date / quantity",IF(OR(R2080&lt;0,MOD(R2080,1)&lt;&gt;0),"Invalid redemption quantity",IF(COUNTIFS('Daily Redemptions'!$A$7:$A$735,O2080,'Daily Redemptions'!$B$7:$B$735,P2080)&lt;&gt;1,"Missing daily performance",IF(S2080&lt;0,"Negative stock","")))))))</x:f>
      </x:c>
    </x:row>
    <x:row r="2081" ht="24" customHeight="1">
      <x:c r="O2081" s="10"/>
      <x:c r="P2081" s="5"/>
      <x:c r="Q2081" s="5"/>
      <x:c r="R2081" s="5"/>
      <x:c r="S2081" s="16" t="str">
        <x:f>IF(OR(ISBLANK(O2081),Q2081=""),"",IFERROR(INDEX('Redemption Setup'!$F$7:$F$105,MATCH(Q2081,'Redemption Setup'!$A$7:$A$105,0)),"")+SUMIFS('Redemption Setup'!$Q$7:$Q$305,'Redemption Setup'!$O$7:$O$305,Q2081,'Redemption Setup'!$P$7:$P$305,"&lt;="&amp;O2081)-SUMIFS('Daily Redemptions'!$R$7:$R$2205,'Daily Redemptions'!$Q$7:$Q$2205,Q2081,'Daily Redemptions'!$P$7:$P$2205,P2081,'Daily Redemptions'!$O$7:$O$2205,"&lt;="&amp;O2081))</x:f>
      </x:c>
      <x:c r="T2081" s="16" t="str">
        <x:f>IF(AND(ISBLANK(O2081),Q2081=""),"",IF(COUNTIFS('Redemption Setup'!$A$7:$A$105,Q2081,'Redemption Setup'!$B$7:$B$105,P2081)&lt;&gt;1,"Tier not in campaign",IF(COUNTIFS('Daily Redemptions'!$O$7:$O$2205,O2081,'Daily Redemptions'!$Q$7:$Q$2205,Q2081)&gt;1,"Duplicate day / tier",IF(OR(ISBLANK(O2081),ISBLANK(R2081)),"Missing date / quantity",IF(OR(R2081&lt;0,MOD(R2081,1)&lt;&gt;0),"Invalid redemption quantity",IF(COUNTIFS('Daily Redemptions'!$A$7:$A$735,O2081,'Daily Redemptions'!$B$7:$B$735,P2081)&lt;&gt;1,"Missing daily performance",IF(S2081&lt;0,"Negative stock","")))))))</x:f>
      </x:c>
    </x:row>
    <x:row r="2082" ht="24" customHeight="1">
      <x:c r="O2082" s="10"/>
      <x:c r="P2082" s="5"/>
      <x:c r="Q2082" s="5"/>
      <x:c r="R2082" s="5"/>
      <x:c r="S2082" s="16" t="str">
        <x:f>IF(OR(ISBLANK(O2082),Q2082=""),"",IFERROR(INDEX('Redemption Setup'!$F$7:$F$105,MATCH(Q2082,'Redemption Setup'!$A$7:$A$105,0)),"")+SUMIFS('Redemption Setup'!$Q$7:$Q$305,'Redemption Setup'!$O$7:$O$305,Q2082,'Redemption Setup'!$P$7:$P$305,"&lt;="&amp;O2082)-SUMIFS('Daily Redemptions'!$R$7:$R$2205,'Daily Redemptions'!$Q$7:$Q$2205,Q2082,'Daily Redemptions'!$P$7:$P$2205,P2082,'Daily Redemptions'!$O$7:$O$2205,"&lt;="&amp;O2082))</x:f>
      </x:c>
      <x:c r="T2082" s="16" t="str">
        <x:f>IF(AND(ISBLANK(O2082),Q2082=""),"",IF(COUNTIFS('Redemption Setup'!$A$7:$A$105,Q2082,'Redemption Setup'!$B$7:$B$105,P2082)&lt;&gt;1,"Tier not in campaign",IF(COUNTIFS('Daily Redemptions'!$O$7:$O$2205,O2082,'Daily Redemptions'!$Q$7:$Q$2205,Q2082)&gt;1,"Duplicate day / tier",IF(OR(ISBLANK(O2082),ISBLANK(R2082)),"Missing date / quantity",IF(OR(R2082&lt;0,MOD(R2082,1)&lt;&gt;0),"Invalid redemption quantity",IF(COUNTIFS('Daily Redemptions'!$A$7:$A$735,O2082,'Daily Redemptions'!$B$7:$B$735,P2082)&lt;&gt;1,"Missing daily performance",IF(S2082&lt;0,"Negative stock","")))))))</x:f>
      </x:c>
    </x:row>
    <x:row r="2083" ht="24" customHeight="1">
      <x:c r="O2083" s="10"/>
      <x:c r="P2083" s="5"/>
      <x:c r="Q2083" s="5"/>
      <x:c r="R2083" s="5"/>
      <x:c r="S2083" s="16" t="str">
        <x:f>IF(OR(ISBLANK(O2083),Q2083=""),"",IFERROR(INDEX('Redemption Setup'!$F$7:$F$105,MATCH(Q2083,'Redemption Setup'!$A$7:$A$105,0)),"")+SUMIFS('Redemption Setup'!$Q$7:$Q$305,'Redemption Setup'!$O$7:$O$305,Q2083,'Redemption Setup'!$P$7:$P$305,"&lt;="&amp;O2083)-SUMIFS('Daily Redemptions'!$R$7:$R$2205,'Daily Redemptions'!$Q$7:$Q$2205,Q2083,'Daily Redemptions'!$P$7:$P$2205,P2083,'Daily Redemptions'!$O$7:$O$2205,"&lt;="&amp;O2083))</x:f>
      </x:c>
      <x:c r="T2083" s="16" t="str">
        <x:f>IF(AND(ISBLANK(O2083),Q2083=""),"",IF(COUNTIFS('Redemption Setup'!$A$7:$A$105,Q2083,'Redemption Setup'!$B$7:$B$105,P2083)&lt;&gt;1,"Tier not in campaign",IF(COUNTIFS('Daily Redemptions'!$O$7:$O$2205,O2083,'Daily Redemptions'!$Q$7:$Q$2205,Q2083)&gt;1,"Duplicate day / tier",IF(OR(ISBLANK(O2083),ISBLANK(R2083)),"Missing date / quantity",IF(OR(R2083&lt;0,MOD(R2083,1)&lt;&gt;0),"Invalid redemption quantity",IF(COUNTIFS('Daily Redemptions'!$A$7:$A$735,O2083,'Daily Redemptions'!$B$7:$B$735,P2083)&lt;&gt;1,"Missing daily performance",IF(S2083&lt;0,"Negative stock","")))))))</x:f>
      </x:c>
    </x:row>
    <x:row r="2084" ht="24" customHeight="1">
      <x:c r="O2084" s="10"/>
      <x:c r="P2084" s="5"/>
      <x:c r="Q2084" s="5"/>
      <x:c r="R2084" s="5"/>
      <x:c r="S2084" s="16" t="str">
        <x:f>IF(OR(ISBLANK(O2084),Q2084=""),"",IFERROR(INDEX('Redemption Setup'!$F$7:$F$105,MATCH(Q2084,'Redemption Setup'!$A$7:$A$105,0)),"")+SUMIFS('Redemption Setup'!$Q$7:$Q$305,'Redemption Setup'!$O$7:$O$305,Q2084,'Redemption Setup'!$P$7:$P$305,"&lt;="&amp;O2084)-SUMIFS('Daily Redemptions'!$R$7:$R$2205,'Daily Redemptions'!$Q$7:$Q$2205,Q2084,'Daily Redemptions'!$P$7:$P$2205,P2084,'Daily Redemptions'!$O$7:$O$2205,"&lt;="&amp;O2084))</x:f>
      </x:c>
      <x:c r="T2084" s="16" t="str">
        <x:f>IF(AND(ISBLANK(O2084),Q2084=""),"",IF(COUNTIFS('Redemption Setup'!$A$7:$A$105,Q2084,'Redemption Setup'!$B$7:$B$105,P2084)&lt;&gt;1,"Tier not in campaign",IF(COUNTIFS('Daily Redemptions'!$O$7:$O$2205,O2084,'Daily Redemptions'!$Q$7:$Q$2205,Q2084)&gt;1,"Duplicate day / tier",IF(OR(ISBLANK(O2084),ISBLANK(R2084)),"Missing date / quantity",IF(OR(R2084&lt;0,MOD(R2084,1)&lt;&gt;0),"Invalid redemption quantity",IF(COUNTIFS('Daily Redemptions'!$A$7:$A$735,O2084,'Daily Redemptions'!$B$7:$B$735,P2084)&lt;&gt;1,"Missing daily performance",IF(S2084&lt;0,"Negative stock","")))))))</x:f>
      </x:c>
    </x:row>
    <x:row r="2085" ht="24" customHeight="1">
      <x:c r="O2085" s="10"/>
      <x:c r="P2085" s="5"/>
      <x:c r="Q2085" s="5"/>
      <x:c r="R2085" s="5"/>
      <x:c r="S2085" s="16" t="str">
        <x:f>IF(OR(ISBLANK(O2085),Q2085=""),"",IFERROR(INDEX('Redemption Setup'!$F$7:$F$105,MATCH(Q2085,'Redemption Setup'!$A$7:$A$105,0)),"")+SUMIFS('Redemption Setup'!$Q$7:$Q$305,'Redemption Setup'!$O$7:$O$305,Q2085,'Redemption Setup'!$P$7:$P$305,"&lt;="&amp;O2085)-SUMIFS('Daily Redemptions'!$R$7:$R$2205,'Daily Redemptions'!$Q$7:$Q$2205,Q2085,'Daily Redemptions'!$P$7:$P$2205,P2085,'Daily Redemptions'!$O$7:$O$2205,"&lt;="&amp;O2085))</x:f>
      </x:c>
      <x:c r="T2085" s="16" t="str">
        <x:f>IF(AND(ISBLANK(O2085),Q2085=""),"",IF(COUNTIFS('Redemption Setup'!$A$7:$A$105,Q2085,'Redemption Setup'!$B$7:$B$105,P2085)&lt;&gt;1,"Tier not in campaign",IF(COUNTIFS('Daily Redemptions'!$O$7:$O$2205,O2085,'Daily Redemptions'!$Q$7:$Q$2205,Q2085)&gt;1,"Duplicate day / tier",IF(OR(ISBLANK(O2085),ISBLANK(R2085)),"Missing date / quantity",IF(OR(R2085&lt;0,MOD(R2085,1)&lt;&gt;0),"Invalid redemption quantity",IF(COUNTIFS('Daily Redemptions'!$A$7:$A$735,O2085,'Daily Redemptions'!$B$7:$B$735,P2085)&lt;&gt;1,"Missing daily performance",IF(S2085&lt;0,"Negative stock","")))))))</x:f>
      </x:c>
    </x:row>
    <x:row r="2086" ht="24" customHeight="1">
      <x:c r="O2086" s="10"/>
      <x:c r="P2086" s="5"/>
      <x:c r="Q2086" s="5"/>
      <x:c r="R2086" s="5"/>
      <x:c r="S2086" s="16" t="str">
        <x:f>IF(OR(ISBLANK(O2086),Q2086=""),"",IFERROR(INDEX('Redemption Setup'!$F$7:$F$105,MATCH(Q2086,'Redemption Setup'!$A$7:$A$105,0)),"")+SUMIFS('Redemption Setup'!$Q$7:$Q$305,'Redemption Setup'!$O$7:$O$305,Q2086,'Redemption Setup'!$P$7:$P$305,"&lt;="&amp;O2086)-SUMIFS('Daily Redemptions'!$R$7:$R$2205,'Daily Redemptions'!$Q$7:$Q$2205,Q2086,'Daily Redemptions'!$P$7:$P$2205,P2086,'Daily Redemptions'!$O$7:$O$2205,"&lt;="&amp;O2086))</x:f>
      </x:c>
      <x:c r="T2086" s="16" t="str">
        <x:f>IF(AND(ISBLANK(O2086),Q2086=""),"",IF(COUNTIFS('Redemption Setup'!$A$7:$A$105,Q2086,'Redemption Setup'!$B$7:$B$105,P2086)&lt;&gt;1,"Tier not in campaign",IF(COUNTIFS('Daily Redemptions'!$O$7:$O$2205,O2086,'Daily Redemptions'!$Q$7:$Q$2205,Q2086)&gt;1,"Duplicate day / tier",IF(OR(ISBLANK(O2086),ISBLANK(R2086)),"Missing date / quantity",IF(OR(R2086&lt;0,MOD(R2086,1)&lt;&gt;0),"Invalid redemption quantity",IF(COUNTIFS('Daily Redemptions'!$A$7:$A$735,O2086,'Daily Redemptions'!$B$7:$B$735,P2086)&lt;&gt;1,"Missing daily performance",IF(S2086&lt;0,"Negative stock","")))))))</x:f>
      </x:c>
    </x:row>
    <x:row r="2087" ht="24" customHeight="1">
      <x:c r="O2087" s="10"/>
      <x:c r="P2087" s="5"/>
      <x:c r="Q2087" s="5"/>
      <x:c r="R2087" s="5"/>
      <x:c r="S2087" s="16" t="str">
        <x:f>IF(OR(ISBLANK(O2087),Q2087=""),"",IFERROR(INDEX('Redemption Setup'!$F$7:$F$105,MATCH(Q2087,'Redemption Setup'!$A$7:$A$105,0)),"")+SUMIFS('Redemption Setup'!$Q$7:$Q$305,'Redemption Setup'!$O$7:$O$305,Q2087,'Redemption Setup'!$P$7:$P$305,"&lt;="&amp;O2087)-SUMIFS('Daily Redemptions'!$R$7:$R$2205,'Daily Redemptions'!$Q$7:$Q$2205,Q2087,'Daily Redemptions'!$P$7:$P$2205,P2087,'Daily Redemptions'!$O$7:$O$2205,"&lt;="&amp;O2087))</x:f>
      </x:c>
      <x:c r="T2087" s="16" t="str">
        <x:f>IF(AND(ISBLANK(O2087),Q2087=""),"",IF(COUNTIFS('Redemption Setup'!$A$7:$A$105,Q2087,'Redemption Setup'!$B$7:$B$105,P2087)&lt;&gt;1,"Tier not in campaign",IF(COUNTIFS('Daily Redemptions'!$O$7:$O$2205,O2087,'Daily Redemptions'!$Q$7:$Q$2205,Q2087)&gt;1,"Duplicate day / tier",IF(OR(ISBLANK(O2087),ISBLANK(R2087)),"Missing date / quantity",IF(OR(R2087&lt;0,MOD(R2087,1)&lt;&gt;0),"Invalid redemption quantity",IF(COUNTIFS('Daily Redemptions'!$A$7:$A$735,O2087,'Daily Redemptions'!$B$7:$B$735,P2087)&lt;&gt;1,"Missing daily performance",IF(S2087&lt;0,"Negative stock","")))))))</x:f>
      </x:c>
    </x:row>
    <x:row r="2088" ht="24" customHeight="1">
      <x:c r="O2088" s="10"/>
      <x:c r="P2088" s="5"/>
      <x:c r="Q2088" s="5"/>
      <x:c r="R2088" s="5"/>
      <x:c r="S2088" s="16" t="str">
        <x:f>IF(OR(ISBLANK(O2088),Q2088=""),"",IFERROR(INDEX('Redemption Setup'!$F$7:$F$105,MATCH(Q2088,'Redemption Setup'!$A$7:$A$105,0)),"")+SUMIFS('Redemption Setup'!$Q$7:$Q$305,'Redemption Setup'!$O$7:$O$305,Q2088,'Redemption Setup'!$P$7:$P$305,"&lt;="&amp;O2088)-SUMIFS('Daily Redemptions'!$R$7:$R$2205,'Daily Redemptions'!$Q$7:$Q$2205,Q2088,'Daily Redemptions'!$P$7:$P$2205,P2088,'Daily Redemptions'!$O$7:$O$2205,"&lt;="&amp;O2088))</x:f>
      </x:c>
      <x:c r="T2088" s="16" t="str">
        <x:f>IF(AND(ISBLANK(O2088),Q2088=""),"",IF(COUNTIFS('Redemption Setup'!$A$7:$A$105,Q2088,'Redemption Setup'!$B$7:$B$105,P2088)&lt;&gt;1,"Tier not in campaign",IF(COUNTIFS('Daily Redemptions'!$O$7:$O$2205,O2088,'Daily Redemptions'!$Q$7:$Q$2205,Q2088)&gt;1,"Duplicate day / tier",IF(OR(ISBLANK(O2088),ISBLANK(R2088)),"Missing date / quantity",IF(OR(R2088&lt;0,MOD(R2088,1)&lt;&gt;0),"Invalid redemption quantity",IF(COUNTIFS('Daily Redemptions'!$A$7:$A$735,O2088,'Daily Redemptions'!$B$7:$B$735,P2088)&lt;&gt;1,"Missing daily performance",IF(S2088&lt;0,"Negative stock","")))))))</x:f>
      </x:c>
    </x:row>
    <x:row r="2089" ht="24" customHeight="1">
      <x:c r="O2089" s="10"/>
      <x:c r="P2089" s="5"/>
      <x:c r="Q2089" s="5"/>
      <x:c r="R2089" s="5"/>
      <x:c r="S2089" s="16" t="str">
        <x:f>IF(OR(ISBLANK(O2089),Q2089=""),"",IFERROR(INDEX('Redemption Setup'!$F$7:$F$105,MATCH(Q2089,'Redemption Setup'!$A$7:$A$105,0)),"")+SUMIFS('Redemption Setup'!$Q$7:$Q$305,'Redemption Setup'!$O$7:$O$305,Q2089,'Redemption Setup'!$P$7:$P$305,"&lt;="&amp;O2089)-SUMIFS('Daily Redemptions'!$R$7:$R$2205,'Daily Redemptions'!$Q$7:$Q$2205,Q2089,'Daily Redemptions'!$P$7:$P$2205,P2089,'Daily Redemptions'!$O$7:$O$2205,"&lt;="&amp;O2089))</x:f>
      </x:c>
      <x:c r="T2089" s="16" t="str">
        <x:f>IF(AND(ISBLANK(O2089),Q2089=""),"",IF(COUNTIFS('Redemption Setup'!$A$7:$A$105,Q2089,'Redemption Setup'!$B$7:$B$105,P2089)&lt;&gt;1,"Tier not in campaign",IF(COUNTIFS('Daily Redemptions'!$O$7:$O$2205,O2089,'Daily Redemptions'!$Q$7:$Q$2205,Q2089)&gt;1,"Duplicate day / tier",IF(OR(ISBLANK(O2089),ISBLANK(R2089)),"Missing date / quantity",IF(OR(R2089&lt;0,MOD(R2089,1)&lt;&gt;0),"Invalid redemption quantity",IF(COUNTIFS('Daily Redemptions'!$A$7:$A$735,O2089,'Daily Redemptions'!$B$7:$B$735,P2089)&lt;&gt;1,"Missing daily performance",IF(S2089&lt;0,"Negative stock","")))))))</x:f>
      </x:c>
    </x:row>
    <x:row r="2090" ht="24" customHeight="1">
      <x:c r="O2090" s="10"/>
      <x:c r="P2090" s="5"/>
      <x:c r="Q2090" s="5"/>
      <x:c r="R2090" s="5"/>
      <x:c r="S2090" s="16" t="str">
        <x:f>IF(OR(ISBLANK(O2090),Q2090=""),"",IFERROR(INDEX('Redemption Setup'!$F$7:$F$105,MATCH(Q2090,'Redemption Setup'!$A$7:$A$105,0)),"")+SUMIFS('Redemption Setup'!$Q$7:$Q$305,'Redemption Setup'!$O$7:$O$305,Q2090,'Redemption Setup'!$P$7:$P$305,"&lt;="&amp;O2090)-SUMIFS('Daily Redemptions'!$R$7:$R$2205,'Daily Redemptions'!$Q$7:$Q$2205,Q2090,'Daily Redemptions'!$P$7:$P$2205,P2090,'Daily Redemptions'!$O$7:$O$2205,"&lt;="&amp;O2090))</x:f>
      </x:c>
      <x:c r="T2090" s="16" t="str">
        <x:f>IF(AND(ISBLANK(O2090),Q2090=""),"",IF(COUNTIFS('Redemption Setup'!$A$7:$A$105,Q2090,'Redemption Setup'!$B$7:$B$105,P2090)&lt;&gt;1,"Tier not in campaign",IF(COUNTIFS('Daily Redemptions'!$O$7:$O$2205,O2090,'Daily Redemptions'!$Q$7:$Q$2205,Q2090)&gt;1,"Duplicate day / tier",IF(OR(ISBLANK(O2090),ISBLANK(R2090)),"Missing date / quantity",IF(OR(R2090&lt;0,MOD(R2090,1)&lt;&gt;0),"Invalid redemption quantity",IF(COUNTIFS('Daily Redemptions'!$A$7:$A$735,O2090,'Daily Redemptions'!$B$7:$B$735,P2090)&lt;&gt;1,"Missing daily performance",IF(S2090&lt;0,"Negative stock","")))))))</x:f>
      </x:c>
    </x:row>
    <x:row r="2091" ht="24" customHeight="1">
      <x:c r="O2091" s="10"/>
      <x:c r="P2091" s="5"/>
      <x:c r="Q2091" s="5"/>
      <x:c r="R2091" s="5"/>
      <x:c r="S2091" s="16" t="str">
        <x:f>IF(OR(ISBLANK(O2091),Q2091=""),"",IFERROR(INDEX('Redemption Setup'!$F$7:$F$105,MATCH(Q2091,'Redemption Setup'!$A$7:$A$105,0)),"")+SUMIFS('Redemption Setup'!$Q$7:$Q$305,'Redemption Setup'!$O$7:$O$305,Q2091,'Redemption Setup'!$P$7:$P$305,"&lt;="&amp;O2091)-SUMIFS('Daily Redemptions'!$R$7:$R$2205,'Daily Redemptions'!$Q$7:$Q$2205,Q2091,'Daily Redemptions'!$P$7:$P$2205,P2091,'Daily Redemptions'!$O$7:$O$2205,"&lt;="&amp;O2091))</x:f>
      </x:c>
      <x:c r="T2091" s="16" t="str">
        <x:f>IF(AND(ISBLANK(O2091),Q2091=""),"",IF(COUNTIFS('Redemption Setup'!$A$7:$A$105,Q2091,'Redemption Setup'!$B$7:$B$105,P2091)&lt;&gt;1,"Tier not in campaign",IF(COUNTIFS('Daily Redemptions'!$O$7:$O$2205,O2091,'Daily Redemptions'!$Q$7:$Q$2205,Q2091)&gt;1,"Duplicate day / tier",IF(OR(ISBLANK(O2091),ISBLANK(R2091)),"Missing date / quantity",IF(OR(R2091&lt;0,MOD(R2091,1)&lt;&gt;0),"Invalid redemption quantity",IF(COUNTIFS('Daily Redemptions'!$A$7:$A$735,O2091,'Daily Redemptions'!$B$7:$B$735,P2091)&lt;&gt;1,"Missing daily performance",IF(S2091&lt;0,"Negative stock","")))))))</x:f>
      </x:c>
    </x:row>
    <x:row r="2092" ht="24" customHeight="1">
      <x:c r="O2092" s="10"/>
      <x:c r="P2092" s="5"/>
      <x:c r="Q2092" s="5"/>
      <x:c r="R2092" s="5"/>
      <x:c r="S2092" s="16" t="str">
        <x:f>IF(OR(ISBLANK(O2092),Q2092=""),"",IFERROR(INDEX('Redemption Setup'!$F$7:$F$105,MATCH(Q2092,'Redemption Setup'!$A$7:$A$105,0)),"")+SUMIFS('Redemption Setup'!$Q$7:$Q$305,'Redemption Setup'!$O$7:$O$305,Q2092,'Redemption Setup'!$P$7:$P$305,"&lt;="&amp;O2092)-SUMIFS('Daily Redemptions'!$R$7:$R$2205,'Daily Redemptions'!$Q$7:$Q$2205,Q2092,'Daily Redemptions'!$P$7:$P$2205,P2092,'Daily Redemptions'!$O$7:$O$2205,"&lt;="&amp;O2092))</x:f>
      </x:c>
      <x:c r="T2092" s="16" t="str">
        <x:f>IF(AND(ISBLANK(O2092),Q2092=""),"",IF(COUNTIFS('Redemption Setup'!$A$7:$A$105,Q2092,'Redemption Setup'!$B$7:$B$105,P2092)&lt;&gt;1,"Tier not in campaign",IF(COUNTIFS('Daily Redemptions'!$O$7:$O$2205,O2092,'Daily Redemptions'!$Q$7:$Q$2205,Q2092)&gt;1,"Duplicate day / tier",IF(OR(ISBLANK(O2092),ISBLANK(R2092)),"Missing date / quantity",IF(OR(R2092&lt;0,MOD(R2092,1)&lt;&gt;0),"Invalid redemption quantity",IF(COUNTIFS('Daily Redemptions'!$A$7:$A$735,O2092,'Daily Redemptions'!$B$7:$B$735,P2092)&lt;&gt;1,"Missing daily performance",IF(S2092&lt;0,"Negative stock","")))))))</x:f>
      </x:c>
    </x:row>
    <x:row r="2093" ht="24" customHeight="1">
      <x:c r="O2093" s="10"/>
      <x:c r="P2093" s="5"/>
      <x:c r="Q2093" s="5"/>
      <x:c r="R2093" s="5"/>
      <x:c r="S2093" s="16" t="str">
        <x:f>IF(OR(ISBLANK(O2093),Q2093=""),"",IFERROR(INDEX('Redemption Setup'!$F$7:$F$105,MATCH(Q2093,'Redemption Setup'!$A$7:$A$105,0)),"")+SUMIFS('Redemption Setup'!$Q$7:$Q$305,'Redemption Setup'!$O$7:$O$305,Q2093,'Redemption Setup'!$P$7:$P$305,"&lt;="&amp;O2093)-SUMIFS('Daily Redemptions'!$R$7:$R$2205,'Daily Redemptions'!$Q$7:$Q$2205,Q2093,'Daily Redemptions'!$P$7:$P$2205,P2093,'Daily Redemptions'!$O$7:$O$2205,"&lt;="&amp;O2093))</x:f>
      </x:c>
      <x:c r="T2093" s="16" t="str">
        <x:f>IF(AND(ISBLANK(O2093),Q2093=""),"",IF(COUNTIFS('Redemption Setup'!$A$7:$A$105,Q2093,'Redemption Setup'!$B$7:$B$105,P2093)&lt;&gt;1,"Tier not in campaign",IF(COUNTIFS('Daily Redemptions'!$O$7:$O$2205,O2093,'Daily Redemptions'!$Q$7:$Q$2205,Q2093)&gt;1,"Duplicate day / tier",IF(OR(ISBLANK(O2093),ISBLANK(R2093)),"Missing date / quantity",IF(OR(R2093&lt;0,MOD(R2093,1)&lt;&gt;0),"Invalid redemption quantity",IF(COUNTIFS('Daily Redemptions'!$A$7:$A$735,O2093,'Daily Redemptions'!$B$7:$B$735,P2093)&lt;&gt;1,"Missing daily performance",IF(S2093&lt;0,"Negative stock","")))))))</x:f>
      </x:c>
    </x:row>
    <x:row r="2094" ht="24" customHeight="1">
      <x:c r="O2094" s="10"/>
      <x:c r="P2094" s="5"/>
      <x:c r="Q2094" s="5"/>
      <x:c r="R2094" s="5"/>
      <x:c r="S2094" s="16" t="str">
        <x:f>IF(OR(ISBLANK(O2094),Q2094=""),"",IFERROR(INDEX('Redemption Setup'!$F$7:$F$105,MATCH(Q2094,'Redemption Setup'!$A$7:$A$105,0)),"")+SUMIFS('Redemption Setup'!$Q$7:$Q$305,'Redemption Setup'!$O$7:$O$305,Q2094,'Redemption Setup'!$P$7:$P$305,"&lt;="&amp;O2094)-SUMIFS('Daily Redemptions'!$R$7:$R$2205,'Daily Redemptions'!$Q$7:$Q$2205,Q2094,'Daily Redemptions'!$P$7:$P$2205,P2094,'Daily Redemptions'!$O$7:$O$2205,"&lt;="&amp;O2094))</x:f>
      </x:c>
      <x:c r="T2094" s="16" t="str">
        <x:f>IF(AND(ISBLANK(O2094),Q2094=""),"",IF(COUNTIFS('Redemption Setup'!$A$7:$A$105,Q2094,'Redemption Setup'!$B$7:$B$105,P2094)&lt;&gt;1,"Tier not in campaign",IF(COUNTIFS('Daily Redemptions'!$O$7:$O$2205,O2094,'Daily Redemptions'!$Q$7:$Q$2205,Q2094)&gt;1,"Duplicate day / tier",IF(OR(ISBLANK(O2094),ISBLANK(R2094)),"Missing date / quantity",IF(OR(R2094&lt;0,MOD(R2094,1)&lt;&gt;0),"Invalid redemption quantity",IF(COUNTIFS('Daily Redemptions'!$A$7:$A$735,O2094,'Daily Redemptions'!$B$7:$B$735,P2094)&lt;&gt;1,"Missing daily performance",IF(S2094&lt;0,"Negative stock","")))))))</x:f>
      </x:c>
    </x:row>
    <x:row r="2095" ht="24" customHeight="1">
      <x:c r="O2095" s="10"/>
      <x:c r="P2095" s="5"/>
      <x:c r="Q2095" s="5"/>
      <x:c r="R2095" s="5"/>
      <x:c r="S2095" s="16" t="str">
        <x:f>IF(OR(ISBLANK(O2095),Q2095=""),"",IFERROR(INDEX('Redemption Setup'!$F$7:$F$105,MATCH(Q2095,'Redemption Setup'!$A$7:$A$105,0)),"")+SUMIFS('Redemption Setup'!$Q$7:$Q$305,'Redemption Setup'!$O$7:$O$305,Q2095,'Redemption Setup'!$P$7:$P$305,"&lt;="&amp;O2095)-SUMIFS('Daily Redemptions'!$R$7:$R$2205,'Daily Redemptions'!$Q$7:$Q$2205,Q2095,'Daily Redemptions'!$P$7:$P$2205,P2095,'Daily Redemptions'!$O$7:$O$2205,"&lt;="&amp;O2095))</x:f>
      </x:c>
      <x:c r="T2095" s="16" t="str">
        <x:f>IF(AND(ISBLANK(O2095),Q2095=""),"",IF(COUNTIFS('Redemption Setup'!$A$7:$A$105,Q2095,'Redemption Setup'!$B$7:$B$105,P2095)&lt;&gt;1,"Tier not in campaign",IF(COUNTIFS('Daily Redemptions'!$O$7:$O$2205,O2095,'Daily Redemptions'!$Q$7:$Q$2205,Q2095)&gt;1,"Duplicate day / tier",IF(OR(ISBLANK(O2095),ISBLANK(R2095)),"Missing date / quantity",IF(OR(R2095&lt;0,MOD(R2095,1)&lt;&gt;0),"Invalid redemption quantity",IF(COUNTIFS('Daily Redemptions'!$A$7:$A$735,O2095,'Daily Redemptions'!$B$7:$B$735,P2095)&lt;&gt;1,"Missing daily performance",IF(S2095&lt;0,"Negative stock","")))))))</x:f>
      </x:c>
    </x:row>
    <x:row r="2096" ht="24" customHeight="1">
      <x:c r="O2096" s="10"/>
      <x:c r="P2096" s="5"/>
      <x:c r="Q2096" s="5"/>
      <x:c r="R2096" s="5"/>
      <x:c r="S2096" s="16" t="str">
        <x:f>IF(OR(ISBLANK(O2096),Q2096=""),"",IFERROR(INDEX('Redemption Setup'!$F$7:$F$105,MATCH(Q2096,'Redemption Setup'!$A$7:$A$105,0)),"")+SUMIFS('Redemption Setup'!$Q$7:$Q$305,'Redemption Setup'!$O$7:$O$305,Q2096,'Redemption Setup'!$P$7:$P$305,"&lt;="&amp;O2096)-SUMIFS('Daily Redemptions'!$R$7:$R$2205,'Daily Redemptions'!$Q$7:$Q$2205,Q2096,'Daily Redemptions'!$P$7:$P$2205,P2096,'Daily Redemptions'!$O$7:$O$2205,"&lt;="&amp;O2096))</x:f>
      </x:c>
      <x:c r="T2096" s="16" t="str">
        <x:f>IF(AND(ISBLANK(O2096),Q2096=""),"",IF(COUNTIFS('Redemption Setup'!$A$7:$A$105,Q2096,'Redemption Setup'!$B$7:$B$105,P2096)&lt;&gt;1,"Tier not in campaign",IF(COUNTIFS('Daily Redemptions'!$O$7:$O$2205,O2096,'Daily Redemptions'!$Q$7:$Q$2205,Q2096)&gt;1,"Duplicate day / tier",IF(OR(ISBLANK(O2096),ISBLANK(R2096)),"Missing date / quantity",IF(OR(R2096&lt;0,MOD(R2096,1)&lt;&gt;0),"Invalid redemption quantity",IF(COUNTIFS('Daily Redemptions'!$A$7:$A$735,O2096,'Daily Redemptions'!$B$7:$B$735,P2096)&lt;&gt;1,"Missing daily performance",IF(S2096&lt;0,"Negative stock","")))))))</x:f>
      </x:c>
    </x:row>
    <x:row r="2097" ht="24" customHeight="1">
      <x:c r="O2097" s="10"/>
      <x:c r="P2097" s="5"/>
      <x:c r="Q2097" s="5"/>
      <x:c r="R2097" s="5"/>
      <x:c r="S2097" s="16" t="str">
        <x:f>IF(OR(ISBLANK(O2097),Q2097=""),"",IFERROR(INDEX('Redemption Setup'!$F$7:$F$105,MATCH(Q2097,'Redemption Setup'!$A$7:$A$105,0)),"")+SUMIFS('Redemption Setup'!$Q$7:$Q$305,'Redemption Setup'!$O$7:$O$305,Q2097,'Redemption Setup'!$P$7:$P$305,"&lt;="&amp;O2097)-SUMIFS('Daily Redemptions'!$R$7:$R$2205,'Daily Redemptions'!$Q$7:$Q$2205,Q2097,'Daily Redemptions'!$P$7:$P$2205,P2097,'Daily Redemptions'!$O$7:$O$2205,"&lt;="&amp;O2097))</x:f>
      </x:c>
      <x:c r="T2097" s="16" t="str">
        <x:f>IF(AND(ISBLANK(O2097),Q2097=""),"",IF(COUNTIFS('Redemption Setup'!$A$7:$A$105,Q2097,'Redemption Setup'!$B$7:$B$105,P2097)&lt;&gt;1,"Tier not in campaign",IF(COUNTIFS('Daily Redemptions'!$O$7:$O$2205,O2097,'Daily Redemptions'!$Q$7:$Q$2205,Q2097)&gt;1,"Duplicate day / tier",IF(OR(ISBLANK(O2097),ISBLANK(R2097)),"Missing date / quantity",IF(OR(R2097&lt;0,MOD(R2097,1)&lt;&gt;0),"Invalid redemption quantity",IF(COUNTIFS('Daily Redemptions'!$A$7:$A$735,O2097,'Daily Redemptions'!$B$7:$B$735,P2097)&lt;&gt;1,"Missing daily performance",IF(S2097&lt;0,"Negative stock","")))))))</x:f>
      </x:c>
    </x:row>
    <x:row r="2098" ht="24" customHeight="1">
      <x:c r="O2098" s="10"/>
      <x:c r="P2098" s="5"/>
      <x:c r="Q2098" s="5"/>
      <x:c r="R2098" s="5"/>
      <x:c r="S2098" s="16" t="str">
        <x:f>IF(OR(ISBLANK(O2098),Q2098=""),"",IFERROR(INDEX('Redemption Setup'!$F$7:$F$105,MATCH(Q2098,'Redemption Setup'!$A$7:$A$105,0)),"")+SUMIFS('Redemption Setup'!$Q$7:$Q$305,'Redemption Setup'!$O$7:$O$305,Q2098,'Redemption Setup'!$P$7:$P$305,"&lt;="&amp;O2098)-SUMIFS('Daily Redemptions'!$R$7:$R$2205,'Daily Redemptions'!$Q$7:$Q$2205,Q2098,'Daily Redemptions'!$P$7:$P$2205,P2098,'Daily Redemptions'!$O$7:$O$2205,"&lt;="&amp;O2098))</x:f>
      </x:c>
      <x:c r="T2098" s="16" t="str">
        <x:f>IF(AND(ISBLANK(O2098),Q2098=""),"",IF(COUNTIFS('Redemption Setup'!$A$7:$A$105,Q2098,'Redemption Setup'!$B$7:$B$105,P2098)&lt;&gt;1,"Tier not in campaign",IF(COUNTIFS('Daily Redemptions'!$O$7:$O$2205,O2098,'Daily Redemptions'!$Q$7:$Q$2205,Q2098)&gt;1,"Duplicate day / tier",IF(OR(ISBLANK(O2098),ISBLANK(R2098)),"Missing date / quantity",IF(OR(R2098&lt;0,MOD(R2098,1)&lt;&gt;0),"Invalid redemption quantity",IF(COUNTIFS('Daily Redemptions'!$A$7:$A$735,O2098,'Daily Redemptions'!$B$7:$B$735,P2098)&lt;&gt;1,"Missing daily performance",IF(S2098&lt;0,"Negative stock","")))))))</x:f>
      </x:c>
    </x:row>
    <x:row r="2099" ht="24" customHeight="1">
      <x:c r="O2099" s="10"/>
      <x:c r="P2099" s="5"/>
      <x:c r="Q2099" s="5"/>
      <x:c r="R2099" s="5"/>
      <x:c r="S2099" s="16" t="str">
        <x:f>IF(OR(ISBLANK(O2099),Q2099=""),"",IFERROR(INDEX('Redemption Setup'!$F$7:$F$105,MATCH(Q2099,'Redemption Setup'!$A$7:$A$105,0)),"")+SUMIFS('Redemption Setup'!$Q$7:$Q$305,'Redemption Setup'!$O$7:$O$305,Q2099,'Redemption Setup'!$P$7:$P$305,"&lt;="&amp;O2099)-SUMIFS('Daily Redemptions'!$R$7:$R$2205,'Daily Redemptions'!$Q$7:$Q$2205,Q2099,'Daily Redemptions'!$P$7:$P$2205,P2099,'Daily Redemptions'!$O$7:$O$2205,"&lt;="&amp;O2099))</x:f>
      </x:c>
      <x:c r="T2099" s="16" t="str">
        <x:f>IF(AND(ISBLANK(O2099),Q2099=""),"",IF(COUNTIFS('Redemption Setup'!$A$7:$A$105,Q2099,'Redemption Setup'!$B$7:$B$105,P2099)&lt;&gt;1,"Tier not in campaign",IF(COUNTIFS('Daily Redemptions'!$O$7:$O$2205,O2099,'Daily Redemptions'!$Q$7:$Q$2205,Q2099)&gt;1,"Duplicate day / tier",IF(OR(ISBLANK(O2099),ISBLANK(R2099)),"Missing date / quantity",IF(OR(R2099&lt;0,MOD(R2099,1)&lt;&gt;0),"Invalid redemption quantity",IF(COUNTIFS('Daily Redemptions'!$A$7:$A$735,O2099,'Daily Redemptions'!$B$7:$B$735,P2099)&lt;&gt;1,"Missing daily performance",IF(S2099&lt;0,"Negative stock","")))))))</x:f>
      </x:c>
    </x:row>
    <x:row r="2100" ht="24" customHeight="1">
      <x:c r="O2100" s="10"/>
      <x:c r="P2100" s="5"/>
      <x:c r="Q2100" s="5"/>
      <x:c r="R2100" s="5"/>
      <x:c r="S2100" s="16" t="str">
        <x:f>IF(OR(ISBLANK(O2100),Q2100=""),"",IFERROR(INDEX('Redemption Setup'!$F$7:$F$105,MATCH(Q2100,'Redemption Setup'!$A$7:$A$105,0)),"")+SUMIFS('Redemption Setup'!$Q$7:$Q$305,'Redemption Setup'!$O$7:$O$305,Q2100,'Redemption Setup'!$P$7:$P$305,"&lt;="&amp;O2100)-SUMIFS('Daily Redemptions'!$R$7:$R$2205,'Daily Redemptions'!$Q$7:$Q$2205,Q2100,'Daily Redemptions'!$P$7:$P$2205,P2100,'Daily Redemptions'!$O$7:$O$2205,"&lt;="&amp;O2100))</x:f>
      </x:c>
      <x:c r="T2100" s="16" t="str">
        <x:f>IF(AND(ISBLANK(O2100),Q2100=""),"",IF(COUNTIFS('Redemption Setup'!$A$7:$A$105,Q2100,'Redemption Setup'!$B$7:$B$105,P2100)&lt;&gt;1,"Tier not in campaign",IF(COUNTIFS('Daily Redemptions'!$O$7:$O$2205,O2100,'Daily Redemptions'!$Q$7:$Q$2205,Q2100)&gt;1,"Duplicate day / tier",IF(OR(ISBLANK(O2100),ISBLANK(R2100)),"Missing date / quantity",IF(OR(R2100&lt;0,MOD(R2100,1)&lt;&gt;0),"Invalid redemption quantity",IF(COUNTIFS('Daily Redemptions'!$A$7:$A$735,O2100,'Daily Redemptions'!$B$7:$B$735,P2100)&lt;&gt;1,"Missing daily performance",IF(S2100&lt;0,"Negative stock","")))))))</x:f>
      </x:c>
    </x:row>
    <x:row r="2101" ht="24" customHeight="1">
      <x:c r="O2101" s="10"/>
      <x:c r="P2101" s="5"/>
      <x:c r="Q2101" s="5"/>
      <x:c r="R2101" s="5"/>
      <x:c r="S2101" s="16" t="str">
        <x:f>IF(OR(ISBLANK(O2101),Q2101=""),"",IFERROR(INDEX('Redemption Setup'!$F$7:$F$105,MATCH(Q2101,'Redemption Setup'!$A$7:$A$105,0)),"")+SUMIFS('Redemption Setup'!$Q$7:$Q$305,'Redemption Setup'!$O$7:$O$305,Q2101,'Redemption Setup'!$P$7:$P$305,"&lt;="&amp;O2101)-SUMIFS('Daily Redemptions'!$R$7:$R$2205,'Daily Redemptions'!$Q$7:$Q$2205,Q2101,'Daily Redemptions'!$P$7:$P$2205,P2101,'Daily Redemptions'!$O$7:$O$2205,"&lt;="&amp;O2101))</x:f>
      </x:c>
      <x:c r="T2101" s="16" t="str">
        <x:f>IF(AND(ISBLANK(O2101),Q2101=""),"",IF(COUNTIFS('Redemption Setup'!$A$7:$A$105,Q2101,'Redemption Setup'!$B$7:$B$105,P2101)&lt;&gt;1,"Tier not in campaign",IF(COUNTIFS('Daily Redemptions'!$O$7:$O$2205,O2101,'Daily Redemptions'!$Q$7:$Q$2205,Q2101)&gt;1,"Duplicate day / tier",IF(OR(ISBLANK(O2101),ISBLANK(R2101)),"Missing date / quantity",IF(OR(R2101&lt;0,MOD(R2101,1)&lt;&gt;0),"Invalid redemption quantity",IF(COUNTIFS('Daily Redemptions'!$A$7:$A$735,O2101,'Daily Redemptions'!$B$7:$B$735,P2101)&lt;&gt;1,"Missing daily performance",IF(S2101&lt;0,"Negative stock","")))))))</x:f>
      </x:c>
    </x:row>
    <x:row r="2102" ht="24" customHeight="1">
      <x:c r="O2102" s="10"/>
      <x:c r="P2102" s="5"/>
      <x:c r="Q2102" s="5"/>
      <x:c r="R2102" s="5"/>
      <x:c r="S2102" s="16" t="str">
        <x:f>IF(OR(ISBLANK(O2102),Q2102=""),"",IFERROR(INDEX('Redemption Setup'!$F$7:$F$105,MATCH(Q2102,'Redemption Setup'!$A$7:$A$105,0)),"")+SUMIFS('Redemption Setup'!$Q$7:$Q$305,'Redemption Setup'!$O$7:$O$305,Q2102,'Redemption Setup'!$P$7:$P$305,"&lt;="&amp;O2102)-SUMIFS('Daily Redemptions'!$R$7:$R$2205,'Daily Redemptions'!$Q$7:$Q$2205,Q2102,'Daily Redemptions'!$P$7:$P$2205,P2102,'Daily Redemptions'!$O$7:$O$2205,"&lt;="&amp;O2102))</x:f>
      </x:c>
      <x:c r="T2102" s="16" t="str">
        <x:f>IF(AND(ISBLANK(O2102),Q2102=""),"",IF(COUNTIFS('Redemption Setup'!$A$7:$A$105,Q2102,'Redemption Setup'!$B$7:$B$105,P2102)&lt;&gt;1,"Tier not in campaign",IF(COUNTIFS('Daily Redemptions'!$O$7:$O$2205,O2102,'Daily Redemptions'!$Q$7:$Q$2205,Q2102)&gt;1,"Duplicate day / tier",IF(OR(ISBLANK(O2102),ISBLANK(R2102)),"Missing date / quantity",IF(OR(R2102&lt;0,MOD(R2102,1)&lt;&gt;0),"Invalid redemption quantity",IF(COUNTIFS('Daily Redemptions'!$A$7:$A$735,O2102,'Daily Redemptions'!$B$7:$B$735,P2102)&lt;&gt;1,"Missing daily performance",IF(S2102&lt;0,"Negative stock","")))))))</x:f>
      </x:c>
    </x:row>
    <x:row r="2103" ht="24" customHeight="1">
      <x:c r="O2103" s="10"/>
      <x:c r="P2103" s="5"/>
      <x:c r="Q2103" s="5"/>
      <x:c r="R2103" s="5"/>
      <x:c r="S2103" s="16" t="str">
        <x:f>IF(OR(ISBLANK(O2103),Q2103=""),"",IFERROR(INDEX('Redemption Setup'!$F$7:$F$105,MATCH(Q2103,'Redemption Setup'!$A$7:$A$105,0)),"")+SUMIFS('Redemption Setup'!$Q$7:$Q$305,'Redemption Setup'!$O$7:$O$305,Q2103,'Redemption Setup'!$P$7:$P$305,"&lt;="&amp;O2103)-SUMIFS('Daily Redemptions'!$R$7:$R$2205,'Daily Redemptions'!$Q$7:$Q$2205,Q2103,'Daily Redemptions'!$P$7:$P$2205,P2103,'Daily Redemptions'!$O$7:$O$2205,"&lt;="&amp;O2103))</x:f>
      </x:c>
      <x:c r="T2103" s="16" t="str">
        <x:f>IF(AND(ISBLANK(O2103),Q2103=""),"",IF(COUNTIFS('Redemption Setup'!$A$7:$A$105,Q2103,'Redemption Setup'!$B$7:$B$105,P2103)&lt;&gt;1,"Tier not in campaign",IF(COUNTIFS('Daily Redemptions'!$O$7:$O$2205,O2103,'Daily Redemptions'!$Q$7:$Q$2205,Q2103)&gt;1,"Duplicate day / tier",IF(OR(ISBLANK(O2103),ISBLANK(R2103)),"Missing date / quantity",IF(OR(R2103&lt;0,MOD(R2103,1)&lt;&gt;0),"Invalid redemption quantity",IF(COUNTIFS('Daily Redemptions'!$A$7:$A$735,O2103,'Daily Redemptions'!$B$7:$B$735,P2103)&lt;&gt;1,"Missing daily performance",IF(S2103&lt;0,"Negative stock","")))))))</x:f>
      </x:c>
    </x:row>
    <x:row r="2104" ht="24" customHeight="1">
      <x:c r="O2104" s="10"/>
      <x:c r="P2104" s="5"/>
      <x:c r="Q2104" s="5"/>
      <x:c r="R2104" s="5"/>
      <x:c r="S2104" s="16" t="str">
        <x:f>IF(OR(ISBLANK(O2104),Q2104=""),"",IFERROR(INDEX('Redemption Setup'!$F$7:$F$105,MATCH(Q2104,'Redemption Setup'!$A$7:$A$105,0)),"")+SUMIFS('Redemption Setup'!$Q$7:$Q$305,'Redemption Setup'!$O$7:$O$305,Q2104,'Redemption Setup'!$P$7:$P$305,"&lt;="&amp;O2104)-SUMIFS('Daily Redemptions'!$R$7:$R$2205,'Daily Redemptions'!$Q$7:$Q$2205,Q2104,'Daily Redemptions'!$P$7:$P$2205,P2104,'Daily Redemptions'!$O$7:$O$2205,"&lt;="&amp;O2104))</x:f>
      </x:c>
      <x:c r="T2104" s="16" t="str">
        <x:f>IF(AND(ISBLANK(O2104),Q2104=""),"",IF(COUNTIFS('Redemption Setup'!$A$7:$A$105,Q2104,'Redemption Setup'!$B$7:$B$105,P2104)&lt;&gt;1,"Tier not in campaign",IF(COUNTIFS('Daily Redemptions'!$O$7:$O$2205,O2104,'Daily Redemptions'!$Q$7:$Q$2205,Q2104)&gt;1,"Duplicate day / tier",IF(OR(ISBLANK(O2104),ISBLANK(R2104)),"Missing date / quantity",IF(OR(R2104&lt;0,MOD(R2104,1)&lt;&gt;0),"Invalid redemption quantity",IF(COUNTIFS('Daily Redemptions'!$A$7:$A$735,O2104,'Daily Redemptions'!$B$7:$B$735,P2104)&lt;&gt;1,"Missing daily performance",IF(S2104&lt;0,"Negative stock","")))))))</x:f>
      </x:c>
    </x:row>
    <x:row r="2105" ht="24" customHeight="1">
      <x:c r="O2105" s="10"/>
      <x:c r="P2105" s="5"/>
      <x:c r="Q2105" s="5"/>
      <x:c r="R2105" s="5"/>
      <x:c r="S2105" s="16" t="str">
        <x:f>IF(OR(ISBLANK(O2105),Q2105=""),"",IFERROR(INDEX('Redemption Setup'!$F$7:$F$105,MATCH(Q2105,'Redemption Setup'!$A$7:$A$105,0)),"")+SUMIFS('Redemption Setup'!$Q$7:$Q$305,'Redemption Setup'!$O$7:$O$305,Q2105,'Redemption Setup'!$P$7:$P$305,"&lt;="&amp;O2105)-SUMIFS('Daily Redemptions'!$R$7:$R$2205,'Daily Redemptions'!$Q$7:$Q$2205,Q2105,'Daily Redemptions'!$P$7:$P$2205,P2105,'Daily Redemptions'!$O$7:$O$2205,"&lt;="&amp;O2105))</x:f>
      </x:c>
      <x:c r="T2105" s="16" t="str">
        <x:f>IF(AND(ISBLANK(O2105),Q2105=""),"",IF(COUNTIFS('Redemption Setup'!$A$7:$A$105,Q2105,'Redemption Setup'!$B$7:$B$105,P2105)&lt;&gt;1,"Tier not in campaign",IF(COUNTIFS('Daily Redemptions'!$O$7:$O$2205,O2105,'Daily Redemptions'!$Q$7:$Q$2205,Q2105)&gt;1,"Duplicate day / tier",IF(OR(ISBLANK(O2105),ISBLANK(R2105)),"Missing date / quantity",IF(OR(R2105&lt;0,MOD(R2105,1)&lt;&gt;0),"Invalid redemption quantity",IF(COUNTIFS('Daily Redemptions'!$A$7:$A$735,O2105,'Daily Redemptions'!$B$7:$B$735,P2105)&lt;&gt;1,"Missing daily performance",IF(S2105&lt;0,"Negative stock","")))))))</x:f>
      </x:c>
    </x:row>
    <x:row r="2106" ht="24" customHeight="1">
      <x:c r="O2106" s="10"/>
      <x:c r="P2106" s="5"/>
      <x:c r="Q2106" s="5"/>
      <x:c r="R2106" s="5"/>
      <x:c r="S2106" s="16" t="str">
        <x:f>IF(OR(ISBLANK(O2106),Q2106=""),"",IFERROR(INDEX('Redemption Setup'!$F$7:$F$105,MATCH(Q2106,'Redemption Setup'!$A$7:$A$105,0)),"")+SUMIFS('Redemption Setup'!$Q$7:$Q$305,'Redemption Setup'!$O$7:$O$305,Q2106,'Redemption Setup'!$P$7:$P$305,"&lt;="&amp;O2106)-SUMIFS('Daily Redemptions'!$R$7:$R$2205,'Daily Redemptions'!$Q$7:$Q$2205,Q2106,'Daily Redemptions'!$P$7:$P$2205,P2106,'Daily Redemptions'!$O$7:$O$2205,"&lt;="&amp;O2106))</x:f>
      </x:c>
      <x:c r="T2106" s="16" t="str">
        <x:f>IF(AND(ISBLANK(O2106),Q2106=""),"",IF(COUNTIFS('Redemption Setup'!$A$7:$A$105,Q2106,'Redemption Setup'!$B$7:$B$105,P2106)&lt;&gt;1,"Tier not in campaign",IF(COUNTIFS('Daily Redemptions'!$O$7:$O$2205,O2106,'Daily Redemptions'!$Q$7:$Q$2205,Q2106)&gt;1,"Duplicate day / tier",IF(OR(ISBLANK(O2106),ISBLANK(R2106)),"Missing date / quantity",IF(OR(R2106&lt;0,MOD(R2106,1)&lt;&gt;0),"Invalid redemption quantity",IF(COUNTIFS('Daily Redemptions'!$A$7:$A$735,O2106,'Daily Redemptions'!$B$7:$B$735,P2106)&lt;&gt;1,"Missing daily performance",IF(S2106&lt;0,"Negative stock","")))))))</x:f>
      </x:c>
    </x:row>
    <x:row r="2107" ht="24" customHeight="1">
      <x:c r="O2107" s="10"/>
      <x:c r="P2107" s="5"/>
      <x:c r="Q2107" s="5"/>
      <x:c r="R2107" s="5"/>
      <x:c r="S2107" s="16" t="str">
        <x:f>IF(OR(ISBLANK(O2107),Q2107=""),"",IFERROR(INDEX('Redemption Setup'!$F$7:$F$105,MATCH(Q2107,'Redemption Setup'!$A$7:$A$105,0)),"")+SUMIFS('Redemption Setup'!$Q$7:$Q$305,'Redemption Setup'!$O$7:$O$305,Q2107,'Redemption Setup'!$P$7:$P$305,"&lt;="&amp;O2107)-SUMIFS('Daily Redemptions'!$R$7:$R$2205,'Daily Redemptions'!$Q$7:$Q$2205,Q2107,'Daily Redemptions'!$P$7:$P$2205,P2107,'Daily Redemptions'!$O$7:$O$2205,"&lt;="&amp;O2107))</x:f>
      </x:c>
      <x:c r="T2107" s="16" t="str">
        <x:f>IF(AND(ISBLANK(O2107),Q2107=""),"",IF(COUNTIFS('Redemption Setup'!$A$7:$A$105,Q2107,'Redemption Setup'!$B$7:$B$105,P2107)&lt;&gt;1,"Tier not in campaign",IF(COUNTIFS('Daily Redemptions'!$O$7:$O$2205,O2107,'Daily Redemptions'!$Q$7:$Q$2205,Q2107)&gt;1,"Duplicate day / tier",IF(OR(ISBLANK(O2107),ISBLANK(R2107)),"Missing date / quantity",IF(OR(R2107&lt;0,MOD(R2107,1)&lt;&gt;0),"Invalid redemption quantity",IF(COUNTIFS('Daily Redemptions'!$A$7:$A$735,O2107,'Daily Redemptions'!$B$7:$B$735,P2107)&lt;&gt;1,"Missing daily performance",IF(S2107&lt;0,"Negative stock","")))))))</x:f>
      </x:c>
    </x:row>
    <x:row r="2108" ht="24" customHeight="1">
      <x:c r="O2108" s="10"/>
      <x:c r="P2108" s="5"/>
      <x:c r="Q2108" s="5"/>
      <x:c r="R2108" s="5"/>
      <x:c r="S2108" s="16" t="str">
        <x:f>IF(OR(ISBLANK(O2108),Q2108=""),"",IFERROR(INDEX('Redemption Setup'!$F$7:$F$105,MATCH(Q2108,'Redemption Setup'!$A$7:$A$105,0)),"")+SUMIFS('Redemption Setup'!$Q$7:$Q$305,'Redemption Setup'!$O$7:$O$305,Q2108,'Redemption Setup'!$P$7:$P$305,"&lt;="&amp;O2108)-SUMIFS('Daily Redemptions'!$R$7:$R$2205,'Daily Redemptions'!$Q$7:$Q$2205,Q2108,'Daily Redemptions'!$P$7:$P$2205,P2108,'Daily Redemptions'!$O$7:$O$2205,"&lt;="&amp;O2108))</x:f>
      </x:c>
      <x:c r="T2108" s="16" t="str">
        <x:f>IF(AND(ISBLANK(O2108),Q2108=""),"",IF(COUNTIFS('Redemption Setup'!$A$7:$A$105,Q2108,'Redemption Setup'!$B$7:$B$105,P2108)&lt;&gt;1,"Tier not in campaign",IF(COUNTIFS('Daily Redemptions'!$O$7:$O$2205,O2108,'Daily Redemptions'!$Q$7:$Q$2205,Q2108)&gt;1,"Duplicate day / tier",IF(OR(ISBLANK(O2108),ISBLANK(R2108)),"Missing date / quantity",IF(OR(R2108&lt;0,MOD(R2108,1)&lt;&gt;0),"Invalid redemption quantity",IF(COUNTIFS('Daily Redemptions'!$A$7:$A$735,O2108,'Daily Redemptions'!$B$7:$B$735,P2108)&lt;&gt;1,"Missing daily performance",IF(S2108&lt;0,"Negative stock","")))))))</x:f>
      </x:c>
    </x:row>
    <x:row r="2109" ht="24" customHeight="1">
      <x:c r="O2109" s="10"/>
      <x:c r="P2109" s="5"/>
      <x:c r="Q2109" s="5"/>
      <x:c r="R2109" s="5"/>
      <x:c r="S2109" s="16" t="str">
        <x:f>IF(OR(ISBLANK(O2109),Q2109=""),"",IFERROR(INDEX('Redemption Setup'!$F$7:$F$105,MATCH(Q2109,'Redemption Setup'!$A$7:$A$105,0)),"")+SUMIFS('Redemption Setup'!$Q$7:$Q$305,'Redemption Setup'!$O$7:$O$305,Q2109,'Redemption Setup'!$P$7:$P$305,"&lt;="&amp;O2109)-SUMIFS('Daily Redemptions'!$R$7:$R$2205,'Daily Redemptions'!$Q$7:$Q$2205,Q2109,'Daily Redemptions'!$P$7:$P$2205,P2109,'Daily Redemptions'!$O$7:$O$2205,"&lt;="&amp;O2109))</x:f>
      </x:c>
      <x:c r="T2109" s="16" t="str">
        <x:f>IF(AND(ISBLANK(O2109),Q2109=""),"",IF(COUNTIFS('Redemption Setup'!$A$7:$A$105,Q2109,'Redemption Setup'!$B$7:$B$105,P2109)&lt;&gt;1,"Tier not in campaign",IF(COUNTIFS('Daily Redemptions'!$O$7:$O$2205,O2109,'Daily Redemptions'!$Q$7:$Q$2205,Q2109)&gt;1,"Duplicate day / tier",IF(OR(ISBLANK(O2109),ISBLANK(R2109)),"Missing date / quantity",IF(OR(R2109&lt;0,MOD(R2109,1)&lt;&gt;0),"Invalid redemption quantity",IF(COUNTIFS('Daily Redemptions'!$A$7:$A$735,O2109,'Daily Redemptions'!$B$7:$B$735,P2109)&lt;&gt;1,"Missing daily performance",IF(S2109&lt;0,"Negative stock","")))))))</x:f>
      </x:c>
    </x:row>
    <x:row r="2110" ht="24" customHeight="1">
      <x:c r="O2110" s="10"/>
      <x:c r="P2110" s="5"/>
      <x:c r="Q2110" s="5"/>
      <x:c r="R2110" s="5"/>
      <x:c r="S2110" s="16" t="str">
        <x:f>IF(OR(ISBLANK(O2110),Q2110=""),"",IFERROR(INDEX('Redemption Setup'!$F$7:$F$105,MATCH(Q2110,'Redemption Setup'!$A$7:$A$105,0)),"")+SUMIFS('Redemption Setup'!$Q$7:$Q$305,'Redemption Setup'!$O$7:$O$305,Q2110,'Redemption Setup'!$P$7:$P$305,"&lt;="&amp;O2110)-SUMIFS('Daily Redemptions'!$R$7:$R$2205,'Daily Redemptions'!$Q$7:$Q$2205,Q2110,'Daily Redemptions'!$P$7:$P$2205,P2110,'Daily Redemptions'!$O$7:$O$2205,"&lt;="&amp;O2110))</x:f>
      </x:c>
      <x:c r="T2110" s="16" t="str">
        <x:f>IF(AND(ISBLANK(O2110),Q2110=""),"",IF(COUNTIFS('Redemption Setup'!$A$7:$A$105,Q2110,'Redemption Setup'!$B$7:$B$105,P2110)&lt;&gt;1,"Tier not in campaign",IF(COUNTIFS('Daily Redemptions'!$O$7:$O$2205,O2110,'Daily Redemptions'!$Q$7:$Q$2205,Q2110)&gt;1,"Duplicate day / tier",IF(OR(ISBLANK(O2110),ISBLANK(R2110)),"Missing date / quantity",IF(OR(R2110&lt;0,MOD(R2110,1)&lt;&gt;0),"Invalid redemption quantity",IF(COUNTIFS('Daily Redemptions'!$A$7:$A$735,O2110,'Daily Redemptions'!$B$7:$B$735,P2110)&lt;&gt;1,"Missing daily performance",IF(S2110&lt;0,"Negative stock","")))))))</x:f>
      </x:c>
    </x:row>
    <x:row r="2111" ht="24" customHeight="1">
      <x:c r="O2111" s="10"/>
      <x:c r="P2111" s="5"/>
      <x:c r="Q2111" s="5"/>
      <x:c r="R2111" s="5"/>
      <x:c r="S2111" s="16" t="str">
        <x:f>IF(OR(ISBLANK(O2111),Q2111=""),"",IFERROR(INDEX('Redemption Setup'!$F$7:$F$105,MATCH(Q2111,'Redemption Setup'!$A$7:$A$105,0)),"")+SUMIFS('Redemption Setup'!$Q$7:$Q$305,'Redemption Setup'!$O$7:$O$305,Q2111,'Redemption Setup'!$P$7:$P$305,"&lt;="&amp;O2111)-SUMIFS('Daily Redemptions'!$R$7:$R$2205,'Daily Redemptions'!$Q$7:$Q$2205,Q2111,'Daily Redemptions'!$P$7:$P$2205,P2111,'Daily Redemptions'!$O$7:$O$2205,"&lt;="&amp;O2111))</x:f>
      </x:c>
      <x:c r="T2111" s="16" t="str">
        <x:f>IF(AND(ISBLANK(O2111),Q2111=""),"",IF(COUNTIFS('Redemption Setup'!$A$7:$A$105,Q2111,'Redemption Setup'!$B$7:$B$105,P2111)&lt;&gt;1,"Tier not in campaign",IF(COUNTIFS('Daily Redemptions'!$O$7:$O$2205,O2111,'Daily Redemptions'!$Q$7:$Q$2205,Q2111)&gt;1,"Duplicate day / tier",IF(OR(ISBLANK(O2111),ISBLANK(R2111)),"Missing date / quantity",IF(OR(R2111&lt;0,MOD(R2111,1)&lt;&gt;0),"Invalid redemption quantity",IF(COUNTIFS('Daily Redemptions'!$A$7:$A$735,O2111,'Daily Redemptions'!$B$7:$B$735,P2111)&lt;&gt;1,"Missing daily performance",IF(S2111&lt;0,"Negative stock","")))))))</x:f>
      </x:c>
    </x:row>
    <x:row r="2112" ht="24" customHeight="1">
      <x:c r="O2112" s="10"/>
      <x:c r="P2112" s="5"/>
      <x:c r="Q2112" s="5"/>
      <x:c r="R2112" s="5"/>
      <x:c r="S2112" s="16" t="str">
        <x:f>IF(OR(ISBLANK(O2112),Q2112=""),"",IFERROR(INDEX('Redemption Setup'!$F$7:$F$105,MATCH(Q2112,'Redemption Setup'!$A$7:$A$105,0)),"")+SUMIFS('Redemption Setup'!$Q$7:$Q$305,'Redemption Setup'!$O$7:$O$305,Q2112,'Redemption Setup'!$P$7:$P$305,"&lt;="&amp;O2112)-SUMIFS('Daily Redemptions'!$R$7:$R$2205,'Daily Redemptions'!$Q$7:$Q$2205,Q2112,'Daily Redemptions'!$P$7:$P$2205,P2112,'Daily Redemptions'!$O$7:$O$2205,"&lt;="&amp;O2112))</x:f>
      </x:c>
      <x:c r="T2112" s="16" t="str">
        <x:f>IF(AND(ISBLANK(O2112),Q2112=""),"",IF(COUNTIFS('Redemption Setup'!$A$7:$A$105,Q2112,'Redemption Setup'!$B$7:$B$105,P2112)&lt;&gt;1,"Tier not in campaign",IF(COUNTIFS('Daily Redemptions'!$O$7:$O$2205,O2112,'Daily Redemptions'!$Q$7:$Q$2205,Q2112)&gt;1,"Duplicate day / tier",IF(OR(ISBLANK(O2112),ISBLANK(R2112)),"Missing date / quantity",IF(OR(R2112&lt;0,MOD(R2112,1)&lt;&gt;0),"Invalid redemption quantity",IF(COUNTIFS('Daily Redemptions'!$A$7:$A$735,O2112,'Daily Redemptions'!$B$7:$B$735,P2112)&lt;&gt;1,"Missing daily performance",IF(S2112&lt;0,"Negative stock","")))))))</x:f>
      </x:c>
    </x:row>
    <x:row r="2113" ht="24" customHeight="1">
      <x:c r="O2113" s="10"/>
      <x:c r="P2113" s="5"/>
      <x:c r="Q2113" s="5"/>
      <x:c r="R2113" s="5"/>
      <x:c r="S2113" s="16" t="str">
        <x:f>IF(OR(ISBLANK(O2113),Q2113=""),"",IFERROR(INDEX('Redemption Setup'!$F$7:$F$105,MATCH(Q2113,'Redemption Setup'!$A$7:$A$105,0)),"")+SUMIFS('Redemption Setup'!$Q$7:$Q$305,'Redemption Setup'!$O$7:$O$305,Q2113,'Redemption Setup'!$P$7:$P$305,"&lt;="&amp;O2113)-SUMIFS('Daily Redemptions'!$R$7:$R$2205,'Daily Redemptions'!$Q$7:$Q$2205,Q2113,'Daily Redemptions'!$P$7:$P$2205,P2113,'Daily Redemptions'!$O$7:$O$2205,"&lt;="&amp;O2113))</x:f>
      </x:c>
      <x:c r="T2113" s="16" t="str">
        <x:f>IF(AND(ISBLANK(O2113),Q2113=""),"",IF(COUNTIFS('Redemption Setup'!$A$7:$A$105,Q2113,'Redemption Setup'!$B$7:$B$105,P2113)&lt;&gt;1,"Tier not in campaign",IF(COUNTIFS('Daily Redemptions'!$O$7:$O$2205,O2113,'Daily Redemptions'!$Q$7:$Q$2205,Q2113)&gt;1,"Duplicate day / tier",IF(OR(ISBLANK(O2113),ISBLANK(R2113)),"Missing date / quantity",IF(OR(R2113&lt;0,MOD(R2113,1)&lt;&gt;0),"Invalid redemption quantity",IF(COUNTIFS('Daily Redemptions'!$A$7:$A$735,O2113,'Daily Redemptions'!$B$7:$B$735,P2113)&lt;&gt;1,"Missing daily performance",IF(S2113&lt;0,"Negative stock","")))))))</x:f>
      </x:c>
    </x:row>
    <x:row r="2114" ht="24" customHeight="1">
      <x:c r="O2114" s="10"/>
      <x:c r="P2114" s="5"/>
      <x:c r="Q2114" s="5"/>
      <x:c r="R2114" s="5"/>
      <x:c r="S2114" s="16" t="str">
        <x:f>IF(OR(ISBLANK(O2114),Q2114=""),"",IFERROR(INDEX('Redemption Setup'!$F$7:$F$105,MATCH(Q2114,'Redemption Setup'!$A$7:$A$105,0)),"")+SUMIFS('Redemption Setup'!$Q$7:$Q$305,'Redemption Setup'!$O$7:$O$305,Q2114,'Redemption Setup'!$P$7:$P$305,"&lt;="&amp;O2114)-SUMIFS('Daily Redemptions'!$R$7:$R$2205,'Daily Redemptions'!$Q$7:$Q$2205,Q2114,'Daily Redemptions'!$P$7:$P$2205,P2114,'Daily Redemptions'!$O$7:$O$2205,"&lt;="&amp;O2114))</x:f>
      </x:c>
      <x:c r="T2114" s="16" t="str">
        <x:f>IF(AND(ISBLANK(O2114),Q2114=""),"",IF(COUNTIFS('Redemption Setup'!$A$7:$A$105,Q2114,'Redemption Setup'!$B$7:$B$105,P2114)&lt;&gt;1,"Tier not in campaign",IF(COUNTIFS('Daily Redemptions'!$O$7:$O$2205,O2114,'Daily Redemptions'!$Q$7:$Q$2205,Q2114)&gt;1,"Duplicate day / tier",IF(OR(ISBLANK(O2114),ISBLANK(R2114)),"Missing date / quantity",IF(OR(R2114&lt;0,MOD(R2114,1)&lt;&gt;0),"Invalid redemption quantity",IF(COUNTIFS('Daily Redemptions'!$A$7:$A$735,O2114,'Daily Redemptions'!$B$7:$B$735,P2114)&lt;&gt;1,"Missing daily performance",IF(S2114&lt;0,"Negative stock","")))))))</x:f>
      </x:c>
    </x:row>
    <x:row r="2115" ht="24" customHeight="1">
      <x:c r="O2115" s="10"/>
      <x:c r="P2115" s="5"/>
      <x:c r="Q2115" s="5"/>
      <x:c r="R2115" s="5"/>
      <x:c r="S2115" s="16" t="str">
        <x:f>IF(OR(ISBLANK(O2115),Q2115=""),"",IFERROR(INDEX('Redemption Setup'!$F$7:$F$105,MATCH(Q2115,'Redemption Setup'!$A$7:$A$105,0)),"")+SUMIFS('Redemption Setup'!$Q$7:$Q$305,'Redemption Setup'!$O$7:$O$305,Q2115,'Redemption Setup'!$P$7:$P$305,"&lt;="&amp;O2115)-SUMIFS('Daily Redemptions'!$R$7:$R$2205,'Daily Redemptions'!$Q$7:$Q$2205,Q2115,'Daily Redemptions'!$P$7:$P$2205,P2115,'Daily Redemptions'!$O$7:$O$2205,"&lt;="&amp;O2115))</x:f>
      </x:c>
      <x:c r="T2115" s="16" t="str">
        <x:f>IF(AND(ISBLANK(O2115),Q2115=""),"",IF(COUNTIFS('Redemption Setup'!$A$7:$A$105,Q2115,'Redemption Setup'!$B$7:$B$105,P2115)&lt;&gt;1,"Tier not in campaign",IF(COUNTIFS('Daily Redemptions'!$O$7:$O$2205,O2115,'Daily Redemptions'!$Q$7:$Q$2205,Q2115)&gt;1,"Duplicate day / tier",IF(OR(ISBLANK(O2115),ISBLANK(R2115)),"Missing date / quantity",IF(OR(R2115&lt;0,MOD(R2115,1)&lt;&gt;0),"Invalid redemption quantity",IF(COUNTIFS('Daily Redemptions'!$A$7:$A$735,O2115,'Daily Redemptions'!$B$7:$B$735,P2115)&lt;&gt;1,"Missing daily performance",IF(S2115&lt;0,"Negative stock","")))))))</x:f>
      </x:c>
    </x:row>
    <x:row r="2116" ht="24" customHeight="1">
      <x:c r="O2116" s="10"/>
      <x:c r="P2116" s="5"/>
      <x:c r="Q2116" s="5"/>
      <x:c r="R2116" s="5"/>
      <x:c r="S2116" s="16" t="str">
        <x:f>IF(OR(ISBLANK(O2116),Q2116=""),"",IFERROR(INDEX('Redemption Setup'!$F$7:$F$105,MATCH(Q2116,'Redemption Setup'!$A$7:$A$105,0)),"")+SUMIFS('Redemption Setup'!$Q$7:$Q$305,'Redemption Setup'!$O$7:$O$305,Q2116,'Redemption Setup'!$P$7:$P$305,"&lt;="&amp;O2116)-SUMIFS('Daily Redemptions'!$R$7:$R$2205,'Daily Redemptions'!$Q$7:$Q$2205,Q2116,'Daily Redemptions'!$P$7:$P$2205,P2116,'Daily Redemptions'!$O$7:$O$2205,"&lt;="&amp;O2116))</x:f>
      </x:c>
      <x:c r="T2116" s="16" t="str">
        <x:f>IF(AND(ISBLANK(O2116),Q2116=""),"",IF(COUNTIFS('Redemption Setup'!$A$7:$A$105,Q2116,'Redemption Setup'!$B$7:$B$105,P2116)&lt;&gt;1,"Tier not in campaign",IF(COUNTIFS('Daily Redemptions'!$O$7:$O$2205,O2116,'Daily Redemptions'!$Q$7:$Q$2205,Q2116)&gt;1,"Duplicate day / tier",IF(OR(ISBLANK(O2116),ISBLANK(R2116)),"Missing date / quantity",IF(OR(R2116&lt;0,MOD(R2116,1)&lt;&gt;0),"Invalid redemption quantity",IF(COUNTIFS('Daily Redemptions'!$A$7:$A$735,O2116,'Daily Redemptions'!$B$7:$B$735,P2116)&lt;&gt;1,"Missing daily performance",IF(S2116&lt;0,"Negative stock","")))))))</x:f>
      </x:c>
    </x:row>
    <x:row r="2117" ht="24" customHeight="1">
      <x:c r="O2117" s="10"/>
      <x:c r="P2117" s="5"/>
      <x:c r="Q2117" s="5"/>
      <x:c r="R2117" s="5"/>
      <x:c r="S2117" s="16" t="str">
        <x:f>IF(OR(ISBLANK(O2117),Q2117=""),"",IFERROR(INDEX('Redemption Setup'!$F$7:$F$105,MATCH(Q2117,'Redemption Setup'!$A$7:$A$105,0)),"")+SUMIFS('Redemption Setup'!$Q$7:$Q$305,'Redemption Setup'!$O$7:$O$305,Q2117,'Redemption Setup'!$P$7:$P$305,"&lt;="&amp;O2117)-SUMIFS('Daily Redemptions'!$R$7:$R$2205,'Daily Redemptions'!$Q$7:$Q$2205,Q2117,'Daily Redemptions'!$P$7:$P$2205,P2117,'Daily Redemptions'!$O$7:$O$2205,"&lt;="&amp;O2117))</x:f>
      </x:c>
      <x:c r="T2117" s="16" t="str">
        <x:f>IF(AND(ISBLANK(O2117),Q2117=""),"",IF(COUNTIFS('Redemption Setup'!$A$7:$A$105,Q2117,'Redemption Setup'!$B$7:$B$105,P2117)&lt;&gt;1,"Tier not in campaign",IF(COUNTIFS('Daily Redemptions'!$O$7:$O$2205,O2117,'Daily Redemptions'!$Q$7:$Q$2205,Q2117)&gt;1,"Duplicate day / tier",IF(OR(ISBLANK(O2117),ISBLANK(R2117)),"Missing date / quantity",IF(OR(R2117&lt;0,MOD(R2117,1)&lt;&gt;0),"Invalid redemption quantity",IF(COUNTIFS('Daily Redemptions'!$A$7:$A$735,O2117,'Daily Redemptions'!$B$7:$B$735,P2117)&lt;&gt;1,"Missing daily performance",IF(S2117&lt;0,"Negative stock","")))))))</x:f>
      </x:c>
    </x:row>
    <x:row r="2118" ht="24" customHeight="1">
      <x:c r="O2118" s="10"/>
      <x:c r="P2118" s="5"/>
      <x:c r="Q2118" s="5"/>
      <x:c r="R2118" s="5"/>
      <x:c r="S2118" s="16" t="str">
        <x:f>IF(OR(ISBLANK(O2118),Q2118=""),"",IFERROR(INDEX('Redemption Setup'!$F$7:$F$105,MATCH(Q2118,'Redemption Setup'!$A$7:$A$105,0)),"")+SUMIFS('Redemption Setup'!$Q$7:$Q$305,'Redemption Setup'!$O$7:$O$305,Q2118,'Redemption Setup'!$P$7:$P$305,"&lt;="&amp;O2118)-SUMIFS('Daily Redemptions'!$R$7:$R$2205,'Daily Redemptions'!$Q$7:$Q$2205,Q2118,'Daily Redemptions'!$P$7:$P$2205,P2118,'Daily Redemptions'!$O$7:$O$2205,"&lt;="&amp;O2118))</x:f>
      </x:c>
      <x:c r="T2118" s="16" t="str">
        <x:f>IF(AND(ISBLANK(O2118),Q2118=""),"",IF(COUNTIFS('Redemption Setup'!$A$7:$A$105,Q2118,'Redemption Setup'!$B$7:$B$105,P2118)&lt;&gt;1,"Tier not in campaign",IF(COUNTIFS('Daily Redemptions'!$O$7:$O$2205,O2118,'Daily Redemptions'!$Q$7:$Q$2205,Q2118)&gt;1,"Duplicate day / tier",IF(OR(ISBLANK(O2118),ISBLANK(R2118)),"Missing date / quantity",IF(OR(R2118&lt;0,MOD(R2118,1)&lt;&gt;0),"Invalid redemption quantity",IF(COUNTIFS('Daily Redemptions'!$A$7:$A$735,O2118,'Daily Redemptions'!$B$7:$B$735,P2118)&lt;&gt;1,"Missing daily performance",IF(S2118&lt;0,"Negative stock","")))))))</x:f>
      </x:c>
    </x:row>
    <x:row r="2119" ht="24" customHeight="1">
      <x:c r="O2119" s="10"/>
      <x:c r="P2119" s="5"/>
      <x:c r="Q2119" s="5"/>
      <x:c r="R2119" s="5"/>
      <x:c r="S2119" s="16" t="str">
        <x:f>IF(OR(ISBLANK(O2119),Q2119=""),"",IFERROR(INDEX('Redemption Setup'!$F$7:$F$105,MATCH(Q2119,'Redemption Setup'!$A$7:$A$105,0)),"")+SUMIFS('Redemption Setup'!$Q$7:$Q$305,'Redemption Setup'!$O$7:$O$305,Q2119,'Redemption Setup'!$P$7:$P$305,"&lt;="&amp;O2119)-SUMIFS('Daily Redemptions'!$R$7:$R$2205,'Daily Redemptions'!$Q$7:$Q$2205,Q2119,'Daily Redemptions'!$P$7:$P$2205,P2119,'Daily Redemptions'!$O$7:$O$2205,"&lt;="&amp;O2119))</x:f>
      </x:c>
      <x:c r="T2119" s="16" t="str">
        <x:f>IF(AND(ISBLANK(O2119),Q2119=""),"",IF(COUNTIFS('Redemption Setup'!$A$7:$A$105,Q2119,'Redemption Setup'!$B$7:$B$105,P2119)&lt;&gt;1,"Tier not in campaign",IF(COUNTIFS('Daily Redemptions'!$O$7:$O$2205,O2119,'Daily Redemptions'!$Q$7:$Q$2205,Q2119)&gt;1,"Duplicate day / tier",IF(OR(ISBLANK(O2119),ISBLANK(R2119)),"Missing date / quantity",IF(OR(R2119&lt;0,MOD(R2119,1)&lt;&gt;0),"Invalid redemption quantity",IF(COUNTIFS('Daily Redemptions'!$A$7:$A$735,O2119,'Daily Redemptions'!$B$7:$B$735,P2119)&lt;&gt;1,"Missing daily performance",IF(S2119&lt;0,"Negative stock","")))))))</x:f>
      </x:c>
    </x:row>
    <x:row r="2120" ht="24" customHeight="1">
      <x:c r="O2120" s="10"/>
      <x:c r="P2120" s="5"/>
      <x:c r="Q2120" s="5"/>
      <x:c r="R2120" s="5"/>
      <x:c r="S2120" s="16" t="str">
        <x:f>IF(OR(ISBLANK(O2120),Q2120=""),"",IFERROR(INDEX('Redemption Setup'!$F$7:$F$105,MATCH(Q2120,'Redemption Setup'!$A$7:$A$105,0)),"")+SUMIFS('Redemption Setup'!$Q$7:$Q$305,'Redemption Setup'!$O$7:$O$305,Q2120,'Redemption Setup'!$P$7:$P$305,"&lt;="&amp;O2120)-SUMIFS('Daily Redemptions'!$R$7:$R$2205,'Daily Redemptions'!$Q$7:$Q$2205,Q2120,'Daily Redemptions'!$P$7:$P$2205,P2120,'Daily Redemptions'!$O$7:$O$2205,"&lt;="&amp;O2120))</x:f>
      </x:c>
      <x:c r="T2120" s="16" t="str">
        <x:f>IF(AND(ISBLANK(O2120),Q2120=""),"",IF(COUNTIFS('Redemption Setup'!$A$7:$A$105,Q2120,'Redemption Setup'!$B$7:$B$105,P2120)&lt;&gt;1,"Tier not in campaign",IF(COUNTIFS('Daily Redemptions'!$O$7:$O$2205,O2120,'Daily Redemptions'!$Q$7:$Q$2205,Q2120)&gt;1,"Duplicate day / tier",IF(OR(ISBLANK(O2120),ISBLANK(R2120)),"Missing date / quantity",IF(OR(R2120&lt;0,MOD(R2120,1)&lt;&gt;0),"Invalid redemption quantity",IF(COUNTIFS('Daily Redemptions'!$A$7:$A$735,O2120,'Daily Redemptions'!$B$7:$B$735,P2120)&lt;&gt;1,"Missing daily performance",IF(S2120&lt;0,"Negative stock","")))))))</x:f>
      </x:c>
    </x:row>
    <x:row r="2121" ht="24" customHeight="1">
      <x:c r="O2121" s="10"/>
      <x:c r="P2121" s="5"/>
      <x:c r="Q2121" s="5"/>
      <x:c r="R2121" s="5"/>
      <x:c r="S2121" s="16" t="str">
        <x:f>IF(OR(ISBLANK(O2121),Q2121=""),"",IFERROR(INDEX('Redemption Setup'!$F$7:$F$105,MATCH(Q2121,'Redemption Setup'!$A$7:$A$105,0)),"")+SUMIFS('Redemption Setup'!$Q$7:$Q$305,'Redemption Setup'!$O$7:$O$305,Q2121,'Redemption Setup'!$P$7:$P$305,"&lt;="&amp;O2121)-SUMIFS('Daily Redemptions'!$R$7:$R$2205,'Daily Redemptions'!$Q$7:$Q$2205,Q2121,'Daily Redemptions'!$P$7:$P$2205,P2121,'Daily Redemptions'!$O$7:$O$2205,"&lt;="&amp;O2121))</x:f>
      </x:c>
      <x:c r="T2121" s="16" t="str">
        <x:f>IF(AND(ISBLANK(O2121),Q2121=""),"",IF(COUNTIFS('Redemption Setup'!$A$7:$A$105,Q2121,'Redemption Setup'!$B$7:$B$105,P2121)&lt;&gt;1,"Tier not in campaign",IF(COUNTIFS('Daily Redemptions'!$O$7:$O$2205,O2121,'Daily Redemptions'!$Q$7:$Q$2205,Q2121)&gt;1,"Duplicate day / tier",IF(OR(ISBLANK(O2121),ISBLANK(R2121)),"Missing date / quantity",IF(OR(R2121&lt;0,MOD(R2121,1)&lt;&gt;0),"Invalid redemption quantity",IF(COUNTIFS('Daily Redemptions'!$A$7:$A$735,O2121,'Daily Redemptions'!$B$7:$B$735,P2121)&lt;&gt;1,"Missing daily performance",IF(S2121&lt;0,"Negative stock","")))))))</x:f>
      </x:c>
    </x:row>
    <x:row r="2122" ht="24" customHeight="1">
      <x:c r="O2122" s="10"/>
      <x:c r="P2122" s="5"/>
      <x:c r="Q2122" s="5"/>
      <x:c r="R2122" s="5"/>
      <x:c r="S2122" s="16" t="str">
        <x:f>IF(OR(ISBLANK(O2122),Q2122=""),"",IFERROR(INDEX('Redemption Setup'!$F$7:$F$105,MATCH(Q2122,'Redemption Setup'!$A$7:$A$105,0)),"")+SUMIFS('Redemption Setup'!$Q$7:$Q$305,'Redemption Setup'!$O$7:$O$305,Q2122,'Redemption Setup'!$P$7:$P$305,"&lt;="&amp;O2122)-SUMIFS('Daily Redemptions'!$R$7:$R$2205,'Daily Redemptions'!$Q$7:$Q$2205,Q2122,'Daily Redemptions'!$P$7:$P$2205,P2122,'Daily Redemptions'!$O$7:$O$2205,"&lt;="&amp;O2122))</x:f>
      </x:c>
      <x:c r="T2122" s="16" t="str">
        <x:f>IF(AND(ISBLANK(O2122),Q2122=""),"",IF(COUNTIFS('Redemption Setup'!$A$7:$A$105,Q2122,'Redemption Setup'!$B$7:$B$105,P2122)&lt;&gt;1,"Tier not in campaign",IF(COUNTIFS('Daily Redemptions'!$O$7:$O$2205,O2122,'Daily Redemptions'!$Q$7:$Q$2205,Q2122)&gt;1,"Duplicate day / tier",IF(OR(ISBLANK(O2122),ISBLANK(R2122)),"Missing date / quantity",IF(OR(R2122&lt;0,MOD(R2122,1)&lt;&gt;0),"Invalid redemption quantity",IF(COUNTIFS('Daily Redemptions'!$A$7:$A$735,O2122,'Daily Redemptions'!$B$7:$B$735,P2122)&lt;&gt;1,"Missing daily performance",IF(S2122&lt;0,"Negative stock","")))))))</x:f>
      </x:c>
    </x:row>
    <x:row r="2123" ht="24" customHeight="1">
      <x:c r="O2123" s="10"/>
      <x:c r="P2123" s="5"/>
      <x:c r="Q2123" s="5"/>
      <x:c r="R2123" s="5"/>
      <x:c r="S2123" s="16" t="str">
        <x:f>IF(OR(ISBLANK(O2123),Q2123=""),"",IFERROR(INDEX('Redemption Setup'!$F$7:$F$105,MATCH(Q2123,'Redemption Setup'!$A$7:$A$105,0)),"")+SUMIFS('Redemption Setup'!$Q$7:$Q$305,'Redemption Setup'!$O$7:$O$305,Q2123,'Redemption Setup'!$P$7:$P$305,"&lt;="&amp;O2123)-SUMIFS('Daily Redemptions'!$R$7:$R$2205,'Daily Redemptions'!$Q$7:$Q$2205,Q2123,'Daily Redemptions'!$P$7:$P$2205,P2123,'Daily Redemptions'!$O$7:$O$2205,"&lt;="&amp;O2123))</x:f>
      </x:c>
      <x:c r="T2123" s="16" t="str">
        <x:f>IF(AND(ISBLANK(O2123),Q2123=""),"",IF(COUNTIFS('Redemption Setup'!$A$7:$A$105,Q2123,'Redemption Setup'!$B$7:$B$105,P2123)&lt;&gt;1,"Tier not in campaign",IF(COUNTIFS('Daily Redemptions'!$O$7:$O$2205,O2123,'Daily Redemptions'!$Q$7:$Q$2205,Q2123)&gt;1,"Duplicate day / tier",IF(OR(ISBLANK(O2123),ISBLANK(R2123)),"Missing date / quantity",IF(OR(R2123&lt;0,MOD(R2123,1)&lt;&gt;0),"Invalid redemption quantity",IF(COUNTIFS('Daily Redemptions'!$A$7:$A$735,O2123,'Daily Redemptions'!$B$7:$B$735,P2123)&lt;&gt;1,"Missing daily performance",IF(S2123&lt;0,"Negative stock","")))))))</x:f>
      </x:c>
    </x:row>
    <x:row r="2124" ht="24" customHeight="1">
      <x:c r="O2124" s="10"/>
      <x:c r="P2124" s="5"/>
      <x:c r="Q2124" s="5"/>
      <x:c r="R2124" s="5"/>
      <x:c r="S2124" s="16" t="str">
        <x:f>IF(OR(ISBLANK(O2124),Q2124=""),"",IFERROR(INDEX('Redemption Setup'!$F$7:$F$105,MATCH(Q2124,'Redemption Setup'!$A$7:$A$105,0)),"")+SUMIFS('Redemption Setup'!$Q$7:$Q$305,'Redemption Setup'!$O$7:$O$305,Q2124,'Redemption Setup'!$P$7:$P$305,"&lt;="&amp;O2124)-SUMIFS('Daily Redemptions'!$R$7:$R$2205,'Daily Redemptions'!$Q$7:$Q$2205,Q2124,'Daily Redemptions'!$P$7:$P$2205,P2124,'Daily Redemptions'!$O$7:$O$2205,"&lt;="&amp;O2124))</x:f>
      </x:c>
      <x:c r="T2124" s="16" t="str">
        <x:f>IF(AND(ISBLANK(O2124),Q2124=""),"",IF(COUNTIFS('Redemption Setup'!$A$7:$A$105,Q2124,'Redemption Setup'!$B$7:$B$105,P2124)&lt;&gt;1,"Tier not in campaign",IF(COUNTIFS('Daily Redemptions'!$O$7:$O$2205,O2124,'Daily Redemptions'!$Q$7:$Q$2205,Q2124)&gt;1,"Duplicate day / tier",IF(OR(ISBLANK(O2124),ISBLANK(R2124)),"Missing date / quantity",IF(OR(R2124&lt;0,MOD(R2124,1)&lt;&gt;0),"Invalid redemption quantity",IF(COUNTIFS('Daily Redemptions'!$A$7:$A$735,O2124,'Daily Redemptions'!$B$7:$B$735,P2124)&lt;&gt;1,"Missing daily performance",IF(S2124&lt;0,"Negative stock","")))))))</x:f>
      </x:c>
    </x:row>
    <x:row r="2125" ht="24" customHeight="1">
      <x:c r="O2125" s="10"/>
      <x:c r="P2125" s="5"/>
      <x:c r="Q2125" s="5"/>
      <x:c r="R2125" s="5"/>
      <x:c r="S2125" s="16" t="str">
        <x:f>IF(OR(ISBLANK(O2125),Q2125=""),"",IFERROR(INDEX('Redemption Setup'!$F$7:$F$105,MATCH(Q2125,'Redemption Setup'!$A$7:$A$105,0)),"")+SUMIFS('Redemption Setup'!$Q$7:$Q$305,'Redemption Setup'!$O$7:$O$305,Q2125,'Redemption Setup'!$P$7:$P$305,"&lt;="&amp;O2125)-SUMIFS('Daily Redemptions'!$R$7:$R$2205,'Daily Redemptions'!$Q$7:$Q$2205,Q2125,'Daily Redemptions'!$P$7:$P$2205,P2125,'Daily Redemptions'!$O$7:$O$2205,"&lt;="&amp;O2125))</x:f>
      </x:c>
      <x:c r="T2125" s="16" t="str">
        <x:f>IF(AND(ISBLANK(O2125),Q2125=""),"",IF(COUNTIFS('Redemption Setup'!$A$7:$A$105,Q2125,'Redemption Setup'!$B$7:$B$105,P2125)&lt;&gt;1,"Tier not in campaign",IF(COUNTIFS('Daily Redemptions'!$O$7:$O$2205,O2125,'Daily Redemptions'!$Q$7:$Q$2205,Q2125)&gt;1,"Duplicate day / tier",IF(OR(ISBLANK(O2125),ISBLANK(R2125)),"Missing date / quantity",IF(OR(R2125&lt;0,MOD(R2125,1)&lt;&gt;0),"Invalid redemption quantity",IF(COUNTIFS('Daily Redemptions'!$A$7:$A$735,O2125,'Daily Redemptions'!$B$7:$B$735,P2125)&lt;&gt;1,"Missing daily performance",IF(S2125&lt;0,"Negative stock","")))))))</x:f>
      </x:c>
    </x:row>
    <x:row r="2126" ht="24" customHeight="1">
      <x:c r="O2126" s="10"/>
      <x:c r="P2126" s="5"/>
      <x:c r="Q2126" s="5"/>
      <x:c r="R2126" s="5"/>
      <x:c r="S2126" s="16" t="str">
        <x:f>IF(OR(ISBLANK(O2126),Q2126=""),"",IFERROR(INDEX('Redemption Setup'!$F$7:$F$105,MATCH(Q2126,'Redemption Setup'!$A$7:$A$105,0)),"")+SUMIFS('Redemption Setup'!$Q$7:$Q$305,'Redemption Setup'!$O$7:$O$305,Q2126,'Redemption Setup'!$P$7:$P$305,"&lt;="&amp;O2126)-SUMIFS('Daily Redemptions'!$R$7:$R$2205,'Daily Redemptions'!$Q$7:$Q$2205,Q2126,'Daily Redemptions'!$P$7:$P$2205,P2126,'Daily Redemptions'!$O$7:$O$2205,"&lt;="&amp;O2126))</x:f>
      </x:c>
      <x:c r="T2126" s="16" t="str">
        <x:f>IF(AND(ISBLANK(O2126),Q2126=""),"",IF(COUNTIFS('Redemption Setup'!$A$7:$A$105,Q2126,'Redemption Setup'!$B$7:$B$105,P2126)&lt;&gt;1,"Tier not in campaign",IF(COUNTIFS('Daily Redemptions'!$O$7:$O$2205,O2126,'Daily Redemptions'!$Q$7:$Q$2205,Q2126)&gt;1,"Duplicate day / tier",IF(OR(ISBLANK(O2126),ISBLANK(R2126)),"Missing date / quantity",IF(OR(R2126&lt;0,MOD(R2126,1)&lt;&gt;0),"Invalid redemption quantity",IF(COUNTIFS('Daily Redemptions'!$A$7:$A$735,O2126,'Daily Redemptions'!$B$7:$B$735,P2126)&lt;&gt;1,"Missing daily performance",IF(S2126&lt;0,"Negative stock","")))))))</x:f>
      </x:c>
    </x:row>
    <x:row r="2127" ht="24" customHeight="1">
      <x:c r="O2127" s="10"/>
      <x:c r="P2127" s="5"/>
      <x:c r="Q2127" s="5"/>
      <x:c r="R2127" s="5"/>
      <x:c r="S2127" s="16" t="str">
        <x:f>IF(OR(ISBLANK(O2127),Q2127=""),"",IFERROR(INDEX('Redemption Setup'!$F$7:$F$105,MATCH(Q2127,'Redemption Setup'!$A$7:$A$105,0)),"")+SUMIFS('Redemption Setup'!$Q$7:$Q$305,'Redemption Setup'!$O$7:$O$305,Q2127,'Redemption Setup'!$P$7:$P$305,"&lt;="&amp;O2127)-SUMIFS('Daily Redemptions'!$R$7:$R$2205,'Daily Redemptions'!$Q$7:$Q$2205,Q2127,'Daily Redemptions'!$P$7:$P$2205,P2127,'Daily Redemptions'!$O$7:$O$2205,"&lt;="&amp;O2127))</x:f>
      </x:c>
      <x:c r="T2127" s="16" t="str">
        <x:f>IF(AND(ISBLANK(O2127),Q2127=""),"",IF(COUNTIFS('Redemption Setup'!$A$7:$A$105,Q2127,'Redemption Setup'!$B$7:$B$105,P2127)&lt;&gt;1,"Tier not in campaign",IF(COUNTIFS('Daily Redemptions'!$O$7:$O$2205,O2127,'Daily Redemptions'!$Q$7:$Q$2205,Q2127)&gt;1,"Duplicate day / tier",IF(OR(ISBLANK(O2127),ISBLANK(R2127)),"Missing date / quantity",IF(OR(R2127&lt;0,MOD(R2127,1)&lt;&gt;0),"Invalid redemption quantity",IF(COUNTIFS('Daily Redemptions'!$A$7:$A$735,O2127,'Daily Redemptions'!$B$7:$B$735,P2127)&lt;&gt;1,"Missing daily performance",IF(S2127&lt;0,"Negative stock","")))))))</x:f>
      </x:c>
    </x:row>
    <x:row r="2128" ht="24" customHeight="1">
      <x:c r="O2128" s="10"/>
      <x:c r="P2128" s="5"/>
      <x:c r="Q2128" s="5"/>
      <x:c r="R2128" s="5"/>
      <x:c r="S2128" s="16" t="str">
        <x:f>IF(OR(ISBLANK(O2128),Q2128=""),"",IFERROR(INDEX('Redemption Setup'!$F$7:$F$105,MATCH(Q2128,'Redemption Setup'!$A$7:$A$105,0)),"")+SUMIFS('Redemption Setup'!$Q$7:$Q$305,'Redemption Setup'!$O$7:$O$305,Q2128,'Redemption Setup'!$P$7:$P$305,"&lt;="&amp;O2128)-SUMIFS('Daily Redemptions'!$R$7:$R$2205,'Daily Redemptions'!$Q$7:$Q$2205,Q2128,'Daily Redemptions'!$P$7:$P$2205,P2128,'Daily Redemptions'!$O$7:$O$2205,"&lt;="&amp;O2128))</x:f>
      </x:c>
      <x:c r="T2128" s="16" t="str">
        <x:f>IF(AND(ISBLANK(O2128),Q2128=""),"",IF(COUNTIFS('Redemption Setup'!$A$7:$A$105,Q2128,'Redemption Setup'!$B$7:$B$105,P2128)&lt;&gt;1,"Tier not in campaign",IF(COUNTIFS('Daily Redemptions'!$O$7:$O$2205,O2128,'Daily Redemptions'!$Q$7:$Q$2205,Q2128)&gt;1,"Duplicate day / tier",IF(OR(ISBLANK(O2128),ISBLANK(R2128)),"Missing date / quantity",IF(OR(R2128&lt;0,MOD(R2128,1)&lt;&gt;0),"Invalid redemption quantity",IF(COUNTIFS('Daily Redemptions'!$A$7:$A$735,O2128,'Daily Redemptions'!$B$7:$B$735,P2128)&lt;&gt;1,"Missing daily performance",IF(S2128&lt;0,"Negative stock","")))))))</x:f>
      </x:c>
    </x:row>
    <x:row r="2129" ht="24" customHeight="1">
      <x:c r="O2129" s="10"/>
      <x:c r="P2129" s="5"/>
      <x:c r="Q2129" s="5"/>
      <x:c r="R2129" s="5"/>
      <x:c r="S2129" s="16" t="str">
        <x:f>IF(OR(ISBLANK(O2129),Q2129=""),"",IFERROR(INDEX('Redemption Setup'!$F$7:$F$105,MATCH(Q2129,'Redemption Setup'!$A$7:$A$105,0)),"")+SUMIFS('Redemption Setup'!$Q$7:$Q$305,'Redemption Setup'!$O$7:$O$305,Q2129,'Redemption Setup'!$P$7:$P$305,"&lt;="&amp;O2129)-SUMIFS('Daily Redemptions'!$R$7:$R$2205,'Daily Redemptions'!$Q$7:$Q$2205,Q2129,'Daily Redemptions'!$P$7:$P$2205,P2129,'Daily Redemptions'!$O$7:$O$2205,"&lt;="&amp;O2129))</x:f>
      </x:c>
      <x:c r="T2129" s="16" t="str">
        <x:f>IF(AND(ISBLANK(O2129),Q2129=""),"",IF(COUNTIFS('Redemption Setup'!$A$7:$A$105,Q2129,'Redemption Setup'!$B$7:$B$105,P2129)&lt;&gt;1,"Tier not in campaign",IF(COUNTIFS('Daily Redemptions'!$O$7:$O$2205,O2129,'Daily Redemptions'!$Q$7:$Q$2205,Q2129)&gt;1,"Duplicate day / tier",IF(OR(ISBLANK(O2129),ISBLANK(R2129)),"Missing date / quantity",IF(OR(R2129&lt;0,MOD(R2129,1)&lt;&gt;0),"Invalid redemption quantity",IF(COUNTIFS('Daily Redemptions'!$A$7:$A$735,O2129,'Daily Redemptions'!$B$7:$B$735,P2129)&lt;&gt;1,"Missing daily performance",IF(S2129&lt;0,"Negative stock","")))))))</x:f>
      </x:c>
    </x:row>
    <x:row r="2130" ht="24" customHeight="1">
      <x:c r="O2130" s="10"/>
      <x:c r="P2130" s="5"/>
      <x:c r="Q2130" s="5"/>
      <x:c r="R2130" s="5"/>
      <x:c r="S2130" s="16" t="str">
        <x:f>IF(OR(ISBLANK(O2130),Q2130=""),"",IFERROR(INDEX('Redemption Setup'!$F$7:$F$105,MATCH(Q2130,'Redemption Setup'!$A$7:$A$105,0)),"")+SUMIFS('Redemption Setup'!$Q$7:$Q$305,'Redemption Setup'!$O$7:$O$305,Q2130,'Redemption Setup'!$P$7:$P$305,"&lt;="&amp;O2130)-SUMIFS('Daily Redemptions'!$R$7:$R$2205,'Daily Redemptions'!$Q$7:$Q$2205,Q2130,'Daily Redemptions'!$P$7:$P$2205,P2130,'Daily Redemptions'!$O$7:$O$2205,"&lt;="&amp;O2130))</x:f>
      </x:c>
      <x:c r="T2130" s="16" t="str">
        <x:f>IF(AND(ISBLANK(O2130),Q2130=""),"",IF(COUNTIFS('Redemption Setup'!$A$7:$A$105,Q2130,'Redemption Setup'!$B$7:$B$105,P2130)&lt;&gt;1,"Tier not in campaign",IF(COUNTIFS('Daily Redemptions'!$O$7:$O$2205,O2130,'Daily Redemptions'!$Q$7:$Q$2205,Q2130)&gt;1,"Duplicate day / tier",IF(OR(ISBLANK(O2130),ISBLANK(R2130)),"Missing date / quantity",IF(OR(R2130&lt;0,MOD(R2130,1)&lt;&gt;0),"Invalid redemption quantity",IF(COUNTIFS('Daily Redemptions'!$A$7:$A$735,O2130,'Daily Redemptions'!$B$7:$B$735,P2130)&lt;&gt;1,"Missing daily performance",IF(S2130&lt;0,"Negative stock","")))))))</x:f>
      </x:c>
    </x:row>
    <x:row r="2131" ht="24" customHeight="1">
      <x:c r="O2131" s="10"/>
      <x:c r="P2131" s="5"/>
      <x:c r="Q2131" s="5"/>
      <x:c r="R2131" s="5"/>
      <x:c r="S2131" s="16" t="str">
        <x:f>IF(OR(ISBLANK(O2131),Q2131=""),"",IFERROR(INDEX('Redemption Setup'!$F$7:$F$105,MATCH(Q2131,'Redemption Setup'!$A$7:$A$105,0)),"")+SUMIFS('Redemption Setup'!$Q$7:$Q$305,'Redemption Setup'!$O$7:$O$305,Q2131,'Redemption Setup'!$P$7:$P$305,"&lt;="&amp;O2131)-SUMIFS('Daily Redemptions'!$R$7:$R$2205,'Daily Redemptions'!$Q$7:$Q$2205,Q2131,'Daily Redemptions'!$P$7:$P$2205,P2131,'Daily Redemptions'!$O$7:$O$2205,"&lt;="&amp;O2131))</x:f>
      </x:c>
      <x:c r="T2131" s="16" t="str">
        <x:f>IF(AND(ISBLANK(O2131),Q2131=""),"",IF(COUNTIFS('Redemption Setup'!$A$7:$A$105,Q2131,'Redemption Setup'!$B$7:$B$105,P2131)&lt;&gt;1,"Tier not in campaign",IF(COUNTIFS('Daily Redemptions'!$O$7:$O$2205,O2131,'Daily Redemptions'!$Q$7:$Q$2205,Q2131)&gt;1,"Duplicate day / tier",IF(OR(ISBLANK(O2131),ISBLANK(R2131)),"Missing date / quantity",IF(OR(R2131&lt;0,MOD(R2131,1)&lt;&gt;0),"Invalid redemption quantity",IF(COUNTIFS('Daily Redemptions'!$A$7:$A$735,O2131,'Daily Redemptions'!$B$7:$B$735,P2131)&lt;&gt;1,"Missing daily performance",IF(S2131&lt;0,"Negative stock","")))))))</x:f>
      </x:c>
    </x:row>
    <x:row r="2132" ht="24" customHeight="1">
      <x:c r="O2132" s="10"/>
      <x:c r="P2132" s="5"/>
      <x:c r="Q2132" s="5"/>
      <x:c r="R2132" s="5"/>
      <x:c r="S2132" s="16" t="str">
        <x:f>IF(OR(ISBLANK(O2132),Q2132=""),"",IFERROR(INDEX('Redemption Setup'!$F$7:$F$105,MATCH(Q2132,'Redemption Setup'!$A$7:$A$105,0)),"")+SUMIFS('Redemption Setup'!$Q$7:$Q$305,'Redemption Setup'!$O$7:$O$305,Q2132,'Redemption Setup'!$P$7:$P$305,"&lt;="&amp;O2132)-SUMIFS('Daily Redemptions'!$R$7:$R$2205,'Daily Redemptions'!$Q$7:$Q$2205,Q2132,'Daily Redemptions'!$P$7:$P$2205,P2132,'Daily Redemptions'!$O$7:$O$2205,"&lt;="&amp;O2132))</x:f>
      </x:c>
      <x:c r="T2132" s="16" t="str">
        <x:f>IF(AND(ISBLANK(O2132),Q2132=""),"",IF(COUNTIFS('Redemption Setup'!$A$7:$A$105,Q2132,'Redemption Setup'!$B$7:$B$105,P2132)&lt;&gt;1,"Tier not in campaign",IF(COUNTIFS('Daily Redemptions'!$O$7:$O$2205,O2132,'Daily Redemptions'!$Q$7:$Q$2205,Q2132)&gt;1,"Duplicate day / tier",IF(OR(ISBLANK(O2132),ISBLANK(R2132)),"Missing date / quantity",IF(OR(R2132&lt;0,MOD(R2132,1)&lt;&gt;0),"Invalid redemption quantity",IF(COUNTIFS('Daily Redemptions'!$A$7:$A$735,O2132,'Daily Redemptions'!$B$7:$B$735,P2132)&lt;&gt;1,"Missing daily performance",IF(S2132&lt;0,"Negative stock","")))))))</x:f>
      </x:c>
    </x:row>
    <x:row r="2133" ht="24" customHeight="1">
      <x:c r="O2133" s="10"/>
      <x:c r="P2133" s="5"/>
      <x:c r="Q2133" s="5"/>
      <x:c r="R2133" s="5"/>
      <x:c r="S2133" s="16" t="str">
        <x:f>IF(OR(ISBLANK(O2133),Q2133=""),"",IFERROR(INDEX('Redemption Setup'!$F$7:$F$105,MATCH(Q2133,'Redemption Setup'!$A$7:$A$105,0)),"")+SUMIFS('Redemption Setup'!$Q$7:$Q$305,'Redemption Setup'!$O$7:$O$305,Q2133,'Redemption Setup'!$P$7:$P$305,"&lt;="&amp;O2133)-SUMIFS('Daily Redemptions'!$R$7:$R$2205,'Daily Redemptions'!$Q$7:$Q$2205,Q2133,'Daily Redemptions'!$P$7:$P$2205,P2133,'Daily Redemptions'!$O$7:$O$2205,"&lt;="&amp;O2133))</x:f>
      </x:c>
      <x:c r="T2133" s="16" t="str">
        <x:f>IF(AND(ISBLANK(O2133),Q2133=""),"",IF(COUNTIFS('Redemption Setup'!$A$7:$A$105,Q2133,'Redemption Setup'!$B$7:$B$105,P2133)&lt;&gt;1,"Tier not in campaign",IF(COUNTIFS('Daily Redemptions'!$O$7:$O$2205,O2133,'Daily Redemptions'!$Q$7:$Q$2205,Q2133)&gt;1,"Duplicate day / tier",IF(OR(ISBLANK(O2133),ISBLANK(R2133)),"Missing date / quantity",IF(OR(R2133&lt;0,MOD(R2133,1)&lt;&gt;0),"Invalid redemption quantity",IF(COUNTIFS('Daily Redemptions'!$A$7:$A$735,O2133,'Daily Redemptions'!$B$7:$B$735,P2133)&lt;&gt;1,"Missing daily performance",IF(S2133&lt;0,"Negative stock","")))))))</x:f>
      </x:c>
    </x:row>
    <x:row r="2134" ht="24" customHeight="1">
      <x:c r="O2134" s="10"/>
      <x:c r="P2134" s="5"/>
      <x:c r="Q2134" s="5"/>
      <x:c r="R2134" s="5"/>
      <x:c r="S2134" s="16" t="str">
        <x:f>IF(OR(ISBLANK(O2134),Q2134=""),"",IFERROR(INDEX('Redemption Setup'!$F$7:$F$105,MATCH(Q2134,'Redemption Setup'!$A$7:$A$105,0)),"")+SUMIFS('Redemption Setup'!$Q$7:$Q$305,'Redemption Setup'!$O$7:$O$305,Q2134,'Redemption Setup'!$P$7:$P$305,"&lt;="&amp;O2134)-SUMIFS('Daily Redemptions'!$R$7:$R$2205,'Daily Redemptions'!$Q$7:$Q$2205,Q2134,'Daily Redemptions'!$P$7:$P$2205,P2134,'Daily Redemptions'!$O$7:$O$2205,"&lt;="&amp;O2134))</x:f>
      </x:c>
      <x:c r="T2134" s="16" t="str">
        <x:f>IF(AND(ISBLANK(O2134),Q2134=""),"",IF(COUNTIFS('Redemption Setup'!$A$7:$A$105,Q2134,'Redemption Setup'!$B$7:$B$105,P2134)&lt;&gt;1,"Tier not in campaign",IF(COUNTIFS('Daily Redemptions'!$O$7:$O$2205,O2134,'Daily Redemptions'!$Q$7:$Q$2205,Q2134)&gt;1,"Duplicate day / tier",IF(OR(ISBLANK(O2134),ISBLANK(R2134)),"Missing date / quantity",IF(OR(R2134&lt;0,MOD(R2134,1)&lt;&gt;0),"Invalid redemption quantity",IF(COUNTIFS('Daily Redemptions'!$A$7:$A$735,O2134,'Daily Redemptions'!$B$7:$B$735,P2134)&lt;&gt;1,"Missing daily performance",IF(S2134&lt;0,"Negative stock","")))))))</x:f>
      </x:c>
    </x:row>
    <x:row r="2135" ht="24" customHeight="1">
      <x:c r="O2135" s="10"/>
      <x:c r="P2135" s="5"/>
      <x:c r="Q2135" s="5"/>
      <x:c r="R2135" s="5"/>
      <x:c r="S2135" s="16" t="str">
        <x:f>IF(OR(ISBLANK(O2135),Q2135=""),"",IFERROR(INDEX('Redemption Setup'!$F$7:$F$105,MATCH(Q2135,'Redemption Setup'!$A$7:$A$105,0)),"")+SUMIFS('Redemption Setup'!$Q$7:$Q$305,'Redemption Setup'!$O$7:$O$305,Q2135,'Redemption Setup'!$P$7:$P$305,"&lt;="&amp;O2135)-SUMIFS('Daily Redemptions'!$R$7:$R$2205,'Daily Redemptions'!$Q$7:$Q$2205,Q2135,'Daily Redemptions'!$P$7:$P$2205,P2135,'Daily Redemptions'!$O$7:$O$2205,"&lt;="&amp;O2135))</x:f>
      </x:c>
      <x:c r="T2135" s="16" t="str">
        <x:f>IF(AND(ISBLANK(O2135),Q2135=""),"",IF(COUNTIFS('Redemption Setup'!$A$7:$A$105,Q2135,'Redemption Setup'!$B$7:$B$105,P2135)&lt;&gt;1,"Tier not in campaign",IF(COUNTIFS('Daily Redemptions'!$O$7:$O$2205,O2135,'Daily Redemptions'!$Q$7:$Q$2205,Q2135)&gt;1,"Duplicate day / tier",IF(OR(ISBLANK(O2135),ISBLANK(R2135)),"Missing date / quantity",IF(OR(R2135&lt;0,MOD(R2135,1)&lt;&gt;0),"Invalid redemption quantity",IF(COUNTIFS('Daily Redemptions'!$A$7:$A$735,O2135,'Daily Redemptions'!$B$7:$B$735,P2135)&lt;&gt;1,"Missing daily performance",IF(S2135&lt;0,"Negative stock","")))))))</x:f>
      </x:c>
    </x:row>
    <x:row r="2136" ht="24" customHeight="1">
      <x:c r="O2136" s="10"/>
      <x:c r="P2136" s="5"/>
      <x:c r="Q2136" s="5"/>
      <x:c r="R2136" s="5"/>
      <x:c r="S2136" s="16" t="str">
        <x:f>IF(OR(ISBLANK(O2136),Q2136=""),"",IFERROR(INDEX('Redemption Setup'!$F$7:$F$105,MATCH(Q2136,'Redemption Setup'!$A$7:$A$105,0)),"")+SUMIFS('Redemption Setup'!$Q$7:$Q$305,'Redemption Setup'!$O$7:$O$305,Q2136,'Redemption Setup'!$P$7:$P$305,"&lt;="&amp;O2136)-SUMIFS('Daily Redemptions'!$R$7:$R$2205,'Daily Redemptions'!$Q$7:$Q$2205,Q2136,'Daily Redemptions'!$P$7:$P$2205,P2136,'Daily Redemptions'!$O$7:$O$2205,"&lt;="&amp;O2136))</x:f>
      </x:c>
      <x:c r="T2136" s="16" t="str">
        <x:f>IF(AND(ISBLANK(O2136),Q2136=""),"",IF(COUNTIFS('Redemption Setup'!$A$7:$A$105,Q2136,'Redemption Setup'!$B$7:$B$105,P2136)&lt;&gt;1,"Tier not in campaign",IF(COUNTIFS('Daily Redemptions'!$O$7:$O$2205,O2136,'Daily Redemptions'!$Q$7:$Q$2205,Q2136)&gt;1,"Duplicate day / tier",IF(OR(ISBLANK(O2136),ISBLANK(R2136)),"Missing date / quantity",IF(OR(R2136&lt;0,MOD(R2136,1)&lt;&gt;0),"Invalid redemption quantity",IF(COUNTIFS('Daily Redemptions'!$A$7:$A$735,O2136,'Daily Redemptions'!$B$7:$B$735,P2136)&lt;&gt;1,"Missing daily performance",IF(S2136&lt;0,"Negative stock","")))))))</x:f>
      </x:c>
    </x:row>
    <x:row r="2137" ht="24" customHeight="1">
      <x:c r="O2137" s="10"/>
      <x:c r="P2137" s="5"/>
      <x:c r="Q2137" s="5"/>
      <x:c r="R2137" s="5"/>
      <x:c r="S2137" s="16" t="str">
        <x:f>IF(OR(ISBLANK(O2137),Q2137=""),"",IFERROR(INDEX('Redemption Setup'!$F$7:$F$105,MATCH(Q2137,'Redemption Setup'!$A$7:$A$105,0)),"")+SUMIFS('Redemption Setup'!$Q$7:$Q$305,'Redemption Setup'!$O$7:$O$305,Q2137,'Redemption Setup'!$P$7:$P$305,"&lt;="&amp;O2137)-SUMIFS('Daily Redemptions'!$R$7:$R$2205,'Daily Redemptions'!$Q$7:$Q$2205,Q2137,'Daily Redemptions'!$P$7:$P$2205,P2137,'Daily Redemptions'!$O$7:$O$2205,"&lt;="&amp;O2137))</x:f>
      </x:c>
      <x:c r="T2137" s="16" t="str">
        <x:f>IF(AND(ISBLANK(O2137),Q2137=""),"",IF(COUNTIFS('Redemption Setup'!$A$7:$A$105,Q2137,'Redemption Setup'!$B$7:$B$105,P2137)&lt;&gt;1,"Tier not in campaign",IF(COUNTIFS('Daily Redemptions'!$O$7:$O$2205,O2137,'Daily Redemptions'!$Q$7:$Q$2205,Q2137)&gt;1,"Duplicate day / tier",IF(OR(ISBLANK(O2137),ISBLANK(R2137)),"Missing date / quantity",IF(OR(R2137&lt;0,MOD(R2137,1)&lt;&gt;0),"Invalid redemption quantity",IF(COUNTIFS('Daily Redemptions'!$A$7:$A$735,O2137,'Daily Redemptions'!$B$7:$B$735,P2137)&lt;&gt;1,"Missing daily performance",IF(S2137&lt;0,"Negative stock","")))))))</x:f>
      </x:c>
    </x:row>
    <x:row r="2138" ht="24" customHeight="1">
      <x:c r="O2138" s="10"/>
      <x:c r="P2138" s="5"/>
      <x:c r="Q2138" s="5"/>
      <x:c r="R2138" s="5"/>
      <x:c r="S2138" s="16" t="str">
        <x:f>IF(OR(ISBLANK(O2138),Q2138=""),"",IFERROR(INDEX('Redemption Setup'!$F$7:$F$105,MATCH(Q2138,'Redemption Setup'!$A$7:$A$105,0)),"")+SUMIFS('Redemption Setup'!$Q$7:$Q$305,'Redemption Setup'!$O$7:$O$305,Q2138,'Redemption Setup'!$P$7:$P$305,"&lt;="&amp;O2138)-SUMIFS('Daily Redemptions'!$R$7:$R$2205,'Daily Redemptions'!$Q$7:$Q$2205,Q2138,'Daily Redemptions'!$P$7:$P$2205,P2138,'Daily Redemptions'!$O$7:$O$2205,"&lt;="&amp;O2138))</x:f>
      </x:c>
      <x:c r="T2138" s="16" t="str">
        <x:f>IF(AND(ISBLANK(O2138),Q2138=""),"",IF(COUNTIFS('Redemption Setup'!$A$7:$A$105,Q2138,'Redemption Setup'!$B$7:$B$105,P2138)&lt;&gt;1,"Tier not in campaign",IF(COUNTIFS('Daily Redemptions'!$O$7:$O$2205,O2138,'Daily Redemptions'!$Q$7:$Q$2205,Q2138)&gt;1,"Duplicate day / tier",IF(OR(ISBLANK(O2138),ISBLANK(R2138)),"Missing date / quantity",IF(OR(R2138&lt;0,MOD(R2138,1)&lt;&gt;0),"Invalid redemption quantity",IF(COUNTIFS('Daily Redemptions'!$A$7:$A$735,O2138,'Daily Redemptions'!$B$7:$B$735,P2138)&lt;&gt;1,"Missing daily performance",IF(S2138&lt;0,"Negative stock","")))))))</x:f>
      </x:c>
    </x:row>
    <x:row r="2139" ht="24" customHeight="1">
      <x:c r="O2139" s="10"/>
      <x:c r="P2139" s="5"/>
      <x:c r="Q2139" s="5"/>
      <x:c r="R2139" s="5"/>
      <x:c r="S2139" s="16" t="str">
        <x:f>IF(OR(ISBLANK(O2139),Q2139=""),"",IFERROR(INDEX('Redemption Setup'!$F$7:$F$105,MATCH(Q2139,'Redemption Setup'!$A$7:$A$105,0)),"")+SUMIFS('Redemption Setup'!$Q$7:$Q$305,'Redemption Setup'!$O$7:$O$305,Q2139,'Redemption Setup'!$P$7:$P$305,"&lt;="&amp;O2139)-SUMIFS('Daily Redemptions'!$R$7:$R$2205,'Daily Redemptions'!$Q$7:$Q$2205,Q2139,'Daily Redemptions'!$P$7:$P$2205,P2139,'Daily Redemptions'!$O$7:$O$2205,"&lt;="&amp;O2139))</x:f>
      </x:c>
      <x:c r="T2139" s="16" t="str">
        <x:f>IF(AND(ISBLANK(O2139),Q2139=""),"",IF(COUNTIFS('Redemption Setup'!$A$7:$A$105,Q2139,'Redemption Setup'!$B$7:$B$105,P2139)&lt;&gt;1,"Tier not in campaign",IF(COUNTIFS('Daily Redemptions'!$O$7:$O$2205,O2139,'Daily Redemptions'!$Q$7:$Q$2205,Q2139)&gt;1,"Duplicate day / tier",IF(OR(ISBLANK(O2139),ISBLANK(R2139)),"Missing date / quantity",IF(OR(R2139&lt;0,MOD(R2139,1)&lt;&gt;0),"Invalid redemption quantity",IF(COUNTIFS('Daily Redemptions'!$A$7:$A$735,O2139,'Daily Redemptions'!$B$7:$B$735,P2139)&lt;&gt;1,"Missing daily performance",IF(S2139&lt;0,"Negative stock","")))))))</x:f>
      </x:c>
    </x:row>
    <x:row r="2140" ht="24" customHeight="1">
      <x:c r="O2140" s="10"/>
      <x:c r="P2140" s="5"/>
      <x:c r="Q2140" s="5"/>
      <x:c r="R2140" s="5"/>
      <x:c r="S2140" s="16" t="str">
        <x:f>IF(OR(ISBLANK(O2140),Q2140=""),"",IFERROR(INDEX('Redemption Setup'!$F$7:$F$105,MATCH(Q2140,'Redemption Setup'!$A$7:$A$105,0)),"")+SUMIFS('Redemption Setup'!$Q$7:$Q$305,'Redemption Setup'!$O$7:$O$305,Q2140,'Redemption Setup'!$P$7:$P$305,"&lt;="&amp;O2140)-SUMIFS('Daily Redemptions'!$R$7:$R$2205,'Daily Redemptions'!$Q$7:$Q$2205,Q2140,'Daily Redemptions'!$P$7:$P$2205,P2140,'Daily Redemptions'!$O$7:$O$2205,"&lt;="&amp;O2140))</x:f>
      </x:c>
      <x:c r="T2140" s="16" t="str">
        <x:f>IF(AND(ISBLANK(O2140),Q2140=""),"",IF(COUNTIFS('Redemption Setup'!$A$7:$A$105,Q2140,'Redemption Setup'!$B$7:$B$105,P2140)&lt;&gt;1,"Tier not in campaign",IF(COUNTIFS('Daily Redemptions'!$O$7:$O$2205,O2140,'Daily Redemptions'!$Q$7:$Q$2205,Q2140)&gt;1,"Duplicate day / tier",IF(OR(ISBLANK(O2140),ISBLANK(R2140)),"Missing date / quantity",IF(OR(R2140&lt;0,MOD(R2140,1)&lt;&gt;0),"Invalid redemption quantity",IF(COUNTIFS('Daily Redemptions'!$A$7:$A$735,O2140,'Daily Redemptions'!$B$7:$B$735,P2140)&lt;&gt;1,"Missing daily performance",IF(S2140&lt;0,"Negative stock","")))))))</x:f>
      </x:c>
    </x:row>
    <x:row r="2141" ht="24" customHeight="1">
      <x:c r="O2141" s="10"/>
      <x:c r="P2141" s="5"/>
      <x:c r="Q2141" s="5"/>
      <x:c r="R2141" s="5"/>
      <x:c r="S2141" s="16" t="str">
        <x:f>IF(OR(ISBLANK(O2141),Q2141=""),"",IFERROR(INDEX('Redemption Setup'!$F$7:$F$105,MATCH(Q2141,'Redemption Setup'!$A$7:$A$105,0)),"")+SUMIFS('Redemption Setup'!$Q$7:$Q$305,'Redemption Setup'!$O$7:$O$305,Q2141,'Redemption Setup'!$P$7:$P$305,"&lt;="&amp;O2141)-SUMIFS('Daily Redemptions'!$R$7:$R$2205,'Daily Redemptions'!$Q$7:$Q$2205,Q2141,'Daily Redemptions'!$P$7:$P$2205,P2141,'Daily Redemptions'!$O$7:$O$2205,"&lt;="&amp;O2141))</x:f>
      </x:c>
      <x:c r="T2141" s="16" t="str">
        <x:f>IF(AND(ISBLANK(O2141),Q2141=""),"",IF(COUNTIFS('Redemption Setup'!$A$7:$A$105,Q2141,'Redemption Setup'!$B$7:$B$105,P2141)&lt;&gt;1,"Tier not in campaign",IF(COUNTIFS('Daily Redemptions'!$O$7:$O$2205,O2141,'Daily Redemptions'!$Q$7:$Q$2205,Q2141)&gt;1,"Duplicate day / tier",IF(OR(ISBLANK(O2141),ISBLANK(R2141)),"Missing date / quantity",IF(OR(R2141&lt;0,MOD(R2141,1)&lt;&gt;0),"Invalid redemption quantity",IF(COUNTIFS('Daily Redemptions'!$A$7:$A$735,O2141,'Daily Redemptions'!$B$7:$B$735,P2141)&lt;&gt;1,"Missing daily performance",IF(S2141&lt;0,"Negative stock","")))))))</x:f>
      </x:c>
    </x:row>
    <x:row r="2142" ht="24" customHeight="1">
      <x:c r="O2142" s="10"/>
      <x:c r="P2142" s="5"/>
      <x:c r="Q2142" s="5"/>
      <x:c r="R2142" s="5"/>
      <x:c r="S2142" s="16" t="str">
        <x:f>IF(OR(ISBLANK(O2142),Q2142=""),"",IFERROR(INDEX('Redemption Setup'!$F$7:$F$105,MATCH(Q2142,'Redemption Setup'!$A$7:$A$105,0)),"")+SUMIFS('Redemption Setup'!$Q$7:$Q$305,'Redemption Setup'!$O$7:$O$305,Q2142,'Redemption Setup'!$P$7:$P$305,"&lt;="&amp;O2142)-SUMIFS('Daily Redemptions'!$R$7:$R$2205,'Daily Redemptions'!$Q$7:$Q$2205,Q2142,'Daily Redemptions'!$P$7:$P$2205,P2142,'Daily Redemptions'!$O$7:$O$2205,"&lt;="&amp;O2142))</x:f>
      </x:c>
      <x:c r="T2142" s="16" t="str">
        <x:f>IF(AND(ISBLANK(O2142),Q2142=""),"",IF(COUNTIFS('Redemption Setup'!$A$7:$A$105,Q2142,'Redemption Setup'!$B$7:$B$105,P2142)&lt;&gt;1,"Tier not in campaign",IF(COUNTIFS('Daily Redemptions'!$O$7:$O$2205,O2142,'Daily Redemptions'!$Q$7:$Q$2205,Q2142)&gt;1,"Duplicate day / tier",IF(OR(ISBLANK(O2142),ISBLANK(R2142)),"Missing date / quantity",IF(OR(R2142&lt;0,MOD(R2142,1)&lt;&gt;0),"Invalid redemption quantity",IF(COUNTIFS('Daily Redemptions'!$A$7:$A$735,O2142,'Daily Redemptions'!$B$7:$B$735,P2142)&lt;&gt;1,"Missing daily performance",IF(S2142&lt;0,"Negative stock","")))))))</x:f>
      </x:c>
    </x:row>
    <x:row r="2143" ht="24" customHeight="1">
      <x:c r="O2143" s="10"/>
      <x:c r="P2143" s="5"/>
      <x:c r="Q2143" s="5"/>
      <x:c r="R2143" s="5"/>
      <x:c r="S2143" s="16" t="str">
        <x:f>IF(OR(ISBLANK(O2143),Q2143=""),"",IFERROR(INDEX('Redemption Setup'!$F$7:$F$105,MATCH(Q2143,'Redemption Setup'!$A$7:$A$105,0)),"")+SUMIFS('Redemption Setup'!$Q$7:$Q$305,'Redemption Setup'!$O$7:$O$305,Q2143,'Redemption Setup'!$P$7:$P$305,"&lt;="&amp;O2143)-SUMIFS('Daily Redemptions'!$R$7:$R$2205,'Daily Redemptions'!$Q$7:$Q$2205,Q2143,'Daily Redemptions'!$P$7:$P$2205,P2143,'Daily Redemptions'!$O$7:$O$2205,"&lt;="&amp;O2143))</x:f>
      </x:c>
      <x:c r="T2143" s="16" t="str">
        <x:f>IF(AND(ISBLANK(O2143),Q2143=""),"",IF(COUNTIFS('Redemption Setup'!$A$7:$A$105,Q2143,'Redemption Setup'!$B$7:$B$105,P2143)&lt;&gt;1,"Tier not in campaign",IF(COUNTIFS('Daily Redemptions'!$O$7:$O$2205,O2143,'Daily Redemptions'!$Q$7:$Q$2205,Q2143)&gt;1,"Duplicate day / tier",IF(OR(ISBLANK(O2143),ISBLANK(R2143)),"Missing date / quantity",IF(OR(R2143&lt;0,MOD(R2143,1)&lt;&gt;0),"Invalid redemption quantity",IF(COUNTIFS('Daily Redemptions'!$A$7:$A$735,O2143,'Daily Redemptions'!$B$7:$B$735,P2143)&lt;&gt;1,"Missing daily performance",IF(S2143&lt;0,"Negative stock","")))))))</x:f>
      </x:c>
    </x:row>
    <x:row r="2144" ht="24" customHeight="1">
      <x:c r="O2144" s="10"/>
      <x:c r="P2144" s="5"/>
      <x:c r="Q2144" s="5"/>
      <x:c r="R2144" s="5"/>
      <x:c r="S2144" s="16" t="str">
        <x:f>IF(OR(ISBLANK(O2144),Q2144=""),"",IFERROR(INDEX('Redemption Setup'!$F$7:$F$105,MATCH(Q2144,'Redemption Setup'!$A$7:$A$105,0)),"")+SUMIFS('Redemption Setup'!$Q$7:$Q$305,'Redemption Setup'!$O$7:$O$305,Q2144,'Redemption Setup'!$P$7:$P$305,"&lt;="&amp;O2144)-SUMIFS('Daily Redemptions'!$R$7:$R$2205,'Daily Redemptions'!$Q$7:$Q$2205,Q2144,'Daily Redemptions'!$P$7:$P$2205,P2144,'Daily Redemptions'!$O$7:$O$2205,"&lt;="&amp;O2144))</x:f>
      </x:c>
      <x:c r="T2144" s="16" t="str">
        <x:f>IF(AND(ISBLANK(O2144),Q2144=""),"",IF(COUNTIFS('Redemption Setup'!$A$7:$A$105,Q2144,'Redemption Setup'!$B$7:$B$105,P2144)&lt;&gt;1,"Tier not in campaign",IF(COUNTIFS('Daily Redemptions'!$O$7:$O$2205,O2144,'Daily Redemptions'!$Q$7:$Q$2205,Q2144)&gt;1,"Duplicate day / tier",IF(OR(ISBLANK(O2144),ISBLANK(R2144)),"Missing date / quantity",IF(OR(R2144&lt;0,MOD(R2144,1)&lt;&gt;0),"Invalid redemption quantity",IF(COUNTIFS('Daily Redemptions'!$A$7:$A$735,O2144,'Daily Redemptions'!$B$7:$B$735,P2144)&lt;&gt;1,"Missing daily performance",IF(S2144&lt;0,"Negative stock","")))))))</x:f>
      </x:c>
    </x:row>
    <x:row r="2145" ht="24" customHeight="1">
      <x:c r="O2145" s="10"/>
      <x:c r="P2145" s="5"/>
      <x:c r="Q2145" s="5"/>
      <x:c r="R2145" s="5"/>
      <x:c r="S2145" s="16" t="str">
        <x:f>IF(OR(ISBLANK(O2145),Q2145=""),"",IFERROR(INDEX('Redemption Setup'!$F$7:$F$105,MATCH(Q2145,'Redemption Setup'!$A$7:$A$105,0)),"")+SUMIFS('Redemption Setup'!$Q$7:$Q$305,'Redemption Setup'!$O$7:$O$305,Q2145,'Redemption Setup'!$P$7:$P$305,"&lt;="&amp;O2145)-SUMIFS('Daily Redemptions'!$R$7:$R$2205,'Daily Redemptions'!$Q$7:$Q$2205,Q2145,'Daily Redemptions'!$P$7:$P$2205,P2145,'Daily Redemptions'!$O$7:$O$2205,"&lt;="&amp;O2145))</x:f>
      </x:c>
      <x:c r="T2145" s="16" t="str">
        <x:f>IF(AND(ISBLANK(O2145),Q2145=""),"",IF(COUNTIFS('Redemption Setup'!$A$7:$A$105,Q2145,'Redemption Setup'!$B$7:$B$105,P2145)&lt;&gt;1,"Tier not in campaign",IF(COUNTIFS('Daily Redemptions'!$O$7:$O$2205,O2145,'Daily Redemptions'!$Q$7:$Q$2205,Q2145)&gt;1,"Duplicate day / tier",IF(OR(ISBLANK(O2145),ISBLANK(R2145)),"Missing date / quantity",IF(OR(R2145&lt;0,MOD(R2145,1)&lt;&gt;0),"Invalid redemption quantity",IF(COUNTIFS('Daily Redemptions'!$A$7:$A$735,O2145,'Daily Redemptions'!$B$7:$B$735,P2145)&lt;&gt;1,"Missing daily performance",IF(S2145&lt;0,"Negative stock","")))))))</x:f>
      </x:c>
    </x:row>
    <x:row r="2146" ht="24" customHeight="1">
      <x:c r="O2146" s="10"/>
      <x:c r="P2146" s="5"/>
      <x:c r="Q2146" s="5"/>
      <x:c r="R2146" s="5"/>
      <x:c r="S2146" s="16" t="str">
        <x:f>IF(OR(ISBLANK(O2146),Q2146=""),"",IFERROR(INDEX('Redemption Setup'!$F$7:$F$105,MATCH(Q2146,'Redemption Setup'!$A$7:$A$105,0)),"")+SUMIFS('Redemption Setup'!$Q$7:$Q$305,'Redemption Setup'!$O$7:$O$305,Q2146,'Redemption Setup'!$P$7:$P$305,"&lt;="&amp;O2146)-SUMIFS('Daily Redemptions'!$R$7:$R$2205,'Daily Redemptions'!$Q$7:$Q$2205,Q2146,'Daily Redemptions'!$P$7:$P$2205,P2146,'Daily Redemptions'!$O$7:$O$2205,"&lt;="&amp;O2146))</x:f>
      </x:c>
      <x:c r="T2146" s="16" t="str">
        <x:f>IF(AND(ISBLANK(O2146),Q2146=""),"",IF(COUNTIFS('Redemption Setup'!$A$7:$A$105,Q2146,'Redemption Setup'!$B$7:$B$105,P2146)&lt;&gt;1,"Tier not in campaign",IF(COUNTIFS('Daily Redemptions'!$O$7:$O$2205,O2146,'Daily Redemptions'!$Q$7:$Q$2205,Q2146)&gt;1,"Duplicate day / tier",IF(OR(ISBLANK(O2146),ISBLANK(R2146)),"Missing date / quantity",IF(OR(R2146&lt;0,MOD(R2146,1)&lt;&gt;0),"Invalid redemption quantity",IF(COUNTIFS('Daily Redemptions'!$A$7:$A$735,O2146,'Daily Redemptions'!$B$7:$B$735,P2146)&lt;&gt;1,"Missing daily performance",IF(S2146&lt;0,"Negative stock","")))))))</x:f>
      </x:c>
    </x:row>
    <x:row r="2147" ht="24" customHeight="1">
      <x:c r="O2147" s="10"/>
      <x:c r="P2147" s="5"/>
      <x:c r="Q2147" s="5"/>
      <x:c r="R2147" s="5"/>
      <x:c r="S2147" s="16" t="str">
        <x:f>IF(OR(ISBLANK(O2147),Q2147=""),"",IFERROR(INDEX('Redemption Setup'!$F$7:$F$105,MATCH(Q2147,'Redemption Setup'!$A$7:$A$105,0)),"")+SUMIFS('Redemption Setup'!$Q$7:$Q$305,'Redemption Setup'!$O$7:$O$305,Q2147,'Redemption Setup'!$P$7:$P$305,"&lt;="&amp;O2147)-SUMIFS('Daily Redemptions'!$R$7:$R$2205,'Daily Redemptions'!$Q$7:$Q$2205,Q2147,'Daily Redemptions'!$P$7:$P$2205,P2147,'Daily Redemptions'!$O$7:$O$2205,"&lt;="&amp;O2147))</x:f>
      </x:c>
      <x:c r="T2147" s="16" t="str">
        <x:f>IF(AND(ISBLANK(O2147),Q2147=""),"",IF(COUNTIFS('Redemption Setup'!$A$7:$A$105,Q2147,'Redemption Setup'!$B$7:$B$105,P2147)&lt;&gt;1,"Tier not in campaign",IF(COUNTIFS('Daily Redemptions'!$O$7:$O$2205,O2147,'Daily Redemptions'!$Q$7:$Q$2205,Q2147)&gt;1,"Duplicate day / tier",IF(OR(ISBLANK(O2147),ISBLANK(R2147)),"Missing date / quantity",IF(OR(R2147&lt;0,MOD(R2147,1)&lt;&gt;0),"Invalid redemption quantity",IF(COUNTIFS('Daily Redemptions'!$A$7:$A$735,O2147,'Daily Redemptions'!$B$7:$B$735,P2147)&lt;&gt;1,"Missing daily performance",IF(S2147&lt;0,"Negative stock","")))))))</x:f>
      </x:c>
    </x:row>
    <x:row r="2148" ht="24" customHeight="1">
      <x:c r="O2148" s="10"/>
      <x:c r="P2148" s="5"/>
      <x:c r="Q2148" s="5"/>
      <x:c r="R2148" s="5"/>
      <x:c r="S2148" s="16" t="str">
        <x:f>IF(OR(ISBLANK(O2148),Q2148=""),"",IFERROR(INDEX('Redemption Setup'!$F$7:$F$105,MATCH(Q2148,'Redemption Setup'!$A$7:$A$105,0)),"")+SUMIFS('Redemption Setup'!$Q$7:$Q$305,'Redemption Setup'!$O$7:$O$305,Q2148,'Redemption Setup'!$P$7:$P$305,"&lt;="&amp;O2148)-SUMIFS('Daily Redemptions'!$R$7:$R$2205,'Daily Redemptions'!$Q$7:$Q$2205,Q2148,'Daily Redemptions'!$P$7:$P$2205,P2148,'Daily Redemptions'!$O$7:$O$2205,"&lt;="&amp;O2148))</x:f>
      </x:c>
      <x:c r="T2148" s="16" t="str">
        <x:f>IF(AND(ISBLANK(O2148),Q2148=""),"",IF(COUNTIFS('Redemption Setup'!$A$7:$A$105,Q2148,'Redemption Setup'!$B$7:$B$105,P2148)&lt;&gt;1,"Tier not in campaign",IF(COUNTIFS('Daily Redemptions'!$O$7:$O$2205,O2148,'Daily Redemptions'!$Q$7:$Q$2205,Q2148)&gt;1,"Duplicate day / tier",IF(OR(ISBLANK(O2148),ISBLANK(R2148)),"Missing date / quantity",IF(OR(R2148&lt;0,MOD(R2148,1)&lt;&gt;0),"Invalid redemption quantity",IF(COUNTIFS('Daily Redemptions'!$A$7:$A$735,O2148,'Daily Redemptions'!$B$7:$B$735,P2148)&lt;&gt;1,"Missing daily performance",IF(S2148&lt;0,"Negative stock","")))))))</x:f>
      </x:c>
    </x:row>
    <x:row r="2149" ht="24" customHeight="1">
      <x:c r="O2149" s="10"/>
      <x:c r="P2149" s="5"/>
      <x:c r="Q2149" s="5"/>
      <x:c r="R2149" s="5"/>
      <x:c r="S2149" s="16" t="str">
        <x:f>IF(OR(ISBLANK(O2149),Q2149=""),"",IFERROR(INDEX('Redemption Setup'!$F$7:$F$105,MATCH(Q2149,'Redemption Setup'!$A$7:$A$105,0)),"")+SUMIFS('Redemption Setup'!$Q$7:$Q$305,'Redemption Setup'!$O$7:$O$305,Q2149,'Redemption Setup'!$P$7:$P$305,"&lt;="&amp;O2149)-SUMIFS('Daily Redemptions'!$R$7:$R$2205,'Daily Redemptions'!$Q$7:$Q$2205,Q2149,'Daily Redemptions'!$P$7:$P$2205,P2149,'Daily Redemptions'!$O$7:$O$2205,"&lt;="&amp;O2149))</x:f>
      </x:c>
      <x:c r="T2149" s="16" t="str">
        <x:f>IF(AND(ISBLANK(O2149),Q2149=""),"",IF(COUNTIFS('Redemption Setup'!$A$7:$A$105,Q2149,'Redemption Setup'!$B$7:$B$105,P2149)&lt;&gt;1,"Tier not in campaign",IF(COUNTIFS('Daily Redemptions'!$O$7:$O$2205,O2149,'Daily Redemptions'!$Q$7:$Q$2205,Q2149)&gt;1,"Duplicate day / tier",IF(OR(ISBLANK(O2149),ISBLANK(R2149)),"Missing date / quantity",IF(OR(R2149&lt;0,MOD(R2149,1)&lt;&gt;0),"Invalid redemption quantity",IF(COUNTIFS('Daily Redemptions'!$A$7:$A$735,O2149,'Daily Redemptions'!$B$7:$B$735,P2149)&lt;&gt;1,"Missing daily performance",IF(S2149&lt;0,"Negative stock","")))))))</x:f>
      </x:c>
    </x:row>
    <x:row r="2150" ht="24" customHeight="1">
      <x:c r="O2150" s="10"/>
      <x:c r="P2150" s="5"/>
      <x:c r="Q2150" s="5"/>
      <x:c r="R2150" s="5"/>
      <x:c r="S2150" s="16" t="str">
        <x:f>IF(OR(ISBLANK(O2150),Q2150=""),"",IFERROR(INDEX('Redemption Setup'!$F$7:$F$105,MATCH(Q2150,'Redemption Setup'!$A$7:$A$105,0)),"")+SUMIFS('Redemption Setup'!$Q$7:$Q$305,'Redemption Setup'!$O$7:$O$305,Q2150,'Redemption Setup'!$P$7:$P$305,"&lt;="&amp;O2150)-SUMIFS('Daily Redemptions'!$R$7:$R$2205,'Daily Redemptions'!$Q$7:$Q$2205,Q2150,'Daily Redemptions'!$P$7:$P$2205,P2150,'Daily Redemptions'!$O$7:$O$2205,"&lt;="&amp;O2150))</x:f>
      </x:c>
      <x:c r="T2150" s="16" t="str">
        <x:f>IF(AND(ISBLANK(O2150),Q2150=""),"",IF(COUNTIFS('Redemption Setup'!$A$7:$A$105,Q2150,'Redemption Setup'!$B$7:$B$105,P2150)&lt;&gt;1,"Tier not in campaign",IF(COUNTIFS('Daily Redemptions'!$O$7:$O$2205,O2150,'Daily Redemptions'!$Q$7:$Q$2205,Q2150)&gt;1,"Duplicate day / tier",IF(OR(ISBLANK(O2150),ISBLANK(R2150)),"Missing date / quantity",IF(OR(R2150&lt;0,MOD(R2150,1)&lt;&gt;0),"Invalid redemption quantity",IF(COUNTIFS('Daily Redemptions'!$A$7:$A$735,O2150,'Daily Redemptions'!$B$7:$B$735,P2150)&lt;&gt;1,"Missing daily performance",IF(S2150&lt;0,"Negative stock","")))))))</x:f>
      </x:c>
    </x:row>
    <x:row r="2151" ht="24" customHeight="1">
      <x:c r="O2151" s="10"/>
      <x:c r="P2151" s="5"/>
      <x:c r="Q2151" s="5"/>
      <x:c r="R2151" s="5"/>
      <x:c r="S2151" s="16" t="str">
        <x:f>IF(OR(ISBLANK(O2151),Q2151=""),"",IFERROR(INDEX('Redemption Setup'!$F$7:$F$105,MATCH(Q2151,'Redemption Setup'!$A$7:$A$105,0)),"")+SUMIFS('Redemption Setup'!$Q$7:$Q$305,'Redemption Setup'!$O$7:$O$305,Q2151,'Redemption Setup'!$P$7:$P$305,"&lt;="&amp;O2151)-SUMIFS('Daily Redemptions'!$R$7:$R$2205,'Daily Redemptions'!$Q$7:$Q$2205,Q2151,'Daily Redemptions'!$P$7:$P$2205,P2151,'Daily Redemptions'!$O$7:$O$2205,"&lt;="&amp;O2151))</x:f>
      </x:c>
      <x:c r="T2151" s="16" t="str">
        <x:f>IF(AND(ISBLANK(O2151),Q2151=""),"",IF(COUNTIFS('Redemption Setup'!$A$7:$A$105,Q2151,'Redemption Setup'!$B$7:$B$105,P2151)&lt;&gt;1,"Tier not in campaign",IF(COUNTIFS('Daily Redemptions'!$O$7:$O$2205,O2151,'Daily Redemptions'!$Q$7:$Q$2205,Q2151)&gt;1,"Duplicate day / tier",IF(OR(ISBLANK(O2151),ISBLANK(R2151)),"Missing date / quantity",IF(OR(R2151&lt;0,MOD(R2151,1)&lt;&gt;0),"Invalid redemption quantity",IF(COUNTIFS('Daily Redemptions'!$A$7:$A$735,O2151,'Daily Redemptions'!$B$7:$B$735,P2151)&lt;&gt;1,"Missing daily performance",IF(S2151&lt;0,"Negative stock","")))))))</x:f>
      </x:c>
    </x:row>
    <x:row r="2152" ht="24" customHeight="1">
      <x:c r="O2152" s="10"/>
      <x:c r="P2152" s="5"/>
      <x:c r="Q2152" s="5"/>
      <x:c r="R2152" s="5"/>
      <x:c r="S2152" s="16" t="str">
        <x:f>IF(OR(ISBLANK(O2152),Q2152=""),"",IFERROR(INDEX('Redemption Setup'!$F$7:$F$105,MATCH(Q2152,'Redemption Setup'!$A$7:$A$105,0)),"")+SUMIFS('Redemption Setup'!$Q$7:$Q$305,'Redemption Setup'!$O$7:$O$305,Q2152,'Redemption Setup'!$P$7:$P$305,"&lt;="&amp;O2152)-SUMIFS('Daily Redemptions'!$R$7:$R$2205,'Daily Redemptions'!$Q$7:$Q$2205,Q2152,'Daily Redemptions'!$P$7:$P$2205,P2152,'Daily Redemptions'!$O$7:$O$2205,"&lt;="&amp;O2152))</x:f>
      </x:c>
      <x:c r="T2152" s="16" t="str">
        <x:f>IF(AND(ISBLANK(O2152),Q2152=""),"",IF(COUNTIFS('Redemption Setup'!$A$7:$A$105,Q2152,'Redemption Setup'!$B$7:$B$105,P2152)&lt;&gt;1,"Tier not in campaign",IF(COUNTIFS('Daily Redemptions'!$O$7:$O$2205,O2152,'Daily Redemptions'!$Q$7:$Q$2205,Q2152)&gt;1,"Duplicate day / tier",IF(OR(ISBLANK(O2152),ISBLANK(R2152)),"Missing date / quantity",IF(OR(R2152&lt;0,MOD(R2152,1)&lt;&gt;0),"Invalid redemption quantity",IF(COUNTIFS('Daily Redemptions'!$A$7:$A$735,O2152,'Daily Redemptions'!$B$7:$B$735,P2152)&lt;&gt;1,"Missing daily performance",IF(S2152&lt;0,"Negative stock","")))))))</x:f>
      </x:c>
    </x:row>
    <x:row r="2153" ht="24" customHeight="1">
      <x:c r="O2153" s="10"/>
      <x:c r="P2153" s="5"/>
      <x:c r="Q2153" s="5"/>
      <x:c r="R2153" s="5"/>
      <x:c r="S2153" s="16" t="str">
        <x:f>IF(OR(ISBLANK(O2153),Q2153=""),"",IFERROR(INDEX('Redemption Setup'!$F$7:$F$105,MATCH(Q2153,'Redemption Setup'!$A$7:$A$105,0)),"")+SUMIFS('Redemption Setup'!$Q$7:$Q$305,'Redemption Setup'!$O$7:$O$305,Q2153,'Redemption Setup'!$P$7:$P$305,"&lt;="&amp;O2153)-SUMIFS('Daily Redemptions'!$R$7:$R$2205,'Daily Redemptions'!$Q$7:$Q$2205,Q2153,'Daily Redemptions'!$P$7:$P$2205,P2153,'Daily Redemptions'!$O$7:$O$2205,"&lt;="&amp;O2153))</x:f>
      </x:c>
      <x:c r="T2153" s="16" t="str">
        <x:f>IF(AND(ISBLANK(O2153),Q2153=""),"",IF(COUNTIFS('Redemption Setup'!$A$7:$A$105,Q2153,'Redemption Setup'!$B$7:$B$105,P2153)&lt;&gt;1,"Tier not in campaign",IF(COUNTIFS('Daily Redemptions'!$O$7:$O$2205,O2153,'Daily Redemptions'!$Q$7:$Q$2205,Q2153)&gt;1,"Duplicate day / tier",IF(OR(ISBLANK(O2153),ISBLANK(R2153)),"Missing date / quantity",IF(OR(R2153&lt;0,MOD(R2153,1)&lt;&gt;0),"Invalid redemption quantity",IF(COUNTIFS('Daily Redemptions'!$A$7:$A$735,O2153,'Daily Redemptions'!$B$7:$B$735,P2153)&lt;&gt;1,"Missing daily performance",IF(S2153&lt;0,"Negative stock","")))))))</x:f>
      </x:c>
    </x:row>
    <x:row r="2154" ht="24" customHeight="1">
      <x:c r="O2154" s="10"/>
      <x:c r="P2154" s="5"/>
      <x:c r="Q2154" s="5"/>
      <x:c r="R2154" s="5"/>
      <x:c r="S2154" s="16" t="str">
        <x:f>IF(OR(ISBLANK(O2154),Q2154=""),"",IFERROR(INDEX('Redemption Setup'!$F$7:$F$105,MATCH(Q2154,'Redemption Setup'!$A$7:$A$105,0)),"")+SUMIFS('Redemption Setup'!$Q$7:$Q$305,'Redemption Setup'!$O$7:$O$305,Q2154,'Redemption Setup'!$P$7:$P$305,"&lt;="&amp;O2154)-SUMIFS('Daily Redemptions'!$R$7:$R$2205,'Daily Redemptions'!$Q$7:$Q$2205,Q2154,'Daily Redemptions'!$P$7:$P$2205,P2154,'Daily Redemptions'!$O$7:$O$2205,"&lt;="&amp;O2154))</x:f>
      </x:c>
      <x:c r="T2154" s="16" t="str">
        <x:f>IF(AND(ISBLANK(O2154),Q2154=""),"",IF(COUNTIFS('Redemption Setup'!$A$7:$A$105,Q2154,'Redemption Setup'!$B$7:$B$105,P2154)&lt;&gt;1,"Tier not in campaign",IF(COUNTIFS('Daily Redemptions'!$O$7:$O$2205,O2154,'Daily Redemptions'!$Q$7:$Q$2205,Q2154)&gt;1,"Duplicate day / tier",IF(OR(ISBLANK(O2154),ISBLANK(R2154)),"Missing date / quantity",IF(OR(R2154&lt;0,MOD(R2154,1)&lt;&gt;0),"Invalid redemption quantity",IF(COUNTIFS('Daily Redemptions'!$A$7:$A$735,O2154,'Daily Redemptions'!$B$7:$B$735,P2154)&lt;&gt;1,"Missing daily performance",IF(S2154&lt;0,"Negative stock","")))))))</x:f>
      </x:c>
    </x:row>
    <x:row r="2155" ht="24" customHeight="1">
      <x:c r="O2155" s="10"/>
      <x:c r="P2155" s="5"/>
      <x:c r="Q2155" s="5"/>
      <x:c r="R2155" s="5"/>
      <x:c r="S2155" s="16" t="str">
        <x:f>IF(OR(ISBLANK(O2155),Q2155=""),"",IFERROR(INDEX('Redemption Setup'!$F$7:$F$105,MATCH(Q2155,'Redemption Setup'!$A$7:$A$105,0)),"")+SUMIFS('Redemption Setup'!$Q$7:$Q$305,'Redemption Setup'!$O$7:$O$305,Q2155,'Redemption Setup'!$P$7:$P$305,"&lt;="&amp;O2155)-SUMIFS('Daily Redemptions'!$R$7:$R$2205,'Daily Redemptions'!$Q$7:$Q$2205,Q2155,'Daily Redemptions'!$P$7:$P$2205,P2155,'Daily Redemptions'!$O$7:$O$2205,"&lt;="&amp;O2155))</x:f>
      </x:c>
      <x:c r="T2155" s="16" t="str">
        <x:f>IF(AND(ISBLANK(O2155),Q2155=""),"",IF(COUNTIFS('Redemption Setup'!$A$7:$A$105,Q2155,'Redemption Setup'!$B$7:$B$105,P2155)&lt;&gt;1,"Tier not in campaign",IF(COUNTIFS('Daily Redemptions'!$O$7:$O$2205,O2155,'Daily Redemptions'!$Q$7:$Q$2205,Q2155)&gt;1,"Duplicate day / tier",IF(OR(ISBLANK(O2155),ISBLANK(R2155)),"Missing date / quantity",IF(OR(R2155&lt;0,MOD(R2155,1)&lt;&gt;0),"Invalid redemption quantity",IF(COUNTIFS('Daily Redemptions'!$A$7:$A$735,O2155,'Daily Redemptions'!$B$7:$B$735,P2155)&lt;&gt;1,"Missing daily performance",IF(S2155&lt;0,"Negative stock","")))))))</x:f>
      </x:c>
    </x:row>
    <x:row r="2156" ht="24" customHeight="1">
      <x:c r="O2156" s="10"/>
      <x:c r="P2156" s="5"/>
      <x:c r="Q2156" s="5"/>
      <x:c r="R2156" s="5"/>
      <x:c r="S2156" s="16" t="str">
        <x:f>IF(OR(ISBLANK(O2156),Q2156=""),"",IFERROR(INDEX('Redemption Setup'!$F$7:$F$105,MATCH(Q2156,'Redemption Setup'!$A$7:$A$105,0)),"")+SUMIFS('Redemption Setup'!$Q$7:$Q$305,'Redemption Setup'!$O$7:$O$305,Q2156,'Redemption Setup'!$P$7:$P$305,"&lt;="&amp;O2156)-SUMIFS('Daily Redemptions'!$R$7:$R$2205,'Daily Redemptions'!$Q$7:$Q$2205,Q2156,'Daily Redemptions'!$P$7:$P$2205,P2156,'Daily Redemptions'!$O$7:$O$2205,"&lt;="&amp;O2156))</x:f>
      </x:c>
      <x:c r="T2156" s="16" t="str">
        <x:f>IF(AND(ISBLANK(O2156),Q2156=""),"",IF(COUNTIFS('Redemption Setup'!$A$7:$A$105,Q2156,'Redemption Setup'!$B$7:$B$105,P2156)&lt;&gt;1,"Tier not in campaign",IF(COUNTIFS('Daily Redemptions'!$O$7:$O$2205,O2156,'Daily Redemptions'!$Q$7:$Q$2205,Q2156)&gt;1,"Duplicate day / tier",IF(OR(ISBLANK(O2156),ISBLANK(R2156)),"Missing date / quantity",IF(OR(R2156&lt;0,MOD(R2156,1)&lt;&gt;0),"Invalid redemption quantity",IF(COUNTIFS('Daily Redemptions'!$A$7:$A$735,O2156,'Daily Redemptions'!$B$7:$B$735,P2156)&lt;&gt;1,"Missing daily performance",IF(S2156&lt;0,"Negative stock","")))))))</x:f>
      </x:c>
    </x:row>
    <x:row r="2157" ht="24" customHeight="1">
      <x:c r="O2157" s="10"/>
      <x:c r="P2157" s="5"/>
      <x:c r="Q2157" s="5"/>
      <x:c r="R2157" s="5"/>
      <x:c r="S2157" s="16" t="str">
        <x:f>IF(OR(ISBLANK(O2157),Q2157=""),"",IFERROR(INDEX('Redemption Setup'!$F$7:$F$105,MATCH(Q2157,'Redemption Setup'!$A$7:$A$105,0)),"")+SUMIFS('Redemption Setup'!$Q$7:$Q$305,'Redemption Setup'!$O$7:$O$305,Q2157,'Redemption Setup'!$P$7:$P$305,"&lt;="&amp;O2157)-SUMIFS('Daily Redemptions'!$R$7:$R$2205,'Daily Redemptions'!$Q$7:$Q$2205,Q2157,'Daily Redemptions'!$P$7:$P$2205,P2157,'Daily Redemptions'!$O$7:$O$2205,"&lt;="&amp;O2157))</x:f>
      </x:c>
      <x:c r="T2157" s="16" t="str">
        <x:f>IF(AND(ISBLANK(O2157),Q2157=""),"",IF(COUNTIFS('Redemption Setup'!$A$7:$A$105,Q2157,'Redemption Setup'!$B$7:$B$105,P2157)&lt;&gt;1,"Tier not in campaign",IF(COUNTIFS('Daily Redemptions'!$O$7:$O$2205,O2157,'Daily Redemptions'!$Q$7:$Q$2205,Q2157)&gt;1,"Duplicate day / tier",IF(OR(ISBLANK(O2157),ISBLANK(R2157)),"Missing date / quantity",IF(OR(R2157&lt;0,MOD(R2157,1)&lt;&gt;0),"Invalid redemption quantity",IF(COUNTIFS('Daily Redemptions'!$A$7:$A$735,O2157,'Daily Redemptions'!$B$7:$B$735,P2157)&lt;&gt;1,"Missing daily performance",IF(S2157&lt;0,"Negative stock","")))))))</x:f>
      </x:c>
    </x:row>
    <x:row r="2158" ht="24" customHeight="1">
      <x:c r="O2158" s="10"/>
      <x:c r="P2158" s="5"/>
      <x:c r="Q2158" s="5"/>
      <x:c r="R2158" s="5"/>
      <x:c r="S2158" s="16" t="str">
        <x:f>IF(OR(ISBLANK(O2158),Q2158=""),"",IFERROR(INDEX('Redemption Setup'!$F$7:$F$105,MATCH(Q2158,'Redemption Setup'!$A$7:$A$105,0)),"")+SUMIFS('Redemption Setup'!$Q$7:$Q$305,'Redemption Setup'!$O$7:$O$305,Q2158,'Redemption Setup'!$P$7:$P$305,"&lt;="&amp;O2158)-SUMIFS('Daily Redemptions'!$R$7:$R$2205,'Daily Redemptions'!$Q$7:$Q$2205,Q2158,'Daily Redemptions'!$P$7:$P$2205,P2158,'Daily Redemptions'!$O$7:$O$2205,"&lt;="&amp;O2158))</x:f>
      </x:c>
      <x:c r="T2158" s="16" t="str">
        <x:f>IF(AND(ISBLANK(O2158),Q2158=""),"",IF(COUNTIFS('Redemption Setup'!$A$7:$A$105,Q2158,'Redemption Setup'!$B$7:$B$105,P2158)&lt;&gt;1,"Tier not in campaign",IF(COUNTIFS('Daily Redemptions'!$O$7:$O$2205,O2158,'Daily Redemptions'!$Q$7:$Q$2205,Q2158)&gt;1,"Duplicate day / tier",IF(OR(ISBLANK(O2158),ISBLANK(R2158)),"Missing date / quantity",IF(OR(R2158&lt;0,MOD(R2158,1)&lt;&gt;0),"Invalid redemption quantity",IF(COUNTIFS('Daily Redemptions'!$A$7:$A$735,O2158,'Daily Redemptions'!$B$7:$B$735,P2158)&lt;&gt;1,"Missing daily performance",IF(S2158&lt;0,"Negative stock","")))))))</x:f>
      </x:c>
    </x:row>
    <x:row r="2159" ht="24" customHeight="1">
      <x:c r="O2159" s="10"/>
      <x:c r="P2159" s="5"/>
      <x:c r="Q2159" s="5"/>
      <x:c r="R2159" s="5"/>
      <x:c r="S2159" s="16" t="str">
        <x:f>IF(OR(ISBLANK(O2159),Q2159=""),"",IFERROR(INDEX('Redemption Setup'!$F$7:$F$105,MATCH(Q2159,'Redemption Setup'!$A$7:$A$105,0)),"")+SUMIFS('Redemption Setup'!$Q$7:$Q$305,'Redemption Setup'!$O$7:$O$305,Q2159,'Redemption Setup'!$P$7:$P$305,"&lt;="&amp;O2159)-SUMIFS('Daily Redemptions'!$R$7:$R$2205,'Daily Redemptions'!$Q$7:$Q$2205,Q2159,'Daily Redemptions'!$P$7:$P$2205,P2159,'Daily Redemptions'!$O$7:$O$2205,"&lt;="&amp;O2159))</x:f>
      </x:c>
      <x:c r="T2159" s="16" t="str">
        <x:f>IF(AND(ISBLANK(O2159),Q2159=""),"",IF(COUNTIFS('Redemption Setup'!$A$7:$A$105,Q2159,'Redemption Setup'!$B$7:$B$105,P2159)&lt;&gt;1,"Tier not in campaign",IF(COUNTIFS('Daily Redemptions'!$O$7:$O$2205,O2159,'Daily Redemptions'!$Q$7:$Q$2205,Q2159)&gt;1,"Duplicate day / tier",IF(OR(ISBLANK(O2159),ISBLANK(R2159)),"Missing date / quantity",IF(OR(R2159&lt;0,MOD(R2159,1)&lt;&gt;0),"Invalid redemption quantity",IF(COUNTIFS('Daily Redemptions'!$A$7:$A$735,O2159,'Daily Redemptions'!$B$7:$B$735,P2159)&lt;&gt;1,"Missing daily performance",IF(S2159&lt;0,"Negative stock","")))))))</x:f>
      </x:c>
    </x:row>
    <x:row r="2160" ht="24" customHeight="1">
      <x:c r="O2160" s="10"/>
      <x:c r="P2160" s="5"/>
      <x:c r="Q2160" s="5"/>
      <x:c r="R2160" s="5"/>
      <x:c r="S2160" s="16" t="str">
        <x:f>IF(OR(ISBLANK(O2160),Q2160=""),"",IFERROR(INDEX('Redemption Setup'!$F$7:$F$105,MATCH(Q2160,'Redemption Setup'!$A$7:$A$105,0)),"")+SUMIFS('Redemption Setup'!$Q$7:$Q$305,'Redemption Setup'!$O$7:$O$305,Q2160,'Redemption Setup'!$P$7:$P$305,"&lt;="&amp;O2160)-SUMIFS('Daily Redemptions'!$R$7:$R$2205,'Daily Redemptions'!$Q$7:$Q$2205,Q2160,'Daily Redemptions'!$P$7:$P$2205,P2160,'Daily Redemptions'!$O$7:$O$2205,"&lt;="&amp;O2160))</x:f>
      </x:c>
      <x:c r="T2160" s="16" t="str">
        <x:f>IF(AND(ISBLANK(O2160),Q2160=""),"",IF(COUNTIFS('Redemption Setup'!$A$7:$A$105,Q2160,'Redemption Setup'!$B$7:$B$105,P2160)&lt;&gt;1,"Tier not in campaign",IF(COUNTIFS('Daily Redemptions'!$O$7:$O$2205,O2160,'Daily Redemptions'!$Q$7:$Q$2205,Q2160)&gt;1,"Duplicate day / tier",IF(OR(ISBLANK(O2160),ISBLANK(R2160)),"Missing date / quantity",IF(OR(R2160&lt;0,MOD(R2160,1)&lt;&gt;0),"Invalid redemption quantity",IF(COUNTIFS('Daily Redemptions'!$A$7:$A$735,O2160,'Daily Redemptions'!$B$7:$B$735,P2160)&lt;&gt;1,"Missing daily performance",IF(S2160&lt;0,"Negative stock","")))))))</x:f>
      </x:c>
    </x:row>
    <x:row r="2161" ht="24" customHeight="1">
      <x:c r="O2161" s="10"/>
      <x:c r="P2161" s="5"/>
      <x:c r="Q2161" s="5"/>
      <x:c r="R2161" s="5"/>
      <x:c r="S2161" s="16" t="str">
        <x:f>IF(OR(ISBLANK(O2161),Q2161=""),"",IFERROR(INDEX('Redemption Setup'!$F$7:$F$105,MATCH(Q2161,'Redemption Setup'!$A$7:$A$105,0)),"")+SUMIFS('Redemption Setup'!$Q$7:$Q$305,'Redemption Setup'!$O$7:$O$305,Q2161,'Redemption Setup'!$P$7:$P$305,"&lt;="&amp;O2161)-SUMIFS('Daily Redemptions'!$R$7:$R$2205,'Daily Redemptions'!$Q$7:$Q$2205,Q2161,'Daily Redemptions'!$P$7:$P$2205,P2161,'Daily Redemptions'!$O$7:$O$2205,"&lt;="&amp;O2161))</x:f>
      </x:c>
      <x:c r="T2161" s="16" t="str">
        <x:f>IF(AND(ISBLANK(O2161),Q2161=""),"",IF(COUNTIFS('Redemption Setup'!$A$7:$A$105,Q2161,'Redemption Setup'!$B$7:$B$105,P2161)&lt;&gt;1,"Tier not in campaign",IF(COUNTIFS('Daily Redemptions'!$O$7:$O$2205,O2161,'Daily Redemptions'!$Q$7:$Q$2205,Q2161)&gt;1,"Duplicate day / tier",IF(OR(ISBLANK(O2161),ISBLANK(R2161)),"Missing date / quantity",IF(OR(R2161&lt;0,MOD(R2161,1)&lt;&gt;0),"Invalid redemption quantity",IF(COUNTIFS('Daily Redemptions'!$A$7:$A$735,O2161,'Daily Redemptions'!$B$7:$B$735,P2161)&lt;&gt;1,"Missing daily performance",IF(S2161&lt;0,"Negative stock","")))))))</x:f>
      </x:c>
    </x:row>
    <x:row r="2162" ht="24" customHeight="1">
      <x:c r="O2162" s="10"/>
      <x:c r="P2162" s="5"/>
      <x:c r="Q2162" s="5"/>
      <x:c r="R2162" s="5"/>
      <x:c r="S2162" s="16" t="str">
        <x:f>IF(OR(ISBLANK(O2162),Q2162=""),"",IFERROR(INDEX('Redemption Setup'!$F$7:$F$105,MATCH(Q2162,'Redemption Setup'!$A$7:$A$105,0)),"")+SUMIFS('Redemption Setup'!$Q$7:$Q$305,'Redemption Setup'!$O$7:$O$305,Q2162,'Redemption Setup'!$P$7:$P$305,"&lt;="&amp;O2162)-SUMIFS('Daily Redemptions'!$R$7:$R$2205,'Daily Redemptions'!$Q$7:$Q$2205,Q2162,'Daily Redemptions'!$P$7:$P$2205,P2162,'Daily Redemptions'!$O$7:$O$2205,"&lt;="&amp;O2162))</x:f>
      </x:c>
      <x:c r="T2162" s="16" t="str">
        <x:f>IF(AND(ISBLANK(O2162),Q2162=""),"",IF(COUNTIFS('Redemption Setup'!$A$7:$A$105,Q2162,'Redemption Setup'!$B$7:$B$105,P2162)&lt;&gt;1,"Tier not in campaign",IF(COUNTIFS('Daily Redemptions'!$O$7:$O$2205,O2162,'Daily Redemptions'!$Q$7:$Q$2205,Q2162)&gt;1,"Duplicate day / tier",IF(OR(ISBLANK(O2162),ISBLANK(R2162)),"Missing date / quantity",IF(OR(R2162&lt;0,MOD(R2162,1)&lt;&gt;0),"Invalid redemption quantity",IF(COUNTIFS('Daily Redemptions'!$A$7:$A$735,O2162,'Daily Redemptions'!$B$7:$B$735,P2162)&lt;&gt;1,"Missing daily performance",IF(S2162&lt;0,"Negative stock","")))))))</x:f>
      </x:c>
    </x:row>
    <x:row r="2163" ht="24" customHeight="1">
      <x:c r="O2163" s="10"/>
      <x:c r="P2163" s="5"/>
      <x:c r="Q2163" s="5"/>
      <x:c r="R2163" s="5"/>
      <x:c r="S2163" s="16" t="str">
        <x:f>IF(OR(ISBLANK(O2163),Q2163=""),"",IFERROR(INDEX('Redemption Setup'!$F$7:$F$105,MATCH(Q2163,'Redemption Setup'!$A$7:$A$105,0)),"")+SUMIFS('Redemption Setup'!$Q$7:$Q$305,'Redemption Setup'!$O$7:$O$305,Q2163,'Redemption Setup'!$P$7:$P$305,"&lt;="&amp;O2163)-SUMIFS('Daily Redemptions'!$R$7:$R$2205,'Daily Redemptions'!$Q$7:$Q$2205,Q2163,'Daily Redemptions'!$P$7:$P$2205,P2163,'Daily Redemptions'!$O$7:$O$2205,"&lt;="&amp;O2163))</x:f>
      </x:c>
      <x:c r="T2163" s="16" t="str">
        <x:f>IF(AND(ISBLANK(O2163),Q2163=""),"",IF(COUNTIFS('Redemption Setup'!$A$7:$A$105,Q2163,'Redemption Setup'!$B$7:$B$105,P2163)&lt;&gt;1,"Tier not in campaign",IF(COUNTIFS('Daily Redemptions'!$O$7:$O$2205,O2163,'Daily Redemptions'!$Q$7:$Q$2205,Q2163)&gt;1,"Duplicate day / tier",IF(OR(ISBLANK(O2163),ISBLANK(R2163)),"Missing date / quantity",IF(OR(R2163&lt;0,MOD(R2163,1)&lt;&gt;0),"Invalid redemption quantity",IF(COUNTIFS('Daily Redemptions'!$A$7:$A$735,O2163,'Daily Redemptions'!$B$7:$B$735,P2163)&lt;&gt;1,"Missing daily performance",IF(S2163&lt;0,"Negative stock","")))))))</x:f>
      </x:c>
    </x:row>
    <x:row r="2164" ht="24" customHeight="1">
      <x:c r="O2164" s="10"/>
      <x:c r="P2164" s="5"/>
      <x:c r="Q2164" s="5"/>
      <x:c r="R2164" s="5"/>
      <x:c r="S2164" s="16" t="str">
        <x:f>IF(OR(ISBLANK(O2164),Q2164=""),"",IFERROR(INDEX('Redemption Setup'!$F$7:$F$105,MATCH(Q2164,'Redemption Setup'!$A$7:$A$105,0)),"")+SUMIFS('Redemption Setup'!$Q$7:$Q$305,'Redemption Setup'!$O$7:$O$305,Q2164,'Redemption Setup'!$P$7:$P$305,"&lt;="&amp;O2164)-SUMIFS('Daily Redemptions'!$R$7:$R$2205,'Daily Redemptions'!$Q$7:$Q$2205,Q2164,'Daily Redemptions'!$P$7:$P$2205,P2164,'Daily Redemptions'!$O$7:$O$2205,"&lt;="&amp;O2164))</x:f>
      </x:c>
      <x:c r="T2164" s="16" t="str">
        <x:f>IF(AND(ISBLANK(O2164),Q2164=""),"",IF(COUNTIFS('Redemption Setup'!$A$7:$A$105,Q2164,'Redemption Setup'!$B$7:$B$105,P2164)&lt;&gt;1,"Tier not in campaign",IF(COUNTIFS('Daily Redemptions'!$O$7:$O$2205,O2164,'Daily Redemptions'!$Q$7:$Q$2205,Q2164)&gt;1,"Duplicate day / tier",IF(OR(ISBLANK(O2164),ISBLANK(R2164)),"Missing date / quantity",IF(OR(R2164&lt;0,MOD(R2164,1)&lt;&gt;0),"Invalid redemption quantity",IF(COUNTIFS('Daily Redemptions'!$A$7:$A$735,O2164,'Daily Redemptions'!$B$7:$B$735,P2164)&lt;&gt;1,"Missing daily performance",IF(S2164&lt;0,"Negative stock","")))))))</x:f>
      </x:c>
    </x:row>
    <x:row r="2165" ht="24" customHeight="1">
      <x:c r="O2165" s="10"/>
      <x:c r="P2165" s="5"/>
      <x:c r="Q2165" s="5"/>
      <x:c r="R2165" s="5"/>
      <x:c r="S2165" s="16" t="str">
        <x:f>IF(OR(ISBLANK(O2165),Q2165=""),"",IFERROR(INDEX('Redemption Setup'!$F$7:$F$105,MATCH(Q2165,'Redemption Setup'!$A$7:$A$105,0)),"")+SUMIFS('Redemption Setup'!$Q$7:$Q$305,'Redemption Setup'!$O$7:$O$305,Q2165,'Redemption Setup'!$P$7:$P$305,"&lt;="&amp;O2165)-SUMIFS('Daily Redemptions'!$R$7:$R$2205,'Daily Redemptions'!$Q$7:$Q$2205,Q2165,'Daily Redemptions'!$P$7:$P$2205,P2165,'Daily Redemptions'!$O$7:$O$2205,"&lt;="&amp;O2165))</x:f>
      </x:c>
      <x:c r="T2165" s="16" t="str">
        <x:f>IF(AND(ISBLANK(O2165),Q2165=""),"",IF(COUNTIFS('Redemption Setup'!$A$7:$A$105,Q2165,'Redemption Setup'!$B$7:$B$105,P2165)&lt;&gt;1,"Tier not in campaign",IF(COUNTIFS('Daily Redemptions'!$O$7:$O$2205,O2165,'Daily Redemptions'!$Q$7:$Q$2205,Q2165)&gt;1,"Duplicate day / tier",IF(OR(ISBLANK(O2165),ISBLANK(R2165)),"Missing date / quantity",IF(OR(R2165&lt;0,MOD(R2165,1)&lt;&gt;0),"Invalid redemption quantity",IF(COUNTIFS('Daily Redemptions'!$A$7:$A$735,O2165,'Daily Redemptions'!$B$7:$B$735,P2165)&lt;&gt;1,"Missing daily performance",IF(S2165&lt;0,"Negative stock","")))))))</x:f>
      </x:c>
    </x:row>
    <x:row r="2166" ht="24" customHeight="1">
      <x:c r="O2166" s="10"/>
      <x:c r="P2166" s="5"/>
      <x:c r="Q2166" s="5"/>
      <x:c r="R2166" s="5"/>
      <x:c r="S2166" s="16" t="str">
        <x:f>IF(OR(ISBLANK(O2166),Q2166=""),"",IFERROR(INDEX('Redemption Setup'!$F$7:$F$105,MATCH(Q2166,'Redemption Setup'!$A$7:$A$105,0)),"")+SUMIFS('Redemption Setup'!$Q$7:$Q$305,'Redemption Setup'!$O$7:$O$305,Q2166,'Redemption Setup'!$P$7:$P$305,"&lt;="&amp;O2166)-SUMIFS('Daily Redemptions'!$R$7:$R$2205,'Daily Redemptions'!$Q$7:$Q$2205,Q2166,'Daily Redemptions'!$P$7:$P$2205,P2166,'Daily Redemptions'!$O$7:$O$2205,"&lt;="&amp;O2166))</x:f>
      </x:c>
      <x:c r="T2166" s="16" t="str">
        <x:f>IF(AND(ISBLANK(O2166),Q2166=""),"",IF(COUNTIFS('Redemption Setup'!$A$7:$A$105,Q2166,'Redemption Setup'!$B$7:$B$105,P2166)&lt;&gt;1,"Tier not in campaign",IF(COUNTIFS('Daily Redemptions'!$O$7:$O$2205,O2166,'Daily Redemptions'!$Q$7:$Q$2205,Q2166)&gt;1,"Duplicate day / tier",IF(OR(ISBLANK(O2166),ISBLANK(R2166)),"Missing date / quantity",IF(OR(R2166&lt;0,MOD(R2166,1)&lt;&gt;0),"Invalid redemption quantity",IF(COUNTIFS('Daily Redemptions'!$A$7:$A$735,O2166,'Daily Redemptions'!$B$7:$B$735,P2166)&lt;&gt;1,"Missing daily performance",IF(S2166&lt;0,"Negative stock","")))))))</x:f>
      </x:c>
    </x:row>
    <x:row r="2167" ht="24" customHeight="1">
      <x:c r="O2167" s="10"/>
      <x:c r="P2167" s="5"/>
      <x:c r="Q2167" s="5"/>
      <x:c r="R2167" s="5"/>
      <x:c r="S2167" s="16" t="str">
        <x:f>IF(OR(ISBLANK(O2167),Q2167=""),"",IFERROR(INDEX('Redemption Setup'!$F$7:$F$105,MATCH(Q2167,'Redemption Setup'!$A$7:$A$105,0)),"")+SUMIFS('Redemption Setup'!$Q$7:$Q$305,'Redemption Setup'!$O$7:$O$305,Q2167,'Redemption Setup'!$P$7:$P$305,"&lt;="&amp;O2167)-SUMIFS('Daily Redemptions'!$R$7:$R$2205,'Daily Redemptions'!$Q$7:$Q$2205,Q2167,'Daily Redemptions'!$P$7:$P$2205,P2167,'Daily Redemptions'!$O$7:$O$2205,"&lt;="&amp;O2167))</x:f>
      </x:c>
      <x:c r="T2167" s="16" t="str">
        <x:f>IF(AND(ISBLANK(O2167),Q2167=""),"",IF(COUNTIFS('Redemption Setup'!$A$7:$A$105,Q2167,'Redemption Setup'!$B$7:$B$105,P2167)&lt;&gt;1,"Tier not in campaign",IF(COUNTIFS('Daily Redemptions'!$O$7:$O$2205,O2167,'Daily Redemptions'!$Q$7:$Q$2205,Q2167)&gt;1,"Duplicate day / tier",IF(OR(ISBLANK(O2167),ISBLANK(R2167)),"Missing date / quantity",IF(OR(R2167&lt;0,MOD(R2167,1)&lt;&gt;0),"Invalid redemption quantity",IF(COUNTIFS('Daily Redemptions'!$A$7:$A$735,O2167,'Daily Redemptions'!$B$7:$B$735,P2167)&lt;&gt;1,"Missing daily performance",IF(S2167&lt;0,"Negative stock","")))))))</x:f>
      </x:c>
    </x:row>
    <x:row r="2168" ht="24" customHeight="1">
      <x:c r="O2168" s="10"/>
      <x:c r="P2168" s="5"/>
      <x:c r="Q2168" s="5"/>
      <x:c r="R2168" s="5"/>
      <x:c r="S2168" s="16" t="str">
        <x:f>IF(OR(ISBLANK(O2168),Q2168=""),"",IFERROR(INDEX('Redemption Setup'!$F$7:$F$105,MATCH(Q2168,'Redemption Setup'!$A$7:$A$105,0)),"")+SUMIFS('Redemption Setup'!$Q$7:$Q$305,'Redemption Setup'!$O$7:$O$305,Q2168,'Redemption Setup'!$P$7:$P$305,"&lt;="&amp;O2168)-SUMIFS('Daily Redemptions'!$R$7:$R$2205,'Daily Redemptions'!$Q$7:$Q$2205,Q2168,'Daily Redemptions'!$P$7:$P$2205,P2168,'Daily Redemptions'!$O$7:$O$2205,"&lt;="&amp;O2168))</x:f>
      </x:c>
      <x:c r="T2168" s="16" t="str">
        <x:f>IF(AND(ISBLANK(O2168),Q2168=""),"",IF(COUNTIFS('Redemption Setup'!$A$7:$A$105,Q2168,'Redemption Setup'!$B$7:$B$105,P2168)&lt;&gt;1,"Tier not in campaign",IF(COUNTIFS('Daily Redemptions'!$O$7:$O$2205,O2168,'Daily Redemptions'!$Q$7:$Q$2205,Q2168)&gt;1,"Duplicate day / tier",IF(OR(ISBLANK(O2168),ISBLANK(R2168)),"Missing date / quantity",IF(OR(R2168&lt;0,MOD(R2168,1)&lt;&gt;0),"Invalid redemption quantity",IF(COUNTIFS('Daily Redemptions'!$A$7:$A$735,O2168,'Daily Redemptions'!$B$7:$B$735,P2168)&lt;&gt;1,"Missing daily performance",IF(S2168&lt;0,"Negative stock","")))))))</x:f>
      </x:c>
    </x:row>
    <x:row r="2169" ht="24" customHeight="1">
      <x:c r="O2169" s="10"/>
      <x:c r="P2169" s="5"/>
      <x:c r="Q2169" s="5"/>
      <x:c r="R2169" s="5"/>
      <x:c r="S2169" s="16" t="str">
        <x:f>IF(OR(ISBLANK(O2169),Q2169=""),"",IFERROR(INDEX('Redemption Setup'!$F$7:$F$105,MATCH(Q2169,'Redemption Setup'!$A$7:$A$105,0)),"")+SUMIFS('Redemption Setup'!$Q$7:$Q$305,'Redemption Setup'!$O$7:$O$305,Q2169,'Redemption Setup'!$P$7:$P$305,"&lt;="&amp;O2169)-SUMIFS('Daily Redemptions'!$R$7:$R$2205,'Daily Redemptions'!$Q$7:$Q$2205,Q2169,'Daily Redemptions'!$P$7:$P$2205,P2169,'Daily Redemptions'!$O$7:$O$2205,"&lt;="&amp;O2169))</x:f>
      </x:c>
      <x:c r="T2169" s="16" t="str">
        <x:f>IF(AND(ISBLANK(O2169),Q2169=""),"",IF(COUNTIFS('Redemption Setup'!$A$7:$A$105,Q2169,'Redemption Setup'!$B$7:$B$105,P2169)&lt;&gt;1,"Tier not in campaign",IF(COUNTIFS('Daily Redemptions'!$O$7:$O$2205,O2169,'Daily Redemptions'!$Q$7:$Q$2205,Q2169)&gt;1,"Duplicate day / tier",IF(OR(ISBLANK(O2169),ISBLANK(R2169)),"Missing date / quantity",IF(OR(R2169&lt;0,MOD(R2169,1)&lt;&gt;0),"Invalid redemption quantity",IF(COUNTIFS('Daily Redemptions'!$A$7:$A$735,O2169,'Daily Redemptions'!$B$7:$B$735,P2169)&lt;&gt;1,"Missing daily performance",IF(S2169&lt;0,"Negative stock","")))))))</x:f>
      </x:c>
    </x:row>
    <x:row r="2170" ht="24" customHeight="1">
      <x:c r="O2170" s="10"/>
      <x:c r="P2170" s="5"/>
      <x:c r="Q2170" s="5"/>
      <x:c r="R2170" s="5"/>
      <x:c r="S2170" s="16" t="str">
        <x:f>IF(OR(ISBLANK(O2170),Q2170=""),"",IFERROR(INDEX('Redemption Setup'!$F$7:$F$105,MATCH(Q2170,'Redemption Setup'!$A$7:$A$105,0)),"")+SUMIFS('Redemption Setup'!$Q$7:$Q$305,'Redemption Setup'!$O$7:$O$305,Q2170,'Redemption Setup'!$P$7:$P$305,"&lt;="&amp;O2170)-SUMIFS('Daily Redemptions'!$R$7:$R$2205,'Daily Redemptions'!$Q$7:$Q$2205,Q2170,'Daily Redemptions'!$P$7:$P$2205,P2170,'Daily Redemptions'!$O$7:$O$2205,"&lt;="&amp;O2170))</x:f>
      </x:c>
      <x:c r="T2170" s="16" t="str">
        <x:f>IF(AND(ISBLANK(O2170),Q2170=""),"",IF(COUNTIFS('Redemption Setup'!$A$7:$A$105,Q2170,'Redemption Setup'!$B$7:$B$105,P2170)&lt;&gt;1,"Tier not in campaign",IF(COUNTIFS('Daily Redemptions'!$O$7:$O$2205,O2170,'Daily Redemptions'!$Q$7:$Q$2205,Q2170)&gt;1,"Duplicate day / tier",IF(OR(ISBLANK(O2170),ISBLANK(R2170)),"Missing date / quantity",IF(OR(R2170&lt;0,MOD(R2170,1)&lt;&gt;0),"Invalid redemption quantity",IF(COUNTIFS('Daily Redemptions'!$A$7:$A$735,O2170,'Daily Redemptions'!$B$7:$B$735,P2170)&lt;&gt;1,"Missing daily performance",IF(S2170&lt;0,"Negative stock","")))))))</x:f>
      </x:c>
    </x:row>
    <x:row r="2171" ht="24" customHeight="1">
      <x:c r="O2171" s="10"/>
      <x:c r="P2171" s="5"/>
      <x:c r="Q2171" s="5"/>
      <x:c r="R2171" s="5"/>
      <x:c r="S2171" s="16" t="str">
        <x:f>IF(OR(ISBLANK(O2171),Q2171=""),"",IFERROR(INDEX('Redemption Setup'!$F$7:$F$105,MATCH(Q2171,'Redemption Setup'!$A$7:$A$105,0)),"")+SUMIFS('Redemption Setup'!$Q$7:$Q$305,'Redemption Setup'!$O$7:$O$305,Q2171,'Redemption Setup'!$P$7:$P$305,"&lt;="&amp;O2171)-SUMIFS('Daily Redemptions'!$R$7:$R$2205,'Daily Redemptions'!$Q$7:$Q$2205,Q2171,'Daily Redemptions'!$P$7:$P$2205,P2171,'Daily Redemptions'!$O$7:$O$2205,"&lt;="&amp;O2171))</x:f>
      </x:c>
      <x:c r="T2171" s="16" t="str">
        <x:f>IF(AND(ISBLANK(O2171),Q2171=""),"",IF(COUNTIFS('Redemption Setup'!$A$7:$A$105,Q2171,'Redemption Setup'!$B$7:$B$105,P2171)&lt;&gt;1,"Tier not in campaign",IF(COUNTIFS('Daily Redemptions'!$O$7:$O$2205,O2171,'Daily Redemptions'!$Q$7:$Q$2205,Q2171)&gt;1,"Duplicate day / tier",IF(OR(ISBLANK(O2171),ISBLANK(R2171)),"Missing date / quantity",IF(OR(R2171&lt;0,MOD(R2171,1)&lt;&gt;0),"Invalid redemption quantity",IF(COUNTIFS('Daily Redemptions'!$A$7:$A$735,O2171,'Daily Redemptions'!$B$7:$B$735,P2171)&lt;&gt;1,"Missing daily performance",IF(S2171&lt;0,"Negative stock","")))))))</x:f>
      </x:c>
    </x:row>
    <x:row r="2172" ht="24" customHeight="1">
      <x:c r="O2172" s="10"/>
      <x:c r="P2172" s="5"/>
      <x:c r="Q2172" s="5"/>
      <x:c r="R2172" s="5"/>
      <x:c r="S2172" s="16" t="str">
        <x:f>IF(OR(ISBLANK(O2172),Q2172=""),"",IFERROR(INDEX('Redemption Setup'!$F$7:$F$105,MATCH(Q2172,'Redemption Setup'!$A$7:$A$105,0)),"")+SUMIFS('Redemption Setup'!$Q$7:$Q$305,'Redemption Setup'!$O$7:$O$305,Q2172,'Redemption Setup'!$P$7:$P$305,"&lt;="&amp;O2172)-SUMIFS('Daily Redemptions'!$R$7:$R$2205,'Daily Redemptions'!$Q$7:$Q$2205,Q2172,'Daily Redemptions'!$P$7:$P$2205,P2172,'Daily Redemptions'!$O$7:$O$2205,"&lt;="&amp;O2172))</x:f>
      </x:c>
      <x:c r="T2172" s="16" t="str">
        <x:f>IF(AND(ISBLANK(O2172),Q2172=""),"",IF(COUNTIFS('Redemption Setup'!$A$7:$A$105,Q2172,'Redemption Setup'!$B$7:$B$105,P2172)&lt;&gt;1,"Tier not in campaign",IF(COUNTIFS('Daily Redemptions'!$O$7:$O$2205,O2172,'Daily Redemptions'!$Q$7:$Q$2205,Q2172)&gt;1,"Duplicate day / tier",IF(OR(ISBLANK(O2172),ISBLANK(R2172)),"Missing date / quantity",IF(OR(R2172&lt;0,MOD(R2172,1)&lt;&gt;0),"Invalid redemption quantity",IF(COUNTIFS('Daily Redemptions'!$A$7:$A$735,O2172,'Daily Redemptions'!$B$7:$B$735,P2172)&lt;&gt;1,"Missing daily performance",IF(S2172&lt;0,"Negative stock","")))))))</x:f>
      </x:c>
    </x:row>
    <x:row r="2173" ht="24" customHeight="1">
      <x:c r="O2173" s="10"/>
      <x:c r="P2173" s="5"/>
      <x:c r="Q2173" s="5"/>
      <x:c r="R2173" s="5"/>
      <x:c r="S2173" s="16" t="str">
        <x:f>IF(OR(ISBLANK(O2173),Q2173=""),"",IFERROR(INDEX('Redemption Setup'!$F$7:$F$105,MATCH(Q2173,'Redemption Setup'!$A$7:$A$105,0)),"")+SUMIFS('Redemption Setup'!$Q$7:$Q$305,'Redemption Setup'!$O$7:$O$305,Q2173,'Redemption Setup'!$P$7:$P$305,"&lt;="&amp;O2173)-SUMIFS('Daily Redemptions'!$R$7:$R$2205,'Daily Redemptions'!$Q$7:$Q$2205,Q2173,'Daily Redemptions'!$P$7:$P$2205,P2173,'Daily Redemptions'!$O$7:$O$2205,"&lt;="&amp;O2173))</x:f>
      </x:c>
      <x:c r="T2173" s="16" t="str">
        <x:f>IF(AND(ISBLANK(O2173),Q2173=""),"",IF(COUNTIFS('Redemption Setup'!$A$7:$A$105,Q2173,'Redemption Setup'!$B$7:$B$105,P2173)&lt;&gt;1,"Tier not in campaign",IF(COUNTIFS('Daily Redemptions'!$O$7:$O$2205,O2173,'Daily Redemptions'!$Q$7:$Q$2205,Q2173)&gt;1,"Duplicate day / tier",IF(OR(ISBLANK(O2173),ISBLANK(R2173)),"Missing date / quantity",IF(OR(R2173&lt;0,MOD(R2173,1)&lt;&gt;0),"Invalid redemption quantity",IF(COUNTIFS('Daily Redemptions'!$A$7:$A$735,O2173,'Daily Redemptions'!$B$7:$B$735,P2173)&lt;&gt;1,"Missing daily performance",IF(S2173&lt;0,"Negative stock","")))))))</x:f>
      </x:c>
    </x:row>
    <x:row r="2174" ht="24" customHeight="1">
      <x:c r="O2174" s="10"/>
      <x:c r="P2174" s="5"/>
      <x:c r="Q2174" s="5"/>
      <x:c r="R2174" s="5"/>
      <x:c r="S2174" s="16" t="str">
        <x:f>IF(OR(ISBLANK(O2174),Q2174=""),"",IFERROR(INDEX('Redemption Setup'!$F$7:$F$105,MATCH(Q2174,'Redemption Setup'!$A$7:$A$105,0)),"")+SUMIFS('Redemption Setup'!$Q$7:$Q$305,'Redemption Setup'!$O$7:$O$305,Q2174,'Redemption Setup'!$P$7:$P$305,"&lt;="&amp;O2174)-SUMIFS('Daily Redemptions'!$R$7:$R$2205,'Daily Redemptions'!$Q$7:$Q$2205,Q2174,'Daily Redemptions'!$P$7:$P$2205,P2174,'Daily Redemptions'!$O$7:$O$2205,"&lt;="&amp;O2174))</x:f>
      </x:c>
      <x:c r="T2174" s="16" t="str">
        <x:f>IF(AND(ISBLANK(O2174),Q2174=""),"",IF(COUNTIFS('Redemption Setup'!$A$7:$A$105,Q2174,'Redemption Setup'!$B$7:$B$105,P2174)&lt;&gt;1,"Tier not in campaign",IF(COUNTIFS('Daily Redemptions'!$O$7:$O$2205,O2174,'Daily Redemptions'!$Q$7:$Q$2205,Q2174)&gt;1,"Duplicate day / tier",IF(OR(ISBLANK(O2174),ISBLANK(R2174)),"Missing date / quantity",IF(OR(R2174&lt;0,MOD(R2174,1)&lt;&gt;0),"Invalid redemption quantity",IF(COUNTIFS('Daily Redemptions'!$A$7:$A$735,O2174,'Daily Redemptions'!$B$7:$B$735,P2174)&lt;&gt;1,"Missing daily performance",IF(S2174&lt;0,"Negative stock","")))))))</x:f>
      </x:c>
    </x:row>
    <x:row r="2175" ht="24" customHeight="1">
      <x:c r="O2175" s="10"/>
      <x:c r="P2175" s="5"/>
      <x:c r="Q2175" s="5"/>
      <x:c r="R2175" s="5"/>
      <x:c r="S2175" s="16" t="str">
        <x:f>IF(OR(ISBLANK(O2175),Q2175=""),"",IFERROR(INDEX('Redemption Setup'!$F$7:$F$105,MATCH(Q2175,'Redemption Setup'!$A$7:$A$105,0)),"")+SUMIFS('Redemption Setup'!$Q$7:$Q$305,'Redemption Setup'!$O$7:$O$305,Q2175,'Redemption Setup'!$P$7:$P$305,"&lt;="&amp;O2175)-SUMIFS('Daily Redemptions'!$R$7:$R$2205,'Daily Redemptions'!$Q$7:$Q$2205,Q2175,'Daily Redemptions'!$P$7:$P$2205,P2175,'Daily Redemptions'!$O$7:$O$2205,"&lt;="&amp;O2175))</x:f>
      </x:c>
      <x:c r="T2175" s="16" t="str">
        <x:f>IF(AND(ISBLANK(O2175),Q2175=""),"",IF(COUNTIFS('Redemption Setup'!$A$7:$A$105,Q2175,'Redemption Setup'!$B$7:$B$105,P2175)&lt;&gt;1,"Tier not in campaign",IF(COUNTIFS('Daily Redemptions'!$O$7:$O$2205,O2175,'Daily Redemptions'!$Q$7:$Q$2205,Q2175)&gt;1,"Duplicate day / tier",IF(OR(ISBLANK(O2175),ISBLANK(R2175)),"Missing date / quantity",IF(OR(R2175&lt;0,MOD(R2175,1)&lt;&gt;0),"Invalid redemption quantity",IF(COUNTIFS('Daily Redemptions'!$A$7:$A$735,O2175,'Daily Redemptions'!$B$7:$B$735,P2175)&lt;&gt;1,"Missing daily performance",IF(S2175&lt;0,"Negative stock","")))))))</x:f>
      </x:c>
    </x:row>
    <x:row r="2176" ht="24" customHeight="1">
      <x:c r="O2176" s="10"/>
      <x:c r="P2176" s="5"/>
      <x:c r="Q2176" s="5"/>
      <x:c r="R2176" s="5"/>
      <x:c r="S2176" s="16" t="str">
        <x:f>IF(OR(ISBLANK(O2176),Q2176=""),"",IFERROR(INDEX('Redemption Setup'!$F$7:$F$105,MATCH(Q2176,'Redemption Setup'!$A$7:$A$105,0)),"")+SUMIFS('Redemption Setup'!$Q$7:$Q$305,'Redemption Setup'!$O$7:$O$305,Q2176,'Redemption Setup'!$P$7:$P$305,"&lt;="&amp;O2176)-SUMIFS('Daily Redemptions'!$R$7:$R$2205,'Daily Redemptions'!$Q$7:$Q$2205,Q2176,'Daily Redemptions'!$P$7:$P$2205,P2176,'Daily Redemptions'!$O$7:$O$2205,"&lt;="&amp;O2176))</x:f>
      </x:c>
      <x:c r="T2176" s="16" t="str">
        <x:f>IF(AND(ISBLANK(O2176),Q2176=""),"",IF(COUNTIFS('Redemption Setup'!$A$7:$A$105,Q2176,'Redemption Setup'!$B$7:$B$105,P2176)&lt;&gt;1,"Tier not in campaign",IF(COUNTIFS('Daily Redemptions'!$O$7:$O$2205,O2176,'Daily Redemptions'!$Q$7:$Q$2205,Q2176)&gt;1,"Duplicate day / tier",IF(OR(ISBLANK(O2176),ISBLANK(R2176)),"Missing date / quantity",IF(OR(R2176&lt;0,MOD(R2176,1)&lt;&gt;0),"Invalid redemption quantity",IF(COUNTIFS('Daily Redemptions'!$A$7:$A$735,O2176,'Daily Redemptions'!$B$7:$B$735,P2176)&lt;&gt;1,"Missing daily performance",IF(S2176&lt;0,"Negative stock","")))))))</x:f>
      </x:c>
    </x:row>
    <x:row r="2177" ht="24" customHeight="1">
      <x:c r="O2177" s="10"/>
      <x:c r="P2177" s="5"/>
      <x:c r="Q2177" s="5"/>
      <x:c r="R2177" s="5"/>
      <x:c r="S2177" s="16" t="str">
        <x:f>IF(OR(ISBLANK(O2177),Q2177=""),"",IFERROR(INDEX('Redemption Setup'!$F$7:$F$105,MATCH(Q2177,'Redemption Setup'!$A$7:$A$105,0)),"")+SUMIFS('Redemption Setup'!$Q$7:$Q$305,'Redemption Setup'!$O$7:$O$305,Q2177,'Redemption Setup'!$P$7:$P$305,"&lt;="&amp;O2177)-SUMIFS('Daily Redemptions'!$R$7:$R$2205,'Daily Redemptions'!$Q$7:$Q$2205,Q2177,'Daily Redemptions'!$P$7:$P$2205,P2177,'Daily Redemptions'!$O$7:$O$2205,"&lt;="&amp;O2177))</x:f>
      </x:c>
      <x:c r="T2177" s="16" t="str">
        <x:f>IF(AND(ISBLANK(O2177),Q2177=""),"",IF(COUNTIFS('Redemption Setup'!$A$7:$A$105,Q2177,'Redemption Setup'!$B$7:$B$105,P2177)&lt;&gt;1,"Tier not in campaign",IF(COUNTIFS('Daily Redemptions'!$O$7:$O$2205,O2177,'Daily Redemptions'!$Q$7:$Q$2205,Q2177)&gt;1,"Duplicate day / tier",IF(OR(ISBLANK(O2177),ISBLANK(R2177)),"Missing date / quantity",IF(OR(R2177&lt;0,MOD(R2177,1)&lt;&gt;0),"Invalid redemption quantity",IF(COUNTIFS('Daily Redemptions'!$A$7:$A$735,O2177,'Daily Redemptions'!$B$7:$B$735,P2177)&lt;&gt;1,"Missing daily performance",IF(S2177&lt;0,"Negative stock","")))))))</x:f>
      </x:c>
    </x:row>
    <x:row r="2178" ht="24" customHeight="1">
      <x:c r="O2178" s="10"/>
      <x:c r="P2178" s="5"/>
      <x:c r="Q2178" s="5"/>
      <x:c r="R2178" s="5"/>
      <x:c r="S2178" s="16" t="str">
        <x:f>IF(OR(ISBLANK(O2178),Q2178=""),"",IFERROR(INDEX('Redemption Setup'!$F$7:$F$105,MATCH(Q2178,'Redemption Setup'!$A$7:$A$105,0)),"")+SUMIFS('Redemption Setup'!$Q$7:$Q$305,'Redemption Setup'!$O$7:$O$305,Q2178,'Redemption Setup'!$P$7:$P$305,"&lt;="&amp;O2178)-SUMIFS('Daily Redemptions'!$R$7:$R$2205,'Daily Redemptions'!$Q$7:$Q$2205,Q2178,'Daily Redemptions'!$P$7:$P$2205,P2178,'Daily Redemptions'!$O$7:$O$2205,"&lt;="&amp;O2178))</x:f>
      </x:c>
      <x:c r="T2178" s="16" t="str">
        <x:f>IF(AND(ISBLANK(O2178),Q2178=""),"",IF(COUNTIFS('Redemption Setup'!$A$7:$A$105,Q2178,'Redemption Setup'!$B$7:$B$105,P2178)&lt;&gt;1,"Tier not in campaign",IF(COUNTIFS('Daily Redemptions'!$O$7:$O$2205,O2178,'Daily Redemptions'!$Q$7:$Q$2205,Q2178)&gt;1,"Duplicate day / tier",IF(OR(ISBLANK(O2178),ISBLANK(R2178)),"Missing date / quantity",IF(OR(R2178&lt;0,MOD(R2178,1)&lt;&gt;0),"Invalid redemption quantity",IF(COUNTIFS('Daily Redemptions'!$A$7:$A$735,O2178,'Daily Redemptions'!$B$7:$B$735,P2178)&lt;&gt;1,"Missing daily performance",IF(S2178&lt;0,"Negative stock","")))))))</x:f>
      </x:c>
    </x:row>
    <x:row r="2179" ht="24" customHeight="1">
      <x:c r="O2179" s="10"/>
      <x:c r="P2179" s="5"/>
      <x:c r="Q2179" s="5"/>
      <x:c r="R2179" s="5"/>
      <x:c r="S2179" s="16" t="str">
        <x:f>IF(OR(ISBLANK(O2179),Q2179=""),"",IFERROR(INDEX('Redemption Setup'!$F$7:$F$105,MATCH(Q2179,'Redemption Setup'!$A$7:$A$105,0)),"")+SUMIFS('Redemption Setup'!$Q$7:$Q$305,'Redemption Setup'!$O$7:$O$305,Q2179,'Redemption Setup'!$P$7:$P$305,"&lt;="&amp;O2179)-SUMIFS('Daily Redemptions'!$R$7:$R$2205,'Daily Redemptions'!$Q$7:$Q$2205,Q2179,'Daily Redemptions'!$P$7:$P$2205,P2179,'Daily Redemptions'!$O$7:$O$2205,"&lt;="&amp;O2179))</x:f>
      </x:c>
      <x:c r="T2179" s="16" t="str">
        <x:f>IF(AND(ISBLANK(O2179),Q2179=""),"",IF(COUNTIFS('Redemption Setup'!$A$7:$A$105,Q2179,'Redemption Setup'!$B$7:$B$105,P2179)&lt;&gt;1,"Tier not in campaign",IF(COUNTIFS('Daily Redemptions'!$O$7:$O$2205,O2179,'Daily Redemptions'!$Q$7:$Q$2205,Q2179)&gt;1,"Duplicate day / tier",IF(OR(ISBLANK(O2179),ISBLANK(R2179)),"Missing date / quantity",IF(OR(R2179&lt;0,MOD(R2179,1)&lt;&gt;0),"Invalid redemption quantity",IF(COUNTIFS('Daily Redemptions'!$A$7:$A$735,O2179,'Daily Redemptions'!$B$7:$B$735,P2179)&lt;&gt;1,"Missing daily performance",IF(S2179&lt;0,"Negative stock","")))))))</x:f>
      </x:c>
    </x:row>
    <x:row r="2180" ht="24" customHeight="1">
      <x:c r="O2180" s="10"/>
      <x:c r="P2180" s="5"/>
      <x:c r="Q2180" s="5"/>
      <x:c r="R2180" s="5"/>
      <x:c r="S2180" s="16" t="str">
        <x:f>IF(OR(ISBLANK(O2180),Q2180=""),"",IFERROR(INDEX('Redemption Setup'!$F$7:$F$105,MATCH(Q2180,'Redemption Setup'!$A$7:$A$105,0)),"")+SUMIFS('Redemption Setup'!$Q$7:$Q$305,'Redemption Setup'!$O$7:$O$305,Q2180,'Redemption Setup'!$P$7:$P$305,"&lt;="&amp;O2180)-SUMIFS('Daily Redemptions'!$R$7:$R$2205,'Daily Redemptions'!$Q$7:$Q$2205,Q2180,'Daily Redemptions'!$P$7:$P$2205,P2180,'Daily Redemptions'!$O$7:$O$2205,"&lt;="&amp;O2180))</x:f>
      </x:c>
      <x:c r="T2180" s="16" t="str">
        <x:f>IF(AND(ISBLANK(O2180),Q2180=""),"",IF(COUNTIFS('Redemption Setup'!$A$7:$A$105,Q2180,'Redemption Setup'!$B$7:$B$105,P2180)&lt;&gt;1,"Tier not in campaign",IF(COUNTIFS('Daily Redemptions'!$O$7:$O$2205,O2180,'Daily Redemptions'!$Q$7:$Q$2205,Q2180)&gt;1,"Duplicate day / tier",IF(OR(ISBLANK(O2180),ISBLANK(R2180)),"Missing date / quantity",IF(OR(R2180&lt;0,MOD(R2180,1)&lt;&gt;0),"Invalid redemption quantity",IF(COUNTIFS('Daily Redemptions'!$A$7:$A$735,O2180,'Daily Redemptions'!$B$7:$B$735,P2180)&lt;&gt;1,"Missing daily performance",IF(S2180&lt;0,"Negative stock","")))))))</x:f>
      </x:c>
    </x:row>
    <x:row r="2181" ht="24" customHeight="1">
      <x:c r="O2181" s="10"/>
      <x:c r="P2181" s="5"/>
      <x:c r="Q2181" s="5"/>
      <x:c r="R2181" s="5"/>
      <x:c r="S2181" s="16" t="str">
        <x:f>IF(OR(ISBLANK(O2181),Q2181=""),"",IFERROR(INDEX('Redemption Setup'!$F$7:$F$105,MATCH(Q2181,'Redemption Setup'!$A$7:$A$105,0)),"")+SUMIFS('Redemption Setup'!$Q$7:$Q$305,'Redemption Setup'!$O$7:$O$305,Q2181,'Redemption Setup'!$P$7:$P$305,"&lt;="&amp;O2181)-SUMIFS('Daily Redemptions'!$R$7:$R$2205,'Daily Redemptions'!$Q$7:$Q$2205,Q2181,'Daily Redemptions'!$P$7:$P$2205,P2181,'Daily Redemptions'!$O$7:$O$2205,"&lt;="&amp;O2181))</x:f>
      </x:c>
      <x:c r="T2181" s="16" t="str">
        <x:f>IF(AND(ISBLANK(O2181),Q2181=""),"",IF(COUNTIFS('Redemption Setup'!$A$7:$A$105,Q2181,'Redemption Setup'!$B$7:$B$105,P2181)&lt;&gt;1,"Tier not in campaign",IF(COUNTIFS('Daily Redemptions'!$O$7:$O$2205,O2181,'Daily Redemptions'!$Q$7:$Q$2205,Q2181)&gt;1,"Duplicate day / tier",IF(OR(ISBLANK(O2181),ISBLANK(R2181)),"Missing date / quantity",IF(OR(R2181&lt;0,MOD(R2181,1)&lt;&gt;0),"Invalid redemption quantity",IF(COUNTIFS('Daily Redemptions'!$A$7:$A$735,O2181,'Daily Redemptions'!$B$7:$B$735,P2181)&lt;&gt;1,"Missing daily performance",IF(S2181&lt;0,"Negative stock","")))))))</x:f>
      </x:c>
    </x:row>
    <x:row r="2182" ht="24" customHeight="1">
      <x:c r="O2182" s="10"/>
      <x:c r="P2182" s="5"/>
      <x:c r="Q2182" s="5"/>
      <x:c r="R2182" s="5"/>
      <x:c r="S2182" s="16" t="str">
        <x:f>IF(OR(ISBLANK(O2182),Q2182=""),"",IFERROR(INDEX('Redemption Setup'!$F$7:$F$105,MATCH(Q2182,'Redemption Setup'!$A$7:$A$105,0)),"")+SUMIFS('Redemption Setup'!$Q$7:$Q$305,'Redemption Setup'!$O$7:$O$305,Q2182,'Redemption Setup'!$P$7:$P$305,"&lt;="&amp;O2182)-SUMIFS('Daily Redemptions'!$R$7:$R$2205,'Daily Redemptions'!$Q$7:$Q$2205,Q2182,'Daily Redemptions'!$P$7:$P$2205,P2182,'Daily Redemptions'!$O$7:$O$2205,"&lt;="&amp;O2182))</x:f>
      </x:c>
      <x:c r="T2182" s="16" t="str">
        <x:f>IF(AND(ISBLANK(O2182),Q2182=""),"",IF(COUNTIFS('Redemption Setup'!$A$7:$A$105,Q2182,'Redemption Setup'!$B$7:$B$105,P2182)&lt;&gt;1,"Tier not in campaign",IF(COUNTIFS('Daily Redemptions'!$O$7:$O$2205,O2182,'Daily Redemptions'!$Q$7:$Q$2205,Q2182)&gt;1,"Duplicate day / tier",IF(OR(ISBLANK(O2182),ISBLANK(R2182)),"Missing date / quantity",IF(OR(R2182&lt;0,MOD(R2182,1)&lt;&gt;0),"Invalid redemption quantity",IF(COUNTIFS('Daily Redemptions'!$A$7:$A$735,O2182,'Daily Redemptions'!$B$7:$B$735,P2182)&lt;&gt;1,"Missing daily performance",IF(S2182&lt;0,"Negative stock","")))))))</x:f>
      </x:c>
    </x:row>
    <x:row r="2183" ht="24" customHeight="1">
      <x:c r="O2183" s="10"/>
      <x:c r="P2183" s="5"/>
      <x:c r="Q2183" s="5"/>
      <x:c r="R2183" s="5"/>
      <x:c r="S2183" s="16" t="str">
        <x:f>IF(OR(ISBLANK(O2183),Q2183=""),"",IFERROR(INDEX('Redemption Setup'!$F$7:$F$105,MATCH(Q2183,'Redemption Setup'!$A$7:$A$105,0)),"")+SUMIFS('Redemption Setup'!$Q$7:$Q$305,'Redemption Setup'!$O$7:$O$305,Q2183,'Redemption Setup'!$P$7:$P$305,"&lt;="&amp;O2183)-SUMIFS('Daily Redemptions'!$R$7:$R$2205,'Daily Redemptions'!$Q$7:$Q$2205,Q2183,'Daily Redemptions'!$P$7:$P$2205,P2183,'Daily Redemptions'!$O$7:$O$2205,"&lt;="&amp;O2183))</x:f>
      </x:c>
      <x:c r="T2183" s="16" t="str">
        <x:f>IF(AND(ISBLANK(O2183),Q2183=""),"",IF(COUNTIFS('Redemption Setup'!$A$7:$A$105,Q2183,'Redemption Setup'!$B$7:$B$105,P2183)&lt;&gt;1,"Tier not in campaign",IF(COUNTIFS('Daily Redemptions'!$O$7:$O$2205,O2183,'Daily Redemptions'!$Q$7:$Q$2205,Q2183)&gt;1,"Duplicate day / tier",IF(OR(ISBLANK(O2183),ISBLANK(R2183)),"Missing date / quantity",IF(OR(R2183&lt;0,MOD(R2183,1)&lt;&gt;0),"Invalid redemption quantity",IF(COUNTIFS('Daily Redemptions'!$A$7:$A$735,O2183,'Daily Redemptions'!$B$7:$B$735,P2183)&lt;&gt;1,"Missing daily performance",IF(S2183&lt;0,"Negative stock","")))))))</x:f>
      </x:c>
    </x:row>
    <x:row r="2184" ht="24" customHeight="1">
      <x:c r="O2184" s="10"/>
      <x:c r="P2184" s="5"/>
      <x:c r="Q2184" s="5"/>
      <x:c r="R2184" s="5"/>
      <x:c r="S2184" s="16" t="str">
        <x:f>IF(OR(ISBLANK(O2184),Q2184=""),"",IFERROR(INDEX('Redemption Setup'!$F$7:$F$105,MATCH(Q2184,'Redemption Setup'!$A$7:$A$105,0)),"")+SUMIFS('Redemption Setup'!$Q$7:$Q$305,'Redemption Setup'!$O$7:$O$305,Q2184,'Redemption Setup'!$P$7:$P$305,"&lt;="&amp;O2184)-SUMIFS('Daily Redemptions'!$R$7:$R$2205,'Daily Redemptions'!$Q$7:$Q$2205,Q2184,'Daily Redemptions'!$P$7:$P$2205,P2184,'Daily Redemptions'!$O$7:$O$2205,"&lt;="&amp;O2184))</x:f>
      </x:c>
      <x:c r="T2184" s="16" t="str">
        <x:f>IF(AND(ISBLANK(O2184),Q2184=""),"",IF(COUNTIFS('Redemption Setup'!$A$7:$A$105,Q2184,'Redemption Setup'!$B$7:$B$105,P2184)&lt;&gt;1,"Tier not in campaign",IF(COUNTIFS('Daily Redemptions'!$O$7:$O$2205,O2184,'Daily Redemptions'!$Q$7:$Q$2205,Q2184)&gt;1,"Duplicate day / tier",IF(OR(ISBLANK(O2184),ISBLANK(R2184)),"Missing date / quantity",IF(OR(R2184&lt;0,MOD(R2184,1)&lt;&gt;0),"Invalid redemption quantity",IF(COUNTIFS('Daily Redemptions'!$A$7:$A$735,O2184,'Daily Redemptions'!$B$7:$B$735,P2184)&lt;&gt;1,"Missing daily performance",IF(S2184&lt;0,"Negative stock","")))))))</x:f>
      </x:c>
    </x:row>
    <x:row r="2185" ht="24" customHeight="1">
      <x:c r="O2185" s="10"/>
      <x:c r="P2185" s="5"/>
      <x:c r="Q2185" s="5"/>
      <x:c r="R2185" s="5"/>
      <x:c r="S2185" s="16" t="str">
        <x:f>IF(OR(ISBLANK(O2185),Q2185=""),"",IFERROR(INDEX('Redemption Setup'!$F$7:$F$105,MATCH(Q2185,'Redemption Setup'!$A$7:$A$105,0)),"")+SUMIFS('Redemption Setup'!$Q$7:$Q$305,'Redemption Setup'!$O$7:$O$305,Q2185,'Redemption Setup'!$P$7:$P$305,"&lt;="&amp;O2185)-SUMIFS('Daily Redemptions'!$R$7:$R$2205,'Daily Redemptions'!$Q$7:$Q$2205,Q2185,'Daily Redemptions'!$P$7:$P$2205,P2185,'Daily Redemptions'!$O$7:$O$2205,"&lt;="&amp;O2185))</x:f>
      </x:c>
      <x:c r="T2185" s="16" t="str">
        <x:f>IF(AND(ISBLANK(O2185),Q2185=""),"",IF(COUNTIFS('Redemption Setup'!$A$7:$A$105,Q2185,'Redemption Setup'!$B$7:$B$105,P2185)&lt;&gt;1,"Tier not in campaign",IF(COUNTIFS('Daily Redemptions'!$O$7:$O$2205,O2185,'Daily Redemptions'!$Q$7:$Q$2205,Q2185)&gt;1,"Duplicate day / tier",IF(OR(ISBLANK(O2185),ISBLANK(R2185)),"Missing date / quantity",IF(OR(R2185&lt;0,MOD(R2185,1)&lt;&gt;0),"Invalid redemption quantity",IF(COUNTIFS('Daily Redemptions'!$A$7:$A$735,O2185,'Daily Redemptions'!$B$7:$B$735,P2185)&lt;&gt;1,"Missing daily performance",IF(S2185&lt;0,"Negative stock","")))))))</x:f>
      </x:c>
    </x:row>
    <x:row r="2186" ht="24" customHeight="1">
      <x:c r="O2186" s="10"/>
      <x:c r="P2186" s="5"/>
      <x:c r="Q2186" s="5"/>
      <x:c r="R2186" s="5"/>
      <x:c r="S2186" s="16" t="str">
        <x:f>IF(OR(ISBLANK(O2186),Q2186=""),"",IFERROR(INDEX('Redemption Setup'!$F$7:$F$105,MATCH(Q2186,'Redemption Setup'!$A$7:$A$105,0)),"")+SUMIFS('Redemption Setup'!$Q$7:$Q$305,'Redemption Setup'!$O$7:$O$305,Q2186,'Redemption Setup'!$P$7:$P$305,"&lt;="&amp;O2186)-SUMIFS('Daily Redemptions'!$R$7:$R$2205,'Daily Redemptions'!$Q$7:$Q$2205,Q2186,'Daily Redemptions'!$P$7:$P$2205,P2186,'Daily Redemptions'!$O$7:$O$2205,"&lt;="&amp;O2186))</x:f>
      </x:c>
      <x:c r="T2186" s="16" t="str">
        <x:f>IF(AND(ISBLANK(O2186),Q2186=""),"",IF(COUNTIFS('Redemption Setup'!$A$7:$A$105,Q2186,'Redemption Setup'!$B$7:$B$105,P2186)&lt;&gt;1,"Tier not in campaign",IF(COUNTIFS('Daily Redemptions'!$O$7:$O$2205,O2186,'Daily Redemptions'!$Q$7:$Q$2205,Q2186)&gt;1,"Duplicate day / tier",IF(OR(ISBLANK(O2186),ISBLANK(R2186)),"Missing date / quantity",IF(OR(R2186&lt;0,MOD(R2186,1)&lt;&gt;0),"Invalid redemption quantity",IF(COUNTIFS('Daily Redemptions'!$A$7:$A$735,O2186,'Daily Redemptions'!$B$7:$B$735,P2186)&lt;&gt;1,"Missing daily performance",IF(S2186&lt;0,"Negative stock","")))))))</x:f>
      </x:c>
    </x:row>
    <x:row r="2187" ht="24" customHeight="1">
      <x:c r="O2187" s="10"/>
      <x:c r="P2187" s="5"/>
      <x:c r="Q2187" s="5"/>
      <x:c r="R2187" s="5"/>
      <x:c r="S2187" s="16" t="str">
        <x:f>IF(OR(ISBLANK(O2187),Q2187=""),"",IFERROR(INDEX('Redemption Setup'!$F$7:$F$105,MATCH(Q2187,'Redemption Setup'!$A$7:$A$105,0)),"")+SUMIFS('Redemption Setup'!$Q$7:$Q$305,'Redemption Setup'!$O$7:$O$305,Q2187,'Redemption Setup'!$P$7:$P$305,"&lt;="&amp;O2187)-SUMIFS('Daily Redemptions'!$R$7:$R$2205,'Daily Redemptions'!$Q$7:$Q$2205,Q2187,'Daily Redemptions'!$P$7:$P$2205,P2187,'Daily Redemptions'!$O$7:$O$2205,"&lt;="&amp;O2187))</x:f>
      </x:c>
      <x:c r="T2187" s="16" t="str">
        <x:f>IF(AND(ISBLANK(O2187),Q2187=""),"",IF(COUNTIFS('Redemption Setup'!$A$7:$A$105,Q2187,'Redemption Setup'!$B$7:$B$105,P2187)&lt;&gt;1,"Tier not in campaign",IF(COUNTIFS('Daily Redemptions'!$O$7:$O$2205,O2187,'Daily Redemptions'!$Q$7:$Q$2205,Q2187)&gt;1,"Duplicate day / tier",IF(OR(ISBLANK(O2187),ISBLANK(R2187)),"Missing date / quantity",IF(OR(R2187&lt;0,MOD(R2187,1)&lt;&gt;0),"Invalid redemption quantity",IF(COUNTIFS('Daily Redemptions'!$A$7:$A$735,O2187,'Daily Redemptions'!$B$7:$B$735,P2187)&lt;&gt;1,"Missing daily performance",IF(S2187&lt;0,"Negative stock","")))))))</x:f>
      </x:c>
    </x:row>
    <x:row r="2188" ht="24" customHeight="1">
      <x:c r="O2188" s="10"/>
      <x:c r="P2188" s="5"/>
      <x:c r="Q2188" s="5"/>
      <x:c r="R2188" s="5"/>
      <x:c r="S2188" s="16" t="str">
        <x:f>IF(OR(ISBLANK(O2188),Q2188=""),"",IFERROR(INDEX('Redemption Setup'!$F$7:$F$105,MATCH(Q2188,'Redemption Setup'!$A$7:$A$105,0)),"")+SUMIFS('Redemption Setup'!$Q$7:$Q$305,'Redemption Setup'!$O$7:$O$305,Q2188,'Redemption Setup'!$P$7:$P$305,"&lt;="&amp;O2188)-SUMIFS('Daily Redemptions'!$R$7:$R$2205,'Daily Redemptions'!$Q$7:$Q$2205,Q2188,'Daily Redemptions'!$P$7:$P$2205,P2188,'Daily Redemptions'!$O$7:$O$2205,"&lt;="&amp;O2188))</x:f>
      </x:c>
      <x:c r="T2188" s="16" t="str">
        <x:f>IF(AND(ISBLANK(O2188),Q2188=""),"",IF(COUNTIFS('Redemption Setup'!$A$7:$A$105,Q2188,'Redemption Setup'!$B$7:$B$105,P2188)&lt;&gt;1,"Tier not in campaign",IF(COUNTIFS('Daily Redemptions'!$O$7:$O$2205,O2188,'Daily Redemptions'!$Q$7:$Q$2205,Q2188)&gt;1,"Duplicate day / tier",IF(OR(ISBLANK(O2188),ISBLANK(R2188)),"Missing date / quantity",IF(OR(R2188&lt;0,MOD(R2188,1)&lt;&gt;0),"Invalid redemption quantity",IF(COUNTIFS('Daily Redemptions'!$A$7:$A$735,O2188,'Daily Redemptions'!$B$7:$B$735,P2188)&lt;&gt;1,"Missing daily performance",IF(S2188&lt;0,"Negative stock","")))))))</x:f>
      </x:c>
    </x:row>
    <x:row r="2189" ht="24" customHeight="1">
      <x:c r="O2189" s="10"/>
      <x:c r="P2189" s="5"/>
      <x:c r="Q2189" s="5"/>
      <x:c r="R2189" s="5"/>
      <x:c r="S2189" s="16" t="str">
        <x:f>IF(OR(ISBLANK(O2189),Q2189=""),"",IFERROR(INDEX('Redemption Setup'!$F$7:$F$105,MATCH(Q2189,'Redemption Setup'!$A$7:$A$105,0)),"")+SUMIFS('Redemption Setup'!$Q$7:$Q$305,'Redemption Setup'!$O$7:$O$305,Q2189,'Redemption Setup'!$P$7:$P$305,"&lt;="&amp;O2189)-SUMIFS('Daily Redemptions'!$R$7:$R$2205,'Daily Redemptions'!$Q$7:$Q$2205,Q2189,'Daily Redemptions'!$P$7:$P$2205,P2189,'Daily Redemptions'!$O$7:$O$2205,"&lt;="&amp;O2189))</x:f>
      </x:c>
      <x:c r="T2189" s="16" t="str">
        <x:f>IF(AND(ISBLANK(O2189),Q2189=""),"",IF(COUNTIFS('Redemption Setup'!$A$7:$A$105,Q2189,'Redemption Setup'!$B$7:$B$105,P2189)&lt;&gt;1,"Tier not in campaign",IF(COUNTIFS('Daily Redemptions'!$O$7:$O$2205,O2189,'Daily Redemptions'!$Q$7:$Q$2205,Q2189)&gt;1,"Duplicate day / tier",IF(OR(ISBLANK(O2189),ISBLANK(R2189)),"Missing date / quantity",IF(OR(R2189&lt;0,MOD(R2189,1)&lt;&gt;0),"Invalid redemption quantity",IF(COUNTIFS('Daily Redemptions'!$A$7:$A$735,O2189,'Daily Redemptions'!$B$7:$B$735,P2189)&lt;&gt;1,"Missing daily performance",IF(S2189&lt;0,"Negative stock","")))))))</x:f>
      </x:c>
    </x:row>
    <x:row r="2190" ht="24" customHeight="1">
      <x:c r="O2190" s="10"/>
      <x:c r="P2190" s="5"/>
      <x:c r="Q2190" s="5"/>
      <x:c r="R2190" s="5"/>
      <x:c r="S2190" s="16" t="str">
        <x:f>IF(OR(ISBLANK(O2190),Q2190=""),"",IFERROR(INDEX('Redemption Setup'!$F$7:$F$105,MATCH(Q2190,'Redemption Setup'!$A$7:$A$105,0)),"")+SUMIFS('Redemption Setup'!$Q$7:$Q$305,'Redemption Setup'!$O$7:$O$305,Q2190,'Redemption Setup'!$P$7:$P$305,"&lt;="&amp;O2190)-SUMIFS('Daily Redemptions'!$R$7:$R$2205,'Daily Redemptions'!$Q$7:$Q$2205,Q2190,'Daily Redemptions'!$P$7:$P$2205,P2190,'Daily Redemptions'!$O$7:$O$2205,"&lt;="&amp;O2190))</x:f>
      </x:c>
      <x:c r="T2190" s="16" t="str">
        <x:f>IF(AND(ISBLANK(O2190),Q2190=""),"",IF(COUNTIFS('Redemption Setup'!$A$7:$A$105,Q2190,'Redemption Setup'!$B$7:$B$105,P2190)&lt;&gt;1,"Tier not in campaign",IF(COUNTIFS('Daily Redemptions'!$O$7:$O$2205,O2190,'Daily Redemptions'!$Q$7:$Q$2205,Q2190)&gt;1,"Duplicate day / tier",IF(OR(ISBLANK(O2190),ISBLANK(R2190)),"Missing date / quantity",IF(OR(R2190&lt;0,MOD(R2190,1)&lt;&gt;0),"Invalid redemption quantity",IF(COUNTIFS('Daily Redemptions'!$A$7:$A$735,O2190,'Daily Redemptions'!$B$7:$B$735,P2190)&lt;&gt;1,"Missing daily performance",IF(S2190&lt;0,"Negative stock","")))))))</x:f>
      </x:c>
    </x:row>
    <x:row r="2191" ht="24" customHeight="1">
      <x:c r="O2191" s="10"/>
      <x:c r="P2191" s="5"/>
      <x:c r="Q2191" s="5"/>
      <x:c r="R2191" s="5"/>
      <x:c r="S2191" s="16" t="str">
        <x:f>IF(OR(ISBLANK(O2191),Q2191=""),"",IFERROR(INDEX('Redemption Setup'!$F$7:$F$105,MATCH(Q2191,'Redemption Setup'!$A$7:$A$105,0)),"")+SUMIFS('Redemption Setup'!$Q$7:$Q$305,'Redemption Setup'!$O$7:$O$305,Q2191,'Redemption Setup'!$P$7:$P$305,"&lt;="&amp;O2191)-SUMIFS('Daily Redemptions'!$R$7:$R$2205,'Daily Redemptions'!$Q$7:$Q$2205,Q2191,'Daily Redemptions'!$P$7:$P$2205,P2191,'Daily Redemptions'!$O$7:$O$2205,"&lt;="&amp;O2191))</x:f>
      </x:c>
      <x:c r="T2191" s="16" t="str">
        <x:f>IF(AND(ISBLANK(O2191),Q2191=""),"",IF(COUNTIFS('Redemption Setup'!$A$7:$A$105,Q2191,'Redemption Setup'!$B$7:$B$105,P2191)&lt;&gt;1,"Tier not in campaign",IF(COUNTIFS('Daily Redemptions'!$O$7:$O$2205,O2191,'Daily Redemptions'!$Q$7:$Q$2205,Q2191)&gt;1,"Duplicate day / tier",IF(OR(ISBLANK(O2191),ISBLANK(R2191)),"Missing date / quantity",IF(OR(R2191&lt;0,MOD(R2191,1)&lt;&gt;0),"Invalid redemption quantity",IF(COUNTIFS('Daily Redemptions'!$A$7:$A$735,O2191,'Daily Redemptions'!$B$7:$B$735,P2191)&lt;&gt;1,"Missing daily performance",IF(S2191&lt;0,"Negative stock","")))))))</x:f>
      </x:c>
    </x:row>
    <x:row r="2192" ht="24" customHeight="1">
      <x:c r="O2192" s="10"/>
      <x:c r="P2192" s="5"/>
      <x:c r="Q2192" s="5"/>
      <x:c r="R2192" s="5"/>
      <x:c r="S2192" s="16" t="str">
        <x:f>IF(OR(ISBLANK(O2192),Q2192=""),"",IFERROR(INDEX('Redemption Setup'!$F$7:$F$105,MATCH(Q2192,'Redemption Setup'!$A$7:$A$105,0)),"")+SUMIFS('Redemption Setup'!$Q$7:$Q$305,'Redemption Setup'!$O$7:$O$305,Q2192,'Redemption Setup'!$P$7:$P$305,"&lt;="&amp;O2192)-SUMIFS('Daily Redemptions'!$R$7:$R$2205,'Daily Redemptions'!$Q$7:$Q$2205,Q2192,'Daily Redemptions'!$P$7:$P$2205,P2192,'Daily Redemptions'!$O$7:$O$2205,"&lt;="&amp;O2192))</x:f>
      </x:c>
      <x:c r="T2192" s="16" t="str">
        <x:f>IF(AND(ISBLANK(O2192),Q2192=""),"",IF(COUNTIFS('Redemption Setup'!$A$7:$A$105,Q2192,'Redemption Setup'!$B$7:$B$105,P2192)&lt;&gt;1,"Tier not in campaign",IF(COUNTIFS('Daily Redemptions'!$O$7:$O$2205,O2192,'Daily Redemptions'!$Q$7:$Q$2205,Q2192)&gt;1,"Duplicate day / tier",IF(OR(ISBLANK(O2192),ISBLANK(R2192)),"Missing date / quantity",IF(OR(R2192&lt;0,MOD(R2192,1)&lt;&gt;0),"Invalid redemption quantity",IF(COUNTIFS('Daily Redemptions'!$A$7:$A$735,O2192,'Daily Redemptions'!$B$7:$B$735,P2192)&lt;&gt;1,"Missing daily performance",IF(S2192&lt;0,"Negative stock","")))))))</x:f>
      </x:c>
    </x:row>
    <x:row r="2193" ht="24" customHeight="1">
      <x:c r="O2193" s="10"/>
      <x:c r="P2193" s="5"/>
      <x:c r="Q2193" s="5"/>
      <x:c r="R2193" s="5"/>
      <x:c r="S2193" s="16" t="str">
        <x:f>IF(OR(ISBLANK(O2193),Q2193=""),"",IFERROR(INDEX('Redemption Setup'!$F$7:$F$105,MATCH(Q2193,'Redemption Setup'!$A$7:$A$105,0)),"")+SUMIFS('Redemption Setup'!$Q$7:$Q$305,'Redemption Setup'!$O$7:$O$305,Q2193,'Redemption Setup'!$P$7:$P$305,"&lt;="&amp;O2193)-SUMIFS('Daily Redemptions'!$R$7:$R$2205,'Daily Redemptions'!$Q$7:$Q$2205,Q2193,'Daily Redemptions'!$P$7:$P$2205,P2193,'Daily Redemptions'!$O$7:$O$2205,"&lt;="&amp;O2193))</x:f>
      </x:c>
      <x:c r="T2193" s="16" t="str">
        <x:f>IF(AND(ISBLANK(O2193),Q2193=""),"",IF(COUNTIFS('Redemption Setup'!$A$7:$A$105,Q2193,'Redemption Setup'!$B$7:$B$105,P2193)&lt;&gt;1,"Tier not in campaign",IF(COUNTIFS('Daily Redemptions'!$O$7:$O$2205,O2193,'Daily Redemptions'!$Q$7:$Q$2205,Q2193)&gt;1,"Duplicate day / tier",IF(OR(ISBLANK(O2193),ISBLANK(R2193)),"Missing date / quantity",IF(OR(R2193&lt;0,MOD(R2193,1)&lt;&gt;0),"Invalid redemption quantity",IF(COUNTIFS('Daily Redemptions'!$A$7:$A$735,O2193,'Daily Redemptions'!$B$7:$B$735,P2193)&lt;&gt;1,"Missing daily performance",IF(S2193&lt;0,"Negative stock","")))))))</x:f>
      </x:c>
    </x:row>
    <x:row r="2194" ht="24" customHeight="1">
      <x:c r="O2194" s="10"/>
      <x:c r="P2194" s="5"/>
      <x:c r="Q2194" s="5"/>
      <x:c r="R2194" s="5"/>
      <x:c r="S2194" s="16" t="str">
        <x:f>IF(OR(ISBLANK(O2194),Q2194=""),"",IFERROR(INDEX('Redemption Setup'!$F$7:$F$105,MATCH(Q2194,'Redemption Setup'!$A$7:$A$105,0)),"")+SUMIFS('Redemption Setup'!$Q$7:$Q$305,'Redemption Setup'!$O$7:$O$305,Q2194,'Redemption Setup'!$P$7:$P$305,"&lt;="&amp;O2194)-SUMIFS('Daily Redemptions'!$R$7:$R$2205,'Daily Redemptions'!$Q$7:$Q$2205,Q2194,'Daily Redemptions'!$P$7:$P$2205,P2194,'Daily Redemptions'!$O$7:$O$2205,"&lt;="&amp;O2194))</x:f>
      </x:c>
      <x:c r="T2194" s="16" t="str">
        <x:f>IF(AND(ISBLANK(O2194),Q2194=""),"",IF(COUNTIFS('Redemption Setup'!$A$7:$A$105,Q2194,'Redemption Setup'!$B$7:$B$105,P2194)&lt;&gt;1,"Tier not in campaign",IF(COUNTIFS('Daily Redemptions'!$O$7:$O$2205,O2194,'Daily Redemptions'!$Q$7:$Q$2205,Q2194)&gt;1,"Duplicate day / tier",IF(OR(ISBLANK(O2194),ISBLANK(R2194)),"Missing date / quantity",IF(OR(R2194&lt;0,MOD(R2194,1)&lt;&gt;0),"Invalid redemption quantity",IF(COUNTIFS('Daily Redemptions'!$A$7:$A$735,O2194,'Daily Redemptions'!$B$7:$B$735,P2194)&lt;&gt;1,"Missing daily performance",IF(S2194&lt;0,"Negative stock","")))))))</x:f>
      </x:c>
    </x:row>
    <x:row r="2195" ht="24" customHeight="1">
      <x:c r="O2195" s="10"/>
      <x:c r="P2195" s="5"/>
      <x:c r="Q2195" s="5"/>
      <x:c r="R2195" s="5"/>
      <x:c r="S2195" s="16" t="str">
        <x:f>IF(OR(ISBLANK(O2195),Q2195=""),"",IFERROR(INDEX('Redemption Setup'!$F$7:$F$105,MATCH(Q2195,'Redemption Setup'!$A$7:$A$105,0)),"")+SUMIFS('Redemption Setup'!$Q$7:$Q$305,'Redemption Setup'!$O$7:$O$305,Q2195,'Redemption Setup'!$P$7:$P$305,"&lt;="&amp;O2195)-SUMIFS('Daily Redemptions'!$R$7:$R$2205,'Daily Redemptions'!$Q$7:$Q$2205,Q2195,'Daily Redemptions'!$P$7:$P$2205,P2195,'Daily Redemptions'!$O$7:$O$2205,"&lt;="&amp;O2195))</x:f>
      </x:c>
      <x:c r="T2195" s="16" t="str">
        <x:f>IF(AND(ISBLANK(O2195),Q2195=""),"",IF(COUNTIFS('Redemption Setup'!$A$7:$A$105,Q2195,'Redemption Setup'!$B$7:$B$105,P2195)&lt;&gt;1,"Tier not in campaign",IF(COUNTIFS('Daily Redemptions'!$O$7:$O$2205,O2195,'Daily Redemptions'!$Q$7:$Q$2205,Q2195)&gt;1,"Duplicate day / tier",IF(OR(ISBLANK(O2195),ISBLANK(R2195)),"Missing date / quantity",IF(OR(R2195&lt;0,MOD(R2195,1)&lt;&gt;0),"Invalid redemption quantity",IF(COUNTIFS('Daily Redemptions'!$A$7:$A$735,O2195,'Daily Redemptions'!$B$7:$B$735,P2195)&lt;&gt;1,"Missing daily performance",IF(S2195&lt;0,"Negative stock","")))))))</x:f>
      </x:c>
    </x:row>
    <x:row r="2196" ht="24" customHeight="1">
      <x:c r="O2196" s="10"/>
      <x:c r="P2196" s="5"/>
      <x:c r="Q2196" s="5"/>
      <x:c r="R2196" s="5"/>
      <x:c r="S2196" s="16" t="str">
        <x:f>IF(OR(ISBLANK(O2196),Q2196=""),"",IFERROR(INDEX('Redemption Setup'!$F$7:$F$105,MATCH(Q2196,'Redemption Setup'!$A$7:$A$105,0)),"")+SUMIFS('Redemption Setup'!$Q$7:$Q$305,'Redemption Setup'!$O$7:$O$305,Q2196,'Redemption Setup'!$P$7:$P$305,"&lt;="&amp;O2196)-SUMIFS('Daily Redemptions'!$R$7:$R$2205,'Daily Redemptions'!$Q$7:$Q$2205,Q2196,'Daily Redemptions'!$P$7:$P$2205,P2196,'Daily Redemptions'!$O$7:$O$2205,"&lt;="&amp;O2196))</x:f>
      </x:c>
      <x:c r="T2196" s="16" t="str">
        <x:f>IF(AND(ISBLANK(O2196),Q2196=""),"",IF(COUNTIFS('Redemption Setup'!$A$7:$A$105,Q2196,'Redemption Setup'!$B$7:$B$105,P2196)&lt;&gt;1,"Tier not in campaign",IF(COUNTIFS('Daily Redemptions'!$O$7:$O$2205,O2196,'Daily Redemptions'!$Q$7:$Q$2205,Q2196)&gt;1,"Duplicate day / tier",IF(OR(ISBLANK(O2196),ISBLANK(R2196)),"Missing date / quantity",IF(OR(R2196&lt;0,MOD(R2196,1)&lt;&gt;0),"Invalid redemption quantity",IF(COUNTIFS('Daily Redemptions'!$A$7:$A$735,O2196,'Daily Redemptions'!$B$7:$B$735,P2196)&lt;&gt;1,"Missing daily performance",IF(S2196&lt;0,"Negative stock","")))))))</x:f>
      </x:c>
    </x:row>
    <x:row r="2197" ht="24" customHeight="1">
      <x:c r="O2197" s="10"/>
      <x:c r="P2197" s="5"/>
      <x:c r="Q2197" s="5"/>
      <x:c r="R2197" s="5"/>
      <x:c r="S2197" s="16" t="str">
        <x:f>IF(OR(ISBLANK(O2197),Q2197=""),"",IFERROR(INDEX('Redemption Setup'!$F$7:$F$105,MATCH(Q2197,'Redemption Setup'!$A$7:$A$105,0)),"")+SUMIFS('Redemption Setup'!$Q$7:$Q$305,'Redemption Setup'!$O$7:$O$305,Q2197,'Redemption Setup'!$P$7:$P$305,"&lt;="&amp;O2197)-SUMIFS('Daily Redemptions'!$R$7:$R$2205,'Daily Redemptions'!$Q$7:$Q$2205,Q2197,'Daily Redemptions'!$P$7:$P$2205,P2197,'Daily Redemptions'!$O$7:$O$2205,"&lt;="&amp;O2197))</x:f>
      </x:c>
      <x:c r="T2197" s="16" t="str">
        <x:f>IF(AND(ISBLANK(O2197),Q2197=""),"",IF(COUNTIFS('Redemption Setup'!$A$7:$A$105,Q2197,'Redemption Setup'!$B$7:$B$105,P2197)&lt;&gt;1,"Tier not in campaign",IF(COUNTIFS('Daily Redemptions'!$O$7:$O$2205,O2197,'Daily Redemptions'!$Q$7:$Q$2205,Q2197)&gt;1,"Duplicate day / tier",IF(OR(ISBLANK(O2197),ISBLANK(R2197)),"Missing date / quantity",IF(OR(R2197&lt;0,MOD(R2197,1)&lt;&gt;0),"Invalid redemption quantity",IF(COUNTIFS('Daily Redemptions'!$A$7:$A$735,O2197,'Daily Redemptions'!$B$7:$B$735,P2197)&lt;&gt;1,"Missing daily performance",IF(S2197&lt;0,"Negative stock","")))))))</x:f>
      </x:c>
    </x:row>
    <x:row r="2198" ht="24" customHeight="1">
      <x:c r="O2198" s="10"/>
      <x:c r="P2198" s="5"/>
      <x:c r="Q2198" s="5"/>
      <x:c r="R2198" s="5"/>
      <x:c r="S2198" s="16" t="str">
        <x:f>IF(OR(ISBLANK(O2198),Q2198=""),"",IFERROR(INDEX('Redemption Setup'!$F$7:$F$105,MATCH(Q2198,'Redemption Setup'!$A$7:$A$105,0)),"")+SUMIFS('Redemption Setup'!$Q$7:$Q$305,'Redemption Setup'!$O$7:$O$305,Q2198,'Redemption Setup'!$P$7:$P$305,"&lt;="&amp;O2198)-SUMIFS('Daily Redemptions'!$R$7:$R$2205,'Daily Redemptions'!$Q$7:$Q$2205,Q2198,'Daily Redemptions'!$P$7:$P$2205,P2198,'Daily Redemptions'!$O$7:$O$2205,"&lt;="&amp;O2198))</x:f>
      </x:c>
      <x:c r="T2198" s="16" t="str">
        <x:f>IF(AND(ISBLANK(O2198),Q2198=""),"",IF(COUNTIFS('Redemption Setup'!$A$7:$A$105,Q2198,'Redemption Setup'!$B$7:$B$105,P2198)&lt;&gt;1,"Tier not in campaign",IF(COUNTIFS('Daily Redemptions'!$O$7:$O$2205,O2198,'Daily Redemptions'!$Q$7:$Q$2205,Q2198)&gt;1,"Duplicate day / tier",IF(OR(ISBLANK(O2198),ISBLANK(R2198)),"Missing date / quantity",IF(OR(R2198&lt;0,MOD(R2198,1)&lt;&gt;0),"Invalid redemption quantity",IF(COUNTIFS('Daily Redemptions'!$A$7:$A$735,O2198,'Daily Redemptions'!$B$7:$B$735,P2198)&lt;&gt;1,"Missing daily performance",IF(S2198&lt;0,"Negative stock","")))))))</x:f>
      </x:c>
    </x:row>
    <x:row r="2199" ht="24" customHeight="1">
      <x:c r="O2199" s="10"/>
      <x:c r="P2199" s="5"/>
      <x:c r="Q2199" s="5"/>
      <x:c r="R2199" s="5"/>
      <x:c r="S2199" s="16" t="str">
        <x:f>IF(OR(ISBLANK(O2199),Q2199=""),"",IFERROR(INDEX('Redemption Setup'!$F$7:$F$105,MATCH(Q2199,'Redemption Setup'!$A$7:$A$105,0)),"")+SUMIFS('Redemption Setup'!$Q$7:$Q$305,'Redemption Setup'!$O$7:$O$305,Q2199,'Redemption Setup'!$P$7:$P$305,"&lt;="&amp;O2199)-SUMIFS('Daily Redemptions'!$R$7:$R$2205,'Daily Redemptions'!$Q$7:$Q$2205,Q2199,'Daily Redemptions'!$P$7:$P$2205,P2199,'Daily Redemptions'!$O$7:$O$2205,"&lt;="&amp;O2199))</x:f>
      </x:c>
      <x:c r="T2199" s="16" t="str">
        <x:f>IF(AND(ISBLANK(O2199),Q2199=""),"",IF(COUNTIFS('Redemption Setup'!$A$7:$A$105,Q2199,'Redemption Setup'!$B$7:$B$105,P2199)&lt;&gt;1,"Tier not in campaign",IF(COUNTIFS('Daily Redemptions'!$O$7:$O$2205,O2199,'Daily Redemptions'!$Q$7:$Q$2205,Q2199)&gt;1,"Duplicate day / tier",IF(OR(ISBLANK(O2199),ISBLANK(R2199)),"Missing date / quantity",IF(OR(R2199&lt;0,MOD(R2199,1)&lt;&gt;0),"Invalid redemption quantity",IF(COUNTIFS('Daily Redemptions'!$A$7:$A$735,O2199,'Daily Redemptions'!$B$7:$B$735,P2199)&lt;&gt;1,"Missing daily performance",IF(S2199&lt;0,"Negative stock","")))))))</x:f>
      </x:c>
    </x:row>
    <x:row r="2200" ht="24" customHeight="1">
      <x:c r="O2200" s="10"/>
      <x:c r="P2200" s="5"/>
      <x:c r="Q2200" s="5"/>
      <x:c r="R2200" s="5"/>
      <x:c r="S2200" s="16" t="str">
        <x:f>IF(OR(ISBLANK(O2200),Q2200=""),"",IFERROR(INDEX('Redemption Setup'!$F$7:$F$105,MATCH(Q2200,'Redemption Setup'!$A$7:$A$105,0)),"")+SUMIFS('Redemption Setup'!$Q$7:$Q$305,'Redemption Setup'!$O$7:$O$305,Q2200,'Redemption Setup'!$P$7:$P$305,"&lt;="&amp;O2200)-SUMIFS('Daily Redemptions'!$R$7:$R$2205,'Daily Redemptions'!$Q$7:$Q$2205,Q2200,'Daily Redemptions'!$P$7:$P$2205,P2200,'Daily Redemptions'!$O$7:$O$2205,"&lt;="&amp;O2200))</x:f>
      </x:c>
      <x:c r="T2200" s="16" t="str">
        <x:f>IF(AND(ISBLANK(O2200),Q2200=""),"",IF(COUNTIFS('Redemption Setup'!$A$7:$A$105,Q2200,'Redemption Setup'!$B$7:$B$105,P2200)&lt;&gt;1,"Tier not in campaign",IF(COUNTIFS('Daily Redemptions'!$O$7:$O$2205,O2200,'Daily Redemptions'!$Q$7:$Q$2205,Q2200)&gt;1,"Duplicate day / tier",IF(OR(ISBLANK(O2200),ISBLANK(R2200)),"Missing date / quantity",IF(OR(R2200&lt;0,MOD(R2200,1)&lt;&gt;0),"Invalid redemption quantity",IF(COUNTIFS('Daily Redemptions'!$A$7:$A$735,O2200,'Daily Redemptions'!$B$7:$B$735,P2200)&lt;&gt;1,"Missing daily performance",IF(S2200&lt;0,"Negative stock","")))))))</x:f>
      </x:c>
    </x:row>
    <x:row r="2201" ht="24" customHeight="1">
      <x:c r="O2201" s="10"/>
      <x:c r="P2201" s="5"/>
      <x:c r="Q2201" s="5"/>
      <x:c r="R2201" s="5"/>
      <x:c r="S2201" s="16" t="str">
        <x:f>IF(OR(ISBLANK(O2201),Q2201=""),"",IFERROR(INDEX('Redemption Setup'!$F$7:$F$105,MATCH(Q2201,'Redemption Setup'!$A$7:$A$105,0)),"")+SUMIFS('Redemption Setup'!$Q$7:$Q$305,'Redemption Setup'!$O$7:$O$305,Q2201,'Redemption Setup'!$P$7:$P$305,"&lt;="&amp;O2201)-SUMIFS('Daily Redemptions'!$R$7:$R$2205,'Daily Redemptions'!$Q$7:$Q$2205,Q2201,'Daily Redemptions'!$P$7:$P$2205,P2201,'Daily Redemptions'!$O$7:$O$2205,"&lt;="&amp;O2201))</x:f>
      </x:c>
      <x:c r="T2201" s="16" t="str">
        <x:f>IF(AND(ISBLANK(O2201),Q2201=""),"",IF(COUNTIFS('Redemption Setup'!$A$7:$A$105,Q2201,'Redemption Setup'!$B$7:$B$105,P2201)&lt;&gt;1,"Tier not in campaign",IF(COUNTIFS('Daily Redemptions'!$O$7:$O$2205,O2201,'Daily Redemptions'!$Q$7:$Q$2205,Q2201)&gt;1,"Duplicate day / tier",IF(OR(ISBLANK(O2201),ISBLANK(R2201)),"Missing date / quantity",IF(OR(R2201&lt;0,MOD(R2201,1)&lt;&gt;0),"Invalid redemption quantity",IF(COUNTIFS('Daily Redemptions'!$A$7:$A$735,O2201,'Daily Redemptions'!$B$7:$B$735,P2201)&lt;&gt;1,"Missing daily performance",IF(S2201&lt;0,"Negative stock","")))))))</x:f>
      </x:c>
    </x:row>
    <x:row r="2202" ht="24" customHeight="1">
      <x:c r="O2202" s="10"/>
      <x:c r="P2202" s="5"/>
      <x:c r="Q2202" s="5"/>
      <x:c r="R2202" s="5"/>
      <x:c r="S2202" s="16" t="str">
        <x:f>IF(OR(ISBLANK(O2202),Q2202=""),"",IFERROR(INDEX('Redemption Setup'!$F$7:$F$105,MATCH(Q2202,'Redemption Setup'!$A$7:$A$105,0)),"")+SUMIFS('Redemption Setup'!$Q$7:$Q$305,'Redemption Setup'!$O$7:$O$305,Q2202,'Redemption Setup'!$P$7:$P$305,"&lt;="&amp;O2202)-SUMIFS('Daily Redemptions'!$R$7:$R$2205,'Daily Redemptions'!$Q$7:$Q$2205,Q2202,'Daily Redemptions'!$P$7:$P$2205,P2202,'Daily Redemptions'!$O$7:$O$2205,"&lt;="&amp;O2202))</x:f>
      </x:c>
      <x:c r="T2202" s="16" t="str">
        <x:f>IF(AND(ISBLANK(O2202),Q2202=""),"",IF(COUNTIFS('Redemption Setup'!$A$7:$A$105,Q2202,'Redemption Setup'!$B$7:$B$105,P2202)&lt;&gt;1,"Tier not in campaign",IF(COUNTIFS('Daily Redemptions'!$O$7:$O$2205,O2202,'Daily Redemptions'!$Q$7:$Q$2205,Q2202)&gt;1,"Duplicate day / tier",IF(OR(ISBLANK(O2202),ISBLANK(R2202)),"Missing date / quantity",IF(OR(R2202&lt;0,MOD(R2202,1)&lt;&gt;0),"Invalid redemption quantity",IF(COUNTIFS('Daily Redemptions'!$A$7:$A$735,O2202,'Daily Redemptions'!$B$7:$B$735,P2202)&lt;&gt;1,"Missing daily performance",IF(S2202&lt;0,"Negative stock","")))))))</x:f>
      </x:c>
    </x:row>
    <x:row r="2203" ht="24" customHeight="1">
      <x:c r="O2203" s="10"/>
      <x:c r="P2203" s="5"/>
      <x:c r="Q2203" s="5"/>
      <x:c r="R2203" s="5"/>
      <x:c r="S2203" s="16" t="str">
        <x:f>IF(OR(ISBLANK(O2203),Q2203=""),"",IFERROR(INDEX('Redemption Setup'!$F$7:$F$105,MATCH(Q2203,'Redemption Setup'!$A$7:$A$105,0)),"")+SUMIFS('Redemption Setup'!$Q$7:$Q$305,'Redemption Setup'!$O$7:$O$305,Q2203,'Redemption Setup'!$P$7:$P$305,"&lt;="&amp;O2203)-SUMIFS('Daily Redemptions'!$R$7:$R$2205,'Daily Redemptions'!$Q$7:$Q$2205,Q2203,'Daily Redemptions'!$P$7:$P$2205,P2203,'Daily Redemptions'!$O$7:$O$2205,"&lt;="&amp;O2203))</x:f>
      </x:c>
      <x:c r="T2203" s="16" t="str">
        <x:f>IF(AND(ISBLANK(O2203),Q2203=""),"",IF(COUNTIFS('Redemption Setup'!$A$7:$A$105,Q2203,'Redemption Setup'!$B$7:$B$105,P2203)&lt;&gt;1,"Tier not in campaign",IF(COUNTIFS('Daily Redemptions'!$O$7:$O$2205,O2203,'Daily Redemptions'!$Q$7:$Q$2205,Q2203)&gt;1,"Duplicate day / tier",IF(OR(ISBLANK(O2203),ISBLANK(R2203)),"Missing date / quantity",IF(OR(R2203&lt;0,MOD(R2203,1)&lt;&gt;0),"Invalid redemption quantity",IF(COUNTIFS('Daily Redemptions'!$A$7:$A$735,O2203,'Daily Redemptions'!$B$7:$B$735,P2203)&lt;&gt;1,"Missing daily performance",IF(S2203&lt;0,"Negative stock","")))))))</x:f>
      </x:c>
    </x:row>
    <x:row r="2204" ht="24" customHeight="1">
      <x:c r="O2204" s="10"/>
      <x:c r="P2204" s="5"/>
      <x:c r="Q2204" s="5"/>
      <x:c r="R2204" s="5"/>
      <x:c r="S2204" s="16" t="str">
        <x:f>IF(OR(ISBLANK(O2204),Q2204=""),"",IFERROR(INDEX('Redemption Setup'!$F$7:$F$105,MATCH(Q2204,'Redemption Setup'!$A$7:$A$105,0)),"")+SUMIFS('Redemption Setup'!$Q$7:$Q$305,'Redemption Setup'!$O$7:$O$305,Q2204,'Redemption Setup'!$P$7:$P$305,"&lt;="&amp;O2204)-SUMIFS('Daily Redemptions'!$R$7:$R$2205,'Daily Redemptions'!$Q$7:$Q$2205,Q2204,'Daily Redemptions'!$P$7:$P$2205,P2204,'Daily Redemptions'!$O$7:$O$2205,"&lt;="&amp;O2204))</x:f>
      </x:c>
      <x:c r="T2204" s="16" t="str">
        <x:f>IF(AND(ISBLANK(O2204),Q2204=""),"",IF(COUNTIFS('Redemption Setup'!$A$7:$A$105,Q2204,'Redemption Setup'!$B$7:$B$105,P2204)&lt;&gt;1,"Tier not in campaign",IF(COUNTIFS('Daily Redemptions'!$O$7:$O$2205,O2204,'Daily Redemptions'!$Q$7:$Q$2205,Q2204)&gt;1,"Duplicate day / tier",IF(OR(ISBLANK(O2204),ISBLANK(R2204)),"Missing date / quantity",IF(OR(R2204&lt;0,MOD(R2204,1)&lt;&gt;0),"Invalid redemption quantity",IF(COUNTIFS('Daily Redemptions'!$A$7:$A$735,O2204,'Daily Redemptions'!$B$7:$B$735,P2204)&lt;&gt;1,"Missing daily performance",IF(S2204&lt;0,"Negative stock","")))))))</x:f>
      </x:c>
    </x:row>
    <x:row r="2205" ht="24" customHeight="1">
      <x:c r="O2205" s="10"/>
      <x:c r="P2205" s="5"/>
      <x:c r="Q2205" s="5"/>
      <x:c r="R2205" s="5"/>
      <x:c r="S2205" s="16" t="str">
        <x:f>IF(OR(ISBLANK(O2205),Q2205=""),"",IFERROR(INDEX('Redemption Setup'!$F$7:$F$105,MATCH(Q2205,'Redemption Setup'!$A$7:$A$105,0)),"")+SUMIFS('Redemption Setup'!$Q$7:$Q$305,'Redemption Setup'!$O$7:$O$305,Q2205,'Redemption Setup'!$P$7:$P$305,"&lt;="&amp;O2205)-SUMIFS('Daily Redemptions'!$R$7:$R$2205,'Daily Redemptions'!$Q$7:$Q$2205,Q2205,'Daily Redemptions'!$P$7:$P$2205,P2205,'Daily Redemptions'!$O$7:$O$2205,"&lt;="&amp;O2205))</x:f>
      </x:c>
      <x:c r="T2205" s="16" t="str">
        <x:f>IF(AND(ISBLANK(O2205),Q2205=""),"",IF(COUNTIFS('Redemption Setup'!$A$7:$A$105,Q2205,'Redemption Setup'!$B$7:$B$105,P2205)&lt;&gt;1,"Tier not in campaign",IF(COUNTIFS('Daily Redemptions'!$O$7:$O$2205,O2205,'Daily Redemptions'!$Q$7:$Q$2205,Q2205)&gt;1,"Duplicate day / tier",IF(OR(ISBLANK(O2205),ISBLANK(R2205)),"Missing date / quantity",IF(OR(R2205&lt;0,MOD(R2205,1)&lt;&gt;0),"Invalid redemption quantity",IF(COUNTIFS('Daily Redemptions'!$A$7:$A$735,O2205,'Daily Redemptions'!$B$7:$B$735,P2205)&lt;&gt;1,"Missing daily performance",IF(S2205&lt;0,"Negative stock","")))))))</x:f>
      </x:c>
    </x:row>
  </x:sheetData>
  <x:conditionalFormatting sqref="M7:M735">
    <x:cfRule type="expression" dxfId="7" priority="1">
      <x:formula>AND(M7&lt;&gt;"",A7&lt;&gt;"")</x:formula>
    </x:cfRule>
  </x:conditionalFormatting>
  <x:conditionalFormatting sqref="T7:T2205">
    <x:cfRule type="expression" dxfId="8" priority="2">
      <x:formula>AND(T7&lt;&gt;"",O7&lt;&gt;"")</x:formula>
    </x:cfRule>
  </x:conditionalFormatting>
  <x:dataValidations count="3">
    <x:dataValidation type="list" sqref="B7:B735">
      <x:formula1>'Campaigns &amp; Budget'!$A$7:$A$8</x:formula1>
    </x:dataValidation>
    <x:dataValidation type="list" sqref="P7:P2205">
      <x:formula1>'Campaigns &amp; Budget'!$A$7:$A$8</x:formula1>
    </x:dataValidation>
    <x:dataValidation type="list" sqref="Q7:Q2205">
      <x:formula1>'Redemption Setup'!$A$7:$A$105</x:formula1>
    </x:dataValidation>
  </x:dataValidations>
  <x:pageMargins left="0.7" right="0.7" top="0.75" bottom="0.75" header="0.3" footer="0.3"/>
  <x:tableParts count="2">
    <x:tablePart xmlns:r="http://schemas.openxmlformats.org/officeDocument/2006/relationships" r:id="Rda04b96cfa8d4d6e"/>
    <x:tablePart xmlns:r="http://schemas.openxmlformats.org/officeDocument/2006/relationships" r:id="Rc09b49f3968447b6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24" hidden="0" customWidth="1"/>
    <x:col min="2" max="2" width="18" hidden="0" customWidth="1"/>
    <x:col min="3" max="3" width="18" hidden="0" customWidth="1"/>
    <x:col min="5" max="5" width="28" hidden="0" customWidth="1"/>
    <x:col min="6" max="6" width="18" hidden="0" customWidth="1"/>
    <x:col min="7" max="7" width="18" hidden="0" customWidth="1"/>
    <x:col min="8" max="8" width="3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</x:row>
    <x:row r="2">
      <x:c r="A2" s="2" t="str">
        <x:v>People &amp; Vendors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</x:row>
    <x:row r="4">
      <x:c r="A4" s="1" t="str">
        <x:v>PIC list at A6. Vendors at E6. Use exact names in additional PICs, separated by semicolons.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</x:row>
    <x:row r="6" ht="38" customHeight="1">
      <x:c r="A6" s="9" t="str">
        <x:v>PIC</x:v>
      </x:c>
      <x:c r="B6" s="9" t="str">
        <x:v>Team</x:v>
      </x:c>
      <x:c r="C6" s="9" t="str">
        <x:v>Contact</x:v>
      </x:c>
      <x:c r="D6" s="1"/>
      <x:c r="E6" s="9" t="str">
        <x:v>Vendor</x:v>
      </x:c>
      <x:c r="F6" s="9" t="str">
        <x:v>Type</x:v>
      </x:c>
      <x:c r="G6" s="9" t="str">
        <x:v>Contact</x:v>
      </x:c>
      <x:c r="H6" s="9" t="str">
        <x:v>Notes</x:v>
      </x:c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</x:row>
    <x:row r="7" ht="24" customHeight="1">
      <x:c r="A7" s="5" t="str">
        <x:v>Alex Tan</x:v>
      </x:c>
      <x:c r="B7" s="5" t="str">
        <x:v>Marketing</x:v>
      </x:c>
      <x:c r="C7" s="5" t="str"/>
      <x:c r="D7" s="1"/>
      <x:c r="E7" s="5" t="str">
        <x:v>Studio North</x:v>
      </x:c>
      <x:c r="F7" s="5" t="str">
        <x:v>Creative agency</x:v>
      </x:c>
      <x:c r="G7" s="5" t="str"/>
      <x:c r="H7" s="5" t="str">
        <x:v>Sample vendor</x:v>
      </x:c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</x:row>
    <x:row r="8" ht="24" customHeight="1">
      <x:c r="A8" s="5" t="str">
        <x:v>Jamie Lee</x:v>
      </x:c>
      <x:c r="B8" s="5" t="str">
        <x:v>Operations</x:v>
      </x:c>
      <x:c r="C8" s="5" t="str"/>
      <x:c r="D8" s="1"/>
      <x:c r="E8" s="5" t="str">
        <x:v>LiveWorks</x:v>
      </x:c>
      <x:c r="F8" s="5" t="str">
        <x:v>Activation agency</x:v>
      </x:c>
      <x:c r="G8" s="5" t="str"/>
      <x:c r="H8" s="5" t="str">
        <x:v>Sample vendor</x:v>
      </x:c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</x:row>
    <x:row r="9" ht="24" customHeight="1">
      <x:c r="A9" s="5" t="str">
        <x:v>Priya Kumar</x:v>
      </x:c>
      <x:c r="B9" s="5" t="str">
        <x:v>CRM</x:v>
      </x:c>
      <x:c r="C9" s="5" t="str"/>
      <x:c r="D9" s="1"/>
      <x:c r="E9" s="5" t="str">
        <x:v>Gift Supply Co</x:v>
      </x:c>
      <x:c r="F9" s="5" t="str">
        <x:v>Supplier</x:v>
      </x:c>
      <x:c r="G9" s="5" t="str"/>
      <x:c r="H9" s="5" t="str">
        <x:v>Sample vendor</x:v>
      </x:c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</x:row>
    <x:row r="10" ht="24" customHeight="1">
      <x:c r="A10" s="5" t="str">
        <x:v>Sam Lim</x:v>
      </x:c>
      <x:c r="B10" s="5" t="str">
        <x:v>Events</x:v>
      </x:c>
      <x:c r="C10" s="5" t="str"/>
      <x:c r="D10" s="1"/>
      <x:c r="E10" s="5"/>
      <x:c r="F10" s="5"/>
      <x:c r="G10" s="5"/>
      <x:c r="H10" s="5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</x:row>
    <x:row r="11" ht="24" customHeight="1">
      <x:c r="A11" s="5"/>
      <x:c r="B11" s="5"/>
      <x:c r="C11" s="5"/>
      <x:c r="D11" s="1"/>
      <x:c r="E11" s="5"/>
      <x:c r="F11" s="5"/>
      <x:c r="G11" s="5"/>
      <x:c r="H11" s="5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</x:row>
    <x:row r="12" ht="24" customHeight="1">
      <x:c r="A12" s="5"/>
      <x:c r="B12" s="5"/>
      <x:c r="C12" s="5"/>
      <x:c r="D12" s="1"/>
      <x:c r="E12" s="5"/>
      <x:c r="F12" s="5"/>
      <x:c r="G12" s="5"/>
      <x:c r="H12" s="5"/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</x:row>
    <x:row r="13" ht="24" customHeight="1">
      <x:c r="A13" s="5"/>
      <x:c r="B13" s="5"/>
      <x:c r="C13" s="5"/>
      <x:c r="D13" s="1"/>
      <x:c r="E13" s="5"/>
      <x:c r="F13" s="5"/>
      <x:c r="G13" s="5"/>
      <x:c r="H13" s="5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</x:row>
    <x:row r="14" ht="24" customHeight="1">
      <x:c r="A14" s="5"/>
      <x:c r="B14" s="5"/>
      <x:c r="C14" s="5"/>
      <x:c r="D14" s="1"/>
      <x:c r="E14" s="5"/>
      <x:c r="F14" s="5"/>
      <x:c r="G14" s="5"/>
      <x:c r="H14" s="5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</x:row>
    <x:row r="15" ht="24" customHeight="1">
      <x:c r="A15" s="5"/>
      <x:c r="B15" s="5"/>
      <x:c r="C15" s="5"/>
      <x:c r="D15" s="1"/>
      <x:c r="E15" s="5"/>
      <x:c r="F15" s="5"/>
      <x:c r="G15" s="5"/>
      <x:c r="H15" s="5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</x:row>
    <x:row r="16" ht="24" customHeight="1">
      <x:c r="A16" s="5"/>
      <x:c r="B16" s="5"/>
      <x:c r="C16" s="5"/>
      <x:c r="D16" s="1"/>
      <x:c r="E16" s="5"/>
      <x:c r="F16" s="5"/>
      <x:c r="G16" s="5"/>
      <x:c r="H16" s="5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</x:row>
    <x:row r="17" ht="24" customHeight="1">
      <x:c r="A17" s="5"/>
      <x:c r="B17" s="5"/>
      <x:c r="C17" s="5"/>
      <x:c r="D17" s="1"/>
      <x:c r="E17" s="5"/>
      <x:c r="F17" s="5"/>
      <x:c r="G17" s="5"/>
      <x:c r="H17" s="5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</x:row>
    <x:row r="18" ht="24" customHeight="1">
      <x:c r="A18" s="5"/>
      <x:c r="B18" s="5"/>
      <x:c r="C18" s="5"/>
      <x:c r="D18" s="1"/>
      <x:c r="E18" s="5"/>
      <x:c r="F18" s="5"/>
      <x:c r="G18" s="5"/>
      <x:c r="H18" s="5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</x:row>
    <x:row r="19" ht="24" customHeight="1">
      <x:c r="A19" s="5"/>
      <x:c r="B19" s="5"/>
      <x:c r="C19" s="5"/>
      <x:c r="D19" s="1"/>
      <x:c r="E19" s="5"/>
      <x:c r="F19" s="5"/>
      <x:c r="G19" s="5"/>
      <x:c r="H19" s="5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</x:row>
    <x:row r="20" ht="24" customHeight="1">
      <x:c r="A20" s="5"/>
      <x:c r="B20" s="5"/>
      <x:c r="C20" s="5"/>
      <x:c r="D20" s="1"/>
      <x:c r="E20" s="5"/>
      <x:c r="F20" s="5"/>
      <x:c r="G20" s="5"/>
      <x:c r="H20" s="5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</x:row>
    <x:row r="21" ht="24" customHeight="1">
      <x:c r="A21" s="5"/>
      <x:c r="B21" s="5"/>
      <x:c r="C21" s="5"/>
      <x:c r="D21" s="1"/>
      <x:c r="E21" s="5"/>
      <x:c r="F21" s="5"/>
      <x:c r="G21" s="5"/>
      <x:c r="H21" s="5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</x:row>
    <x:row r="22" ht="24" customHeight="1">
      <x:c r="A22" s="5"/>
      <x:c r="B22" s="5"/>
      <x:c r="C22" s="5"/>
      <x:c r="D22" s="1"/>
      <x:c r="E22" s="5"/>
      <x:c r="F22" s="5"/>
      <x:c r="G22" s="5"/>
      <x:c r="H22" s="5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</x:row>
    <x:row r="23" ht="24" customHeight="1">
      <x:c r="A23" s="5"/>
      <x:c r="B23" s="5"/>
      <x:c r="C23" s="5"/>
      <x:c r="D23" s="1"/>
      <x:c r="E23" s="5"/>
      <x:c r="F23" s="5"/>
      <x:c r="G23" s="5"/>
      <x:c r="H23" s="5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</x:row>
    <x:row r="24" ht="24" customHeight="1">
      <x:c r="A24" s="5"/>
      <x:c r="B24" s="5"/>
      <x:c r="C24" s="5"/>
      <x:c r="D24" s="1"/>
      <x:c r="E24" s="5"/>
      <x:c r="F24" s="5"/>
      <x:c r="G24" s="5"/>
      <x:c r="H24" s="5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</x:row>
    <x:row r="25" ht="24" customHeight="1">
      <x:c r="A25" s="5"/>
      <x:c r="B25" s="5"/>
      <x:c r="C25" s="5"/>
      <x:c r="D25" s="1"/>
      <x:c r="E25" s="5"/>
      <x:c r="F25" s="5"/>
      <x:c r="G25" s="5"/>
      <x:c r="H25" s="5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</x:row>
    <x:row r="26" ht="24" customHeight="1">
      <x:c r="A26" s="5"/>
      <x:c r="B26" s="5"/>
      <x:c r="C26" s="5"/>
      <x:c r="D26" s="1"/>
      <x:c r="E26" s="5"/>
      <x:c r="F26" s="5"/>
      <x:c r="G26" s="5"/>
      <x:c r="H26" s="5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</x:row>
    <x:row r="27" ht="24" customHeight="1">
      <x:c r="A27" s="5"/>
      <x:c r="B27" s="5"/>
      <x:c r="C27" s="5"/>
      <x:c r="D27" s="1"/>
      <x:c r="E27" s="5"/>
      <x:c r="F27" s="5"/>
      <x:c r="G27" s="5"/>
      <x:c r="H27" s="5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</x:row>
    <x:row r="28" ht="24" customHeight="1">
      <x:c r="A28" s="5"/>
      <x:c r="B28" s="5"/>
      <x:c r="C28" s="5"/>
      <x:c r="D28" s="1"/>
      <x:c r="E28" s="5"/>
      <x:c r="F28" s="5"/>
      <x:c r="G28" s="5"/>
      <x:c r="H28" s="5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</x:row>
    <x:row r="29" ht="24" customHeight="1">
      <x:c r="A29" s="5"/>
      <x:c r="B29" s="5"/>
      <x:c r="C29" s="5"/>
      <x:c r="D29" s="1"/>
      <x:c r="E29" s="5"/>
      <x:c r="F29" s="5"/>
      <x:c r="G29" s="5"/>
      <x:c r="H29" s="5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</x:row>
    <x:row r="30" ht="24" customHeight="1">
      <x:c r="A30" s="5"/>
      <x:c r="B30" s="5"/>
      <x:c r="C30" s="5"/>
      <x:c r="D30" s="1"/>
      <x:c r="E30" s="5"/>
      <x:c r="F30" s="5"/>
      <x:c r="G30" s="5"/>
      <x:c r="H30" s="5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</x:row>
    <x:row r="31" ht="24" customHeight="1">
      <x:c r="A31" s="5"/>
      <x:c r="B31" s="5"/>
      <x:c r="C31" s="5"/>
      <x:c r="D31" s="1"/>
      <x:c r="E31" s="5"/>
      <x:c r="F31" s="5"/>
      <x:c r="G31" s="5"/>
      <x:c r="H31" s="5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</x:row>
    <x:row r="32" ht="24" customHeight="1">
      <x:c r="A32" s="5"/>
      <x:c r="B32" s="5"/>
      <x:c r="C32" s="5"/>
      <x:c r="D32" s="1"/>
      <x:c r="E32" s="5"/>
      <x:c r="F32" s="5"/>
      <x:c r="G32" s="5"/>
      <x:c r="H32" s="5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</x:row>
    <x:row r="33" ht="24" customHeight="1">
      <x:c r="A33" s="5"/>
      <x:c r="B33" s="5"/>
      <x:c r="C33" s="5"/>
      <x:c r="D33" s="1"/>
      <x:c r="E33" s="5"/>
      <x:c r="F33" s="5"/>
      <x:c r="G33" s="5"/>
      <x:c r="H33" s="5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</x:row>
    <x:row r="34" ht="24" customHeight="1">
      <x:c r="A34" s="5"/>
      <x:c r="B34" s="5"/>
      <x:c r="C34" s="5"/>
      <x:c r="D34" s="1"/>
      <x:c r="E34" s="5"/>
      <x:c r="F34" s="5"/>
      <x:c r="G34" s="5"/>
      <x:c r="H34" s="5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</x:row>
    <x:row r="35" ht="24" customHeight="1">
      <x:c r="A35" s="5"/>
      <x:c r="B35" s="5"/>
      <x:c r="C35" s="5"/>
      <x:c r="D35" s="1"/>
      <x:c r="E35" s="5"/>
      <x:c r="F35" s="5"/>
      <x:c r="G35" s="5"/>
      <x:c r="H35" s="5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</x:row>
    <x:row r="36" ht="24" customHeight="1">
      <x:c r="A36" s="5"/>
      <x:c r="B36" s="5"/>
      <x:c r="C36" s="5"/>
      <x:c r="E36" s="5"/>
      <x:c r="F36" s="5"/>
      <x:c r="G36" s="5"/>
      <x:c r="H36" s="5"/>
    </x:row>
    <x:row r="37" ht="24" customHeight="1">
      <x:c r="A37" s="5"/>
      <x:c r="B37" s="5"/>
      <x:c r="C37" s="5"/>
      <x:c r="E37" s="5"/>
      <x:c r="F37" s="5"/>
      <x:c r="G37" s="5"/>
      <x:c r="H37" s="5"/>
    </x:row>
    <x:row r="38" ht="24" customHeight="1">
      <x:c r="A38" s="5"/>
      <x:c r="B38" s="5"/>
      <x:c r="C38" s="5"/>
      <x:c r="E38" s="5"/>
      <x:c r="F38" s="5"/>
      <x:c r="G38" s="5"/>
      <x:c r="H38" s="5"/>
    </x:row>
    <x:row r="39" ht="24" customHeight="1">
      <x:c r="A39" s="5"/>
      <x:c r="B39" s="5"/>
      <x:c r="C39" s="5"/>
      <x:c r="E39" s="5"/>
      <x:c r="F39" s="5"/>
      <x:c r="G39" s="5"/>
      <x:c r="H39" s="5"/>
    </x:row>
    <x:row r="40" ht="24" customHeight="1">
      <x:c r="A40" s="5"/>
      <x:c r="B40" s="5"/>
      <x:c r="C40" s="5"/>
      <x:c r="E40" s="5"/>
      <x:c r="F40" s="5"/>
      <x:c r="G40" s="5"/>
      <x:c r="H40" s="5"/>
    </x:row>
    <x:row r="41" ht="24" customHeight="1">
      <x:c r="A41" s="5"/>
      <x:c r="B41" s="5"/>
      <x:c r="C41" s="5"/>
      <x:c r="E41" s="5"/>
      <x:c r="F41" s="5"/>
      <x:c r="G41" s="5"/>
      <x:c r="H41" s="5"/>
    </x:row>
    <x:row r="42" ht="24" customHeight="1">
      <x:c r="A42" s="5"/>
      <x:c r="B42" s="5"/>
      <x:c r="C42" s="5"/>
      <x:c r="E42" s="5"/>
      <x:c r="F42" s="5"/>
      <x:c r="G42" s="5"/>
      <x:c r="H42" s="5"/>
    </x:row>
    <x:row r="43" ht="24" customHeight="1">
      <x:c r="A43" s="5"/>
      <x:c r="B43" s="5"/>
      <x:c r="C43" s="5"/>
      <x:c r="E43" s="5"/>
      <x:c r="F43" s="5"/>
      <x:c r="G43" s="5"/>
      <x:c r="H43" s="5"/>
    </x:row>
    <x:row r="44" ht="24" customHeight="1">
      <x:c r="A44" s="5"/>
      <x:c r="B44" s="5"/>
      <x:c r="C44" s="5"/>
      <x:c r="E44" s="5"/>
      <x:c r="F44" s="5"/>
      <x:c r="G44" s="5"/>
      <x:c r="H44" s="5"/>
    </x:row>
    <x:row r="45" ht="24" customHeight="1">
      <x:c r="A45" s="5"/>
      <x:c r="B45" s="5"/>
      <x:c r="C45" s="5"/>
      <x:c r="E45" s="5"/>
      <x:c r="F45" s="5"/>
      <x:c r="G45" s="5"/>
      <x:c r="H45" s="5"/>
    </x:row>
    <x:row r="46" ht="24" customHeight="1">
      <x:c r="A46" s="5"/>
      <x:c r="B46" s="5"/>
      <x:c r="C46" s="5"/>
      <x:c r="E46" s="5"/>
      <x:c r="F46" s="5"/>
      <x:c r="G46" s="5"/>
      <x:c r="H46" s="5"/>
    </x:row>
    <x:row r="47" ht="24" customHeight="1">
      <x:c r="A47" s="5"/>
      <x:c r="B47" s="5"/>
      <x:c r="C47" s="5"/>
      <x:c r="E47" s="5"/>
      <x:c r="F47" s="5"/>
      <x:c r="G47" s="5"/>
      <x:c r="H47" s="5"/>
    </x:row>
    <x:row r="48" ht="24" customHeight="1">
      <x:c r="A48" s="5"/>
      <x:c r="B48" s="5"/>
      <x:c r="C48" s="5"/>
      <x:c r="E48" s="5"/>
      <x:c r="F48" s="5"/>
      <x:c r="G48" s="5"/>
      <x:c r="H48" s="5"/>
    </x:row>
    <x:row r="49" ht="24" customHeight="1">
      <x:c r="A49" s="5"/>
      <x:c r="B49" s="5"/>
      <x:c r="C49" s="5"/>
      <x:c r="E49" s="5"/>
      <x:c r="F49" s="5"/>
      <x:c r="G49" s="5"/>
      <x:c r="H49" s="5"/>
    </x:row>
    <x:row r="50" ht="24" customHeight="1">
      <x:c r="A50" s="5"/>
      <x:c r="B50" s="5"/>
      <x:c r="C50" s="5"/>
      <x:c r="E50" s="5"/>
      <x:c r="F50" s="5"/>
      <x:c r="G50" s="5"/>
      <x:c r="H50" s="5"/>
    </x:row>
    <x:row r="51" ht="24" customHeight="1">
      <x:c r="A51" s="5"/>
      <x:c r="B51" s="5"/>
      <x:c r="C51" s="5"/>
      <x:c r="E51" s="5"/>
      <x:c r="F51" s="5"/>
      <x:c r="G51" s="5"/>
      <x:c r="H51" s="5"/>
    </x:row>
    <x:row r="52" ht="24" customHeight="1">
      <x:c r="A52" s="5"/>
      <x:c r="B52" s="5"/>
      <x:c r="C52" s="5"/>
      <x:c r="E52" s="5"/>
      <x:c r="F52" s="5"/>
      <x:c r="G52" s="5"/>
      <x:c r="H52" s="5"/>
    </x:row>
    <x:row r="53" ht="24" customHeight="1">
      <x:c r="A53" s="5"/>
      <x:c r="B53" s="5"/>
      <x:c r="C53" s="5"/>
      <x:c r="E53" s="5"/>
      <x:c r="F53" s="5"/>
      <x:c r="G53" s="5"/>
      <x:c r="H53" s="5"/>
    </x:row>
    <x:row r="54" ht="24" customHeight="1">
      <x:c r="A54" s="5"/>
      <x:c r="B54" s="5"/>
      <x:c r="C54" s="5"/>
      <x:c r="E54" s="5"/>
      <x:c r="F54" s="5"/>
      <x:c r="G54" s="5"/>
      <x:c r="H54" s="5"/>
    </x:row>
    <x:row r="55" ht="24" customHeight="1">
      <x:c r="A55" s="5"/>
      <x:c r="B55" s="5"/>
      <x:c r="C55" s="5"/>
      <x:c r="E55" s="5"/>
      <x:c r="F55" s="5"/>
      <x:c r="G55" s="5"/>
      <x:c r="H55" s="5"/>
    </x:row>
    <x:row r="56" ht="24" customHeight="1">
      <x:c r="A56" s="5"/>
      <x:c r="B56" s="5"/>
      <x:c r="C56" s="5"/>
      <x:c r="E56" s="5"/>
      <x:c r="F56" s="5"/>
      <x:c r="G56" s="5"/>
      <x:c r="H56" s="5"/>
    </x:row>
    <x:row r="57" ht="24" customHeight="1">
      <x:c r="A57" s="5"/>
      <x:c r="B57" s="5"/>
      <x:c r="C57" s="5"/>
      <x:c r="E57" s="5"/>
      <x:c r="F57" s="5"/>
      <x:c r="G57" s="5"/>
      <x:c r="H57" s="5"/>
    </x:row>
    <x:row r="58" ht="24" customHeight="1">
      <x:c r="A58" s="5"/>
      <x:c r="B58" s="5"/>
      <x:c r="C58" s="5"/>
      <x:c r="E58" s="5"/>
      <x:c r="F58" s="5"/>
      <x:c r="G58" s="5"/>
      <x:c r="H58" s="5"/>
    </x:row>
    <x:row r="59" ht="24" customHeight="1">
      <x:c r="A59" s="5"/>
      <x:c r="B59" s="5"/>
      <x:c r="C59" s="5"/>
      <x:c r="E59" s="5"/>
      <x:c r="F59" s="5"/>
      <x:c r="G59" s="5"/>
      <x:c r="H59" s="5"/>
    </x:row>
    <x:row r="60" ht="24" customHeight="1">
      <x:c r="A60" s="5"/>
      <x:c r="B60" s="5"/>
      <x:c r="C60" s="5"/>
      <x:c r="E60" s="5"/>
      <x:c r="F60" s="5"/>
      <x:c r="G60" s="5"/>
      <x:c r="H60" s="5"/>
    </x:row>
    <x:row r="61" ht="24" customHeight="1">
      <x:c r="A61" s="5"/>
      <x:c r="B61" s="5"/>
      <x:c r="C61" s="5"/>
      <x:c r="E61" s="5"/>
      <x:c r="F61" s="5"/>
      <x:c r="G61" s="5"/>
      <x:c r="H61" s="5"/>
    </x:row>
    <x:row r="62" ht="24" customHeight="1">
      <x:c r="A62" s="5"/>
      <x:c r="B62" s="5"/>
      <x:c r="C62" s="5"/>
      <x:c r="E62" s="5"/>
      <x:c r="F62" s="5"/>
      <x:c r="G62" s="5"/>
      <x:c r="H62" s="5"/>
    </x:row>
    <x:row r="63" ht="24" customHeight="1">
      <x:c r="A63" s="5"/>
      <x:c r="B63" s="5"/>
      <x:c r="C63" s="5"/>
      <x:c r="E63" s="5"/>
      <x:c r="F63" s="5"/>
      <x:c r="G63" s="5"/>
      <x:c r="H63" s="5"/>
    </x:row>
    <x:row r="64" ht="24" customHeight="1">
      <x:c r="A64" s="5"/>
      <x:c r="B64" s="5"/>
      <x:c r="C64" s="5"/>
      <x:c r="E64" s="5"/>
      <x:c r="F64" s="5"/>
      <x:c r="G64" s="5"/>
      <x:c r="H64" s="5"/>
    </x:row>
    <x:row r="65" ht="24" customHeight="1">
      <x:c r="A65" s="5"/>
      <x:c r="B65" s="5"/>
      <x:c r="C65" s="5"/>
      <x:c r="E65" s="5"/>
      <x:c r="F65" s="5"/>
      <x:c r="G65" s="5"/>
      <x:c r="H65" s="5"/>
    </x:row>
    <x:row r="66" ht="24" customHeight="1">
      <x:c r="A66" s="5"/>
      <x:c r="B66" s="5"/>
      <x:c r="C66" s="5"/>
      <x:c r="E66" s="5"/>
      <x:c r="F66" s="5"/>
      <x:c r="G66" s="5"/>
      <x:c r="H66" s="5"/>
    </x:row>
    <x:row r="67" ht="24" customHeight="1">
      <x:c r="A67" s="5"/>
      <x:c r="B67" s="5"/>
      <x:c r="C67" s="5"/>
      <x:c r="E67" s="5"/>
      <x:c r="F67" s="5"/>
      <x:c r="G67" s="5"/>
      <x:c r="H67" s="5"/>
    </x:row>
    <x:row r="68" ht="24" customHeight="1">
      <x:c r="A68" s="5"/>
      <x:c r="B68" s="5"/>
      <x:c r="C68" s="5"/>
      <x:c r="E68" s="5"/>
      <x:c r="F68" s="5"/>
      <x:c r="G68" s="5"/>
      <x:c r="H68" s="5"/>
    </x:row>
    <x:row r="69" ht="24" customHeight="1">
      <x:c r="A69" s="5"/>
      <x:c r="B69" s="5"/>
      <x:c r="C69" s="5"/>
      <x:c r="E69" s="5"/>
      <x:c r="F69" s="5"/>
      <x:c r="G69" s="5"/>
      <x:c r="H69" s="5"/>
    </x:row>
    <x:row r="70" ht="24" customHeight="1">
      <x:c r="A70" s="5"/>
      <x:c r="B70" s="5"/>
      <x:c r="C70" s="5"/>
      <x:c r="E70" s="5"/>
      <x:c r="F70" s="5"/>
      <x:c r="G70" s="5"/>
      <x:c r="H70" s="5"/>
    </x:row>
    <x:row r="71" ht="24" customHeight="1">
      <x:c r="A71" s="5"/>
      <x:c r="B71" s="5"/>
      <x:c r="C71" s="5"/>
      <x:c r="E71" s="5"/>
      <x:c r="F71" s="5"/>
      <x:c r="G71" s="5"/>
      <x:c r="H71" s="5"/>
    </x:row>
    <x:row r="72" ht="24" customHeight="1">
      <x:c r="A72" s="5"/>
      <x:c r="B72" s="5"/>
      <x:c r="C72" s="5"/>
      <x:c r="E72" s="5"/>
      <x:c r="F72" s="5"/>
      <x:c r="G72" s="5"/>
      <x:c r="H72" s="5"/>
    </x:row>
    <x:row r="73" ht="24" customHeight="1">
      <x:c r="A73" s="5"/>
      <x:c r="B73" s="5"/>
      <x:c r="C73" s="5"/>
      <x:c r="E73" s="5"/>
      <x:c r="F73" s="5"/>
      <x:c r="G73" s="5"/>
      <x:c r="H73" s="5"/>
    </x:row>
    <x:row r="74" ht="24" customHeight="1">
      <x:c r="A74" s="5"/>
      <x:c r="B74" s="5"/>
      <x:c r="C74" s="5"/>
      <x:c r="E74" s="5"/>
      <x:c r="F74" s="5"/>
      <x:c r="G74" s="5"/>
      <x:c r="H74" s="5"/>
    </x:row>
    <x:row r="75" ht="24" customHeight="1">
      <x:c r="A75" s="5"/>
      <x:c r="B75" s="5"/>
      <x:c r="C75" s="5"/>
      <x:c r="E75" s="5"/>
      <x:c r="F75" s="5"/>
      <x:c r="G75" s="5"/>
      <x:c r="H75" s="5"/>
    </x:row>
    <x:row r="76" ht="24" customHeight="1">
      <x:c r="A76" s="5"/>
      <x:c r="B76" s="5"/>
      <x:c r="C76" s="5"/>
      <x:c r="E76" s="5"/>
      <x:c r="F76" s="5"/>
      <x:c r="G76" s="5"/>
      <x:c r="H76" s="5"/>
    </x:row>
    <x:row r="77" ht="24" customHeight="1">
      <x:c r="A77" s="5"/>
      <x:c r="B77" s="5"/>
      <x:c r="C77" s="5"/>
      <x:c r="E77" s="5"/>
      <x:c r="F77" s="5"/>
      <x:c r="G77" s="5"/>
      <x:c r="H77" s="5"/>
    </x:row>
    <x:row r="78" ht="24" customHeight="1">
      <x:c r="A78" s="5"/>
      <x:c r="B78" s="5"/>
      <x:c r="C78" s="5"/>
      <x:c r="E78" s="5"/>
      <x:c r="F78" s="5"/>
      <x:c r="G78" s="5"/>
      <x:c r="H78" s="5"/>
    </x:row>
    <x:row r="79" ht="24" customHeight="1">
      <x:c r="A79" s="5"/>
      <x:c r="B79" s="5"/>
      <x:c r="C79" s="5"/>
      <x:c r="E79" s="5"/>
      <x:c r="F79" s="5"/>
      <x:c r="G79" s="5"/>
      <x:c r="H79" s="5"/>
    </x:row>
    <x:row r="80" ht="24" customHeight="1">
      <x:c r="A80" s="5"/>
      <x:c r="B80" s="5"/>
      <x:c r="C80" s="5"/>
      <x:c r="E80" s="5"/>
      <x:c r="F80" s="5"/>
      <x:c r="G80" s="5"/>
      <x:c r="H80" s="5"/>
    </x:row>
    <x:row r="81" ht="24" customHeight="1">
      <x:c r="A81" s="5"/>
      <x:c r="B81" s="5"/>
      <x:c r="C81" s="5"/>
      <x:c r="E81" s="5"/>
      <x:c r="F81" s="5"/>
      <x:c r="G81" s="5"/>
      <x:c r="H81" s="5"/>
    </x:row>
    <x:row r="82" ht="24" customHeight="1">
      <x:c r="A82" s="5"/>
      <x:c r="B82" s="5"/>
      <x:c r="C82" s="5"/>
      <x:c r="E82" s="5"/>
      <x:c r="F82" s="5"/>
      <x:c r="G82" s="5"/>
      <x:c r="H82" s="5"/>
    </x:row>
    <x:row r="83" ht="24" customHeight="1">
      <x:c r="A83" s="5"/>
      <x:c r="B83" s="5"/>
      <x:c r="C83" s="5"/>
      <x:c r="E83" s="5"/>
      <x:c r="F83" s="5"/>
      <x:c r="G83" s="5"/>
      <x:c r="H83" s="5"/>
    </x:row>
    <x:row r="84" ht="24" customHeight="1">
      <x:c r="A84" s="5"/>
      <x:c r="B84" s="5"/>
      <x:c r="C84" s="5"/>
      <x:c r="E84" s="5"/>
      <x:c r="F84" s="5"/>
      <x:c r="G84" s="5"/>
      <x:c r="H84" s="5"/>
    </x:row>
    <x:row r="85" ht="24" customHeight="1">
      <x:c r="A85" s="5"/>
      <x:c r="B85" s="5"/>
      <x:c r="C85" s="5"/>
      <x:c r="E85" s="5"/>
      <x:c r="F85" s="5"/>
      <x:c r="G85" s="5"/>
      <x:c r="H85" s="5"/>
    </x:row>
    <x:row r="86" ht="24" customHeight="1">
      <x:c r="A86" s="5"/>
      <x:c r="B86" s="5"/>
      <x:c r="C86" s="5"/>
      <x:c r="E86" s="5"/>
      <x:c r="F86" s="5"/>
      <x:c r="G86" s="5"/>
      <x:c r="H86" s="5"/>
    </x:row>
    <x:row r="87" ht="24" customHeight="1">
      <x:c r="A87" s="5"/>
      <x:c r="B87" s="5"/>
      <x:c r="C87" s="5"/>
      <x:c r="E87" s="5"/>
      <x:c r="F87" s="5"/>
      <x:c r="G87" s="5"/>
      <x:c r="H87" s="5"/>
    </x:row>
    <x:row r="88" ht="24" customHeight="1">
      <x:c r="A88" s="5"/>
      <x:c r="B88" s="5"/>
      <x:c r="C88" s="5"/>
      <x:c r="E88" s="5"/>
      <x:c r="F88" s="5"/>
      <x:c r="G88" s="5"/>
      <x:c r="H88" s="5"/>
    </x:row>
    <x:row r="89" ht="24" customHeight="1">
      <x:c r="A89" s="5"/>
      <x:c r="B89" s="5"/>
      <x:c r="C89" s="5"/>
      <x:c r="E89" s="5"/>
      <x:c r="F89" s="5"/>
      <x:c r="G89" s="5"/>
      <x:c r="H89" s="5"/>
    </x:row>
    <x:row r="90" ht="24" customHeight="1">
      <x:c r="A90" s="5"/>
      <x:c r="B90" s="5"/>
      <x:c r="C90" s="5"/>
      <x:c r="E90" s="5"/>
      <x:c r="F90" s="5"/>
      <x:c r="G90" s="5"/>
      <x:c r="H90" s="5"/>
    </x:row>
    <x:row r="91" ht="24" customHeight="1">
      <x:c r="A91" s="5"/>
      <x:c r="B91" s="5"/>
      <x:c r="C91" s="5"/>
      <x:c r="E91" s="5"/>
      <x:c r="F91" s="5"/>
      <x:c r="G91" s="5"/>
      <x:c r="H91" s="5"/>
    </x:row>
    <x:row r="92" ht="24" customHeight="1">
      <x:c r="A92" s="5"/>
      <x:c r="B92" s="5"/>
      <x:c r="C92" s="5"/>
      <x:c r="E92" s="5"/>
      <x:c r="F92" s="5"/>
      <x:c r="G92" s="5"/>
      <x:c r="H92" s="5"/>
    </x:row>
    <x:row r="93" ht="24" customHeight="1">
      <x:c r="A93" s="5"/>
      <x:c r="B93" s="5"/>
      <x:c r="C93" s="5"/>
      <x:c r="E93" s="5"/>
      <x:c r="F93" s="5"/>
      <x:c r="G93" s="5"/>
      <x:c r="H93" s="5"/>
    </x:row>
    <x:row r="94" ht="24" customHeight="1">
      <x:c r="A94" s="5"/>
      <x:c r="B94" s="5"/>
      <x:c r="C94" s="5"/>
      <x:c r="E94" s="5"/>
      <x:c r="F94" s="5"/>
      <x:c r="G94" s="5"/>
      <x:c r="H94" s="5"/>
    </x:row>
    <x:row r="95" ht="24" customHeight="1">
      <x:c r="A95" s="5"/>
      <x:c r="B95" s="5"/>
      <x:c r="C95" s="5"/>
      <x:c r="E95" s="5"/>
      <x:c r="F95" s="5"/>
      <x:c r="G95" s="5"/>
      <x:c r="H95" s="5"/>
    </x:row>
    <x:row r="96" ht="24" customHeight="1">
      <x:c r="A96" s="5"/>
      <x:c r="B96" s="5"/>
      <x:c r="C96" s="5"/>
      <x:c r="E96" s="5"/>
      <x:c r="F96" s="5"/>
      <x:c r="G96" s="5"/>
      <x:c r="H96" s="5"/>
    </x:row>
    <x:row r="97" ht="24" customHeight="1">
      <x:c r="A97" s="5"/>
      <x:c r="B97" s="5"/>
      <x:c r="C97" s="5"/>
      <x:c r="E97" s="5"/>
      <x:c r="F97" s="5"/>
      <x:c r="G97" s="5"/>
      <x:c r="H97" s="5"/>
    </x:row>
    <x:row r="98" ht="24" customHeight="1">
      <x:c r="A98" s="5"/>
      <x:c r="B98" s="5"/>
      <x:c r="C98" s="5"/>
      <x:c r="E98" s="5"/>
      <x:c r="F98" s="5"/>
      <x:c r="G98" s="5"/>
      <x:c r="H98" s="5"/>
    </x:row>
    <x:row r="99" ht="24" customHeight="1">
      <x:c r="A99" s="5"/>
      <x:c r="B99" s="5"/>
      <x:c r="C99" s="5"/>
      <x:c r="E99" s="5"/>
      <x:c r="F99" s="5"/>
      <x:c r="G99" s="5"/>
      <x:c r="H99" s="5"/>
    </x:row>
    <x:row r="100" ht="24" customHeight="1">
      <x:c r="A100" s="5"/>
      <x:c r="B100" s="5"/>
      <x:c r="C100" s="5"/>
      <x:c r="E100" s="5"/>
      <x:c r="F100" s="5"/>
      <x:c r="G100" s="5"/>
      <x:c r="H100" s="5"/>
    </x:row>
    <x:row r="101" ht="24" customHeight="1">
      <x:c r="A101" s="5"/>
      <x:c r="B101" s="5"/>
      <x:c r="C101" s="5"/>
      <x:c r="E101" s="5"/>
      <x:c r="F101" s="5"/>
      <x:c r="G101" s="5"/>
      <x:c r="H101" s="5"/>
    </x:row>
    <x:row r="102" ht="24" customHeight="1">
      <x:c r="A102" s="5"/>
      <x:c r="B102" s="5"/>
      <x:c r="C102" s="5"/>
      <x:c r="E102" s="5"/>
      <x:c r="F102" s="5"/>
      <x:c r="G102" s="5"/>
      <x:c r="H102" s="5"/>
    </x:row>
    <x:row r="103" ht="24" customHeight="1">
      <x:c r="A103" s="5"/>
      <x:c r="B103" s="5"/>
      <x:c r="C103" s="5"/>
      <x:c r="E103" s="5"/>
      <x:c r="F103" s="5"/>
      <x:c r="G103" s="5"/>
      <x:c r="H103" s="5"/>
    </x:row>
    <x:row r="104" ht="24" customHeight="1">
      <x:c r="A104" s="5"/>
      <x:c r="B104" s="5"/>
      <x:c r="C104" s="5"/>
      <x:c r="E104" s="5"/>
      <x:c r="F104" s="5"/>
      <x:c r="G104" s="5"/>
      <x:c r="H104" s="5"/>
    </x:row>
    <x:row r="105" ht="24" customHeight="1">
      <x:c r="A105" s="5"/>
      <x:c r="B105" s="5"/>
      <x:c r="C105" s="5"/>
      <x:c r="E105" s="5"/>
      <x:c r="F105" s="5"/>
      <x:c r="G105" s="5"/>
      <x:c r="H105" s="5"/>
    </x:row>
    <x:row r="106" ht="24" customHeight="1">
      <x:c r="A106" s="5"/>
      <x:c r="B106" s="5"/>
      <x:c r="C106" s="5"/>
      <x:c r="E106" s="5"/>
      <x:c r="F106" s="5"/>
      <x:c r="G106" s="5"/>
      <x:c r="H106" s="5"/>
    </x:row>
    <x:row r="107" ht="24" customHeight="1">
      <x:c r="A107" s="5"/>
      <x:c r="B107" s="5"/>
      <x:c r="C107" s="5"/>
      <x:c r="E107" s="5"/>
      <x:c r="F107" s="5"/>
      <x:c r="G107" s="5"/>
      <x:c r="H107" s="5"/>
    </x:row>
    <x:row r="108" ht="24" customHeight="1">
      <x:c r="A108" s="5"/>
      <x:c r="B108" s="5"/>
      <x:c r="C108" s="5"/>
      <x:c r="E108" s="5"/>
      <x:c r="F108" s="5"/>
      <x:c r="G108" s="5"/>
      <x:c r="H108" s="5"/>
    </x:row>
    <x:row r="109" ht="24" customHeight="1">
      <x:c r="A109" s="5"/>
      <x:c r="B109" s="5"/>
      <x:c r="C109" s="5"/>
      <x:c r="E109" s="5"/>
      <x:c r="F109" s="5"/>
      <x:c r="G109" s="5"/>
      <x:c r="H109" s="5"/>
    </x:row>
    <x:row r="110" ht="24" customHeight="1">
      <x:c r="A110" s="5"/>
      <x:c r="B110" s="5"/>
      <x:c r="C110" s="5"/>
      <x:c r="E110" s="5"/>
      <x:c r="F110" s="5"/>
      <x:c r="G110" s="5"/>
      <x:c r="H110" s="5"/>
    </x:row>
    <x:row r="111" ht="24" customHeight="1">
      <x:c r="A111" s="5"/>
      <x:c r="B111" s="5"/>
      <x:c r="C111" s="5"/>
      <x:c r="E111" s="5"/>
      <x:c r="F111" s="5"/>
      <x:c r="G111" s="5"/>
      <x:c r="H111" s="5"/>
    </x:row>
    <x:row r="112" ht="24" customHeight="1">
      <x:c r="A112" s="5"/>
      <x:c r="B112" s="5"/>
      <x:c r="C112" s="5"/>
      <x:c r="E112" s="5"/>
      <x:c r="F112" s="5"/>
      <x:c r="G112" s="5"/>
      <x:c r="H112" s="5"/>
    </x:row>
    <x:row r="113" ht="24" customHeight="1">
      <x:c r="A113" s="5"/>
      <x:c r="B113" s="5"/>
      <x:c r="C113" s="5"/>
      <x:c r="E113" s="5"/>
      <x:c r="F113" s="5"/>
      <x:c r="G113" s="5"/>
      <x:c r="H113" s="5"/>
    </x:row>
    <x:row r="114" ht="24" customHeight="1">
      <x:c r="A114" s="5"/>
      <x:c r="B114" s="5"/>
      <x:c r="C114" s="5"/>
      <x:c r="E114" s="5"/>
      <x:c r="F114" s="5"/>
      <x:c r="G114" s="5"/>
      <x:c r="H114" s="5"/>
    </x:row>
    <x:row r="115" ht="24" customHeight="1">
      <x:c r="A115" s="5"/>
      <x:c r="B115" s="5"/>
      <x:c r="C115" s="5"/>
      <x:c r="E115" s="5"/>
      <x:c r="F115" s="5"/>
      <x:c r="G115" s="5"/>
      <x:c r="H115" s="5"/>
    </x:row>
    <x:row r="116" ht="24" customHeight="1">
      <x:c r="A116" s="5"/>
      <x:c r="B116" s="5"/>
      <x:c r="C116" s="5"/>
      <x:c r="E116" s="5"/>
      <x:c r="F116" s="5"/>
      <x:c r="G116" s="5"/>
      <x:c r="H116" s="5"/>
    </x:row>
    <x:row r="117" ht="24" customHeight="1">
      <x:c r="A117" s="5"/>
      <x:c r="B117" s="5"/>
      <x:c r="C117" s="5"/>
      <x:c r="E117" s="5"/>
      <x:c r="F117" s="5"/>
      <x:c r="G117" s="5"/>
      <x:c r="H117" s="5"/>
    </x:row>
    <x:row r="118" ht="24" customHeight="1">
      <x:c r="A118" s="5"/>
      <x:c r="B118" s="5"/>
      <x:c r="C118" s="5"/>
      <x:c r="E118" s="5"/>
      <x:c r="F118" s="5"/>
      <x:c r="G118" s="5"/>
      <x:c r="H118" s="5"/>
    </x:row>
    <x:row r="119" ht="24" customHeight="1">
      <x:c r="A119" s="5"/>
      <x:c r="B119" s="5"/>
      <x:c r="C119" s="5"/>
      <x:c r="E119" s="5"/>
      <x:c r="F119" s="5"/>
      <x:c r="G119" s="5"/>
      <x:c r="H119" s="5"/>
    </x:row>
    <x:row r="120" ht="24" customHeight="1">
      <x:c r="A120" s="5"/>
      <x:c r="B120" s="5"/>
      <x:c r="C120" s="5"/>
      <x:c r="E120" s="5"/>
      <x:c r="F120" s="5"/>
      <x:c r="G120" s="5"/>
      <x:c r="H120" s="5"/>
    </x:row>
    <x:row r="121" ht="24" customHeight="1">
      <x:c r="A121" s="5"/>
      <x:c r="B121" s="5"/>
      <x:c r="C121" s="5"/>
      <x:c r="E121" s="5"/>
      <x:c r="F121" s="5"/>
      <x:c r="G121" s="5"/>
      <x:c r="H121" s="5"/>
    </x:row>
    <x:row r="122" ht="24" customHeight="1">
      <x:c r="A122" s="5"/>
      <x:c r="B122" s="5"/>
      <x:c r="C122" s="5"/>
      <x:c r="E122" s="5"/>
      <x:c r="F122" s="5"/>
      <x:c r="G122" s="5"/>
      <x:c r="H122" s="5"/>
    </x:row>
    <x:row r="123" ht="24" customHeight="1">
      <x:c r="A123" s="5"/>
      <x:c r="B123" s="5"/>
      <x:c r="C123" s="5"/>
      <x:c r="E123" s="5"/>
      <x:c r="F123" s="5"/>
      <x:c r="G123" s="5"/>
      <x:c r="H123" s="5"/>
    </x:row>
    <x:row r="124" ht="24" customHeight="1">
      <x:c r="A124" s="5"/>
      <x:c r="B124" s="5"/>
      <x:c r="C124" s="5"/>
      <x:c r="E124" s="5"/>
      <x:c r="F124" s="5"/>
      <x:c r="G124" s="5"/>
      <x:c r="H124" s="5"/>
    </x:row>
    <x:row r="125" ht="24" customHeight="1">
      <x:c r="A125" s="5"/>
      <x:c r="B125" s="5"/>
      <x:c r="C125" s="5"/>
      <x:c r="E125" s="5"/>
      <x:c r="F125" s="5"/>
      <x:c r="G125" s="5"/>
      <x:c r="H125" s="5"/>
    </x:row>
    <x:row r="126" ht="24" customHeight="1">
      <x:c r="A126" s="5"/>
      <x:c r="B126" s="5"/>
      <x:c r="C126" s="5"/>
      <x:c r="E126" s="5"/>
      <x:c r="F126" s="5"/>
      <x:c r="G126" s="5"/>
      <x:c r="H126" s="5"/>
    </x:row>
    <x:row r="127" ht="24" customHeight="1">
      <x:c r="A127" s="5"/>
      <x:c r="B127" s="5"/>
      <x:c r="C127" s="5"/>
      <x:c r="E127" s="5"/>
      <x:c r="F127" s="5"/>
      <x:c r="G127" s="5"/>
      <x:c r="H127" s="5"/>
    </x:row>
    <x:row r="128" ht="24" customHeight="1">
      <x:c r="A128" s="5"/>
      <x:c r="B128" s="5"/>
      <x:c r="C128" s="5"/>
      <x:c r="E128" s="5"/>
      <x:c r="F128" s="5"/>
      <x:c r="G128" s="5"/>
      <x:c r="H128" s="5"/>
    </x:row>
    <x:row r="129" ht="24" customHeight="1">
      <x:c r="A129" s="5"/>
      <x:c r="B129" s="5"/>
      <x:c r="C129" s="5"/>
      <x:c r="E129" s="5"/>
      <x:c r="F129" s="5"/>
      <x:c r="G129" s="5"/>
      <x:c r="H129" s="5"/>
    </x:row>
    <x:row r="130" ht="24" customHeight="1">
      <x:c r="A130" s="5"/>
      <x:c r="B130" s="5"/>
      <x:c r="C130" s="5"/>
      <x:c r="E130" s="5"/>
      <x:c r="F130" s="5"/>
      <x:c r="G130" s="5"/>
      <x:c r="H130" s="5"/>
    </x:row>
    <x:row r="131" ht="24" customHeight="1">
      <x:c r="A131" s="5"/>
      <x:c r="B131" s="5"/>
      <x:c r="C131" s="5"/>
      <x:c r="E131" s="5"/>
      <x:c r="F131" s="5"/>
      <x:c r="G131" s="5"/>
      <x:c r="H131" s="5"/>
    </x:row>
    <x:row r="132" ht="24" customHeight="1">
      <x:c r="A132" s="5"/>
      <x:c r="B132" s="5"/>
      <x:c r="C132" s="5"/>
      <x:c r="E132" s="5"/>
      <x:c r="F132" s="5"/>
      <x:c r="G132" s="5"/>
      <x:c r="H132" s="5"/>
    </x:row>
    <x:row r="133" ht="24" customHeight="1">
      <x:c r="A133" s="5"/>
      <x:c r="B133" s="5"/>
      <x:c r="C133" s="5"/>
      <x:c r="E133" s="5"/>
      <x:c r="F133" s="5"/>
      <x:c r="G133" s="5"/>
      <x:c r="H133" s="5"/>
    </x:row>
    <x:row r="134" ht="24" customHeight="1">
      <x:c r="A134" s="5"/>
      <x:c r="B134" s="5"/>
      <x:c r="C134" s="5"/>
      <x:c r="E134" s="5"/>
      <x:c r="F134" s="5"/>
      <x:c r="G134" s="5"/>
      <x:c r="H134" s="5"/>
    </x:row>
    <x:row r="135" ht="24" customHeight="1">
      <x:c r="A135" s="5"/>
      <x:c r="B135" s="5"/>
      <x:c r="C135" s="5"/>
      <x:c r="E135" s="5"/>
      <x:c r="F135" s="5"/>
      <x:c r="G135" s="5"/>
      <x:c r="H135" s="5"/>
    </x:row>
    <x:row r="136" ht="24" customHeight="1">
      <x:c r="A136" s="5"/>
      <x:c r="B136" s="5"/>
      <x:c r="C136" s="5"/>
      <x:c r="E136" s="5"/>
      <x:c r="F136" s="5"/>
      <x:c r="G136" s="5"/>
      <x:c r="H136" s="5"/>
    </x:row>
    <x:row r="137" ht="24" customHeight="1">
      <x:c r="A137" s="5"/>
      <x:c r="B137" s="5"/>
      <x:c r="C137" s="5"/>
      <x:c r="E137" s="5"/>
      <x:c r="F137" s="5"/>
      <x:c r="G137" s="5"/>
      <x:c r="H137" s="5"/>
    </x:row>
    <x:row r="138" ht="24" customHeight="1">
      <x:c r="A138" s="5"/>
      <x:c r="B138" s="5"/>
      <x:c r="C138" s="5"/>
      <x:c r="E138" s="5"/>
      <x:c r="F138" s="5"/>
      <x:c r="G138" s="5"/>
      <x:c r="H138" s="5"/>
    </x:row>
    <x:row r="139" ht="24" customHeight="1">
      <x:c r="A139" s="5"/>
      <x:c r="B139" s="5"/>
      <x:c r="C139" s="5"/>
      <x:c r="E139" s="5"/>
      <x:c r="F139" s="5"/>
      <x:c r="G139" s="5"/>
      <x:c r="H139" s="5"/>
    </x:row>
    <x:row r="140" ht="24" customHeight="1">
      <x:c r="A140" s="5"/>
      <x:c r="B140" s="5"/>
      <x:c r="C140" s="5"/>
      <x:c r="E140" s="5"/>
      <x:c r="F140" s="5"/>
      <x:c r="G140" s="5"/>
      <x:c r="H140" s="5"/>
    </x:row>
    <x:row r="141" ht="24" customHeight="1">
      <x:c r="A141" s="5"/>
      <x:c r="B141" s="5"/>
      <x:c r="C141" s="5"/>
      <x:c r="E141" s="5"/>
      <x:c r="F141" s="5"/>
      <x:c r="G141" s="5"/>
      <x:c r="H141" s="5"/>
    </x:row>
    <x:row r="142" ht="24" customHeight="1">
      <x:c r="A142" s="5"/>
      <x:c r="B142" s="5"/>
      <x:c r="C142" s="5"/>
      <x:c r="E142" s="5"/>
      <x:c r="F142" s="5"/>
      <x:c r="G142" s="5"/>
      <x:c r="H142" s="5"/>
    </x:row>
    <x:row r="143" ht="24" customHeight="1">
      <x:c r="A143" s="5"/>
      <x:c r="B143" s="5"/>
      <x:c r="C143" s="5"/>
      <x:c r="E143" s="5"/>
      <x:c r="F143" s="5"/>
      <x:c r="G143" s="5"/>
      <x:c r="H143" s="5"/>
    </x:row>
    <x:row r="144" ht="24" customHeight="1">
      <x:c r="A144" s="5"/>
      <x:c r="B144" s="5"/>
      <x:c r="C144" s="5"/>
      <x:c r="E144" s="5"/>
      <x:c r="F144" s="5"/>
      <x:c r="G144" s="5"/>
      <x:c r="H144" s="5"/>
    </x:row>
    <x:row r="145" ht="24" customHeight="1">
      <x:c r="A145" s="5"/>
      <x:c r="B145" s="5"/>
      <x:c r="C145" s="5"/>
      <x:c r="E145" s="5"/>
      <x:c r="F145" s="5"/>
      <x:c r="G145" s="5"/>
      <x:c r="H145" s="5"/>
    </x:row>
    <x:row r="146" ht="24" customHeight="1">
      <x:c r="A146" s="5"/>
      <x:c r="B146" s="5"/>
      <x:c r="C146" s="5"/>
      <x:c r="E146" s="5"/>
      <x:c r="F146" s="5"/>
      <x:c r="G146" s="5"/>
      <x:c r="H146" s="5"/>
    </x:row>
    <x:row r="147" ht="24" customHeight="1">
      <x:c r="A147" s="5"/>
      <x:c r="B147" s="5"/>
      <x:c r="C147" s="5"/>
      <x:c r="E147" s="5"/>
      <x:c r="F147" s="5"/>
      <x:c r="G147" s="5"/>
      <x:c r="H147" s="5"/>
    </x:row>
    <x:row r="148" ht="24" customHeight="1">
      <x:c r="A148" s="5"/>
      <x:c r="B148" s="5"/>
      <x:c r="C148" s="5"/>
      <x:c r="E148" s="5"/>
      <x:c r="F148" s="5"/>
      <x:c r="G148" s="5"/>
      <x:c r="H148" s="5"/>
    </x:row>
    <x:row r="149" ht="24" customHeight="1">
      <x:c r="A149" s="5"/>
      <x:c r="B149" s="5"/>
      <x:c r="C149" s="5"/>
      <x:c r="E149" s="5"/>
      <x:c r="F149" s="5"/>
      <x:c r="G149" s="5"/>
      <x:c r="H149" s="5"/>
    </x:row>
    <x:row r="150" ht="24" customHeight="1">
      <x:c r="A150" s="5"/>
      <x:c r="B150" s="5"/>
      <x:c r="C150" s="5"/>
      <x:c r="E150" s="5"/>
      <x:c r="F150" s="5"/>
      <x:c r="G150" s="5"/>
      <x:c r="H150" s="5"/>
    </x:row>
    <x:row r="151" ht="24" customHeight="1">
      <x:c r="A151" s="5"/>
      <x:c r="B151" s="5"/>
      <x:c r="C151" s="5"/>
      <x:c r="E151" s="5"/>
      <x:c r="F151" s="5"/>
      <x:c r="G151" s="5"/>
      <x:c r="H151" s="5"/>
    </x:row>
    <x:row r="152" ht="24" customHeight="1">
      <x:c r="A152" s="5"/>
      <x:c r="B152" s="5"/>
      <x:c r="C152" s="5"/>
      <x:c r="E152" s="5"/>
      <x:c r="F152" s="5"/>
      <x:c r="G152" s="5"/>
      <x:c r="H152" s="5"/>
    </x:row>
    <x:row r="153" ht="24" customHeight="1">
      <x:c r="A153" s="5"/>
      <x:c r="B153" s="5"/>
      <x:c r="C153" s="5"/>
      <x:c r="E153" s="5"/>
      <x:c r="F153" s="5"/>
      <x:c r="G153" s="5"/>
      <x:c r="H153" s="5"/>
    </x:row>
    <x:row r="154" ht="24" customHeight="1">
      <x:c r="A154" s="5"/>
      <x:c r="B154" s="5"/>
      <x:c r="C154" s="5"/>
      <x:c r="E154" s="5"/>
      <x:c r="F154" s="5"/>
      <x:c r="G154" s="5"/>
      <x:c r="H154" s="5"/>
    </x:row>
    <x:row r="155" ht="24" customHeight="1">
      <x:c r="A155" s="5"/>
      <x:c r="B155" s="5"/>
      <x:c r="C155" s="5"/>
      <x:c r="E155" s="5"/>
      <x:c r="F155" s="5"/>
      <x:c r="G155" s="5"/>
      <x:c r="H155" s="5"/>
    </x:row>
    <x:row r="156" ht="24" customHeight="1">
      <x:c r="A156" s="5"/>
      <x:c r="B156" s="5"/>
      <x:c r="C156" s="5"/>
      <x:c r="E156" s="5"/>
      <x:c r="F156" s="5"/>
      <x:c r="G156" s="5"/>
      <x:c r="H156" s="5"/>
    </x:row>
    <x:row r="157" ht="24" customHeight="1">
      <x:c r="A157" s="5"/>
      <x:c r="B157" s="5"/>
      <x:c r="C157" s="5"/>
      <x:c r="E157" s="5"/>
      <x:c r="F157" s="5"/>
      <x:c r="G157" s="5"/>
      <x:c r="H157" s="5"/>
    </x:row>
    <x:row r="158" ht="24" customHeight="1">
      <x:c r="A158" s="5"/>
      <x:c r="B158" s="5"/>
      <x:c r="C158" s="5"/>
      <x:c r="E158" s="5"/>
      <x:c r="F158" s="5"/>
      <x:c r="G158" s="5"/>
      <x:c r="H158" s="5"/>
    </x:row>
    <x:row r="159" ht="24" customHeight="1">
      <x:c r="A159" s="5"/>
      <x:c r="B159" s="5"/>
      <x:c r="C159" s="5"/>
      <x:c r="E159" s="5"/>
      <x:c r="F159" s="5"/>
      <x:c r="G159" s="5"/>
      <x:c r="H159" s="5"/>
    </x:row>
    <x:row r="160" ht="24" customHeight="1">
      <x:c r="A160" s="5"/>
      <x:c r="B160" s="5"/>
      <x:c r="C160" s="5"/>
      <x:c r="E160" s="5"/>
      <x:c r="F160" s="5"/>
      <x:c r="G160" s="5"/>
      <x:c r="H160" s="5"/>
    </x:row>
    <x:row r="161" ht="24" customHeight="1">
      <x:c r="A161" s="5"/>
      <x:c r="B161" s="5"/>
      <x:c r="C161" s="5"/>
      <x:c r="E161" s="5"/>
      <x:c r="F161" s="5"/>
      <x:c r="G161" s="5"/>
      <x:c r="H161" s="5"/>
    </x:row>
    <x:row r="162" ht="24" customHeight="1">
      <x:c r="A162" s="5"/>
      <x:c r="B162" s="5"/>
      <x:c r="C162" s="5"/>
      <x:c r="E162" s="5"/>
      <x:c r="F162" s="5"/>
      <x:c r="G162" s="5"/>
      <x:c r="H162" s="5"/>
    </x:row>
    <x:row r="163" ht="24" customHeight="1">
      <x:c r="A163" s="5"/>
      <x:c r="B163" s="5"/>
      <x:c r="C163" s="5"/>
      <x:c r="E163" s="5"/>
      <x:c r="F163" s="5"/>
      <x:c r="G163" s="5"/>
      <x:c r="H163" s="5"/>
    </x:row>
    <x:row r="164" ht="24" customHeight="1">
      <x:c r="A164" s="5"/>
      <x:c r="B164" s="5"/>
      <x:c r="C164" s="5"/>
      <x:c r="E164" s="5"/>
      <x:c r="F164" s="5"/>
      <x:c r="G164" s="5"/>
      <x:c r="H164" s="5"/>
    </x:row>
    <x:row r="165" ht="24" customHeight="1">
      <x:c r="A165" s="5"/>
      <x:c r="B165" s="5"/>
      <x:c r="C165" s="5"/>
      <x:c r="E165" s="5"/>
      <x:c r="F165" s="5"/>
      <x:c r="G165" s="5"/>
      <x:c r="H165" s="5"/>
    </x:row>
    <x:row r="166" ht="24" customHeight="1">
      <x:c r="A166" s="5"/>
      <x:c r="B166" s="5"/>
      <x:c r="C166" s="5"/>
      <x:c r="E166" s="5"/>
      <x:c r="F166" s="5"/>
      <x:c r="G166" s="5"/>
      <x:c r="H166" s="5"/>
    </x:row>
    <x:row r="167" ht="24" customHeight="1">
      <x:c r="A167" s="5"/>
      <x:c r="B167" s="5"/>
      <x:c r="C167" s="5"/>
      <x:c r="E167" s="5"/>
      <x:c r="F167" s="5"/>
      <x:c r="G167" s="5"/>
      <x:c r="H167" s="5"/>
    </x:row>
    <x:row r="168" ht="24" customHeight="1">
      <x:c r="A168" s="5"/>
      <x:c r="B168" s="5"/>
      <x:c r="C168" s="5"/>
      <x:c r="E168" s="5"/>
      <x:c r="F168" s="5"/>
      <x:c r="G168" s="5"/>
      <x:c r="H168" s="5"/>
    </x:row>
    <x:row r="169" ht="24" customHeight="1">
      <x:c r="A169" s="5"/>
      <x:c r="B169" s="5"/>
      <x:c r="C169" s="5"/>
      <x:c r="E169" s="5"/>
      <x:c r="F169" s="5"/>
      <x:c r="G169" s="5"/>
      <x:c r="H169" s="5"/>
    </x:row>
    <x:row r="170" ht="24" customHeight="1">
      <x:c r="A170" s="5"/>
      <x:c r="B170" s="5"/>
      <x:c r="C170" s="5"/>
      <x:c r="E170" s="5"/>
      <x:c r="F170" s="5"/>
      <x:c r="G170" s="5"/>
      <x:c r="H170" s="5"/>
    </x:row>
    <x:row r="171" ht="24" customHeight="1">
      <x:c r="A171" s="5"/>
      <x:c r="B171" s="5"/>
      <x:c r="C171" s="5"/>
      <x:c r="E171" s="5"/>
      <x:c r="F171" s="5"/>
      <x:c r="G171" s="5"/>
      <x:c r="H171" s="5"/>
    </x:row>
    <x:row r="172" ht="24" customHeight="1">
      <x:c r="A172" s="5"/>
      <x:c r="B172" s="5"/>
      <x:c r="C172" s="5"/>
      <x:c r="E172" s="5"/>
      <x:c r="F172" s="5"/>
      <x:c r="G172" s="5"/>
      <x:c r="H172" s="5"/>
    </x:row>
    <x:row r="173" ht="24" customHeight="1">
      <x:c r="A173" s="5"/>
      <x:c r="B173" s="5"/>
      <x:c r="C173" s="5"/>
      <x:c r="E173" s="5"/>
      <x:c r="F173" s="5"/>
      <x:c r="G173" s="5"/>
      <x:c r="H173" s="5"/>
    </x:row>
    <x:row r="174" ht="24" customHeight="1">
      <x:c r="A174" s="5"/>
      <x:c r="B174" s="5"/>
      <x:c r="C174" s="5"/>
      <x:c r="E174" s="5"/>
      <x:c r="F174" s="5"/>
      <x:c r="G174" s="5"/>
      <x:c r="H174" s="5"/>
    </x:row>
    <x:row r="175" ht="24" customHeight="1">
      <x:c r="A175" s="5"/>
      <x:c r="B175" s="5"/>
      <x:c r="C175" s="5"/>
      <x:c r="E175" s="5"/>
      <x:c r="F175" s="5"/>
      <x:c r="G175" s="5"/>
      <x:c r="H175" s="5"/>
    </x:row>
    <x:row r="176" ht="24" customHeight="1">
      <x:c r="A176" s="5"/>
      <x:c r="B176" s="5"/>
      <x:c r="C176" s="5"/>
      <x:c r="E176" s="5"/>
      <x:c r="F176" s="5"/>
      <x:c r="G176" s="5"/>
      <x:c r="H176" s="5"/>
    </x:row>
    <x:row r="177" ht="24" customHeight="1">
      <x:c r="A177" s="5"/>
      <x:c r="B177" s="5"/>
      <x:c r="C177" s="5"/>
      <x:c r="E177" s="5"/>
      <x:c r="F177" s="5"/>
      <x:c r="G177" s="5"/>
      <x:c r="H177" s="5"/>
    </x:row>
    <x:row r="178" ht="24" customHeight="1">
      <x:c r="A178" s="5"/>
      <x:c r="B178" s="5"/>
      <x:c r="C178" s="5"/>
      <x:c r="E178" s="5"/>
      <x:c r="F178" s="5"/>
      <x:c r="G178" s="5"/>
      <x:c r="H178" s="5"/>
    </x:row>
    <x:row r="179" ht="24" customHeight="1">
      <x:c r="A179" s="5"/>
      <x:c r="B179" s="5"/>
      <x:c r="C179" s="5"/>
      <x:c r="E179" s="5"/>
      <x:c r="F179" s="5"/>
      <x:c r="G179" s="5"/>
      <x:c r="H179" s="5"/>
    </x:row>
    <x:row r="180" ht="24" customHeight="1">
      <x:c r="A180" s="5"/>
      <x:c r="B180" s="5"/>
      <x:c r="C180" s="5"/>
      <x:c r="E180" s="5"/>
      <x:c r="F180" s="5"/>
      <x:c r="G180" s="5"/>
      <x:c r="H180" s="5"/>
    </x:row>
    <x:row r="181" ht="24" customHeight="1">
      <x:c r="A181" s="5"/>
      <x:c r="B181" s="5"/>
      <x:c r="C181" s="5"/>
      <x:c r="E181" s="5"/>
      <x:c r="F181" s="5"/>
      <x:c r="G181" s="5"/>
      <x:c r="H181" s="5"/>
    </x:row>
    <x:row r="182" ht="24" customHeight="1">
      <x:c r="A182" s="5"/>
      <x:c r="B182" s="5"/>
      <x:c r="C182" s="5"/>
      <x:c r="E182" s="5"/>
      <x:c r="F182" s="5"/>
      <x:c r="G182" s="5"/>
      <x:c r="H182" s="5"/>
    </x:row>
    <x:row r="183" ht="24" customHeight="1">
      <x:c r="A183" s="5"/>
      <x:c r="B183" s="5"/>
      <x:c r="C183" s="5"/>
      <x:c r="E183" s="5"/>
      <x:c r="F183" s="5"/>
      <x:c r="G183" s="5"/>
      <x:c r="H183" s="5"/>
    </x:row>
    <x:row r="184" ht="24" customHeight="1">
      <x:c r="A184" s="5"/>
      <x:c r="B184" s="5"/>
      <x:c r="C184" s="5"/>
      <x:c r="E184" s="5"/>
      <x:c r="F184" s="5"/>
      <x:c r="G184" s="5"/>
      <x:c r="H184" s="5"/>
    </x:row>
    <x:row r="185" ht="24" customHeight="1">
      <x:c r="A185" s="5"/>
      <x:c r="B185" s="5"/>
      <x:c r="C185" s="5"/>
      <x:c r="E185" s="5"/>
      <x:c r="F185" s="5"/>
      <x:c r="G185" s="5"/>
      <x:c r="H185" s="5"/>
    </x:row>
    <x:row r="186" ht="24" customHeight="1">
      <x:c r="A186" s="5"/>
      <x:c r="B186" s="5"/>
      <x:c r="C186" s="5"/>
      <x:c r="E186" s="5"/>
      <x:c r="F186" s="5"/>
      <x:c r="G186" s="5"/>
      <x:c r="H186" s="5"/>
    </x:row>
    <x:row r="187" ht="24" customHeight="1">
      <x:c r="A187" s="5"/>
      <x:c r="B187" s="5"/>
      <x:c r="C187" s="5"/>
      <x:c r="E187" s="5"/>
      <x:c r="F187" s="5"/>
      <x:c r="G187" s="5"/>
      <x:c r="H187" s="5"/>
    </x:row>
    <x:row r="188" ht="24" customHeight="1">
      <x:c r="A188" s="5"/>
      <x:c r="B188" s="5"/>
      <x:c r="C188" s="5"/>
      <x:c r="E188" s="5"/>
      <x:c r="F188" s="5"/>
      <x:c r="G188" s="5"/>
      <x:c r="H188" s="5"/>
    </x:row>
    <x:row r="189" ht="24" customHeight="1">
      <x:c r="A189" s="5"/>
      <x:c r="B189" s="5"/>
      <x:c r="C189" s="5"/>
      <x:c r="E189" s="5"/>
      <x:c r="F189" s="5"/>
      <x:c r="G189" s="5"/>
      <x:c r="H189" s="5"/>
    </x:row>
    <x:row r="190" ht="24" customHeight="1">
      <x:c r="A190" s="5"/>
      <x:c r="B190" s="5"/>
      <x:c r="C190" s="5"/>
      <x:c r="E190" s="5"/>
      <x:c r="F190" s="5"/>
      <x:c r="G190" s="5"/>
      <x:c r="H190" s="5"/>
    </x:row>
    <x:row r="191" ht="24" customHeight="1">
      <x:c r="A191" s="5"/>
      <x:c r="B191" s="5"/>
      <x:c r="C191" s="5"/>
      <x:c r="E191" s="5"/>
      <x:c r="F191" s="5"/>
      <x:c r="G191" s="5"/>
      <x:c r="H191" s="5"/>
    </x:row>
    <x:row r="192" ht="24" customHeight="1">
      <x:c r="A192" s="5"/>
      <x:c r="B192" s="5"/>
      <x:c r="C192" s="5"/>
      <x:c r="E192" s="5"/>
      <x:c r="F192" s="5"/>
      <x:c r="G192" s="5"/>
      <x:c r="H192" s="5"/>
    </x:row>
    <x:row r="193" ht="24" customHeight="1">
      <x:c r="A193" s="5"/>
      <x:c r="B193" s="5"/>
      <x:c r="C193" s="5"/>
      <x:c r="E193" s="5"/>
      <x:c r="F193" s="5"/>
      <x:c r="G193" s="5"/>
      <x:c r="H193" s="5"/>
    </x:row>
    <x:row r="194" ht="24" customHeight="1">
      <x:c r="A194" s="5"/>
      <x:c r="B194" s="5"/>
      <x:c r="C194" s="5"/>
      <x:c r="E194" s="5"/>
      <x:c r="F194" s="5"/>
      <x:c r="G194" s="5"/>
      <x:c r="H194" s="5"/>
    </x:row>
    <x:row r="195" ht="24" customHeight="1">
      <x:c r="A195" s="5"/>
      <x:c r="B195" s="5"/>
      <x:c r="C195" s="5"/>
      <x:c r="E195" s="5"/>
      <x:c r="F195" s="5"/>
      <x:c r="G195" s="5"/>
      <x:c r="H195" s="5"/>
    </x:row>
    <x:row r="196" ht="24" customHeight="1">
      <x:c r="A196" s="5"/>
      <x:c r="B196" s="5"/>
      <x:c r="C196" s="5"/>
      <x:c r="E196" s="5"/>
      <x:c r="F196" s="5"/>
      <x:c r="G196" s="5"/>
      <x:c r="H196" s="5"/>
    </x:row>
    <x:row r="197" ht="24" customHeight="1">
      <x:c r="A197" s="5"/>
      <x:c r="B197" s="5"/>
      <x:c r="C197" s="5"/>
      <x:c r="E197" s="5"/>
      <x:c r="F197" s="5"/>
      <x:c r="G197" s="5"/>
      <x:c r="H197" s="5"/>
    </x:row>
    <x:row r="198" ht="24" customHeight="1">
      <x:c r="A198" s="5"/>
      <x:c r="B198" s="5"/>
      <x:c r="C198" s="5"/>
      <x:c r="E198" s="5"/>
      <x:c r="F198" s="5"/>
      <x:c r="G198" s="5"/>
      <x:c r="H198" s="5"/>
    </x:row>
    <x:row r="199" ht="24" customHeight="1">
      <x:c r="A199" s="5"/>
      <x:c r="B199" s="5"/>
      <x:c r="C199" s="5"/>
      <x:c r="E199" s="5"/>
      <x:c r="F199" s="5"/>
      <x:c r="G199" s="5"/>
      <x:c r="H199" s="5"/>
    </x:row>
    <x:row r="200" ht="24" customHeight="1">
      <x:c r="A200" s="5"/>
      <x:c r="B200" s="5"/>
      <x:c r="C200" s="5"/>
      <x:c r="E200" s="5"/>
      <x:c r="F200" s="5"/>
      <x:c r="G200" s="5"/>
      <x:c r="H200" s="5"/>
    </x:row>
    <x:row r="201" ht="24" customHeight="1">
      <x:c r="A201" s="5"/>
      <x:c r="B201" s="5"/>
      <x:c r="C201" s="5"/>
      <x:c r="E201" s="5"/>
      <x:c r="F201" s="5"/>
      <x:c r="G201" s="5"/>
      <x:c r="H201" s="5"/>
    </x:row>
    <x:row r="202" ht="24" customHeight="1">
      <x:c r="A202" s="5"/>
      <x:c r="B202" s="5"/>
      <x:c r="C202" s="5"/>
      <x:c r="E202" s="5"/>
      <x:c r="F202" s="5"/>
      <x:c r="G202" s="5"/>
      <x:c r="H202" s="5"/>
    </x:row>
    <x:row r="203" ht="24" customHeight="1">
      <x:c r="A203" s="5"/>
      <x:c r="B203" s="5"/>
      <x:c r="C203" s="5"/>
      <x:c r="E203" s="5"/>
      <x:c r="F203" s="5"/>
      <x:c r="G203" s="5"/>
      <x:c r="H203" s="5"/>
    </x:row>
    <x:row r="204" ht="24" customHeight="1">
      <x:c r="A204" s="5"/>
      <x:c r="B204" s="5"/>
      <x:c r="C204" s="5"/>
      <x:c r="E204" s="5"/>
      <x:c r="F204" s="5"/>
      <x:c r="G204" s="5"/>
      <x:c r="H204" s="5"/>
    </x:row>
    <x:row r="205" ht="24" customHeight="1">
      <x:c r="A205" s="5"/>
      <x:c r="B205" s="5"/>
      <x:c r="C205" s="5"/>
      <x:c r="E205" s="5"/>
      <x:c r="F205" s="5"/>
      <x:c r="G205" s="5"/>
      <x:c r="H205" s="5"/>
    </x:row>
  </x:sheetData>
  <x:pageMargins left="0.7" right="0.7" top="0.75" bottom="0.75" header="0.3" footer="0.3"/>
  <x:tableParts count="2">
    <x:tablePart xmlns:r="http://schemas.openxmlformats.org/officeDocument/2006/relationships" r:id="R8143d6f6ba0d47fe"/>
    <x:tablePart xmlns:r="http://schemas.openxmlformats.org/officeDocument/2006/relationships" r:id="R7a45bb030f30464b"/>
  </x:tableParts>
</x:worksheet>
</file>